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20970" windowHeight="12045" tabRatio="913" firstSheet="3" activeTab="6"/>
  </bookViews>
  <sheets>
    <sheet name="Voorblad" sheetId="11" r:id="rId1"/>
    <sheet name="Bronnen" sheetId="2" r:id="rId2"/>
    <sheet name="Kostencomponenten" sheetId="3" r:id="rId3"/>
    <sheet name="0_Tijdsbesteding" sheetId="10" r:id="rId4"/>
    <sheet name="1_Bruto loon" sheetId="4" r:id="rId5"/>
    <sheet name="2_Werkgeverslasten" sheetId="1" r:id="rId6"/>
    <sheet name="3_Productiviteit" sheetId="5" r:id="rId7"/>
    <sheet name="4_Overhead" sheetId="6" r:id="rId8"/>
    <sheet name="5_Reiskosten" sheetId="9" r:id="rId9"/>
    <sheet name="6_Gebouwgebonden" sheetId="8" r:id="rId10"/>
    <sheet name="7_Materieel" sheetId="7" r:id="rId11"/>
  </sheets>
  <calcPr calcId="152511"/>
</workbook>
</file>

<file path=xl/calcChain.xml><?xml version="1.0" encoding="utf-8"?>
<calcChain xmlns="http://schemas.openxmlformats.org/spreadsheetml/2006/main">
  <c r="F75" i="4" l="1"/>
  <c r="F76" i="4"/>
  <c r="F77" i="4"/>
  <c r="F78" i="4"/>
  <c r="F79" i="4"/>
  <c r="F80" i="4"/>
  <c r="F81" i="4"/>
  <c r="F82" i="4"/>
  <c r="F83" i="4"/>
  <c r="F84" i="4"/>
  <c r="F85" i="4"/>
  <c r="F74" i="4"/>
  <c r="F61" i="4"/>
  <c r="F62" i="4"/>
  <c r="F63" i="4"/>
  <c r="F64" i="4"/>
  <c r="F65" i="4"/>
  <c r="F66" i="4"/>
  <c r="F67" i="4"/>
  <c r="F68" i="4"/>
  <c r="F69" i="4"/>
  <c r="F70" i="4"/>
  <c r="F71" i="4"/>
  <c r="F60" i="4"/>
  <c r="F44" i="4"/>
  <c r="F45" i="4"/>
  <c r="F46" i="4"/>
  <c r="F47" i="4"/>
  <c r="F48" i="4"/>
  <c r="F49" i="4"/>
  <c r="F50" i="4"/>
  <c r="F51" i="4"/>
  <c r="F52" i="4"/>
  <c r="F53" i="4"/>
  <c r="F54" i="4"/>
  <c r="F55" i="4"/>
  <c r="F56" i="4"/>
  <c r="F43" i="4"/>
  <c r="F29" i="4"/>
  <c r="F30" i="4"/>
  <c r="F31" i="4"/>
  <c r="F32" i="4"/>
  <c r="F33" i="4"/>
  <c r="F34" i="4"/>
  <c r="F35" i="4"/>
  <c r="F36" i="4"/>
  <c r="F37" i="4"/>
  <c r="F38" i="4"/>
  <c r="F39" i="4"/>
  <c r="F40" i="4"/>
  <c r="F28" i="4"/>
  <c r="F20" i="4"/>
  <c r="F21" i="4"/>
  <c r="F22" i="4"/>
  <c r="F23" i="4"/>
  <c r="F24" i="4"/>
  <c r="F19" i="4"/>
  <c r="E7" i="4"/>
  <c r="C31" i="5"/>
  <c r="C30" i="10"/>
  <c r="C26" i="10"/>
  <c r="D22" i="5" l="1"/>
  <c r="E22" i="5"/>
  <c r="F22" i="5"/>
  <c r="G22" i="5"/>
  <c r="H22" i="5"/>
  <c r="I22" i="5"/>
  <c r="J22" i="5"/>
  <c r="K22" i="5"/>
  <c r="L22" i="5"/>
  <c r="M22" i="5"/>
  <c r="N22" i="5"/>
  <c r="O22" i="5"/>
  <c r="P22" i="5"/>
  <c r="C22" i="5"/>
  <c r="P15" i="5"/>
  <c r="O15" i="5"/>
  <c r="N15" i="5"/>
  <c r="M15" i="5"/>
  <c r="L15" i="5"/>
  <c r="K15" i="5"/>
  <c r="J15" i="5"/>
  <c r="I15" i="5"/>
  <c r="H15" i="5"/>
  <c r="G15" i="5"/>
  <c r="F15" i="5"/>
  <c r="E15" i="5"/>
  <c r="D15" i="5"/>
  <c r="C15" i="5"/>
  <c r="C23" i="5" l="1"/>
  <c r="C15" i="10"/>
  <c r="C16" i="10" l="1"/>
  <c r="C19" i="10"/>
  <c r="D11" i="10"/>
  <c r="E11" i="10"/>
  <c r="F11" i="10"/>
  <c r="G11" i="10"/>
  <c r="H11" i="10"/>
  <c r="I11" i="10"/>
  <c r="J11" i="10"/>
  <c r="K11" i="10"/>
  <c r="L11" i="10"/>
  <c r="M11" i="10"/>
  <c r="N11" i="10"/>
  <c r="O11" i="10"/>
  <c r="P11" i="10"/>
  <c r="C11" i="10"/>
  <c r="C20" i="10" l="1"/>
  <c r="C20" i="8" l="1"/>
  <c r="C20" i="7"/>
  <c r="C21" i="6" l="1"/>
  <c r="C20" i="1"/>
</calcChain>
</file>

<file path=xl/sharedStrings.xml><?xml version="1.0" encoding="utf-8"?>
<sst xmlns="http://schemas.openxmlformats.org/spreadsheetml/2006/main" count="234" uniqueCount="147">
  <si>
    <t>Kostencomponent: bruto loon</t>
  </si>
  <si>
    <t>Bronnen</t>
  </si>
  <si>
    <t>cao VVT</t>
  </si>
  <si>
    <t>Huishoudelijke hulp</t>
  </si>
  <si>
    <t>periodiek</t>
  </si>
  <si>
    <t>Berekening uurloon</t>
  </si>
  <si>
    <t>cao GHZ</t>
  </si>
  <si>
    <t>Begeleiding niv 4</t>
  </si>
  <si>
    <t>cao GHZ fwg 40</t>
  </si>
  <si>
    <t>func. Jr.</t>
  </si>
  <si>
    <t>Begeleiding niv 3</t>
  </si>
  <si>
    <t>cao GHZ fwg 35</t>
  </si>
  <si>
    <t>func. Jr</t>
  </si>
  <si>
    <t>cao VVT hh</t>
  </si>
  <si>
    <t>Verpleging</t>
  </si>
  <si>
    <t>cao VVT fwg 40</t>
  </si>
  <si>
    <t>aanloopperiodiek 0</t>
  </si>
  <si>
    <t>aanloopperiodiek 1</t>
  </si>
  <si>
    <t>maand</t>
  </si>
  <si>
    <t>uur</t>
  </si>
  <si>
    <t>Verzorging</t>
  </si>
  <si>
    <t>cao VVT fwg 35</t>
  </si>
  <si>
    <t>Bruto loon</t>
  </si>
  <si>
    <t>Productiviteit</t>
  </si>
  <si>
    <t>Kostencomponenten</t>
  </si>
  <si>
    <t>Overhead</t>
  </si>
  <si>
    <t>Reiskosten</t>
  </si>
  <si>
    <t>Gebouwgebonden</t>
  </si>
  <si>
    <t>Materieel / Overig</t>
  </si>
  <si>
    <t>Kostencomponent: productiviteit</t>
  </si>
  <si>
    <t>Gemeten waarden in kostprijsonderzoek:</t>
  </si>
  <si>
    <t xml:space="preserve">Het aantal uren dat met of aan de klant wordt besteed is van belang bij de bepaling van een uurprijs. Een full time fte bestaat uit 1878 uur op jaarbasis. Welk deel van die tijd beschikbaar is voor zorg aan de client, hangt af van verschillende elementen, zoals vakantieuren, ziekte, opleidingsuren en niet clientgebonden uren. </t>
  </si>
  <si>
    <t>Gemiddelde</t>
  </si>
  <si>
    <t>V&amp;V wz</t>
  </si>
  <si>
    <t>V&amp;V bh</t>
  </si>
  <si>
    <t>VG wz</t>
  </si>
  <si>
    <t>VG db</t>
  </si>
  <si>
    <t>VG bh</t>
  </si>
  <si>
    <t>LG wz</t>
  </si>
  <si>
    <t>LG db</t>
  </si>
  <si>
    <t>LG bh</t>
  </si>
  <si>
    <t>ZG wz</t>
  </si>
  <si>
    <t>ZG db</t>
  </si>
  <si>
    <t>ZG bh</t>
  </si>
  <si>
    <t>SGLVG wz</t>
  </si>
  <si>
    <t>SGLVG db</t>
  </si>
  <si>
    <t>SGLVG bh</t>
  </si>
  <si>
    <t>Sociale lasten</t>
  </si>
  <si>
    <t>Gemiddeld</t>
  </si>
  <si>
    <t>Gemeten waarden in kostprijsonderzoek</t>
  </si>
  <si>
    <t>Opslag: overhead</t>
  </si>
  <si>
    <t>Opslag: materieel</t>
  </si>
  <si>
    <t>Kosten voor gebruik van specifieke materialen of goederen.</t>
  </si>
  <si>
    <t>Opslag: gebouwgebonden</t>
  </si>
  <si>
    <t xml:space="preserve">Kosten voor gebruik van gebouwen: huur of afschrijving en rente. </t>
  </si>
  <si>
    <t>Opslag: reiskosten</t>
  </si>
  <si>
    <t xml:space="preserve">Reiskosten van en naar de client. De belastingdienst staat toen om €0,19 per kilometer onbelast te vergoeden. </t>
  </si>
  <si>
    <t>Vergoeding per kilometer</t>
  </si>
  <si>
    <t xml:space="preserve">Het bruto loon is overgenomen uit de cao's van de verschillende sectoren. Voor de soorten zorg is een gebruikelijke (op vacatures en cao gebaseerd) functiewaarderingsgroep weergegeven. </t>
  </si>
  <si>
    <t>Overhead bestaat uit algemene salarislasten van leidinggevenden en boekhoudkundige persooneel, algemene materiele lasten zoals kantoorartikelen.</t>
  </si>
  <si>
    <t>Jaar</t>
  </si>
  <si>
    <t>Maand</t>
  </si>
  <si>
    <t>Uur</t>
  </si>
  <si>
    <t>Modaal inkomen 2015</t>
  </si>
  <si>
    <t>HHM: Eindrapportage parameterwaarden ZZPs</t>
  </si>
  <si>
    <t>Centraal Planbureau: modaal inkomen</t>
  </si>
  <si>
    <t>Belastingdienst norm reiskosten</t>
  </si>
  <si>
    <t>Bruto tijd</t>
  </si>
  <si>
    <t>Vakantie</t>
  </si>
  <si>
    <t>Ziekteverzuim</t>
  </si>
  <si>
    <t>Opleidingen</t>
  </si>
  <si>
    <t>Netto tijd</t>
  </si>
  <si>
    <t>Besteding netto tijd</t>
  </si>
  <si>
    <t>Direct clientgebonden</t>
  </si>
  <si>
    <t>Indirect clientgebonden</t>
  </si>
  <si>
    <t>Niet clientgebonden</t>
  </si>
  <si>
    <t xml:space="preserve">Een zuivere discussie over overhead is moeilijk, omdat iedereen er wat anders onder verstaat. Overhead functies staan niet rechtstreeks ten dienste van de klant, maar leveren een indirecte bijdrage aan het functioneren van de organisatie. </t>
  </si>
  <si>
    <t>Nzi-rekenschema: overhead</t>
  </si>
  <si>
    <t>Management civiele functies</t>
  </si>
  <si>
    <t>Zorggerelateerd management</t>
  </si>
  <si>
    <t>Personeel terrein- en gebouwgebonden functies</t>
  </si>
  <si>
    <t>Personeelskosten overheadfuncties</t>
  </si>
  <si>
    <t>Materiele overheadkosten</t>
  </si>
  <si>
    <t>Softwarelicenties, telefoonkosten</t>
  </si>
  <si>
    <t>Management, administratief personeel, ICT-personeel, werving en selectie</t>
  </si>
  <si>
    <t>Hoofd faciliteiten</t>
  </si>
  <si>
    <t>Zorgmanager</t>
  </si>
  <si>
    <t>Technische dienst</t>
  </si>
  <si>
    <t>Voorbeelden</t>
  </si>
  <si>
    <t>Inhuur overhead personeel</t>
  </si>
  <si>
    <t>Uitbesteding overheadtaken aan derden</t>
  </si>
  <si>
    <t>Personeel algemene en administratieve functies</t>
  </si>
  <si>
    <t>Berenschot benchmark Care</t>
  </si>
  <si>
    <t>Voorblad</t>
  </si>
  <si>
    <t>Heeft u vragen over deze handreiking?</t>
  </si>
  <si>
    <t>Neem dan contact op met:</t>
  </si>
  <si>
    <t>Iris Drenth (Q-Consult)</t>
  </si>
  <si>
    <t>Adviseur Planning &amp; Control</t>
  </si>
  <si>
    <r>
      <rPr>
        <b/>
        <sz val="11"/>
        <color rgb="FF000000"/>
        <rFont val="Calibri"/>
        <family val="2"/>
        <scheme val="minor"/>
      </rPr>
      <t xml:space="preserve">T </t>
    </r>
    <r>
      <rPr>
        <sz val="11"/>
        <color rgb="FF000000"/>
        <rFont val="Calibri"/>
        <family val="2"/>
        <scheme val="minor"/>
      </rPr>
      <t>(026) 383 05 65                   </t>
    </r>
  </si>
  <si>
    <r>
      <rPr>
        <b/>
        <sz val="11"/>
        <color rgb="FF000000"/>
        <rFont val="Calibri"/>
        <family val="2"/>
        <scheme val="minor"/>
      </rPr>
      <t>M</t>
    </r>
    <r>
      <rPr>
        <sz val="11"/>
        <color rgb="FF000000"/>
        <rFont val="Calibri"/>
        <family val="2"/>
        <scheme val="minor"/>
      </rPr>
      <t xml:space="preserve"> (06) 5241 0798</t>
    </r>
  </si>
  <si>
    <r>
      <rPr>
        <b/>
        <sz val="11"/>
        <color rgb="FF000000"/>
        <rFont val="Calibri"/>
        <family val="2"/>
        <scheme val="minor"/>
      </rPr>
      <t>E</t>
    </r>
    <r>
      <rPr>
        <sz val="11"/>
        <color rgb="FF000000"/>
        <rFont val="Calibri"/>
        <family val="2"/>
        <scheme val="minor"/>
      </rPr>
      <t xml:space="preserve"> iris.drenth@qconsult.nl</t>
    </r>
  </si>
  <si>
    <t xml:space="preserve">De integrale kosten van een pgb-zorgaanbieder bestaan enerzijds uit directe kosten en anderzijds uit indirecte kosten. Directe kosten kunnen rechtstreeks worden toegereken aan een product of dienst, zoals salariskosten. Indirecte kosten zijn niet rechtstreeks aan één product of dienst te koppelen, bijvoorbeeld overheadkosten. Bij het opstellen van een pgb-tarief is de gedachte dat zorgaanbieders een tarief ontvangen die minimaal gelijk is aan de kostprijs voor het leveren van de zorg. </t>
  </si>
  <si>
    <t xml:space="preserve">Het pgb-tarief richt zich op de uren waarin de door de gemeente ingekochte diensten worden geleverd, ofwel de productieve uren. Niet-productieve componenten als reistijd en verlofuren kunnen niet gedeclareerd worden bij de gemeente. Daarom zouden dergelijke niet-productieve componenten in het tarief opgenomen kunnen worden. Dat geldt ook voor bijvoorbeeld kosten van ondersteunende diensten en gebouwgebonden kosten. </t>
  </si>
  <si>
    <t>De kostencomponenten van een uur zorg zijn:</t>
  </si>
  <si>
    <t>Ziekteverzuim (6%)</t>
  </si>
  <si>
    <t>Verlof</t>
  </si>
  <si>
    <t>Persoonlijk levensfase budget</t>
  </si>
  <si>
    <t>Scholing</t>
  </si>
  <si>
    <t>Niet alle netto beschikbare tijd wordt direct aan clienten besteed. Hier is een overzicht van de opbouw van de tijdsbesteding</t>
  </si>
  <si>
    <t xml:space="preserve">Uitleg bij de verschillende onderdelen kunt u herkennen aan de blauwe blokken. </t>
  </si>
  <si>
    <t>http://www.vng.nl/onderwerpenindex/sociaal-domein-algemeen/publicaties/handreiking-pgb-tarieven</t>
  </si>
  <si>
    <t>Q-Consult is gevraagd een handreiking te formuleren die gemeenten handvatten biedt bij het vaststellen van de pgb-tarieven. Daartoe heeft Q-Consult een handreiking opgesteld, die beschikbaar is via de volgende link:</t>
  </si>
  <si>
    <t xml:space="preserve">De handreiking beschrijft de verschillende kostencomponenten van een pgb-uurtarief welke gemeenten kunnen gebruiken om zelf een pgb-uurtarief vast te stellen. Deze handreiking geeft voor elke kostencomponent voorbeelden voor de mogelijke invulling. Het is uiteindelijk aan elke individuele gemeente om invulling te geven aan de tarieven. </t>
  </si>
  <si>
    <t xml:space="preserve">Niet alle tijd is beschikbaar voor directe zorgverlening. Hier is een overzicht gegeven van de opbouw van een fulltime fte, uit twee verschillende bronnen. </t>
  </si>
  <si>
    <t>Full time fte (op basis van 40 uur/week)</t>
  </si>
  <si>
    <t>Full time fte (op basis van 36 uur/week)</t>
  </si>
  <si>
    <t>Tijdsbesteding: van bruto naar netto</t>
  </si>
  <si>
    <t>Gemiddelde Care</t>
  </si>
  <si>
    <t>Gemiddelde productiviteit</t>
  </si>
  <si>
    <t>V&amp;V woonzorg (wz)</t>
  </si>
  <si>
    <t>V&amp;V behandeling (bh)</t>
  </si>
  <si>
    <t>VG woonzorg (wz)</t>
  </si>
  <si>
    <t>VG dagbesteding (db)</t>
  </si>
  <si>
    <t>VG behandeling (bh)</t>
  </si>
  <si>
    <t>LG woonzorg (wz)</t>
  </si>
  <si>
    <t>LG dagbesteding (db)</t>
  </si>
  <si>
    <t>LG behandeling (bh)</t>
  </si>
  <si>
    <t>ZG woonzorg (wz)</t>
  </si>
  <si>
    <t>ZG dagbesteding (db)</t>
  </si>
  <si>
    <t>ZG behandeling (bh)</t>
  </si>
  <si>
    <t>SGLVG woonzorg (wz)</t>
  </si>
  <si>
    <t>SGLVG dagbesteding (db)</t>
  </si>
  <si>
    <t>SGLVG behandeling (bh)</t>
  </si>
  <si>
    <t xml:space="preserve">De productiviteit wordt berekend door direct clientgebonden tijd en de indirect clientgebonden tijd bij elkaar op te tellen en te delen door het totaal aantal beschikbare uur van een full time fte (1878 per jaar). </t>
  </si>
  <si>
    <t>Werkgeverslasten</t>
  </si>
  <si>
    <t>Kostencomponent: werkgeverslasten</t>
  </si>
  <si>
    <t xml:space="preserve">Werkgeverslasten bestaan uit pensioenopbouw, premies voor WIA, WW etc. Sociale lasten worden berekend over het brutoloon, inclusief eindejaarsuitkering en vakantiegeld. </t>
  </si>
  <si>
    <t>Opslagen die in deze handreiking besproken worden zijn:</t>
  </si>
  <si>
    <t>NZa: Indicatieve prijzen zorgzwaartepakketten</t>
  </si>
  <si>
    <t>Norm</t>
  </si>
  <si>
    <t>Vakantieuren</t>
  </si>
  <si>
    <t>Ziekteverzuim percentage</t>
  </si>
  <si>
    <t>Productieve uren</t>
  </si>
  <si>
    <t>12 * maandsalaris / 1484</t>
  </si>
  <si>
    <t>Uurtarief op basis van 1484 uur per fte. (Zie tabblad 0_Tijdsbesteding)</t>
  </si>
  <si>
    <t xml:space="preserve">Voor deze handreiking is gebruik gemaakt van onderstaande bronnen. </t>
  </si>
  <si>
    <t>Norm belastingdienst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</si>
</sst>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quot;€&quot;\ * #,##0.00_ ;_ &quot;€&quot;\ * \-#,##0.00_ ;_ &quot;€&quot;\ * &quot;-&quot;??_ ;_ @_ "/>
    <numFmt numFmtId="164" formatCode="_ &quot;€&quot;\ * #,##0_ ;_ &quot;€&quot;\ * \-#,##0_ ;_ &quot;€&quot;\ * &quot;-&quot;??_ ;_ @_ "/>
    <numFmt numFmtId="165" formatCode="0.0%"/>
    <numFmt numFmtId="166" formatCode="&quot;€&quot;\ #,##0.00"/>
    <numFmt numFmtId="167" formatCode="&quot;€&quot;\ #,##0"/>
  </numFmts>
  <fonts count="9" x14ac:knownFonts="1">
    <font>
      <sz val="11"/>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cellStyleXfs>
  <cellXfs count="83">
    <xf numFmtId="0" fontId="0" fillId="0" borderId="0" xfId="0"/>
    <xf numFmtId="0" fontId="1" fillId="0" borderId="0" xfId="0" applyFont="1"/>
    <xf numFmtId="0" fontId="0" fillId="0" borderId="4" xfId="0" applyBorder="1"/>
    <xf numFmtId="0" fontId="0" fillId="0" borderId="0" xfId="0" applyBorder="1"/>
    <xf numFmtId="0" fontId="0" fillId="0" borderId="6" xfId="0" applyBorder="1"/>
    <xf numFmtId="164" fontId="0" fillId="0" borderId="5" xfId="0" applyNumberFormat="1" applyBorder="1"/>
    <xf numFmtId="164" fontId="0" fillId="0" borderId="8" xfId="0" applyNumberFormat="1" applyBorder="1"/>
    <xf numFmtId="0" fontId="2" fillId="0" borderId="0" xfId="0" applyFont="1"/>
    <xf numFmtId="0" fontId="0" fillId="0" borderId="4" xfId="0" applyFill="1" applyBorder="1"/>
    <xf numFmtId="164" fontId="0" fillId="0" borderId="5" xfId="0" applyNumberFormat="1" applyFill="1" applyBorder="1"/>
    <xf numFmtId="0" fontId="0" fillId="0" borderId="6" xfId="0" applyFill="1" applyBorder="1"/>
    <xf numFmtId="164" fontId="0" fillId="0" borderId="8" xfId="0" applyNumberFormat="1" applyFill="1" applyBorder="1"/>
    <xf numFmtId="9" fontId="0" fillId="0" borderId="0" xfId="1" applyFont="1"/>
    <xf numFmtId="0" fontId="0" fillId="0" borderId="0" xfId="0" applyFont="1" applyAlignment="1">
      <alignment wrapText="1"/>
    </xf>
    <xf numFmtId="9" fontId="2" fillId="0" borderId="0" xfId="0" applyNumberFormat="1" applyFont="1"/>
    <xf numFmtId="0" fontId="0" fillId="0" borderId="0" xfId="0" applyFont="1"/>
    <xf numFmtId="165" fontId="0" fillId="0" borderId="0" xfId="1" applyNumberFormat="1" applyFont="1"/>
    <xf numFmtId="165" fontId="2" fillId="0" borderId="0" xfId="0" applyNumberFormat="1" applyFont="1"/>
    <xf numFmtId="166" fontId="0" fillId="0" borderId="0" xfId="2" applyNumberFormat="1" applyFont="1"/>
    <xf numFmtId="167" fontId="0" fillId="0" borderId="5" xfId="0" applyNumberFormat="1" applyBorder="1"/>
    <xf numFmtId="167" fontId="0" fillId="0" borderId="8" xfId="0" applyNumberFormat="1" applyBorder="1"/>
    <xf numFmtId="167" fontId="0" fillId="0" borderId="0" xfId="0" applyNumberFormat="1" applyFont="1"/>
    <xf numFmtId="0" fontId="0" fillId="0" borderId="9" xfId="0" applyBorder="1" applyAlignment="1">
      <alignment horizontal="right"/>
    </xf>
    <xf numFmtId="0" fontId="0" fillId="0" borderId="10" xfId="0" applyBorder="1" applyAlignment="1">
      <alignment horizontal="right"/>
    </xf>
    <xf numFmtId="0" fontId="2" fillId="3" borderId="0" xfId="0" applyFont="1" applyFill="1"/>
    <xf numFmtId="1" fontId="0" fillId="0" borderId="0" xfId="0" applyNumberFormat="1"/>
    <xf numFmtId="1" fontId="2" fillId="0" borderId="0" xfId="0" applyNumberFormat="1" applyFont="1"/>
    <xf numFmtId="0" fontId="7" fillId="0" borderId="0" xfId="0" applyFont="1"/>
    <xf numFmtId="0" fontId="0" fillId="0" borderId="0" xfId="0" applyAlignment="1">
      <alignment vertical="top"/>
    </xf>
    <xf numFmtId="0" fontId="0" fillId="0" borderId="0" xfId="0" applyAlignment="1">
      <alignment wrapText="1"/>
    </xf>
    <xf numFmtId="0" fontId="4" fillId="0" borderId="0" xfId="3" applyFill="1"/>
    <xf numFmtId="0" fontId="0" fillId="0" borderId="0" xfId="0" applyFill="1" applyAlignment="1">
      <alignment vertical="top" wrapText="1"/>
    </xf>
    <xf numFmtId="0" fontId="0" fillId="0" borderId="0" xfId="0" applyFont="1" applyFill="1" applyAlignment="1">
      <alignment wrapText="1"/>
    </xf>
    <xf numFmtId="0" fontId="2" fillId="3" borderId="0" xfId="0" applyFont="1" applyFill="1" applyAlignment="1">
      <alignment wrapText="1"/>
    </xf>
    <xf numFmtId="0" fontId="2" fillId="0" borderId="0" xfId="0" applyFont="1" applyAlignment="1">
      <alignment wrapText="1"/>
    </xf>
    <xf numFmtId="9" fontId="0" fillId="0" borderId="0" xfId="0" applyNumberFormat="1"/>
    <xf numFmtId="0" fontId="0" fillId="0" borderId="0" xfId="0" applyNumberFormat="1"/>
    <xf numFmtId="9" fontId="2" fillId="0" borderId="0" xfId="1" applyFont="1"/>
    <xf numFmtId="0" fontId="0" fillId="0" borderId="0" xfId="0" applyFill="1"/>
    <xf numFmtId="167" fontId="0" fillId="0" borderId="0" xfId="0" applyNumberFormat="1" applyFont="1" applyFill="1"/>
    <xf numFmtId="0" fontId="0" fillId="0" borderId="11" xfId="0" applyBorder="1" applyAlignment="1">
      <alignment horizontal="right"/>
    </xf>
    <xf numFmtId="164" fontId="0" fillId="0" borderId="12" xfId="0" applyNumberFormat="1" applyBorder="1"/>
    <xf numFmtId="164" fontId="0" fillId="0" borderId="13" xfId="0" applyNumberFormat="1" applyBorder="1"/>
    <xf numFmtId="167" fontId="0" fillId="0" borderId="12" xfId="0" applyNumberFormat="1" applyBorder="1"/>
    <xf numFmtId="167" fontId="0" fillId="0" borderId="13" xfId="0" applyNumberFormat="1" applyBorder="1"/>
    <xf numFmtId="167" fontId="0" fillId="0" borderId="5" xfId="0" applyNumberFormat="1" applyFill="1" applyBorder="1"/>
    <xf numFmtId="167" fontId="0" fillId="0" borderId="14" xfId="0" applyNumberFormat="1" applyBorder="1"/>
    <xf numFmtId="167" fontId="0" fillId="0" borderId="12" xfId="2" applyNumberFormat="1" applyFont="1" applyBorder="1"/>
    <xf numFmtId="167" fontId="0" fillId="0" borderId="13" xfId="2" applyNumberFormat="1" applyFont="1" applyBorder="1"/>
    <xf numFmtId="167" fontId="0" fillId="0" borderId="14" xfId="2" applyNumberFormat="1" applyFont="1" applyBorder="1"/>
    <xf numFmtId="0" fontId="0" fillId="0" borderId="0" xfId="0" applyAlignment="1">
      <alignment horizontal="right"/>
    </xf>
    <xf numFmtId="0" fontId="2" fillId="0" borderId="0" xfId="0" applyFont="1" applyBorder="1" applyAlignment="1">
      <alignment horizontal="right"/>
    </xf>
    <xf numFmtId="0" fontId="2" fillId="0" borderId="0" xfId="0" applyFont="1" applyAlignment="1">
      <alignment horizontal="right"/>
    </xf>
    <xf numFmtId="0" fontId="8" fillId="3" borderId="14" xfId="0" applyFont="1" applyFill="1" applyBorder="1"/>
    <xf numFmtId="0" fontId="0" fillId="0" borderId="12" xfId="0" applyBorder="1" applyAlignment="1">
      <alignment vertical="top" wrapText="1"/>
    </xf>
    <xf numFmtId="0" fontId="4" fillId="0" borderId="12" xfId="3" applyFill="1" applyBorder="1"/>
    <xf numFmtId="0" fontId="0" fillId="0" borderId="13" xfId="0" applyBorder="1" applyAlignment="1">
      <alignment vertical="top" wrapText="1"/>
    </xf>
    <xf numFmtId="0" fontId="0" fillId="0" borderId="14" xfId="0" applyBorder="1"/>
    <xf numFmtId="0" fontId="0" fillId="0" borderId="12" xfId="0" applyBorder="1"/>
    <xf numFmtId="0" fontId="2" fillId="0" borderId="12" xfId="0" applyFont="1" applyBorder="1"/>
    <xf numFmtId="0" fontId="4" fillId="0" borderId="12" xfId="3" applyBorder="1"/>
    <xf numFmtId="0" fontId="5" fillId="2" borderId="12" xfId="0" applyFont="1" applyFill="1" applyBorder="1"/>
    <xf numFmtId="0" fontId="5" fillId="2" borderId="13" xfId="0" applyFont="1" applyFill="1" applyBorder="1"/>
    <xf numFmtId="0" fontId="1" fillId="3" borderId="14" xfId="0" applyFont="1" applyFill="1" applyBorder="1"/>
    <xf numFmtId="0" fontId="0" fillId="4" borderId="13" xfId="0" applyFill="1" applyBorder="1" applyAlignment="1">
      <alignment wrapText="1"/>
    </xf>
    <xf numFmtId="0" fontId="0" fillId="4" borderId="12" xfId="0" applyFill="1" applyBorder="1" applyAlignment="1">
      <alignment vertical="top" wrapText="1"/>
    </xf>
    <xf numFmtId="0" fontId="0" fillId="4" borderId="13" xfId="0" applyFill="1" applyBorder="1" applyAlignment="1">
      <alignment vertical="top" wrapText="1"/>
    </xf>
    <xf numFmtId="0" fontId="0" fillId="4" borderId="13" xfId="0" applyFont="1" applyFill="1" applyBorder="1" applyAlignment="1">
      <alignment vertical="top" wrapText="1"/>
    </xf>
    <xf numFmtId="0" fontId="0" fillId="0" borderId="0" xfId="0" applyFont="1" applyFill="1" applyBorder="1" applyAlignment="1">
      <alignment vertical="top" wrapText="1"/>
    </xf>
    <xf numFmtId="0" fontId="0" fillId="4" borderId="11" xfId="0" applyFill="1" applyBorder="1" applyAlignment="1">
      <alignment vertical="top" wrapText="1"/>
    </xf>
    <xf numFmtId="0" fontId="0" fillId="4" borderId="6" xfId="0" applyFont="1" applyFill="1" applyBorder="1" applyAlignment="1">
      <alignment horizontal="left" vertical="top" wrapText="1"/>
    </xf>
    <xf numFmtId="0" fontId="0" fillId="4" borderId="8" xfId="0" applyFont="1" applyFill="1" applyBorder="1" applyAlignment="1">
      <alignment horizontal="left" vertical="top" wrapText="1"/>
    </xf>
    <xf numFmtId="0" fontId="1" fillId="3" borderId="1" xfId="0" applyFont="1" applyFill="1" applyBorder="1" applyAlignment="1">
      <alignment horizontal="left" vertical="top"/>
    </xf>
    <xf numFmtId="0" fontId="1" fillId="3" borderId="3" xfId="0" applyFont="1" applyFill="1" applyBorder="1" applyAlignment="1">
      <alignment horizontal="left" vertical="top"/>
    </xf>
    <xf numFmtId="0" fontId="0" fillId="0" borderId="0" xfId="0" applyFont="1" applyFill="1" applyAlignment="1">
      <alignment horizontal="left" vertical="top" wrapText="1"/>
    </xf>
    <xf numFmtId="0" fontId="1" fillId="3" borderId="1" xfId="0" applyFont="1" applyFill="1" applyBorder="1" applyAlignment="1">
      <alignment horizontal="left"/>
    </xf>
    <xf numFmtId="0" fontId="1" fillId="3" borderId="3" xfId="0" applyFont="1" applyFill="1" applyBorder="1" applyAlignment="1">
      <alignment horizontal="left"/>
    </xf>
    <xf numFmtId="0" fontId="0" fillId="4" borderId="4"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5" xfId="0" applyFont="1" applyFill="1" applyBorder="1" applyAlignment="1">
      <alignment horizontal="left" vertical="top" wrapText="1"/>
    </xf>
    <xf numFmtId="0" fontId="1" fillId="3" borderId="2" xfId="0" applyFont="1" applyFill="1" applyBorder="1" applyAlignment="1">
      <alignment horizontal="left" vertical="top"/>
    </xf>
    <xf numFmtId="0" fontId="0" fillId="4" borderId="7" xfId="0" applyFont="1" applyFill="1" applyBorder="1" applyAlignment="1">
      <alignment horizontal="left" vertical="top" wrapText="1"/>
    </xf>
    <xf numFmtId="0" fontId="0" fillId="4" borderId="0" xfId="0" applyFont="1" applyFill="1" applyAlignment="1">
      <alignment horizontal="left" vertical="top" wrapText="1"/>
    </xf>
  </cellXfs>
  <cellStyles count="4">
    <cellStyle name="Hyperlink" xfId="3" builtinId="8"/>
    <cellStyle name="Procent" xfId="1" builtinId="5"/>
    <cellStyle name="Standaard" xfId="0" builtinId="0"/>
    <cellStyle name="Valuta" xfId="2"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xdr:colOff>
      <xdr:row>20</xdr:row>
      <xdr:rowOff>142873</xdr:rowOff>
    </xdr:from>
    <xdr:to>
      <xdr:col>3</xdr:col>
      <xdr:colOff>250032</xdr:colOff>
      <xdr:row>32</xdr:row>
      <xdr:rowOff>154781</xdr:rowOff>
    </xdr:to>
    <xdr:grpSp>
      <xdr:nvGrpSpPr>
        <xdr:cNvPr id="2" name="Groep 1"/>
        <xdr:cNvGrpSpPr/>
      </xdr:nvGrpSpPr>
      <xdr:grpSpPr>
        <a:xfrm>
          <a:off x="190502" y="5119686"/>
          <a:ext cx="7750968" cy="2297908"/>
          <a:chOff x="238125" y="2828924"/>
          <a:chExt cx="7639050" cy="2438399"/>
        </a:xfrm>
      </xdr:grpSpPr>
      <xdr:pic>
        <xdr:nvPicPr>
          <xdr:cNvPr id="3" name="WordPictureWatermark13726171" descr="2-9-13 - A4 staande pagina met Q=U en logo boven en binder rechts onder, Templates Q-Consult"/>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6412"/>
          <a:stretch/>
        </xdr:blipFill>
        <xdr:spPr bwMode="auto">
          <a:xfrm>
            <a:off x="295275" y="2828924"/>
            <a:ext cx="7581900" cy="145732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WordPictureWatermark13726171" descr="2-9-13 - A4 staande pagina met Q=U en logo boven en binder rechts onder, Templates Q-Consult"/>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508" t="88276" r="-1508" b="2843"/>
          <a:stretch/>
        </xdr:blipFill>
        <xdr:spPr bwMode="auto">
          <a:xfrm>
            <a:off x="238125" y="4314824"/>
            <a:ext cx="7581900" cy="952499"/>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238124</xdr:colOff>
      <xdr:row>22</xdr:row>
      <xdr:rowOff>142875</xdr:rowOff>
    </xdr:from>
    <xdr:to>
      <xdr:col>1</xdr:col>
      <xdr:colOff>1809749</xdr:colOff>
      <xdr:row>27</xdr:row>
      <xdr:rowOff>30557</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238124" y="4191000"/>
          <a:ext cx="1571625" cy="8401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428624</xdr:colOff>
      <xdr:row>18</xdr:row>
      <xdr:rowOff>47625</xdr:rowOff>
    </xdr:from>
    <xdr:to>
      <xdr:col>1</xdr:col>
      <xdr:colOff>2000249</xdr:colOff>
      <xdr:row>22</xdr:row>
      <xdr:rowOff>125807</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428624" y="5000625"/>
          <a:ext cx="1571625" cy="84018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ng.nl/onderwerpenindex/sociaal-domein-algemeen/publicaties/handreiking-pgb-tarieve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zoomScale="80" zoomScaleNormal="80" workbookViewId="0">
      <selection activeCell="I8" sqref="I8"/>
    </sheetView>
  </sheetViews>
  <sheetFormatPr defaultRowHeight="15" x14ac:dyDescent="0.25"/>
  <cols>
    <col min="1" max="1" width="2.85546875" customWidth="1"/>
    <col min="2" max="2" width="103.42578125" customWidth="1"/>
    <col min="9" max="9" width="41.140625" customWidth="1"/>
  </cols>
  <sheetData>
    <row r="2" spans="2:9" ht="26.25" x14ac:dyDescent="0.4">
      <c r="B2" s="53" t="s">
        <v>93</v>
      </c>
    </row>
    <row r="3" spans="2:9" ht="46.5" customHeight="1" x14ac:dyDescent="0.25">
      <c r="B3" s="54" t="s">
        <v>111</v>
      </c>
      <c r="I3" s="69" t="s">
        <v>109</v>
      </c>
    </row>
    <row r="4" spans="2:9" ht="15" customHeight="1" x14ac:dyDescent="0.25">
      <c r="B4" s="55" t="s">
        <v>110</v>
      </c>
      <c r="C4" s="30"/>
      <c r="I4" s="31"/>
    </row>
    <row r="5" spans="2:9" ht="63.75" customHeight="1" x14ac:dyDescent="0.25">
      <c r="B5" s="56" t="s">
        <v>112</v>
      </c>
    </row>
    <row r="11" spans="2:9" x14ac:dyDescent="0.25">
      <c r="B11" s="57" t="s">
        <v>94</v>
      </c>
    </row>
    <row r="12" spans="2:9" x14ac:dyDescent="0.25">
      <c r="B12" s="58" t="s">
        <v>95</v>
      </c>
    </row>
    <row r="13" spans="2:9" x14ac:dyDescent="0.25">
      <c r="B13" s="58"/>
    </row>
    <row r="14" spans="2:9" x14ac:dyDescent="0.25">
      <c r="B14" s="59" t="s">
        <v>96</v>
      </c>
    </row>
    <row r="15" spans="2:9" x14ac:dyDescent="0.25">
      <c r="B15" s="58" t="s">
        <v>97</v>
      </c>
    </row>
    <row r="16" spans="2:9" x14ac:dyDescent="0.25">
      <c r="B16" s="60"/>
    </row>
    <row r="17" spans="2:2" x14ac:dyDescent="0.25">
      <c r="B17" s="61" t="s">
        <v>98</v>
      </c>
    </row>
    <row r="18" spans="2:2" x14ac:dyDescent="0.25">
      <c r="B18" s="61" t="s">
        <v>99</v>
      </c>
    </row>
    <row r="19" spans="2:2" x14ac:dyDescent="0.25">
      <c r="B19" s="62" t="s">
        <v>100</v>
      </c>
    </row>
  </sheetData>
  <hyperlinks>
    <hyperlink ref="B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showGridLines="0" zoomScale="80" zoomScaleNormal="80" workbookViewId="0">
      <selection activeCell="B5" sqref="B5"/>
    </sheetView>
  </sheetViews>
  <sheetFormatPr defaultRowHeight="15" x14ac:dyDescent="0.25"/>
  <cols>
    <col min="1" max="1" width="2.85546875" customWidth="1"/>
    <col min="2" max="2" width="38.140625" customWidth="1"/>
    <col min="3" max="3" width="6.7109375" customWidth="1"/>
    <col min="4" max="4" width="11" customWidth="1"/>
    <col min="5" max="5" width="9.85546875" bestFit="1" customWidth="1"/>
  </cols>
  <sheetData>
    <row r="2" spans="2:3" ht="18.75" x14ac:dyDescent="0.3">
      <c r="B2" s="63" t="s">
        <v>53</v>
      </c>
    </row>
    <row r="3" spans="2:3" s="28" customFormat="1" ht="66.75" customHeight="1" x14ac:dyDescent="0.25">
      <c r="B3" s="67" t="s">
        <v>54</v>
      </c>
    </row>
    <row r="5" spans="2:3" x14ac:dyDescent="0.25">
      <c r="B5" s="7" t="s">
        <v>30</v>
      </c>
    </row>
    <row r="6" spans="2:3" x14ac:dyDescent="0.25">
      <c r="B6" t="s">
        <v>33</v>
      </c>
      <c r="C6" s="16">
        <v>0.106</v>
      </c>
    </row>
    <row r="7" spans="2:3" x14ac:dyDescent="0.25">
      <c r="B7" t="s">
        <v>34</v>
      </c>
      <c r="C7" s="16">
        <v>0.106</v>
      </c>
    </row>
    <row r="8" spans="2:3" x14ac:dyDescent="0.25">
      <c r="B8" t="s">
        <v>35</v>
      </c>
      <c r="C8" s="16">
        <v>0.10100000000000001</v>
      </c>
    </row>
    <row r="9" spans="2:3" x14ac:dyDescent="0.25">
      <c r="B9" t="s">
        <v>36</v>
      </c>
      <c r="C9" s="16">
        <v>0.10100000000000001</v>
      </c>
    </row>
    <row r="10" spans="2:3" x14ac:dyDescent="0.25">
      <c r="B10" t="s">
        <v>37</v>
      </c>
      <c r="C10" s="16">
        <v>0.10100000000000001</v>
      </c>
    </row>
    <row r="11" spans="2:3" x14ac:dyDescent="0.25">
      <c r="B11" t="s">
        <v>38</v>
      </c>
      <c r="C11" s="16">
        <v>0.124</v>
      </c>
    </row>
    <row r="12" spans="2:3" x14ac:dyDescent="0.25">
      <c r="B12" t="s">
        <v>39</v>
      </c>
      <c r="C12" s="16">
        <v>0.124</v>
      </c>
    </row>
    <row r="13" spans="2:3" x14ac:dyDescent="0.25">
      <c r="B13" t="s">
        <v>40</v>
      </c>
      <c r="C13" s="16">
        <v>0.124</v>
      </c>
    </row>
    <row r="14" spans="2:3" x14ac:dyDescent="0.25">
      <c r="B14" t="s">
        <v>41</v>
      </c>
      <c r="C14" s="16">
        <v>0.20499999999999999</v>
      </c>
    </row>
    <row r="15" spans="2:3" x14ac:dyDescent="0.25">
      <c r="B15" t="s">
        <v>42</v>
      </c>
      <c r="C15" s="16">
        <v>0.20499999999999999</v>
      </c>
    </row>
    <row r="16" spans="2:3" x14ac:dyDescent="0.25">
      <c r="B16" t="s">
        <v>43</v>
      </c>
      <c r="C16" s="16">
        <v>0.20499999999999999</v>
      </c>
    </row>
    <row r="17" spans="2:3" x14ac:dyDescent="0.25">
      <c r="B17" t="s">
        <v>44</v>
      </c>
      <c r="C17" s="16">
        <v>4.8000000000000001E-2</v>
      </c>
    </row>
    <row r="18" spans="2:3" x14ac:dyDescent="0.25">
      <c r="B18" t="s">
        <v>45</v>
      </c>
      <c r="C18" s="16">
        <v>4.8000000000000001E-2</v>
      </c>
    </row>
    <row r="19" spans="2:3" x14ac:dyDescent="0.25">
      <c r="B19" t="s">
        <v>46</v>
      </c>
      <c r="C19" s="16">
        <v>4.8000000000000001E-2</v>
      </c>
    </row>
    <row r="20" spans="2:3" x14ac:dyDescent="0.25">
      <c r="B20" s="7" t="s">
        <v>32</v>
      </c>
      <c r="C20" s="17">
        <f>AVERAGE(C6:C19)</f>
        <v>0.11757142857142859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3"/>
  <sheetViews>
    <sheetView showGridLines="0" zoomScale="80" zoomScaleNormal="80" workbookViewId="0">
      <selection activeCell="G13" sqref="G13"/>
    </sheetView>
  </sheetViews>
  <sheetFormatPr defaultRowHeight="15" x14ac:dyDescent="0.25"/>
  <cols>
    <col min="1" max="1" width="2.85546875" customWidth="1"/>
    <col min="2" max="2" width="38.140625" customWidth="1"/>
    <col min="3" max="3" width="6.7109375" customWidth="1"/>
    <col min="4" max="4" width="11" customWidth="1"/>
    <col min="5" max="5" width="9.85546875" bestFit="1" customWidth="1"/>
  </cols>
  <sheetData>
    <row r="2" spans="2:3" ht="18.75" x14ac:dyDescent="0.3">
      <c r="B2" s="63" t="s">
        <v>51</v>
      </c>
    </row>
    <row r="3" spans="2:3" ht="66.75" customHeight="1" x14ac:dyDescent="0.25">
      <c r="B3" s="67" t="s">
        <v>52</v>
      </c>
    </row>
    <row r="4" spans="2:3" ht="15" customHeight="1" x14ac:dyDescent="0.25">
      <c r="B4" s="68"/>
    </row>
    <row r="5" spans="2:3" x14ac:dyDescent="0.25">
      <c r="B5" s="7" t="s">
        <v>30</v>
      </c>
    </row>
    <row r="6" spans="2:3" x14ac:dyDescent="0.25">
      <c r="B6" t="s">
        <v>33</v>
      </c>
      <c r="C6" s="16">
        <v>0.04</v>
      </c>
    </row>
    <row r="7" spans="2:3" x14ac:dyDescent="0.25">
      <c r="B7" t="s">
        <v>34</v>
      </c>
      <c r="C7" s="16">
        <v>0.03</v>
      </c>
    </row>
    <row r="8" spans="2:3" x14ac:dyDescent="0.25">
      <c r="B8" t="s">
        <v>35</v>
      </c>
      <c r="C8" s="16">
        <v>0.03</v>
      </c>
    </row>
    <row r="9" spans="2:3" x14ac:dyDescent="0.25">
      <c r="B9" t="s">
        <v>36</v>
      </c>
      <c r="C9" s="16">
        <v>0.03</v>
      </c>
    </row>
    <row r="10" spans="2:3" x14ac:dyDescent="0.25">
      <c r="B10" t="s">
        <v>37</v>
      </c>
      <c r="C10" s="16">
        <v>0.03</v>
      </c>
    </row>
    <row r="11" spans="2:3" x14ac:dyDescent="0.25">
      <c r="B11" t="s">
        <v>38</v>
      </c>
      <c r="C11" s="16">
        <v>0.05</v>
      </c>
    </row>
    <row r="12" spans="2:3" x14ac:dyDescent="0.25">
      <c r="B12" t="s">
        <v>39</v>
      </c>
      <c r="C12" s="16">
        <v>0.05</v>
      </c>
    </row>
    <row r="13" spans="2:3" x14ac:dyDescent="0.25">
      <c r="B13" t="s">
        <v>40</v>
      </c>
      <c r="C13" s="16">
        <v>0.05</v>
      </c>
    </row>
    <row r="14" spans="2:3" x14ac:dyDescent="0.25">
      <c r="B14" t="s">
        <v>41</v>
      </c>
      <c r="C14" s="16">
        <v>0.05</v>
      </c>
    </row>
    <row r="15" spans="2:3" x14ac:dyDescent="0.25">
      <c r="B15" t="s">
        <v>42</v>
      </c>
      <c r="C15" s="16">
        <v>0.04</v>
      </c>
    </row>
    <row r="16" spans="2:3" x14ac:dyDescent="0.25">
      <c r="B16" t="s">
        <v>43</v>
      </c>
      <c r="C16" s="16">
        <v>0.04</v>
      </c>
    </row>
    <row r="17" spans="2:3" x14ac:dyDescent="0.25">
      <c r="B17" t="s">
        <v>44</v>
      </c>
      <c r="C17" s="16">
        <v>0.02</v>
      </c>
    </row>
    <row r="18" spans="2:3" x14ac:dyDescent="0.25">
      <c r="B18" t="s">
        <v>45</v>
      </c>
      <c r="C18" s="16">
        <v>0.02</v>
      </c>
    </row>
    <row r="19" spans="2:3" x14ac:dyDescent="0.25">
      <c r="B19" t="s">
        <v>46</v>
      </c>
      <c r="C19" s="16">
        <v>0.02</v>
      </c>
    </row>
    <row r="20" spans="2:3" x14ac:dyDescent="0.25">
      <c r="B20" s="7" t="s">
        <v>32</v>
      </c>
      <c r="C20" s="17">
        <f>AVERAGE(C6:C19)</f>
        <v>3.5714285714285712E-2</v>
      </c>
    </row>
    <row r="23" spans="2:3" x14ac:dyDescent="0.25">
      <c r="B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showGridLines="0" zoomScale="80" zoomScaleNormal="80" workbookViewId="0">
      <selection activeCell="D43" sqref="D43"/>
    </sheetView>
  </sheetViews>
  <sheetFormatPr defaultRowHeight="15" x14ac:dyDescent="0.25"/>
  <cols>
    <col min="1" max="1" width="2.85546875" customWidth="1"/>
    <col min="2" max="2" width="36.42578125" customWidth="1"/>
  </cols>
  <sheetData>
    <row r="2" spans="2:2" ht="18.75" x14ac:dyDescent="0.3">
      <c r="B2" s="63" t="s">
        <v>1</v>
      </c>
    </row>
    <row r="3" spans="2:2" ht="48.75" customHeight="1" x14ac:dyDescent="0.25">
      <c r="B3" s="64" t="s">
        <v>145</v>
      </c>
    </row>
    <row r="5" spans="2:2" x14ac:dyDescent="0.25">
      <c r="B5" s="7" t="s">
        <v>1</v>
      </c>
    </row>
    <row r="6" spans="2:2" x14ac:dyDescent="0.25">
      <c r="B6" t="s">
        <v>2</v>
      </c>
    </row>
    <row r="7" spans="2:2" x14ac:dyDescent="0.25">
      <c r="B7" t="s">
        <v>6</v>
      </c>
    </row>
    <row r="8" spans="2:2" x14ac:dyDescent="0.25">
      <c r="B8" t="s">
        <v>65</v>
      </c>
    </row>
    <row r="9" spans="2:2" x14ac:dyDescent="0.25">
      <c r="B9" t="s">
        <v>64</v>
      </c>
    </row>
    <row r="10" spans="2:2" x14ac:dyDescent="0.25">
      <c r="B10" t="s">
        <v>66</v>
      </c>
    </row>
    <row r="11" spans="2:2" x14ac:dyDescent="0.25">
      <c r="B11" t="s">
        <v>92</v>
      </c>
    </row>
    <row r="12" spans="2:2" x14ac:dyDescent="0.25">
      <c r="B12" t="s">
        <v>138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showGridLines="0" zoomScale="80" zoomScaleNormal="80" workbookViewId="0">
      <selection activeCell="B2" sqref="B2:B4"/>
    </sheetView>
  </sheetViews>
  <sheetFormatPr defaultRowHeight="15" x14ac:dyDescent="0.25"/>
  <cols>
    <col min="1" max="1" width="2.85546875" customWidth="1"/>
    <col min="2" max="2" width="89" customWidth="1"/>
  </cols>
  <sheetData>
    <row r="2" spans="2:3" ht="18.75" x14ac:dyDescent="0.3">
      <c r="B2" s="63" t="s">
        <v>24</v>
      </c>
    </row>
    <row r="3" spans="2:3" ht="90" x14ac:dyDescent="0.25">
      <c r="B3" s="65" t="s">
        <v>101</v>
      </c>
    </row>
    <row r="4" spans="2:3" ht="75" x14ac:dyDescent="0.25">
      <c r="B4" s="66" t="s">
        <v>102</v>
      </c>
    </row>
    <row r="6" spans="2:3" x14ac:dyDescent="0.25">
      <c r="B6" s="7" t="s">
        <v>103</v>
      </c>
    </row>
    <row r="7" spans="2:3" x14ac:dyDescent="0.25">
      <c r="B7">
        <v>1</v>
      </c>
      <c r="C7" t="s">
        <v>22</v>
      </c>
    </row>
    <row r="8" spans="2:3" x14ac:dyDescent="0.25">
      <c r="B8">
        <v>2</v>
      </c>
      <c r="C8" t="s">
        <v>134</v>
      </c>
    </row>
    <row r="9" spans="2:3" x14ac:dyDescent="0.25">
      <c r="B9">
        <v>3</v>
      </c>
      <c r="C9" t="s">
        <v>23</v>
      </c>
    </row>
    <row r="11" spans="2:3" x14ac:dyDescent="0.25">
      <c r="B11" s="7" t="s">
        <v>137</v>
      </c>
    </row>
    <row r="12" spans="2:3" x14ac:dyDescent="0.25">
      <c r="B12">
        <v>4</v>
      </c>
      <c r="C12" t="s">
        <v>25</v>
      </c>
    </row>
    <row r="13" spans="2:3" x14ac:dyDescent="0.25">
      <c r="B13">
        <v>5</v>
      </c>
      <c r="C13" t="s">
        <v>26</v>
      </c>
    </row>
    <row r="14" spans="2:3" x14ac:dyDescent="0.25">
      <c r="B14">
        <v>6</v>
      </c>
      <c r="C14" t="s">
        <v>27</v>
      </c>
    </row>
    <row r="15" spans="2:3" x14ac:dyDescent="0.25">
      <c r="B15">
        <v>7</v>
      </c>
      <c r="C15" t="s">
        <v>28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showGridLines="0" topLeftCell="A2" zoomScale="80" zoomScaleNormal="80" workbookViewId="0">
      <selection activeCell="E3" sqref="E3"/>
    </sheetView>
  </sheetViews>
  <sheetFormatPr defaultRowHeight="15" x14ac:dyDescent="0.25"/>
  <cols>
    <col min="1" max="1" width="2.85546875" customWidth="1"/>
    <col min="2" max="2" width="47.42578125" bestFit="1" customWidth="1"/>
    <col min="3" max="3" width="12" bestFit="1" customWidth="1"/>
    <col min="4" max="4" width="8.140625" bestFit="1" customWidth="1"/>
    <col min="5" max="7" width="7" bestFit="1" customWidth="1"/>
    <col min="8" max="10" width="6.5703125" bestFit="1" customWidth="1"/>
    <col min="11" max="13" width="6.7109375" bestFit="1" customWidth="1"/>
    <col min="14" max="16" width="10.28515625" bestFit="1" customWidth="1"/>
  </cols>
  <sheetData>
    <row r="2" spans="2:17" ht="18.75" x14ac:dyDescent="0.3">
      <c r="B2" s="63" t="s">
        <v>116</v>
      </c>
      <c r="C2" s="1"/>
    </row>
    <row r="3" spans="2:17" ht="63.75" customHeight="1" x14ac:dyDescent="0.25">
      <c r="B3" s="67" t="s">
        <v>113</v>
      </c>
      <c r="C3" s="13"/>
    </row>
    <row r="4" spans="2:17" s="15" customFormat="1" ht="15" customHeight="1" x14ac:dyDescent="0.25">
      <c r="B4" s="7"/>
      <c r="C4" s="7"/>
    </row>
    <row r="5" spans="2:17" s="15" customFormat="1" ht="15" customHeight="1" x14ac:dyDescent="0.25">
      <c r="B5" s="27" t="s">
        <v>64</v>
      </c>
      <c r="C5" s="24" t="s">
        <v>33</v>
      </c>
      <c r="D5" s="24" t="s">
        <v>34</v>
      </c>
      <c r="E5" s="24" t="s">
        <v>35</v>
      </c>
      <c r="F5" s="24" t="s">
        <v>36</v>
      </c>
      <c r="G5" s="24" t="s">
        <v>37</v>
      </c>
      <c r="H5" s="24" t="s">
        <v>38</v>
      </c>
      <c r="I5" s="24" t="s">
        <v>39</v>
      </c>
      <c r="J5" s="24" t="s">
        <v>40</v>
      </c>
      <c r="K5" s="24" t="s">
        <v>41</v>
      </c>
      <c r="L5" s="24" t="s">
        <v>42</v>
      </c>
      <c r="M5" s="24" t="s">
        <v>43</v>
      </c>
      <c r="N5" s="24" t="s">
        <v>44</v>
      </c>
      <c r="O5" s="24" t="s">
        <v>45</v>
      </c>
      <c r="P5" s="24" t="s">
        <v>46</v>
      </c>
    </row>
    <row r="6" spans="2:17" ht="15" customHeight="1" x14ac:dyDescent="0.25">
      <c r="B6" s="7" t="s">
        <v>114</v>
      </c>
    </row>
    <row r="7" spans="2:17" ht="15" customHeight="1" x14ac:dyDescent="0.25">
      <c r="B7" s="15" t="s">
        <v>67</v>
      </c>
      <c r="C7" s="7">
        <v>1878</v>
      </c>
      <c r="D7" s="7">
        <v>1878</v>
      </c>
      <c r="E7" s="7">
        <v>1878</v>
      </c>
      <c r="F7" s="7">
        <v>1878</v>
      </c>
      <c r="G7" s="7">
        <v>1878</v>
      </c>
      <c r="H7" s="7">
        <v>1878</v>
      </c>
      <c r="I7" s="7">
        <v>1878</v>
      </c>
      <c r="J7" s="7">
        <v>1878</v>
      </c>
      <c r="K7" s="7">
        <v>1878</v>
      </c>
      <c r="L7" s="7">
        <v>1878</v>
      </c>
      <c r="M7" s="7">
        <v>1878</v>
      </c>
      <c r="N7" s="7">
        <v>1878</v>
      </c>
      <c r="O7" s="7">
        <v>1878</v>
      </c>
      <c r="P7" s="7">
        <v>1878</v>
      </c>
    </row>
    <row r="8" spans="2:17" x14ac:dyDescent="0.25">
      <c r="B8" t="s">
        <v>68</v>
      </c>
      <c r="C8">
        <v>250</v>
      </c>
      <c r="D8">
        <v>249</v>
      </c>
      <c r="E8">
        <v>468</v>
      </c>
      <c r="F8">
        <v>270</v>
      </c>
      <c r="G8">
        <v>276</v>
      </c>
      <c r="H8">
        <v>268</v>
      </c>
      <c r="I8">
        <v>270</v>
      </c>
      <c r="J8">
        <v>276</v>
      </c>
      <c r="K8">
        <v>270</v>
      </c>
      <c r="L8">
        <v>285</v>
      </c>
      <c r="M8">
        <v>276</v>
      </c>
      <c r="N8">
        <v>275</v>
      </c>
      <c r="O8">
        <v>314</v>
      </c>
      <c r="P8">
        <v>273</v>
      </c>
    </row>
    <row r="9" spans="2:17" x14ac:dyDescent="0.25">
      <c r="B9" s="15" t="s">
        <v>69</v>
      </c>
      <c r="C9" s="15">
        <v>106</v>
      </c>
      <c r="D9">
        <v>79</v>
      </c>
      <c r="E9">
        <v>110</v>
      </c>
      <c r="F9">
        <v>111</v>
      </c>
      <c r="G9">
        <v>72</v>
      </c>
      <c r="H9">
        <v>125</v>
      </c>
      <c r="I9">
        <v>111</v>
      </c>
      <c r="J9">
        <v>73</v>
      </c>
      <c r="K9">
        <v>100</v>
      </c>
      <c r="L9">
        <v>89</v>
      </c>
      <c r="M9">
        <v>88</v>
      </c>
      <c r="N9">
        <v>180</v>
      </c>
      <c r="O9">
        <v>156</v>
      </c>
      <c r="P9">
        <v>172</v>
      </c>
    </row>
    <row r="10" spans="2:17" x14ac:dyDescent="0.25">
      <c r="B10" s="15" t="s">
        <v>70</v>
      </c>
      <c r="C10" s="15">
        <v>35</v>
      </c>
      <c r="D10">
        <v>38</v>
      </c>
      <c r="E10">
        <v>24</v>
      </c>
      <c r="F10">
        <v>23</v>
      </c>
      <c r="G10">
        <v>25</v>
      </c>
      <c r="H10">
        <v>52</v>
      </c>
      <c r="I10">
        <v>34</v>
      </c>
      <c r="J10">
        <v>38</v>
      </c>
      <c r="K10">
        <v>56</v>
      </c>
      <c r="L10">
        <v>56</v>
      </c>
      <c r="M10">
        <v>56</v>
      </c>
      <c r="N10">
        <v>41</v>
      </c>
      <c r="O10">
        <v>41</v>
      </c>
      <c r="P10">
        <v>41</v>
      </c>
    </row>
    <row r="11" spans="2:17" x14ac:dyDescent="0.25">
      <c r="B11" s="7" t="s">
        <v>71</v>
      </c>
      <c r="C11" s="7">
        <f t="shared" ref="C11:P11" si="0">C7-SUM(C8:C10)</f>
        <v>1487</v>
      </c>
      <c r="D11" s="7">
        <f t="shared" si="0"/>
        <v>1512</v>
      </c>
      <c r="E11" s="7">
        <f t="shared" si="0"/>
        <v>1276</v>
      </c>
      <c r="F11" s="7">
        <f t="shared" si="0"/>
        <v>1474</v>
      </c>
      <c r="G11" s="7">
        <f t="shared" si="0"/>
        <v>1505</v>
      </c>
      <c r="H11" s="7">
        <f t="shared" si="0"/>
        <v>1433</v>
      </c>
      <c r="I11" s="7">
        <f t="shared" si="0"/>
        <v>1463</v>
      </c>
      <c r="J11" s="7">
        <f t="shared" si="0"/>
        <v>1491</v>
      </c>
      <c r="K11" s="7">
        <f t="shared" si="0"/>
        <v>1452</v>
      </c>
      <c r="L11" s="7">
        <f t="shared" si="0"/>
        <v>1448</v>
      </c>
      <c r="M11" s="7">
        <f t="shared" si="0"/>
        <v>1458</v>
      </c>
      <c r="N11" s="7">
        <f t="shared" si="0"/>
        <v>1382</v>
      </c>
      <c r="O11" s="7">
        <f t="shared" si="0"/>
        <v>1367</v>
      </c>
      <c r="P11" s="7">
        <f t="shared" si="0"/>
        <v>1392</v>
      </c>
      <c r="Q11" s="7"/>
    </row>
    <row r="12" spans="2:17" x14ac:dyDescent="0.25">
      <c r="B12" s="7"/>
      <c r="C12" s="7"/>
      <c r="D12" s="7"/>
      <c r="E12" s="7"/>
      <c r="F12" s="7"/>
      <c r="G12" s="7"/>
      <c r="H12" s="7"/>
      <c r="I12" s="7"/>
      <c r="J12" s="7"/>
      <c r="K12" s="7"/>
      <c r="L12" s="7"/>
      <c r="M12" s="7"/>
      <c r="N12" s="7"/>
      <c r="O12" s="7"/>
      <c r="P12" s="7"/>
      <c r="Q12" s="7"/>
    </row>
    <row r="13" spans="2:17" ht="30" x14ac:dyDescent="0.25">
      <c r="B13" s="27" t="s">
        <v>92</v>
      </c>
      <c r="C13" s="33" t="s">
        <v>117</v>
      </c>
    </row>
    <row r="14" spans="2:17" x14ac:dyDescent="0.25">
      <c r="B14" s="7" t="s">
        <v>115</v>
      </c>
    </row>
    <row r="15" spans="2:17" x14ac:dyDescent="0.25">
      <c r="B15" t="s">
        <v>67</v>
      </c>
      <c r="C15" s="26">
        <f>52*36</f>
        <v>1872</v>
      </c>
    </row>
    <row r="16" spans="2:17" x14ac:dyDescent="0.25">
      <c r="B16" t="s">
        <v>104</v>
      </c>
      <c r="C16" s="25">
        <f>(C15*0.06)</f>
        <v>112.32</v>
      </c>
    </row>
    <row r="17" spans="2:17" x14ac:dyDescent="0.25">
      <c r="B17" t="s">
        <v>105</v>
      </c>
      <c r="C17" s="25">
        <v>224</v>
      </c>
    </row>
    <row r="18" spans="2:17" x14ac:dyDescent="0.25">
      <c r="B18" t="s">
        <v>106</v>
      </c>
      <c r="C18" s="25">
        <v>14</v>
      </c>
    </row>
    <row r="19" spans="2:17" x14ac:dyDescent="0.25">
      <c r="B19" t="s">
        <v>107</v>
      </c>
      <c r="C19" s="25">
        <f>C15*0.02</f>
        <v>37.44</v>
      </c>
    </row>
    <row r="20" spans="2:17" x14ac:dyDescent="0.25">
      <c r="B20" s="7" t="s">
        <v>71</v>
      </c>
      <c r="C20" s="26">
        <f>C15-SUM(C16:C19)</f>
        <v>1484.24</v>
      </c>
    </row>
    <row r="21" spans="2:17" x14ac:dyDescent="0.25">
      <c r="B21" s="7"/>
      <c r="C21" s="7"/>
      <c r="D21" s="7"/>
      <c r="E21" s="7"/>
      <c r="F21" s="7"/>
      <c r="G21" s="7"/>
      <c r="H21" s="7"/>
      <c r="I21" s="7"/>
      <c r="J21" s="7"/>
      <c r="K21" s="7"/>
      <c r="L21" s="7"/>
      <c r="M21" s="7"/>
      <c r="N21" s="7"/>
      <c r="O21" s="7"/>
      <c r="P21" s="7"/>
      <c r="Q21" s="7"/>
    </row>
    <row r="22" spans="2:17" x14ac:dyDescent="0.25">
      <c r="B22" s="7"/>
      <c r="C22" s="7"/>
      <c r="D22" s="7"/>
      <c r="E22" s="7"/>
      <c r="F22" s="7"/>
      <c r="G22" s="7"/>
      <c r="H22" s="7"/>
      <c r="I22" s="7"/>
      <c r="J22" s="7"/>
      <c r="K22" s="7"/>
      <c r="L22" s="7"/>
      <c r="M22" s="7"/>
      <c r="N22" s="7"/>
      <c r="O22" s="7"/>
      <c r="P22" s="7"/>
      <c r="Q22" s="7"/>
    </row>
    <row r="23" spans="2:17" x14ac:dyDescent="0.25">
      <c r="B23" s="7"/>
      <c r="C23" s="7"/>
      <c r="D23" s="7"/>
      <c r="E23" s="7"/>
      <c r="F23" s="7"/>
      <c r="G23" s="7"/>
      <c r="H23" s="7"/>
      <c r="I23" s="7"/>
      <c r="J23" s="7"/>
      <c r="K23" s="7"/>
      <c r="L23" s="7"/>
      <c r="M23" s="7"/>
      <c r="N23" s="7"/>
      <c r="O23" s="7"/>
      <c r="P23" s="7"/>
      <c r="Q23" s="7"/>
    </row>
    <row r="25" spans="2:17" x14ac:dyDescent="0.25">
      <c r="B25" s="27" t="s">
        <v>138</v>
      </c>
      <c r="C25" s="33" t="s">
        <v>139</v>
      </c>
    </row>
    <row r="26" spans="2:17" x14ac:dyDescent="0.25">
      <c r="B26" s="7" t="s">
        <v>115</v>
      </c>
      <c r="C26" s="7">
        <f>52*36</f>
        <v>1872</v>
      </c>
    </row>
    <row r="27" spans="2:17" x14ac:dyDescent="0.25">
      <c r="B27" t="s">
        <v>140</v>
      </c>
      <c r="C27">
        <v>226.9</v>
      </c>
    </row>
    <row r="28" spans="2:17" x14ac:dyDescent="0.25">
      <c r="B28" t="s">
        <v>70</v>
      </c>
      <c r="C28">
        <v>40.799999999999997</v>
      </c>
    </row>
    <row r="29" spans="2:17" x14ac:dyDescent="0.25">
      <c r="B29" t="s">
        <v>141</v>
      </c>
      <c r="C29" s="35">
        <v>0.05</v>
      </c>
    </row>
    <row r="30" spans="2:17" x14ac:dyDescent="0.25">
      <c r="B30" s="7" t="s">
        <v>71</v>
      </c>
      <c r="C30" s="26">
        <f>C26-C27-C28-(C26*C29)</f>
        <v>1510.7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85"/>
  <sheetViews>
    <sheetView showGridLines="0" zoomScale="80" zoomScaleNormal="80" workbookViewId="0">
      <selection activeCell="G3" sqref="G3"/>
    </sheetView>
  </sheetViews>
  <sheetFormatPr defaultRowHeight="15" x14ac:dyDescent="0.25"/>
  <cols>
    <col min="1" max="1" width="2.85546875" customWidth="1"/>
    <col min="2" max="2" width="47" customWidth="1"/>
    <col min="3" max="3" width="20.85546875" bestFit="1" customWidth="1"/>
    <col min="4" max="4" width="11" customWidth="1"/>
    <col min="5" max="5" width="9.85546875" bestFit="1" customWidth="1"/>
    <col min="6" max="6" width="11.28515625" bestFit="1" customWidth="1"/>
  </cols>
  <sheetData>
    <row r="2" spans="2:6" ht="18.75" x14ac:dyDescent="0.25">
      <c r="B2" s="72" t="s">
        <v>0</v>
      </c>
      <c r="C2" s="73"/>
    </row>
    <row r="3" spans="2:6" ht="78.75" customHeight="1" x14ac:dyDescent="0.25">
      <c r="B3" s="70" t="s">
        <v>58</v>
      </c>
      <c r="C3" s="71"/>
    </row>
    <row r="4" spans="2:6" ht="78.75" customHeight="1" x14ac:dyDescent="0.25">
      <c r="B4" s="74"/>
      <c r="C4" s="74"/>
    </row>
    <row r="5" spans="2:6" ht="15" customHeight="1" x14ac:dyDescent="0.3">
      <c r="B5" s="1"/>
    </row>
    <row r="6" spans="2:6" s="15" customFormat="1" ht="15" customHeight="1" x14ac:dyDescent="0.25">
      <c r="B6" s="7" t="s">
        <v>63</v>
      </c>
      <c r="C6" s="52" t="s">
        <v>60</v>
      </c>
      <c r="D6" s="52" t="s">
        <v>61</v>
      </c>
      <c r="E6" s="52" t="s">
        <v>62</v>
      </c>
    </row>
    <row r="7" spans="2:6" s="15" customFormat="1" ht="15" customHeight="1" x14ac:dyDescent="0.25">
      <c r="B7" t="s">
        <v>144</v>
      </c>
      <c r="C7" s="21">
        <v>35500</v>
      </c>
      <c r="D7" s="21">
        <v>2734</v>
      </c>
      <c r="E7" s="21">
        <f>D7*12/1484</f>
        <v>22.107816711590296</v>
      </c>
      <c r="F7" s="39"/>
    </row>
    <row r="8" spans="2:6" s="15" customFormat="1" ht="15" customHeight="1" x14ac:dyDescent="0.25">
      <c r="B8" s="7"/>
    </row>
    <row r="9" spans="2:6" s="15" customFormat="1" ht="15" customHeight="1" x14ac:dyDescent="0.25">
      <c r="B9" s="7"/>
    </row>
    <row r="10" spans="2:6" s="15" customFormat="1" ht="15" customHeight="1" x14ac:dyDescent="0.25">
      <c r="B10" s="7"/>
    </row>
    <row r="11" spans="2:6" s="15" customFormat="1" ht="15" customHeight="1" x14ac:dyDescent="0.25">
      <c r="B11" s="7"/>
    </row>
    <row r="12" spans="2:6" s="15" customFormat="1" ht="15" customHeight="1" x14ac:dyDescent="0.25">
      <c r="B12" s="7"/>
    </row>
    <row r="13" spans="2:6" ht="15" customHeight="1" x14ac:dyDescent="0.25">
      <c r="B13" s="7" t="s">
        <v>5</v>
      </c>
      <c r="C13" t="s">
        <v>143</v>
      </c>
      <c r="E13" s="38"/>
    </row>
    <row r="14" spans="2:6" ht="15" customHeight="1" x14ac:dyDescent="0.3">
      <c r="B14" s="1"/>
    </row>
    <row r="15" spans="2:6" ht="15" customHeight="1" x14ac:dyDescent="0.3">
      <c r="B15" s="1"/>
    </row>
    <row r="16" spans="2:6" ht="15" customHeight="1" x14ac:dyDescent="0.3">
      <c r="B16" s="1"/>
    </row>
    <row r="18" spans="2:6" x14ac:dyDescent="0.25">
      <c r="B18" s="7" t="s">
        <v>3</v>
      </c>
      <c r="C18" s="22" t="s">
        <v>4</v>
      </c>
      <c r="D18" s="23" t="s">
        <v>18</v>
      </c>
      <c r="F18" s="40" t="s">
        <v>19</v>
      </c>
    </row>
    <row r="19" spans="2:6" x14ac:dyDescent="0.25">
      <c r="B19" s="27" t="s">
        <v>13</v>
      </c>
      <c r="C19" s="2">
        <v>0</v>
      </c>
      <c r="D19" s="5">
        <v>1565</v>
      </c>
      <c r="F19" s="41">
        <f t="shared" ref="F19:F24" si="0">D19*12/1484</f>
        <v>12.654986522911051</v>
      </c>
    </row>
    <row r="20" spans="2:6" x14ac:dyDescent="0.25">
      <c r="C20" s="2">
        <v>1</v>
      </c>
      <c r="D20" s="5">
        <v>1643.25</v>
      </c>
      <c r="F20" s="41">
        <f t="shared" si="0"/>
        <v>13.287735849056604</v>
      </c>
    </row>
    <row r="21" spans="2:6" x14ac:dyDescent="0.25">
      <c r="C21" s="2">
        <v>2</v>
      </c>
      <c r="D21" s="5">
        <v>1721.5</v>
      </c>
      <c r="F21" s="41">
        <f t="shared" si="0"/>
        <v>13.920485175202156</v>
      </c>
    </row>
    <row r="22" spans="2:6" x14ac:dyDescent="0.25">
      <c r="C22" s="2">
        <v>3</v>
      </c>
      <c r="D22" s="5">
        <v>1799.75</v>
      </c>
      <c r="F22" s="41">
        <f t="shared" si="0"/>
        <v>14.553234501347708</v>
      </c>
    </row>
    <row r="23" spans="2:6" x14ac:dyDescent="0.25">
      <c r="C23" s="2">
        <v>4</v>
      </c>
      <c r="D23" s="5">
        <v>1878</v>
      </c>
      <c r="F23" s="41">
        <f t="shared" si="0"/>
        <v>15.185983827493262</v>
      </c>
    </row>
    <row r="24" spans="2:6" x14ac:dyDescent="0.25">
      <c r="C24" s="4">
        <v>5</v>
      </c>
      <c r="D24" s="6">
        <v>1956.25</v>
      </c>
      <c r="F24" s="42">
        <f t="shared" si="0"/>
        <v>15.818733153638814</v>
      </c>
    </row>
    <row r="27" spans="2:6" x14ac:dyDescent="0.25">
      <c r="B27" s="7" t="s">
        <v>14</v>
      </c>
      <c r="C27" s="22" t="s">
        <v>4</v>
      </c>
      <c r="D27" s="23" t="s">
        <v>18</v>
      </c>
      <c r="F27" s="40" t="s">
        <v>19</v>
      </c>
    </row>
    <row r="28" spans="2:6" x14ac:dyDescent="0.25">
      <c r="B28" s="27" t="s">
        <v>15</v>
      </c>
      <c r="C28" s="2" t="s">
        <v>16</v>
      </c>
      <c r="D28" s="19">
        <v>1835.05</v>
      </c>
      <c r="F28" s="43">
        <f>D28*12/1484</f>
        <v>14.838679245283018</v>
      </c>
    </row>
    <row r="29" spans="2:6" x14ac:dyDescent="0.25">
      <c r="C29" s="2" t="s">
        <v>17</v>
      </c>
      <c r="D29" s="19">
        <v>1891.15</v>
      </c>
      <c r="F29" s="43">
        <f t="shared" ref="F29:F40" si="1">D29*12/1484</f>
        <v>15.292318059299193</v>
      </c>
    </row>
    <row r="30" spans="2:6" x14ac:dyDescent="0.25">
      <c r="C30" s="2">
        <v>0</v>
      </c>
      <c r="D30" s="19">
        <v>1949.74</v>
      </c>
      <c r="F30" s="43">
        <f t="shared" si="1"/>
        <v>15.766091644204852</v>
      </c>
    </row>
    <row r="31" spans="2:6" x14ac:dyDescent="0.25">
      <c r="C31" s="2">
        <v>1</v>
      </c>
      <c r="D31" s="19">
        <v>2081.88</v>
      </c>
      <c r="F31" s="43">
        <f t="shared" si="1"/>
        <v>16.834609164420485</v>
      </c>
    </row>
    <row r="32" spans="2:6" x14ac:dyDescent="0.25">
      <c r="C32" s="2">
        <v>2</v>
      </c>
      <c r="D32" s="19">
        <v>2211.52</v>
      </c>
      <c r="F32" s="43">
        <f t="shared" si="1"/>
        <v>17.882911051212936</v>
      </c>
    </row>
    <row r="33" spans="2:6" x14ac:dyDescent="0.25">
      <c r="C33" s="2">
        <v>3</v>
      </c>
      <c r="D33" s="19">
        <v>2267.62</v>
      </c>
      <c r="F33" s="43">
        <f t="shared" si="1"/>
        <v>18.336549865229109</v>
      </c>
    </row>
    <row r="34" spans="2:6" x14ac:dyDescent="0.25">
      <c r="C34" s="2">
        <v>4</v>
      </c>
      <c r="D34" s="19">
        <v>2334.9499999999998</v>
      </c>
      <c r="F34" s="43">
        <f t="shared" si="1"/>
        <v>18.880997304582209</v>
      </c>
    </row>
    <row r="35" spans="2:6" x14ac:dyDescent="0.25">
      <c r="C35" s="2">
        <v>5</v>
      </c>
      <c r="D35" s="19">
        <v>2396.0300000000002</v>
      </c>
      <c r="F35" s="43">
        <f t="shared" si="1"/>
        <v>19.374905660377358</v>
      </c>
    </row>
    <row r="36" spans="2:6" x14ac:dyDescent="0.25">
      <c r="C36" s="2">
        <v>6</v>
      </c>
      <c r="D36" s="19">
        <v>2460.86</v>
      </c>
      <c r="F36" s="43">
        <f t="shared" si="1"/>
        <v>19.899137466307277</v>
      </c>
    </row>
    <row r="37" spans="2:6" x14ac:dyDescent="0.25">
      <c r="C37" s="2">
        <v>7</v>
      </c>
      <c r="D37" s="19">
        <v>2524.46</v>
      </c>
      <c r="F37" s="43">
        <f t="shared" si="1"/>
        <v>20.413423180592993</v>
      </c>
    </row>
    <row r="38" spans="2:6" x14ac:dyDescent="0.25">
      <c r="C38" s="2">
        <v>8</v>
      </c>
      <c r="D38" s="19">
        <v>2586.7800000000002</v>
      </c>
      <c r="F38" s="43">
        <f t="shared" si="1"/>
        <v>20.917358490566038</v>
      </c>
    </row>
    <row r="39" spans="2:6" x14ac:dyDescent="0.25">
      <c r="C39" s="2">
        <v>9</v>
      </c>
      <c r="D39" s="19">
        <v>2650.35</v>
      </c>
      <c r="F39" s="43">
        <f t="shared" si="1"/>
        <v>21.431401617250671</v>
      </c>
    </row>
    <row r="40" spans="2:6" x14ac:dyDescent="0.25">
      <c r="C40" s="4">
        <v>10</v>
      </c>
      <c r="D40" s="20">
        <v>2715.19</v>
      </c>
      <c r="F40" s="44">
        <f t="shared" si="1"/>
        <v>21.955714285714286</v>
      </c>
    </row>
    <row r="42" spans="2:6" x14ac:dyDescent="0.25">
      <c r="B42" s="7" t="s">
        <v>20</v>
      </c>
      <c r="C42" s="22" t="s">
        <v>4</v>
      </c>
      <c r="D42" s="23" t="s">
        <v>18</v>
      </c>
      <c r="E42" s="50"/>
      <c r="F42" s="40" t="s">
        <v>19</v>
      </c>
    </row>
    <row r="43" spans="2:6" x14ac:dyDescent="0.25">
      <c r="B43" s="27" t="s">
        <v>21</v>
      </c>
      <c r="C43" s="2" t="s">
        <v>16</v>
      </c>
      <c r="D43" s="45">
        <v>1739.07</v>
      </c>
      <c r="F43" s="46">
        <f>D43*12/1484</f>
        <v>14.06256064690027</v>
      </c>
    </row>
    <row r="44" spans="2:6" x14ac:dyDescent="0.25">
      <c r="C44" s="2" t="s">
        <v>17</v>
      </c>
      <c r="D44" s="45">
        <v>1785.19</v>
      </c>
      <c r="F44" s="43">
        <f t="shared" ref="F44:F56" si="2">D44*12/1484</f>
        <v>14.435498652291104</v>
      </c>
    </row>
    <row r="45" spans="2:6" x14ac:dyDescent="0.25">
      <c r="C45" s="2">
        <v>0</v>
      </c>
      <c r="D45" s="45">
        <v>1835.05</v>
      </c>
      <c r="F45" s="43">
        <f t="shared" si="2"/>
        <v>14.838679245283018</v>
      </c>
    </row>
    <row r="46" spans="2:6" x14ac:dyDescent="0.25">
      <c r="C46" s="2">
        <v>1</v>
      </c>
      <c r="D46" s="45">
        <v>1891.15</v>
      </c>
      <c r="F46" s="43">
        <f t="shared" si="2"/>
        <v>15.292318059299193</v>
      </c>
    </row>
    <row r="47" spans="2:6" x14ac:dyDescent="0.25">
      <c r="C47" s="2">
        <v>2</v>
      </c>
      <c r="D47" s="45">
        <v>1949.74</v>
      </c>
      <c r="F47" s="43">
        <f t="shared" si="2"/>
        <v>15.766091644204852</v>
      </c>
    </row>
    <row r="48" spans="2:6" x14ac:dyDescent="0.25">
      <c r="C48" s="2">
        <v>3</v>
      </c>
      <c r="D48" s="45">
        <v>2015.82</v>
      </c>
      <c r="F48" s="43">
        <f t="shared" si="2"/>
        <v>16.30043126684636</v>
      </c>
    </row>
    <row r="49" spans="2:6" x14ac:dyDescent="0.25">
      <c r="C49" s="2">
        <v>4</v>
      </c>
      <c r="D49" s="45">
        <v>2081.88</v>
      </c>
      <c r="F49" s="43">
        <f t="shared" si="2"/>
        <v>16.834609164420485</v>
      </c>
    </row>
    <row r="50" spans="2:6" x14ac:dyDescent="0.25">
      <c r="C50" s="2">
        <v>5</v>
      </c>
      <c r="D50" s="45">
        <v>2142.9899999999998</v>
      </c>
      <c r="F50" s="43">
        <f t="shared" si="2"/>
        <v>17.328760107816709</v>
      </c>
    </row>
    <row r="51" spans="2:6" x14ac:dyDescent="0.25">
      <c r="C51" s="2">
        <v>6</v>
      </c>
      <c r="D51" s="45">
        <v>2211.52</v>
      </c>
      <c r="F51" s="43">
        <f t="shared" si="2"/>
        <v>17.882911051212936</v>
      </c>
    </row>
    <row r="52" spans="2:6" x14ac:dyDescent="0.25">
      <c r="C52" s="2">
        <v>7</v>
      </c>
      <c r="D52" s="45">
        <v>2267.62</v>
      </c>
      <c r="F52" s="43">
        <f t="shared" si="2"/>
        <v>18.336549865229109</v>
      </c>
    </row>
    <row r="53" spans="2:6" x14ac:dyDescent="0.25">
      <c r="C53" s="2">
        <v>8</v>
      </c>
      <c r="D53" s="45">
        <v>2334.9499999999998</v>
      </c>
      <c r="F53" s="43">
        <f t="shared" si="2"/>
        <v>18.880997304582209</v>
      </c>
    </row>
    <row r="54" spans="2:6" x14ac:dyDescent="0.25">
      <c r="C54" s="2">
        <v>9</v>
      </c>
      <c r="D54" s="45">
        <v>2396.0300000000002</v>
      </c>
      <c r="F54" s="43">
        <f t="shared" si="2"/>
        <v>19.374905660377358</v>
      </c>
    </row>
    <row r="55" spans="2:6" x14ac:dyDescent="0.25">
      <c r="C55" s="2">
        <v>10</v>
      </c>
      <c r="D55" s="45">
        <v>2460.86</v>
      </c>
      <c r="F55" s="43">
        <f t="shared" si="2"/>
        <v>19.899137466307277</v>
      </c>
    </row>
    <row r="56" spans="2:6" x14ac:dyDescent="0.25">
      <c r="C56" s="10">
        <v>11</v>
      </c>
      <c r="D56" s="20">
        <v>2524.46</v>
      </c>
      <c r="F56" s="44">
        <f t="shared" si="2"/>
        <v>20.413423180592993</v>
      </c>
    </row>
    <row r="59" spans="2:6" x14ac:dyDescent="0.25">
      <c r="B59" s="7" t="s">
        <v>7</v>
      </c>
      <c r="C59" s="22" t="s">
        <v>9</v>
      </c>
      <c r="D59" s="23" t="s">
        <v>18</v>
      </c>
      <c r="E59" s="51"/>
      <c r="F59" s="40" t="s">
        <v>19</v>
      </c>
    </row>
    <row r="60" spans="2:6" x14ac:dyDescent="0.25">
      <c r="B60" s="27" t="s">
        <v>8</v>
      </c>
      <c r="C60" s="8">
        <v>0</v>
      </c>
      <c r="D60" s="9">
        <v>1783</v>
      </c>
      <c r="E60" s="3"/>
      <c r="F60" s="47">
        <f>D60*12/1484</f>
        <v>14.417789757412399</v>
      </c>
    </row>
    <row r="61" spans="2:6" x14ac:dyDescent="0.25">
      <c r="C61" s="8">
        <v>1</v>
      </c>
      <c r="D61" s="9">
        <v>1894</v>
      </c>
      <c r="E61" s="3"/>
      <c r="F61" s="47">
        <f t="shared" ref="F61:F71" si="3">D61*12/1484</f>
        <v>15.315363881401618</v>
      </c>
    </row>
    <row r="62" spans="2:6" x14ac:dyDescent="0.25">
      <c r="C62" s="8">
        <v>2</v>
      </c>
      <c r="D62" s="9">
        <v>2022</v>
      </c>
      <c r="E62" s="3"/>
      <c r="F62" s="47">
        <f t="shared" si="3"/>
        <v>16.350404312668463</v>
      </c>
    </row>
    <row r="63" spans="2:6" x14ac:dyDescent="0.25">
      <c r="C63" s="8">
        <v>3</v>
      </c>
      <c r="D63" s="9">
        <v>2149</v>
      </c>
      <c r="E63" s="3"/>
      <c r="F63" s="47">
        <f t="shared" si="3"/>
        <v>17.377358490566039</v>
      </c>
    </row>
    <row r="64" spans="2:6" x14ac:dyDescent="0.25">
      <c r="C64" s="8">
        <v>4</v>
      </c>
      <c r="D64" s="9">
        <v>2203</v>
      </c>
      <c r="E64" s="3"/>
      <c r="F64" s="47">
        <f t="shared" si="3"/>
        <v>17.81401617250674</v>
      </c>
    </row>
    <row r="65" spans="2:6" x14ac:dyDescent="0.25">
      <c r="C65" s="8">
        <v>5</v>
      </c>
      <c r="D65" s="9">
        <v>2267</v>
      </c>
      <c r="E65" s="3"/>
      <c r="F65" s="47">
        <f t="shared" si="3"/>
        <v>18.331536388140162</v>
      </c>
    </row>
    <row r="66" spans="2:6" x14ac:dyDescent="0.25">
      <c r="C66" s="8">
        <v>6</v>
      </c>
      <c r="D66" s="9">
        <v>2328</v>
      </c>
      <c r="E66" s="3"/>
      <c r="F66" s="47">
        <f t="shared" si="3"/>
        <v>18.824797843665767</v>
      </c>
    </row>
    <row r="67" spans="2:6" x14ac:dyDescent="0.25">
      <c r="C67" s="8">
        <v>7</v>
      </c>
      <c r="D67" s="9">
        <v>2391</v>
      </c>
      <c r="E67" s="3"/>
      <c r="F67" s="47">
        <f t="shared" si="3"/>
        <v>19.334231805929917</v>
      </c>
    </row>
    <row r="68" spans="2:6" x14ac:dyDescent="0.25">
      <c r="C68" s="8">
        <v>8</v>
      </c>
      <c r="D68" s="9">
        <v>2451</v>
      </c>
      <c r="E68" s="3"/>
      <c r="F68" s="47">
        <f t="shared" si="3"/>
        <v>19.819407008086252</v>
      </c>
    </row>
    <row r="69" spans="2:6" x14ac:dyDescent="0.25">
      <c r="C69" s="8">
        <v>9</v>
      </c>
      <c r="D69" s="9">
        <v>2513</v>
      </c>
      <c r="F69" s="47">
        <f t="shared" si="3"/>
        <v>20.320754716981131</v>
      </c>
    </row>
    <row r="70" spans="2:6" x14ac:dyDescent="0.25">
      <c r="C70" s="8">
        <v>10</v>
      </c>
      <c r="D70" s="9">
        <v>2576</v>
      </c>
      <c r="F70" s="47">
        <f t="shared" si="3"/>
        <v>20.830188679245282</v>
      </c>
    </row>
    <row r="71" spans="2:6" x14ac:dyDescent="0.25">
      <c r="C71" s="10">
        <v>11</v>
      </c>
      <c r="D71" s="11">
        <v>2638</v>
      </c>
      <c r="F71" s="48">
        <f t="shared" si="3"/>
        <v>21.331536388140162</v>
      </c>
    </row>
    <row r="73" spans="2:6" x14ac:dyDescent="0.25">
      <c r="B73" s="7" t="s">
        <v>10</v>
      </c>
      <c r="C73" s="22" t="s">
        <v>12</v>
      </c>
      <c r="D73" s="23" t="s">
        <v>18</v>
      </c>
      <c r="E73" s="50"/>
      <c r="F73" s="40" t="s">
        <v>19</v>
      </c>
    </row>
    <row r="74" spans="2:6" x14ac:dyDescent="0.25">
      <c r="B74" s="27" t="s">
        <v>11</v>
      </c>
      <c r="C74" s="2">
        <v>0</v>
      </c>
      <c r="D74" s="9">
        <v>1690</v>
      </c>
      <c r="F74" s="49">
        <f t="shared" ref="F74:F85" si="4">D74*12/1484</f>
        <v>13.665768194070081</v>
      </c>
    </row>
    <row r="75" spans="2:6" x14ac:dyDescent="0.25">
      <c r="C75" s="2">
        <v>1</v>
      </c>
      <c r="D75" s="9">
        <v>1783</v>
      </c>
      <c r="F75" s="47">
        <f t="shared" si="4"/>
        <v>14.417789757412399</v>
      </c>
    </row>
    <row r="76" spans="2:6" x14ac:dyDescent="0.25">
      <c r="C76" s="2">
        <v>2</v>
      </c>
      <c r="D76" s="9">
        <v>1894</v>
      </c>
      <c r="F76" s="47">
        <f t="shared" si="4"/>
        <v>15.315363881401618</v>
      </c>
    </row>
    <row r="77" spans="2:6" x14ac:dyDescent="0.25">
      <c r="C77" s="2">
        <v>3</v>
      </c>
      <c r="D77" s="9">
        <v>2022</v>
      </c>
      <c r="F77" s="47">
        <f t="shared" si="4"/>
        <v>16.350404312668463</v>
      </c>
    </row>
    <row r="78" spans="2:6" x14ac:dyDescent="0.25">
      <c r="C78" s="2">
        <v>4</v>
      </c>
      <c r="D78" s="9">
        <v>2082</v>
      </c>
      <c r="F78" s="47">
        <f t="shared" si="4"/>
        <v>16.835579514824797</v>
      </c>
    </row>
    <row r="79" spans="2:6" x14ac:dyDescent="0.25">
      <c r="C79" s="2">
        <v>5</v>
      </c>
      <c r="D79" s="9">
        <v>2149</v>
      </c>
      <c r="F79" s="47">
        <f t="shared" si="4"/>
        <v>17.377358490566039</v>
      </c>
    </row>
    <row r="80" spans="2:6" x14ac:dyDescent="0.25">
      <c r="C80" s="2">
        <v>6</v>
      </c>
      <c r="D80" s="9">
        <v>2203</v>
      </c>
      <c r="F80" s="47">
        <f t="shared" si="4"/>
        <v>17.81401617250674</v>
      </c>
    </row>
    <row r="81" spans="3:6" x14ac:dyDescent="0.25">
      <c r="C81" s="2">
        <v>7</v>
      </c>
      <c r="D81" s="9">
        <v>2267</v>
      </c>
      <c r="F81" s="47">
        <f t="shared" si="4"/>
        <v>18.331536388140162</v>
      </c>
    </row>
    <row r="82" spans="3:6" x14ac:dyDescent="0.25">
      <c r="C82" s="2">
        <v>8</v>
      </c>
      <c r="D82" s="9">
        <v>2328</v>
      </c>
      <c r="F82" s="47">
        <f t="shared" si="4"/>
        <v>18.824797843665767</v>
      </c>
    </row>
    <row r="83" spans="3:6" x14ac:dyDescent="0.25">
      <c r="C83" s="2">
        <v>9</v>
      </c>
      <c r="D83" s="9">
        <v>2391</v>
      </c>
      <c r="F83" s="47">
        <f t="shared" si="4"/>
        <v>19.334231805929917</v>
      </c>
    </row>
    <row r="84" spans="3:6" x14ac:dyDescent="0.25">
      <c r="C84" s="2">
        <v>10</v>
      </c>
      <c r="D84" s="9">
        <v>2451</v>
      </c>
      <c r="F84" s="47">
        <f t="shared" si="4"/>
        <v>19.819407008086252</v>
      </c>
    </row>
    <row r="85" spans="3:6" x14ac:dyDescent="0.25">
      <c r="C85" s="4">
        <v>11</v>
      </c>
      <c r="D85" s="11">
        <v>2513</v>
      </c>
      <c r="F85" s="48">
        <f t="shared" si="4"/>
        <v>20.320754716981131</v>
      </c>
    </row>
  </sheetData>
  <mergeCells count="3">
    <mergeCell ref="B3:C3"/>
    <mergeCell ref="B2:C2"/>
    <mergeCell ref="B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showGridLines="0" zoomScale="80" zoomScaleNormal="80" workbookViewId="0">
      <selection activeCell="E3" sqref="E3"/>
    </sheetView>
  </sheetViews>
  <sheetFormatPr defaultRowHeight="15" x14ac:dyDescent="0.25"/>
  <cols>
    <col min="1" max="1" width="2.85546875" customWidth="1"/>
    <col min="2" max="2" width="37.42578125" customWidth="1"/>
    <col min="3" max="3" width="20.85546875" bestFit="1" customWidth="1"/>
    <col min="4" max="4" width="11" customWidth="1"/>
    <col min="5" max="5" width="9.85546875" bestFit="1" customWidth="1"/>
  </cols>
  <sheetData>
    <row r="2" spans="2:3" ht="18.75" x14ac:dyDescent="0.3">
      <c r="B2" s="75" t="s">
        <v>135</v>
      </c>
      <c r="C2" s="76"/>
    </row>
    <row r="3" spans="2:3" ht="72" customHeight="1" x14ac:dyDescent="0.25">
      <c r="B3" s="70" t="s">
        <v>136</v>
      </c>
      <c r="C3" s="71"/>
    </row>
    <row r="5" spans="2:3" x14ac:dyDescent="0.25">
      <c r="B5" s="7" t="s">
        <v>49</v>
      </c>
    </row>
    <row r="6" spans="2:3" x14ac:dyDescent="0.25">
      <c r="B6" t="s">
        <v>119</v>
      </c>
      <c r="C6" s="16">
        <v>0.21299999999999999</v>
      </c>
    </row>
    <row r="7" spans="2:3" x14ac:dyDescent="0.25">
      <c r="B7" t="s">
        <v>120</v>
      </c>
      <c r="C7" s="16">
        <v>0.22700000000000001</v>
      </c>
    </row>
    <row r="8" spans="2:3" x14ac:dyDescent="0.25">
      <c r="B8" t="s">
        <v>121</v>
      </c>
      <c r="C8" s="16">
        <v>0.214</v>
      </c>
    </row>
    <row r="9" spans="2:3" x14ac:dyDescent="0.25">
      <c r="B9" t="s">
        <v>122</v>
      </c>
      <c r="C9" s="16">
        <v>0.221</v>
      </c>
    </row>
    <row r="10" spans="2:3" x14ac:dyDescent="0.25">
      <c r="B10" t="s">
        <v>123</v>
      </c>
      <c r="C10" s="16">
        <v>0.22700000000000001</v>
      </c>
    </row>
    <row r="11" spans="2:3" x14ac:dyDescent="0.25">
      <c r="B11" t="s">
        <v>124</v>
      </c>
      <c r="C11" s="16">
        <v>0.21199999999999999</v>
      </c>
    </row>
    <row r="12" spans="2:3" x14ac:dyDescent="0.25">
      <c r="B12" t="s">
        <v>125</v>
      </c>
      <c r="C12" s="16">
        <v>0.223</v>
      </c>
    </row>
    <row r="13" spans="2:3" x14ac:dyDescent="0.25">
      <c r="B13" t="s">
        <v>126</v>
      </c>
      <c r="C13" s="16">
        <v>0.23</v>
      </c>
    </row>
    <row r="14" spans="2:3" x14ac:dyDescent="0.25">
      <c r="B14" t="s">
        <v>127</v>
      </c>
      <c r="C14" s="16">
        <v>0.215</v>
      </c>
    </row>
    <row r="15" spans="2:3" x14ac:dyDescent="0.25">
      <c r="B15" t="s">
        <v>128</v>
      </c>
      <c r="C15" s="16">
        <v>0.22</v>
      </c>
    </row>
    <row r="16" spans="2:3" x14ac:dyDescent="0.25">
      <c r="B16" t="s">
        <v>129</v>
      </c>
      <c r="C16" s="16">
        <v>0.22900000000000001</v>
      </c>
    </row>
    <row r="17" spans="2:3" x14ac:dyDescent="0.25">
      <c r="B17" t="s">
        <v>130</v>
      </c>
      <c r="C17" s="16">
        <v>0.215</v>
      </c>
    </row>
    <row r="18" spans="2:3" x14ac:dyDescent="0.25">
      <c r="B18" t="s">
        <v>131</v>
      </c>
      <c r="C18" s="16">
        <v>0.223</v>
      </c>
    </row>
    <row r="19" spans="2:3" x14ac:dyDescent="0.25">
      <c r="B19" t="s">
        <v>132</v>
      </c>
      <c r="C19" s="16">
        <v>0.22600000000000001</v>
      </c>
    </row>
    <row r="20" spans="2:3" x14ac:dyDescent="0.25">
      <c r="B20" s="7" t="s">
        <v>48</v>
      </c>
      <c r="C20" s="17">
        <f>AVERAGE(C6:C19)</f>
        <v>0.22107142857142859</v>
      </c>
    </row>
  </sheetData>
  <mergeCells count="2">
    <mergeCell ref="B3:C3"/>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4"/>
  <sheetViews>
    <sheetView showGridLines="0" tabSelected="1" topLeftCell="B4" zoomScale="80" zoomScaleNormal="80" workbookViewId="0">
      <selection activeCell="I3" sqref="I3"/>
    </sheetView>
  </sheetViews>
  <sheetFormatPr defaultRowHeight="15" x14ac:dyDescent="0.25"/>
  <cols>
    <col min="1" max="1" width="2.85546875" customWidth="1"/>
    <col min="2" max="2" width="44.28515625" bestFit="1" customWidth="1"/>
    <col min="3" max="3" width="8.140625" bestFit="1" customWidth="1"/>
    <col min="4" max="4" width="11" customWidth="1"/>
    <col min="5" max="5" width="9.85546875" bestFit="1" customWidth="1"/>
  </cols>
  <sheetData>
    <row r="2" spans="2:17" ht="18.75" x14ac:dyDescent="0.25">
      <c r="B2" s="72" t="s">
        <v>29</v>
      </c>
      <c r="C2" s="80"/>
      <c r="D2" s="80"/>
      <c r="E2" s="80"/>
      <c r="F2" s="73"/>
    </row>
    <row r="3" spans="2:17" ht="82.5" customHeight="1" x14ac:dyDescent="0.25">
      <c r="B3" s="77" t="s">
        <v>31</v>
      </c>
      <c r="C3" s="78"/>
      <c r="D3" s="78"/>
      <c r="E3" s="78"/>
      <c r="F3" s="79"/>
    </row>
    <row r="4" spans="2:17" ht="45" customHeight="1" x14ac:dyDescent="0.25">
      <c r="B4" s="70" t="s">
        <v>108</v>
      </c>
      <c r="C4" s="81"/>
      <c r="D4" s="81"/>
      <c r="E4" s="81"/>
      <c r="F4" s="71"/>
      <c r="G4" s="7"/>
      <c r="H4" s="7"/>
      <c r="I4" s="7"/>
      <c r="J4" s="7"/>
      <c r="K4" s="7"/>
      <c r="L4" s="7"/>
      <c r="M4" s="7"/>
      <c r="N4" s="7"/>
      <c r="O4" s="7"/>
      <c r="P4" s="7"/>
      <c r="Q4" s="7"/>
    </row>
    <row r="7" spans="2:17" x14ac:dyDescent="0.25">
      <c r="B7" s="29"/>
    </row>
    <row r="8" spans="2:17" x14ac:dyDescent="0.25">
      <c r="B8" s="29"/>
    </row>
    <row r="9" spans="2:17" x14ac:dyDescent="0.25">
      <c r="B9" s="32"/>
      <c r="C9" s="7"/>
      <c r="D9" s="7"/>
      <c r="E9" s="7"/>
      <c r="F9" s="7"/>
      <c r="G9" s="7"/>
      <c r="H9" s="7"/>
      <c r="I9" s="7"/>
      <c r="J9" s="7"/>
      <c r="K9" s="7"/>
      <c r="L9" s="7"/>
      <c r="M9" s="7"/>
      <c r="N9" s="7"/>
      <c r="O9" s="7"/>
      <c r="P9" s="7"/>
      <c r="Q9" s="7"/>
    </row>
    <row r="10" spans="2:17" x14ac:dyDescent="0.25">
      <c r="B10" s="27" t="s">
        <v>64</v>
      </c>
      <c r="C10" s="24" t="s">
        <v>33</v>
      </c>
      <c r="D10" s="24" t="s">
        <v>34</v>
      </c>
      <c r="E10" s="24" t="s">
        <v>35</v>
      </c>
      <c r="F10" s="24" t="s">
        <v>36</v>
      </c>
      <c r="G10" s="24" t="s">
        <v>37</v>
      </c>
      <c r="H10" s="24" t="s">
        <v>38</v>
      </c>
      <c r="I10" s="24" t="s">
        <v>39</v>
      </c>
      <c r="J10" s="24" t="s">
        <v>40</v>
      </c>
      <c r="K10" s="24" t="s">
        <v>41</v>
      </c>
      <c r="L10" s="24" t="s">
        <v>42</v>
      </c>
      <c r="M10" s="24" t="s">
        <v>43</v>
      </c>
      <c r="N10" s="24" t="s">
        <v>44</v>
      </c>
      <c r="O10" s="24" t="s">
        <v>45</v>
      </c>
      <c r="P10" s="24" t="s">
        <v>46</v>
      </c>
    </row>
    <row r="11" spans="2:17" x14ac:dyDescent="0.25">
      <c r="B11" s="7" t="s">
        <v>72</v>
      </c>
    </row>
    <row r="12" spans="2:17" x14ac:dyDescent="0.25">
      <c r="B12" t="s">
        <v>73</v>
      </c>
      <c r="C12">
        <v>1088</v>
      </c>
      <c r="D12">
        <v>823</v>
      </c>
      <c r="E12">
        <v>1138</v>
      </c>
      <c r="F12">
        <v>1161</v>
      </c>
      <c r="G12">
        <v>891</v>
      </c>
      <c r="H12">
        <v>1103</v>
      </c>
      <c r="I12">
        <v>1060</v>
      </c>
      <c r="J12">
        <v>808</v>
      </c>
      <c r="K12">
        <v>1105</v>
      </c>
      <c r="L12">
        <v>1105</v>
      </c>
      <c r="M12">
        <v>1029</v>
      </c>
      <c r="N12">
        <v>929</v>
      </c>
      <c r="O12">
        <v>1096</v>
      </c>
      <c r="P12">
        <v>931</v>
      </c>
    </row>
    <row r="13" spans="2:17" x14ac:dyDescent="0.25">
      <c r="B13" s="15" t="s">
        <v>74</v>
      </c>
      <c r="C13">
        <v>166</v>
      </c>
      <c r="D13">
        <v>218</v>
      </c>
      <c r="E13">
        <v>195</v>
      </c>
      <c r="F13">
        <v>178</v>
      </c>
      <c r="G13">
        <v>271</v>
      </c>
      <c r="H13">
        <v>207</v>
      </c>
      <c r="I13">
        <v>244</v>
      </c>
      <c r="J13">
        <v>430</v>
      </c>
      <c r="K13">
        <v>142</v>
      </c>
      <c r="L13">
        <v>140</v>
      </c>
      <c r="M13">
        <v>182</v>
      </c>
      <c r="N13">
        <v>372</v>
      </c>
      <c r="O13">
        <v>183</v>
      </c>
      <c r="P13">
        <v>186</v>
      </c>
    </row>
    <row r="14" spans="2:17" x14ac:dyDescent="0.25">
      <c r="B14" t="s">
        <v>75</v>
      </c>
      <c r="C14">
        <v>234</v>
      </c>
      <c r="D14">
        <v>471</v>
      </c>
      <c r="E14">
        <v>143</v>
      </c>
      <c r="F14">
        <v>134</v>
      </c>
      <c r="G14">
        <v>342</v>
      </c>
      <c r="H14">
        <v>124</v>
      </c>
      <c r="I14">
        <v>160</v>
      </c>
      <c r="J14">
        <v>254</v>
      </c>
      <c r="K14">
        <v>204</v>
      </c>
      <c r="L14">
        <v>204</v>
      </c>
      <c r="M14">
        <v>247</v>
      </c>
      <c r="N14">
        <v>82</v>
      </c>
      <c r="O14">
        <v>89</v>
      </c>
      <c r="P14">
        <v>275</v>
      </c>
    </row>
    <row r="15" spans="2:17" x14ac:dyDescent="0.25">
      <c r="B15" s="7" t="s">
        <v>71</v>
      </c>
      <c r="C15" s="7">
        <f t="shared" ref="C15:P15" si="0">SUM(C12:C14)</f>
        <v>1488</v>
      </c>
      <c r="D15" s="7">
        <f t="shared" si="0"/>
        <v>1512</v>
      </c>
      <c r="E15" s="7">
        <f t="shared" si="0"/>
        <v>1476</v>
      </c>
      <c r="F15" s="7">
        <f t="shared" si="0"/>
        <v>1473</v>
      </c>
      <c r="G15" s="7">
        <f t="shared" si="0"/>
        <v>1504</v>
      </c>
      <c r="H15" s="7">
        <f t="shared" si="0"/>
        <v>1434</v>
      </c>
      <c r="I15" s="7">
        <f t="shared" si="0"/>
        <v>1464</v>
      </c>
      <c r="J15" s="7">
        <f t="shared" si="0"/>
        <v>1492</v>
      </c>
      <c r="K15" s="7">
        <f t="shared" si="0"/>
        <v>1451</v>
      </c>
      <c r="L15" s="7">
        <f t="shared" si="0"/>
        <v>1449</v>
      </c>
      <c r="M15" s="7">
        <f t="shared" si="0"/>
        <v>1458</v>
      </c>
      <c r="N15" s="7">
        <f t="shared" si="0"/>
        <v>1383</v>
      </c>
      <c r="O15" s="7">
        <f t="shared" si="0"/>
        <v>1368</v>
      </c>
      <c r="P15" s="7">
        <f t="shared" si="0"/>
        <v>1392</v>
      </c>
    </row>
    <row r="16" spans="2:17" x14ac:dyDescent="0.25">
      <c r="B16" s="7"/>
      <c r="C16" s="7"/>
      <c r="D16" s="7"/>
      <c r="E16" s="7"/>
      <c r="F16" s="7"/>
      <c r="G16" s="7"/>
      <c r="H16" s="7"/>
      <c r="I16" s="7"/>
      <c r="J16" s="7"/>
      <c r="K16" s="7"/>
      <c r="L16" s="7"/>
      <c r="M16" s="7"/>
      <c r="N16" s="7"/>
      <c r="O16" s="7"/>
      <c r="P16" s="7"/>
    </row>
    <row r="17" spans="2:16" x14ac:dyDescent="0.25">
      <c r="B17" s="7"/>
      <c r="C17" s="7"/>
      <c r="D17" s="7"/>
      <c r="E17" s="7"/>
      <c r="F17" s="7"/>
      <c r="G17" s="7"/>
      <c r="H17" s="7"/>
      <c r="I17" s="7"/>
      <c r="J17" s="7"/>
      <c r="K17" s="7"/>
      <c r="L17" s="7"/>
      <c r="M17" s="7"/>
      <c r="N17" s="7"/>
      <c r="O17" s="7"/>
      <c r="P17" s="7"/>
    </row>
    <row r="18" spans="2:16" x14ac:dyDescent="0.25">
      <c r="B18" s="7"/>
      <c r="C18" s="7"/>
      <c r="D18" s="7"/>
      <c r="E18" s="7"/>
      <c r="F18" s="7"/>
      <c r="G18" s="7"/>
      <c r="H18" s="7"/>
      <c r="I18" s="7"/>
      <c r="J18" s="7"/>
      <c r="K18" s="7"/>
      <c r="L18" s="7"/>
      <c r="M18" s="7"/>
      <c r="N18" s="7"/>
      <c r="O18" s="7"/>
      <c r="P18" s="7"/>
    </row>
    <row r="19" spans="2:16" x14ac:dyDescent="0.25">
      <c r="B19" s="7"/>
      <c r="C19" s="7"/>
      <c r="D19" s="7"/>
      <c r="E19" s="7"/>
      <c r="F19" s="7"/>
      <c r="G19" s="7"/>
      <c r="H19" s="7"/>
      <c r="I19" s="7"/>
      <c r="J19" s="7"/>
      <c r="K19" s="7"/>
      <c r="L19" s="7"/>
      <c r="M19" s="7"/>
      <c r="N19" s="7"/>
      <c r="O19" s="7"/>
      <c r="P19" s="7"/>
    </row>
    <row r="20" spans="2:16" ht="56.25" customHeight="1" x14ac:dyDescent="0.25">
      <c r="B20" s="82" t="s">
        <v>133</v>
      </c>
      <c r="C20" s="82"/>
      <c r="D20" s="82"/>
      <c r="E20" s="82"/>
      <c r="F20" s="82"/>
      <c r="G20" s="7"/>
      <c r="H20" s="7"/>
      <c r="I20" s="7"/>
      <c r="J20" s="7"/>
      <c r="K20" s="7"/>
      <c r="L20" s="7"/>
      <c r="M20" s="7"/>
      <c r="N20" s="7"/>
      <c r="O20" s="7"/>
      <c r="P20" s="7"/>
    </row>
    <row r="21" spans="2:16" x14ac:dyDescent="0.25">
      <c r="B21" s="7"/>
      <c r="C21" s="7"/>
      <c r="D21" s="7"/>
      <c r="E21" s="7"/>
      <c r="F21" s="7"/>
      <c r="G21" s="7"/>
      <c r="H21" s="7"/>
      <c r="I21" s="7"/>
      <c r="J21" s="7"/>
      <c r="K21" s="7"/>
      <c r="L21" s="7"/>
      <c r="M21" s="7"/>
      <c r="N21" s="7"/>
      <c r="O21" s="7"/>
      <c r="P21" s="7"/>
    </row>
    <row r="22" spans="2:16" x14ac:dyDescent="0.25">
      <c r="B22" s="34" t="s">
        <v>23</v>
      </c>
      <c r="C22" s="12">
        <f t="shared" ref="C22:P22" si="1">SUM(C12:C13)/1878</f>
        <v>0.66773162939297126</v>
      </c>
      <c r="D22" s="12">
        <f t="shared" si="1"/>
        <v>0.55431309904153359</v>
      </c>
      <c r="E22" s="12">
        <f t="shared" si="1"/>
        <v>0.70979765708200215</v>
      </c>
      <c r="F22" s="12">
        <f t="shared" si="1"/>
        <v>0.71299254526091582</v>
      </c>
      <c r="G22" s="12">
        <f t="shared" si="1"/>
        <v>0.6187433439829606</v>
      </c>
      <c r="H22" s="12">
        <f t="shared" si="1"/>
        <v>0.69755058572949946</v>
      </c>
      <c r="I22" s="12">
        <f t="shared" si="1"/>
        <v>0.69435569755058568</v>
      </c>
      <c r="J22" s="12">
        <f t="shared" si="1"/>
        <v>0.65921192758253466</v>
      </c>
      <c r="K22" s="12">
        <f t="shared" si="1"/>
        <v>0.66400425985090517</v>
      </c>
      <c r="L22" s="12">
        <f t="shared" si="1"/>
        <v>0.66293929712460065</v>
      </c>
      <c r="M22" s="12">
        <f t="shared" si="1"/>
        <v>0.64483493077742282</v>
      </c>
      <c r="N22" s="12">
        <f t="shared" si="1"/>
        <v>0.69275825346112885</v>
      </c>
      <c r="O22" s="12">
        <f t="shared" si="1"/>
        <v>0.68104366347177847</v>
      </c>
      <c r="P22" s="12">
        <f t="shared" si="1"/>
        <v>0.59478168264110753</v>
      </c>
    </row>
    <row r="23" spans="2:16" x14ac:dyDescent="0.25">
      <c r="B23" s="34" t="s">
        <v>118</v>
      </c>
      <c r="C23" s="14">
        <f>AVERAGE(C22:P22)</f>
        <v>0.66107561235356749</v>
      </c>
    </row>
    <row r="24" spans="2:16" x14ac:dyDescent="0.25">
      <c r="B24" s="7"/>
      <c r="C24" s="7"/>
      <c r="D24" s="7"/>
      <c r="E24" s="7"/>
      <c r="F24" s="7"/>
      <c r="G24" s="7"/>
      <c r="H24" s="7"/>
      <c r="I24" s="7"/>
      <c r="J24" s="7"/>
      <c r="K24" s="7"/>
      <c r="L24" s="7"/>
      <c r="M24" s="7"/>
      <c r="N24" s="7"/>
      <c r="O24" s="7"/>
      <c r="P24" s="7"/>
    </row>
    <row r="25" spans="2:16" x14ac:dyDescent="0.25">
      <c r="B25" s="7"/>
      <c r="C25" s="7"/>
      <c r="D25" s="7"/>
      <c r="E25" s="7"/>
      <c r="F25" s="7"/>
      <c r="G25" s="7"/>
      <c r="H25" s="7"/>
      <c r="I25" s="7"/>
      <c r="J25" s="7"/>
      <c r="K25" s="7"/>
      <c r="L25" s="7"/>
      <c r="M25" s="7"/>
      <c r="N25" s="7"/>
      <c r="O25" s="7"/>
      <c r="P25" s="7"/>
    </row>
    <row r="26" spans="2:16" x14ac:dyDescent="0.25">
      <c r="B26" s="7"/>
      <c r="C26" s="7"/>
      <c r="D26" s="7"/>
      <c r="E26" s="7"/>
      <c r="F26" s="7"/>
      <c r="G26" s="7"/>
      <c r="H26" s="7"/>
      <c r="I26" s="7"/>
      <c r="J26" s="7"/>
      <c r="K26" s="7"/>
      <c r="L26" s="7"/>
      <c r="M26" s="7"/>
      <c r="N26" s="7"/>
      <c r="O26" s="7"/>
      <c r="P26" s="7"/>
    </row>
    <row r="27" spans="2:16" x14ac:dyDescent="0.25">
      <c r="B27" s="7"/>
      <c r="C27" s="7"/>
      <c r="D27" s="7"/>
      <c r="E27" s="7"/>
      <c r="F27" s="7"/>
      <c r="G27" s="7"/>
      <c r="H27" s="7"/>
      <c r="I27" s="7"/>
      <c r="J27" s="7"/>
      <c r="K27" s="7"/>
      <c r="L27" s="7"/>
      <c r="M27" s="7"/>
      <c r="N27" s="7"/>
      <c r="O27" s="7"/>
      <c r="P27" s="7"/>
    </row>
    <row r="28" spans="2:16" x14ac:dyDescent="0.25">
      <c r="B28" s="27" t="s">
        <v>138</v>
      </c>
      <c r="C28" s="7"/>
      <c r="D28" s="7"/>
      <c r="E28" s="7"/>
      <c r="F28" s="7"/>
      <c r="G28" s="7"/>
      <c r="H28" s="7"/>
      <c r="I28" s="7"/>
      <c r="J28" s="7"/>
      <c r="K28" s="7"/>
      <c r="L28" s="7"/>
      <c r="M28" s="7"/>
      <c r="N28" s="7"/>
      <c r="O28" s="7"/>
      <c r="P28" s="7"/>
    </row>
    <row r="29" spans="2:16" x14ac:dyDescent="0.25">
      <c r="B29" s="7" t="s">
        <v>71</v>
      </c>
      <c r="C29" s="7">
        <v>1511</v>
      </c>
    </row>
    <row r="30" spans="2:16" x14ac:dyDescent="0.25">
      <c r="B30" t="s">
        <v>142</v>
      </c>
      <c r="C30" s="36">
        <v>1135</v>
      </c>
    </row>
    <row r="31" spans="2:16" x14ac:dyDescent="0.25">
      <c r="B31" s="7" t="s">
        <v>23</v>
      </c>
      <c r="C31" s="37">
        <f>C30/C29</f>
        <v>0.7511581733951026</v>
      </c>
    </row>
    <row r="32" spans="2:16" x14ac:dyDescent="0.25">
      <c r="B32" s="29"/>
    </row>
    <row r="33" spans="2:2" x14ac:dyDescent="0.25">
      <c r="B33" s="29"/>
    </row>
    <row r="34" spans="2:2" x14ac:dyDescent="0.25">
      <c r="B34" s="29"/>
    </row>
  </sheetData>
  <mergeCells count="4">
    <mergeCell ref="B3:F3"/>
    <mergeCell ref="B2:F2"/>
    <mergeCell ref="B4:F4"/>
    <mergeCell ref="B20:F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zoomScale="80" zoomScaleNormal="80" workbookViewId="0">
      <selection activeCell="B2" sqref="B2:D4"/>
    </sheetView>
  </sheetViews>
  <sheetFormatPr defaultRowHeight="15" x14ac:dyDescent="0.25"/>
  <cols>
    <col min="1" max="1" width="2.85546875" customWidth="1"/>
    <col min="2" max="2" width="38.140625" customWidth="1"/>
    <col min="3" max="3" width="6.7109375" customWidth="1"/>
    <col min="4" max="4" width="11" customWidth="1"/>
    <col min="5" max="5" width="9.85546875" bestFit="1" customWidth="1"/>
    <col min="9" max="9" width="49.7109375" customWidth="1"/>
  </cols>
  <sheetData>
    <row r="2" spans="2:10" ht="18.75" x14ac:dyDescent="0.25">
      <c r="B2" s="72" t="s">
        <v>50</v>
      </c>
      <c r="C2" s="80"/>
      <c r="D2" s="73"/>
    </row>
    <row r="3" spans="2:10" ht="51.75" customHeight="1" x14ac:dyDescent="0.25">
      <c r="B3" s="77" t="s">
        <v>59</v>
      </c>
      <c r="C3" s="78"/>
      <c r="D3" s="79"/>
    </row>
    <row r="4" spans="2:10" ht="80.25" customHeight="1" x14ac:dyDescent="0.25">
      <c r="B4" s="70" t="s">
        <v>76</v>
      </c>
      <c r="C4" s="81"/>
      <c r="D4" s="71"/>
    </row>
    <row r="6" spans="2:10" x14ac:dyDescent="0.25">
      <c r="B6" s="7" t="s">
        <v>30</v>
      </c>
      <c r="H6" s="7" t="s">
        <v>77</v>
      </c>
      <c r="I6" s="7"/>
      <c r="J6" s="7" t="s">
        <v>88</v>
      </c>
    </row>
    <row r="7" spans="2:10" x14ac:dyDescent="0.25">
      <c r="B7" t="s">
        <v>33</v>
      </c>
      <c r="C7" s="12">
        <v>0.23</v>
      </c>
      <c r="H7">
        <v>1</v>
      </c>
      <c r="I7" t="s">
        <v>91</v>
      </c>
      <c r="J7" t="s">
        <v>84</v>
      </c>
    </row>
    <row r="8" spans="2:10" x14ac:dyDescent="0.25">
      <c r="B8" t="s">
        <v>34</v>
      </c>
      <c r="C8" s="12">
        <v>0.23</v>
      </c>
      <c r="H8">
        <v>2</v>
      </c>
      <c r="I8" t="s">
        <v>78</v>
      </c>
      <c r="J8" t="s">
        <v>85</v>
      </c>
    </row>
    <row r="9" spans="2:10" x14ac:dyDescent="0.25">
      <c r="B9" t="s">
        <v>35</v>
      </c>
      <c r="C9" s="12">
        <v>0.24</v>
      </c>
      <c r="H9">
        <v>3</v>
      </c>
      <c r="I9" t="s">
        <v>79</v>
      </c>
      <c r="J9" t="s">
        <v>86</v>
      </c>
    </row>
    <row r="10" spans="2:10" x14ac:dyDescent="0.25">
      <c r="B10" t="s">
        <v>36</v>
      </c>
      <c r="C10" s="12">
        <v>0.24</v>
      </c>
      <c r="H10">
        <v>4</v>
      </c>
      <c r="I10" t="s">
        <v>80</v>
      </c>
      <c r="J10" t="s">
        <v>87</v>
      </c>
    </row>
    <row r="11" spans="2:10" x14ac:dyDescent="0.25">
      <c r="B11" t="s">
        <v>37</v>
      </c>
      <c r="C11" s="12">
        <v>0.24</v>
      </c>
      <c r="H11">
        <v>5</v>
      </c>
      <c r="I11" t="s">
        <v>81</v>
      </c>
      <c r="J11" t="s">
        <v>47</v>
      </c>
    </row>
    <row r="12" spans="2:10" x14ac:dyDescent="0.25">
      <c r="B12" t="s">
        <v>38</v>
      </c>
      <c r="C12" s="12">
        <v>0.3</v>
      </c>
      <c r="H12">
        <v>6</v>
      </c>
      <c r="I12" t="s">
        <v>89</v>
      </c>
      <c r="J12" t="s">
        <v>90</v>
      </c>
    </row>
    <row r="13" spans="2:10" x14ac:dyDescent="0.25">
      <c r="B13" t="s">
        <v>39</v>
      </c>
      <c r="C13" s="12">
        <v>0.3</v>
      </c>
      <c r="H13">
        <v>7</v>
      </c>
      <c r="I13" t="s">
        <v>82</v>
      </c>
      <c r="J13" t="s">
        <v>83</v>
      </c>
    </row>
    <row r="14" spans="2:10" x14ac:dyDescent="0.25">
      <c r="B14" t="s">
        <v>40</v>
      </c>
      <c r="C14" s="12">
        <v>0.3</v>
      </c>
    </row>
    <row r="15" spans="2:10" x14ac:dyDescent="0.25">
      <c r="B15" t="s">
        <v>41</v>
      </c>
      <c r="C15" s="12">
        <v>0.27</v>
      </c>
    </row>
    <row r="16" spans="2:10" x14ac:dyDescent="0.25">
      <c r="B16" t="s">
        <v>42</v>
      </c>
      <c r="C16" s="12">
        <v>0.26</v>
      </c>
    </row>
    <row r="17" spans="2:3" x14ac:dyDescent="0.25">
      <c r="B17" t="s">
        <v>43</v>
      </c>
      <c r="C17" s="12">
        <v>0.26</v>
      </c>
    </row>
    <row r="18" spans="2:3" x14ac:dyDescent="0.25">
      <c r="B18" t="s">
        <v>44</v>
      </c>
      <c r="C18" s="12">
        <v>0.21</v>
      </c>
    </row>
    <row r="19" spans="2:3" x14ac:dyDescent="0.25">
      <c r="B19" t="s">
        <v>45</v>
      </c>
      <c r="C19" s="12">
        <v>0.2</v>
      </c>
    </row>
    <row r="20" spans="2:3" x14ac:dyDescent="0.25">
      <c r="B20" t="s">
        <v>46</v>
      </c>
      <c r="C20" s="12">
        <v>0.2</v>
      </c>
    </row>
    <row r="21" spans="2:3" x14ac:dyDescent="0.25">
      <c r="B21" s="7" t="s">
        <v>32</v>
      </c>
      <c r="C21" s="14">
        <f>AVERAGE(C7:C20)</f>
        <v>0.24857142857142861</v>
      </c>
    </row>
  </sheetData>
  <mergeCells count="3">
    <mergeCell ref="B3:D3"/>
    <mergeCell ref="B4:D4"/>
    <mergeCell ref="B2:D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showGridLines="0" zoomScale="80" zoomScaleNormal="80" workbookViewId="0">
      <selection activeCell="B5" sqref="B5"/>
    </sheetView>
  </sheetViews>
  <sheetFormatPr defaultRowHeight="15" x14ac:dyDescent="0.25"/>
  <cols>
    <col min="1" max="1" width="2.85546875" customWidth="1"/>
    <col min="2" max="2" width="38.140625" customWidth="1"/>
    <col min="3" max="3" width="6.7109375" customWidth="1"/>
    <col min="4" max="4" width="11" customWidth="1"/>
    <col min="5" max="5" width="9.85546875" bestFit="1" customWidth="1"/>
  </cols>
  <sheetData>
    <row r="2" spans="2:3" ht="18.75" x14ac:dyDescent="0.3">
      <c r="B2" s="63" t="s">
        <v>55</v>
      </c>
    </row>
    <row r="3" spans="2:3" ht="66.75" customHeight="1" x14ac:dyDescent="0.25">
      <c r="B3" s="67" t="s">
        <v>56</v>
      </c>
    </row>
    <row r="5" spans="2:3" x14ac:dyDescent="0.25">
      <c r="B5" s="27" t="s">
        <v>146</v>
      </c>
    </row>
    <row r="6" spans="2:3" x14ac:dyDescent="0.25">
      <c r="B6" t="s">
        <v>57</v>
      </c>
      <c r="C6" s="18">
        <v>0.19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Voorblad</vt:lpstr>
      <vt:lpstr>Bronnen</vt:lpstr>
      <vt:lpstr>Kostencomponenten</vt:lpstr>
      <vt:lpstr>0_Tijdsbesteding</vt:lpstr>
      <vt:lpstr>1_Bruto loon</vt:lpstr>
      <vt:lpstr>2_Werkgeverslasten</vt:lpstr>
      <vt:lpstr>3_Productiviteit</vt:lpstr>
      <vt:lpstr>4_Overhead</vt:lpstr>
      <vt:lpstr>5_Reiskosten</vt:lpstr>
      <vt:lpstr>6_Gebouwgebonden</vt:lpstr>
      <vt:lpstr>7_Materieel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2015-10-27T13:52:27Z</dcterms:modified>
</cp:coreProperties>
</file>