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202300"/>
  <mc:AlternateContent xmlns:mc="http://schemas.openxmlformats.org/markup-compatibility/2006">
    <mc:Choice Requires="x15">
      <x15ac:absPath xmlns:x15ac="http://schemas.microsoft.com/office/spreadsheetml/2010/11/ac" url="https://vvng-my.sharepoint.com/personal/marlies_vanrandwijk_vng_nl/Documents/Bureaublad/"/>
    </mc:Choice>
  </mc:AlternateContent>
  <xr:revisionPtr revIDLastSave="0" documentId="8_{DFB3A958-5D60-4D33-8823-C6D1047E766D}" xr6:coauthVersionLast="47" xr6:coauthVersionMax="47" xr10:uidLastSave="{00000000-0000-0000-0000-000000000000}"/>
  <bookViews>
    <workbookView xWindow="28680" yWindow="-120" windowWidth="29040" windowHeight="15720" xr2:uid="{C9CAAD98-B136-47D4-8F38-FE9DF07B9A19}"/>
  </bookViews>
  <sheets>
    <sheet name="instructie &amp; definitie" sheetId="10" r:id="rId1"/>
    <sheet name="0. handelingen" sheetId="2" r:id="rId2"/>
    <sheet name="1. overzicht uren" sheetId="1" r:id="rId3"/>
    <sheet name="2. overzicht kosten" sheetId="4" r:id="rId4"/>
    <sheet name="3. aantal aanvragen" sheetId="5" r:id="rId5"/>
    <sheet name="4. tariefdifferentiatie" sheetId="7" r:id="rId6"/>
    <sheet name="5. beleidskeuzes" sheetId="8" r:id="rId7"/>
    <sheet name="6. overzicht" sheetId="6" r:id="rId8"/>
    <sheet name="hulp" sheetId="9" state="hidden" r:id="rId9"/>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K24" i="6" l="1"/>
  <c r="K22" i="6"/>
  <c r="K21" i="6"/>
  <c r="K20" i="6"/>
  <c r="K19" i="6"/>
  <c r="K18" i="6"/>
  <c r="K17" i="6"/>
  <c r="I28" i="7"/>
  <c r="G18" i="5"/>
  <c r="G17" i="5"/>
  <c r="G16" i="5"/>
  <c r="L32" i="7" l="1"/>
  <c r="B3" i="9"/>
  <c r="L26" i="7"/>
  <c r="Y14" i="6" s="1"/>
  <c r="P12" i="6"/>
  <c r="B12" i="6"/>
  <c r="D12" i="6" s="1"/>
  <c r="L19" i="6" l="1"/>
  <c r="L18" i="6"/>
  <c r="L17" i="6"/>
  <c r="Y22" i="6"/>
  <c r="Y21" i="6"/>
  <c r="L40" i="7"/>
  <c r="Y24" i="6" s="1"/>
  <c r="L39" i="7"/>
  <c r="Y23" i="6" s="1"/>
  <c r="L38" i="7"/>
  <c r="L37" i="7"/>
  <c r="L36" i="7"/>
  <c r="Y20" i="6" s="1"/>
  <c r="L35" i="7"/>
  <c r="Y19" i="6" s="1"/>
  <c r="L34" i="7"/>
  <c r="Y18" i="6" s="1"/>
  <c r="L33" i="7"/>
  <c r="Y17" i="6" s="1"/>
  <c r="Y16" i="6"/>
  <c r="P14" i="6" l="1"/>
  <c r="B14" i="6"/>
  <c r="B43" i="8"/>
  <c r="X24" i="6"/>
  <c r="T14" i="6" l="1"/>
  <c r="X22" i="6"/>
  <c r="X21" i="6"/>
  <c r="P19" i="6"/>
  <c r="P18" i="6"/>
  <c r="P17" i="6"/>
  <c r="P16" i="6"/>
  <c r="P22" i="6"/>
  <c r="P20" i="6"/>
  <c r="P24" i="6"/>
  <c r="P23" i="6"/>
  <c r="P21" i="6"/>
  <c r="R14" i="6"/>
  <c r="U14" i="6"/>
  <c r="B24" i="6"/>
  <c r="B18" i="6"/>
  <c r="B23" i="6"/>
  <c r="B20" i="6"/>
  <c r="B17" i="6"/>
  <c r="B16" i="6"/>
  <c r="B22" i="6"/>
  <c r="B19" i="6"/>
  <c r="B21" i="6"/>
  <c r="E21" i="4"/>
  <c r="B13" i="9"/>
  <c r="B12" i="9"/>
  <c r="B11" i="9"/>
  <c r="B10" i="9"/>
  <c r="B9" i="9"/>
  <c r="B8" i="9"/>
  <c r="B7" i="9"/>
  <c r="B6" i="9"/>
  <c r="B5" i="9"/>
  <c r="B2" i="9"/>
  <c r="E29" i="4"/>
  <c r="E28" i="4"/>
  <c r="E27" i="4"/>
  <c r="E26" i="4"/>
  <c r="E25" i="4"/>
  <c r="E24" i="4"/>
  <c r="E23" i="4"/>
  <c r="E22" i="4"/>
  <c r="E20" i="4"/>
  <c r="E19" i="4"/>
  <c r="E18" i="4"/>
  <c r="E17" i="4"/>
  <c r="R20" i="6" l="1"/>
  <c r="R22" i="6"/>
  <c r="S22" i="6" s="1"/>
  <c r="T16" i="6"/>
  <c r="R23" i="6"/>
  <c r="S23" i="6" s="1"/>
  <c r="R24" i="6"/>
  <c r="S24" i="6" s="1"/>
  <c r="R18" i="6"/>
  <c r="R19" i="6"/>
  <c r="S19" i="6" s="1"/>
  <c r="R21" i="6"/>
  <c r="S21" i="6" s="1"/>
  <c r="R17" i="6"/>
  <c r="T17" i="6"/>
  <c r="R16" i="6"/>
  <c r="S14" i="6"/>
  <c r="W23" i="6"/>
  <c r="T23" i="6"/>
  <c r="U23" i="6"/>
  <c r="U24" i="6"/>
  <c r="T24" i="6"/>
  <c r="W24" i="6"/>
  <c r="U17" i="6"/>
  <c r="U19" i="6"/>
  <c r="T19" i="6"/>
  <c r="W22" i="6"/>
  <c r="U22" i="6"/>
  <c r="T22" i="6"/>
  <c r="U18" i="6"/>
  <c r="T18" i="6"/>
  <c r="T20" i="6"/>
  <c r="U20" i="6"/>
  <c r="S20" i="6" s="1"/>
  <c r="W21" i="6"/>
  <c r="U21" i="6"/>
  <c r="T21" i="6"/>
  <c r="U16" i="6"/>
  <c r="S17" i="6" l="1"/>
  <c r="S18" i="6"/>
  <c r="T8" i="6"/>
  <c r="S16" i="6"/>
  <c r="B1" i="9"/>
  <c r="B52" i="8"/>
  <c r="B32" i="8"/>
  <c r="A12" i="9" s="1"/>
  <c r="B50" i="8"/>
  <c r="B30" i="8"/>
  <c r="A10" i="9" s="1"/>
  <c r="B29" i="8"/>
  <c r="A9" i="9" s="1"/>
  <c r="B47" i="8"/>
  <c r="B26" i="8"/>
  <c r="A6" i="9" s="1"/>
  <c r="B25" i="8"/>
  <c r="A5" i="9" s="1"/>
  <c r="F21" i="7"/>
  <c r="I47" i="4"/>
  <c r="I39" i="4"/>
  <c r="M27" i="1"/>
  <c r="F29" i="4" s="1"/>
  <c r="I29" i="4" s="1"/>
  <c r="M26" i="1"/>
  <c r="F28" i="4" s="1"/>
  <c r="I28" i="4" s="1"/>
  <c r="M25" i="1"/>
  <c r="F27" i="4" s="1"/>
  <c r="I27" i="4" s="1"/>
  <c r="M24" i="1"/>
  <c r="F26" i="4" s="1"/>
  <c r="I26" i="4" s="1"/>
  <c r="M23" i="1"/>
  <c r="F25" i="4" s="1"/>
  <c r="I25" i="4" s="1"/>
  <c r="L29" i="1"/>
  <c r="K29" i="1"/>
  <c r="J29" i="1"/>
  <c r="I29" i="1"/>
  <c r="H29" i="1"/>
  <c r="G29" i="1"/>
  <c r="M22" i="1"/>
  <c r="F24" i="4" s="1"/>
  <c r="I24" i="4" s="1"/>
  <c r="M21" i="1"/>
  <c r="F23" i="4" s="1"/>
  <c r="I23" i="4" s="1"/>
  <c r="M20" i="1"/>
  <c r="F22" i="4" s="1"/>
  <c r="I22" i="4" s="1"/>
  <c r="M19" i="1"/>
  <c r="F21" i="4" s="1"/>
  <c r="I21" i="4" s="1"/>
  <c r="M18" i="1"/>
  <c r="F20" i="4" s="1"/>
  <c r="I20" i="4" s="1"/>
  <c r="M17" i="1"/>
  <c r="F19" i="4" s="1"/>
  <c r="I19" i="4" s="1"/>
  <c r="M16" i="1"/>
  <c r="F18" i="4" s="1"/>
  <c r="I18" i="4" s="1"/>
  <c r="M15" i="1"/>
  <c r="F17" i="4" s="1"/>
  <c r="I17" i="4" s="1"/>
  <c r="F34" i="7" l="1"/>
  <c r="N18" i="6" s="1"/>
  <c r="F33" i="7"/>
  <c r="N17" i="6" s="1"/>
  <c r="F39" i="7"/>
  <c r="N23" i="6" s="1"/>
  <c r="F38" i="7"/>
  <c r="N22" i="6" s="1"/>
  <c r="F37" i="7"/>
  <c r="N21" i="6" s="1"/>
  <c r="F36" i="7"/>
  <c r="N20" i="6" s="1"/>
  <c r="F35" i="7"/>
  <c r="N19" i="6" s="1"/>
  <c r="F40" i="7"/>
  <c r="N24" i="6" s="1"/>
  <c r="F32" i="7"/>
  <c r="F26" i="7"/>
  <c r="N14" i="6" s="1"/>
  <c r="N12" i="6"/>
  <c r="K23" i="6" s="1"/>
  <c r="X23" i="6" s="1"/>
  <c r="I21" i="7"/>
  <c r="B49" i="8"/>
  <c r="B33" i="8"/>
  <c r="A13" i="9" s="1"/>
  <c r="B31" i="8"/>
  <c r="A11" i="9" s="1"/>
  <c r="AB33" i="7"/>
  <c r="AB32" i="7"/>
  <c r="O6" i="6"/>
  <c r="B27" i="8"/>
  <c r="A7" i="9" s="1"/>
  <c r="B45" i="8"/>
  <c r="B28" i="8"/>
  <c r="A8" i="9" s="1"/>
  <c r="B46" i="8"/>
  <c r="B51" i="8"/>
  <c r="B44" i="8"/>
  <c r="B48" i="8"/>
  <c r="I30" i="4"/>
  <c r="I49" i="4" s="1"/>
  <c r="M29" i="1"/>
  <c r="I26" i="7" l="1"/>
  <c r="M23" i="6"/>
  <c r="V23" i="6" s="1"/>
  <c r="M24" i="6"/>
  <c r="V24" i="6" s="1"/>
  <c r="M17" i="6"/>
  <c r="V17" i="6" s="1"/>
  <c r="M18" i="6"/>
  <c r="V18" i="6" s="1"/>
  <c r="M21" i="6"/>
  <c r="V21" i="6" s="1"/>
  <c r="M16" i="6"/>
  <c r="V16" i="6" s="1"/>
  <c r="M19" i="6"/>
  <c r="V19" i="6" s="1"/>
  <c r="M20" i="6"/>
  <c r="V20" i="6" s="1"/>
  <c r="M22" i="6"/>
  <c r="V22" i="6" s="1"/>
  <c r="N16" i="6"/>
  <c r="D41" i="7"/>
  <c r="E41" i="7" s="1"/>
  <c r="I39" i="7"/>
  <c r="I38" i="7"/>
  <c r="I37" i="7"/>
  <c r="I35" i="7"/>
  <c r="I34" i="7"/>
  <c r="I32" i="7"/>
  <c r="I36" i="7"/>
  <c r="I33" i="7"/>
  <c r="I40" i="7"/>
  <c r="E40" i="7"/>
  <c r="E39" i="7"/>
  <c r="E36" i="7"/>
  <c r="E38" i="7"/>
  <c r="E34" i="7"/>
  <c r="E37" i="7"/>
  <c r="E35" i="7"/>
  <c r="E33" i="7"/>
  <c r="E32" i="7"/>
  <c r="F30" i="4"/>
  <c r="N5" i="6" s="1"/>
  <c r="O5" i="6"/>
  <c r="O8" i="6" s="1"/>
  <c r="K14" i="6" l="1"/>
  <c r="X14" i="6" s="1"/>
  <c r="K16" i="6"/>
  <c r="X18" i="6"/>
  <c r="X17" i="6"/>
  <c r="X20" i="6"/>
  <c r="X19" i="6"/>
  <c r="D17" i="6"/>
  <c r="E17" i="6" s="1"/>
  <c r="D20" i="6"/>
  <c r="E20" i="6" s="1"/>
  <c r="D19" i="6"/>
  <c r="E19" i="6" s="1"/>
  <c r="D16" i="6"/>
  <c r="E16" i="6" s="1"/>
  <c r="D24" i="6"/>
  <c r="E24" i="6" s="1"/>
  <c r="D22" i="6"/>
  <c r="E22" i="6" s="1"/>
  <c r="D21" i="6"/>
  <c r="E21" i="6" s="1"/>
  <c r="F21" i="6" s="1"/>
  <c r="J21" i="6" s="1"/>
  <c r="D23" i="6"/>
  <c r="E23" i="6" s="1"/>
  <c r="D18" i="6"/>
  <c r="E18" i="6" s="1"/>
  <c r="E12" i="6"/>
  <c r="D14" i="6"/>
  <c r="E14" i="6" s="1"/>
  <c r="F14" i="6" s="1"/>
  <c r="X16" i="6"/>
  <c r="AB36" i="7"/>
  <c r="AB34" i="7"/>
  <c r="AB35" i="7"/>
  <c r="L16" i="6" l="1"/>
  <c r="L22" i="6"/>
  <c r="L20" i="6"/>
  <c r="I41" i="7"/>
  <c r="L23" i="6"/>
  <c r="L24" i="6"/>
  <c r="L21" i="6"/>
  <c r="F18" i="6"/>
  <c r="F20" i="6"/>
  <c r="G20" i="6" s="1"/>
  <c r="H20" i="6" s="1"/>
  <c r="F19" i="6"/>
  <c r="L14" i="6"/>
  <c r="AB39" i="7"/>
  <c r="F23" i="6"/>
  <c r="J23" i="6" s="1"/>
  <c r="F24" i="6"/>
  <c r="J24" i="6" s="1"/>
  <c r="AB38" i="7"/>
  <c r="F22" i="6"/>
  <c r="J22" i="6" s="1"/>
  <c r="AB37" i="7"/>
  <c r="J14" i="6"/>
  <c r="M14" i="6" s="1"/>
  <c r="G21" i="6"/>
  <c r="H21" i="6" s="1"/>
  <c r="F17" i="6"/>
  <c r="F12" i="6"/>
  <c r="F16" i="6"/>
  <c r="V14" i="6" l="1"/>
  <c r="W14" i="6"/>
  <c r="G18" i="6"/>
  <c r="H18" i="6" s="1"/>
  <c r="G19" i="6"/>
  <c r="H19" i="6" s="1"/>
  <c r="G23" i="6"/>
  <c r="H23" i="6" s="1"/>
  <c r="G22" i="6"/>
  <c r="H22" i="6" s="1"/>
  <c r="G24" i="6"/>
  <c r="H24" i="6" s="1"/>
  <c r="J12" i="6"/>
  <c r="M12" i="6" s="1"/>
  <c r="G17" i="6"/>
  <c r="H17" i="6" s="1"/>
  <c r="G16" i="6"/>
  <c r="H16" i="6" s="1"/>
  <c r="V12" i="6" l="1"/>
  <c r="B28" i="6" s="1"/>
  <c r="I16" i="6"/>
  <c r="J16" i="6" s="1"/>
  <c r="I18" i="6"/>
  <c r="J18" i="6" s="1"/>
  <c r="I17" i="6"/>
  <c r="J17" i="6" s="1"/>
  <c r="I23" i="6"/>
  <c r="I24" i="6"/>
  <c r="I22" i="6"/>
  <c r="I21" i="6"/>
  <c r="I20" i="6"/>
  <c r="J20" i="6" s="1"/>
  <c r="I19" i="6"/>
  <c r="J19" i="6" s="1"/>
  <c r="W17" i="6" l="1"/>
  <c r="W18" i="6"/>
  <c r="W16" i="6"/>
  <c r="W19" i="6" l="1"/>
  <c r="W20" i="6"/>
</calcChain>
</file>

<file path=xl/sharedStrings.xml><?xml version="1.0" encoding="utf-8"?>
<sst xmlns="http://schemas.openxmlformats.org/spreadsheetml/2006/main" count="378" uniqueCount="266">
  <si>
    <t>Rekenmodel bepaling legestarief instemmingsbesluiten</t>
  </si>
  <si>
    <t>nr.</t>
  </si>
  <si>
    <t>Processtap</t>
  </si>
  <si>
    <t>handeling</t>
  </si>
  <si>
    <t>Afhankelijk van aanvraag</t>
  </si>
  <si>
    <t>Geautomatiseerd</t>
  </si>
  <si>
    <t>Vooroverleg</t>
  </si>
  <si>
    <t>overleg met aanvrager over tijd, plaats en werkwijze van de werkzaamheden</t>
  </si>
  <si>
    <t>registratie in intern systeem</t>
  </si>
  <si>
    <t>beoordeling volledigheid aanvraag (voldaan aan indieningsvereisten)</t>
  </si>
  <si>
    <t>toetsing van ingediende documenten aan aspecten:</t>
  </si>
  <si>
    <t>coördinatie met andere werkzaamheden (intern/extern) o.a. in de openbare ruimte</t>
  </si>
  <si>
    <t>ACM-/KvK-registratie</t>
  </si>
  <si>
    <t>controle eigendomsgrenzen (globaal)</t>
  </si>
  <si>
    <t>status kabel</t>
  </si>
  <si>
    <t>lengte tracé</t>
  </si>
  <si>
    <t>procesbegeleiding, coördinatie, consultatie netbeheerders en eigenaren (asset-owners) over gevolgen voor hun eigendommen</t>
  </si>
  <si>
    <t>overleg met andere grondeigenaren en toets van de bereikte overeenstemming met die grondeigenaren door de aanvrager</t>
  </si>
  <si>
    <t>toetsing aan aspecten (met eventueel advies):</t>
  </si>
  <si>
    <t>nulsituatie opnemen</t>
  </si>
  <si>
    <t>opstellen (verkeerskundige) adviezen: wegbeheer, groenbeheer, Wijk-/gebiedsopzichter, Verkeer, RO, Bouw- &amp; Woningtoezicht</t>
  </si>
  <si>
    <t>(technisch) beoordelen van het werk</t>
  </si>
  <si>
    <t>beoordelen overige (bovengrondse of maaiveld) voorzieningen</t>
  </si>
  <si>
    <t>opstellen voorschriften vanwege bovengenoemde aspecten</t>
  </si>
  <si>
    <t>voorschriften bepalen: beperkingen (aanwijzingen)</t>
  </si>
  <si>
    <t>verlenging beslistermijn (+ maximaal 8 weken) en informeren aanvrager</t>
  </si>
  <si>
    <t>informeren aanvrager</t>
  </si>
  <si>
    <t>voorbereiden concept-besluit</t>
  </si>
  <si>
    <t>heffing en inning leges</t>
  </si>
  <si>
    <t xml:space="preserve">factuur leges opmaken </t>
  </si>
  <si>
    <t>administratief boeken van betaling</t>
  </si>
  <si>
    <t>indien positief instemmingsbesluit: melding start werkzaamheden door aannemer, verwerking in registratie door gemeente</t>
  </si>
  <si>
    <t>bijwerken registratie nadat werkzaamheden zijn uitgevoerd</t>
  </si>
  <si>
    <t>Medewerker</t>
  </si>
  <si>
    <t>Functie</t>
  </si>
  <si>
    <t>Uren t-3</t>
  </si>
  <si>
    <t>Uren t-2</t>
  </si>
  <si>
    <t>Uren t-1</t>
  </si>
  <si>
    <t>Direct personeel     (ook van andere vakinhoudelijke afdelingen)</t>
  </si>
  <si>
    <t>Direct/indirect personeel</t>
  </si>
  <si>
    <t>Houd ook rekening met indirecte kosten (incl. leiding afdeling), behalve beleidskosten, handhaving/toezicht en controle (behalve inspectie</t>
  </si>
  <si>
    <t>Gemiddeld</t>
  </si>
  <si>
    <t>totaal</t>
  </si>
  <si>
    <t>incidenteel</t>
  </si>
  <si>
    <t>structureel</t>
  </si>
  <si>
    <t>…</t>
  </si>
  <si>
    <t>C</t>
  </si>
  <si>
    <r>
      <t>-</t>
    </r>
    <r>
      <rPr>
        <sz val="7"/>
        <color theme="1"/>
        <rFont val="Aptos"/>
        <family val="2"/>
      </rPr>
      <t xml:space="preserve">          </t>
    </r>
    <r>
      <rPr>
        <b/>
        <i/>
        <sz val="9"/>
        <color rgb="FF000000"/>
        <rFont val="Aptos"/>
        <family val="2"/>
      </rPr>
      <t>openbare orde</t>
    </r>
  </si>
  <si>
    <r>
      <t>-</t>
    </r>
    <r>
      <rPr>
        <sz val="7"/>
        <color theme="1"/>
        <rFont val="Aptos"/>
        <family val="2"/>
      </rPr>
      <t xml:space="preserve">          </t>
    </r>
    <r>
      <rPr>
        <b/>
        <i/>
        <sz val="9"/>
        <color rgb="FF000000"/>
        <rFont val="Aptos"/>
        <family val="2"/>
      </rPr>
      <t>veiligheid</t>
    </r>
  </si>
  <si>
    <r>
      <t>-</t>
    </r>
    <r>
      <rPr>
        <sz val="7"/>
        <color theme="1"/>
        <rFont val="Aptos"/>
        <family val="2"/>
      </rPr>
      <t xml:space="preserve">          </t>
    </r>
    <r>
      <rPr>
        <b/>
        <i/>
        <sz val="9"/>
        <color rgb="FF000000"/>
        <rFont val="Aptos"/>
        <family val="2"/>
      </rPr>
      <t>het voorkomen of beperken van overlast</t>
    </r>
  </si>
  <si>
    <r>
      <t>-</t>
    </r>
    <r>
      <rPr>
        <sz val="7"/>
        <color theme="1"/>
        <rFont val="Aptos"/>
        <family val="2"/>
      </rPr>
      <t xml:space="preserve">          </t>
    </r>
    <r>
      <rPr>
        <b/>
        <i/>
        <sz val="9"/>
        <color rgb="FF000000"/>
        <rFont val="Aptos"/>
        <family val="2"/>
      </rPr>
      <t>de bereikbaarheid van gronden of gebouwen</t>
    </r>
  </si>
  <si>
    <r>
      <t>-</t>
    </r>
    <r>
      <rPr>
        <sz val="7"/>
        <color theme="1"/>
        <rFont val="Aptos"/>
        <family val="2"/>
      </rPr>
      <t xml:space="preserve">          </t>
    </r>
    <r>
      <rPr>
        <b/>
        <i/>
        <sz val="9"/>
        <color rgb="FF000000"/>
        <rFont val="Aptos"/>
        <family val="2"/>
      </rPr>
      <t>ondergrondse ordening</t>
    </r>
  </si>
  <si>
    <t>inspectie tijdens uitvoering (controle aanwijzingen/beperkingen instemmingsbesluit)</t>
  </si>
  <si>
    <t>Indirect personeel     (incl. leiding en ondersteuning, exclusief centrale overhead)</t>
  </si>
  <si>
    <t>A</t>
  </si>
  <si>
    <t>B</t>
  </si>
  <si>
    <t>D</t>
  </si>
  <si>
    <t>E</t>
  </si>
  <si>
    <t>TOTAAL</t>
  </si>
  <si>
    <t>vergunningverlener</t>
  </si>
  <si>
    <t>toezichthouder</t>
  </si>
  <si>
    <t>regisseur</t>
  </si>
  <si>
    <t>administratief medewerker</t>
  </si>
  <si>
    <t>leiding/manager</t>
  </si>
  <si>
    <t>ondersteuning</t>
  </si>
  <si>
    <t>adviseur</t>
  </si>
  <si>
    <t>overig</t>
  </si>
  <si>
    <t>Stap 1: bepaal de inzet (capaciteit)</t>
  </si>
  <si>
    <t>Stap 2: bepaal de kosten</t>
  </si>
  <si>
    <t>Ureninzet</t>
  </si>
  <si>
    <t>Uurtarief</t>
  </si>
  <si>
    <t>Overhead</t>
  </si>
  <si>
    <t>Kosten</t>
  </si>
  <si>
    <t>tarief</t>
  </si>
  <si>
    <t>Breng in dit tabblad de kosten in beeld gebaseerd op de structurele inzet.</t>
  </si>
  <si>
    <t>Vul in kolom G het (kostendekkende) uurtarief in per medewerker. Bereken dit door de personele lasten</t>
  </si>
  <si>
    <t>(incl. sociale lasten en opslagen) te delen door het aantal productieve uren op jaarbasis.</t>
  </si>
  <si>
    <t>Vul in kolom H het tarief in van centrale overheadkosten (PIOFACH) exclusief leiding/ondersteuning</t>
  </si>
  <si>
    <t>op de afdeling.</t>
  </si>
  <si>
    <t>Directe ICT-kosten</t>
  </si>
  <si>
    <t>ICT-kosten dient u in het overheadtarief op te  nemen.</t>
  </si>
  <si>
    <t>Geef ook directe ICT-kosten aan, zoals voor licenties/portals als MOOR, WoW, LTC. Overige centrale</t>
  </si>
  <si>
    <t>Subtotaal personeel</t>
  </si>
  <si>
    <t>Personele kosten</t>
  </si>
  <si>
    <t>Specificatie portals/licenties</t>
  </si>
  <si>
    <t>op jaarbasis</t>
  </si>
  <si>
    <t>Subtotaal ICT</t>
  </si>
  <si>
    <t>Overige directe kosten</t>
  </si>
  <si>
    <t>Overige uitbestedingen</t>
  </si>
  <si>
    <t>Specificatie</t>
  </si>
  <si>
    <t>Inhuurlasten (structureel niveau)</t>
  </si>
  <si>
    <t>Subtotaal overig direct</t>
  </si>
  <si>
    <t>TOTAAL STRUCTUREEL KOSTENNIVEAU</t>
  </si>
  <si>
    <t>Vul vervolgens ook de overige directe kosten in, zoals inhuurlasten (structureel niveau, ook opbrengsten</t>
  </si>
  <si>
    <t>voor uithuur van personeel) en overige uitbestedingen (materiële kosten, inkoop expertise).</t>
  </si>
  <si>
    <t>Houd daarbij ook rekening met inzet van andere gemeentelijke afdelingen (vakinhoudelijk, communicatie), eventueel op basis van een inschatting. Exclusief inhuur.</t>
  </si>
  <si>
    <t>·         toezicht op de verkeersveiligheid bij herstel;</t>
  </si>
  <si>
    <t>·         toezicht op kwaliteit van aanleg, verdichting en bestrating van herstel;</t>
  </si>
  <si>
    <t>·         monitoring onderhoud inclusief klachtenafhandeling tijdens de onderhoudsperiode;</t>
  </si>
  <si>
    <t>·         administratiekosten die niet bij de leges in rekening zijn gebracht;</t>
  </si>
  <si>
    <t>·         eerste en tweede oplevering van herstelwerkzaamheden.</t>
  </si>
  <si>
    <t>Onder nr.10 valt niet:</t>
  </si>
  <si>
    <t>Stap 3: bepaal het aantal aanvragen</t>
  </si>
  <si>
    <t>waarvan incidenteel</t>
  </si>
  <si>
    <t>BTW</t>
  </si>
  <si>
    <t>Aavragen</t>
  </si>
  <si>
    <t>t-3</t>
  </si>
  <si>
    <t>aanvragen</t>
  </si>
  <si>
    <t>t-2</t>
  </si>
  <si>
    <t>t-1</t>
  </si>
  <si>
    <t>In dit tabblad wordt een inschatting gemaakt van de caseload op jaarbasis.</t>
  </si>
  <si>
    <t>aantal meldingen (klein werk)</t>
  </si>
  <si>
    <t>aantal aanvragen (&gt;25m)</t>
  </si>
  <si>
    <t>Noteer daarnaast het aantal meldingen (klein werk) tot maximaal 25m.</t>
  </si>
  <si>
    <t>ja</t>
  </si>
  <si>
    <t>nee</t>
  </si>
  <si>
    <t>Inschatting uren instemmingsbesluit (gemiddeld verloop van proces)</t>
  </si>
  <si>
    <t>klein werk (0-25m)</t>
  </si>
  <si>
    <t>regulier (&gt;25m)</t>
  </si>
  <si>
    <t>...</t>
  </si>
  <si>
    <t>Categorieën instemmingsbesluiten</t>
  </si>
  <si>
    <t>Gemiddelde</t>
  </si>
  <si>
    <t>tijdsbesteding</t>
  </si>
  <si>
    <t>Aantal</t>
  </si>
  <si>
    <t>%</t>
  </si>
  <si>
    <t>Totale</t>
  </si>
  <si>
    <t>tarief-</t>
  </si>
  <si>
    <t>systematiek</t>
  </si>
  <si>
    <t>variabel tarief</t>
  </si>
  <si>
    <t>combinatie vast tarief en variabel tarief</t>
  </si>
  <si>
    <t>Als de tijdsbesteding ongeveer naar rato (lineair) toeneemt met de tracélengte dan ligt een variabel tarief voor de hand.</t>
  </si>
  <si>
    <t>Per categorie kan een verschillende vorm van tariefdifferentiatie worden gekozen.</t>
  </si>
  <si>
    <t>kostendekkendheid</t>
  </si>
  <si>
    <t>kruissubsidiëring</t>
  </si>
  <si>
    <t>Stap 5: beleidskeuzes</t>
  </si>
  <si>
    <t>Wat is het streefniveau van de mate van kostendekkendheid van het legestarief</t>
  </si>
  <si>
    <t>om te voorkomen dat de feitelijke kostendekkendheid hoger uitkomst dan 100% kan een marge worden aangehouden van enkele procenten</t>
  </si>
  <si>
    <t>Dient er kruissubsidiëring te worden toegepast tussen categorieën instemmingsbesluiten? Dit kan alleen van toepassing zijn als er tariefdifferentiatie wordt toegepast.</t>
  </si>
  <si>
    <t>als er kruissubsidiëring wordt toegepast met andere legestarieven kunt u een percentage hoger dan 100% invullen (leges instemmingsbesluit leveren dekking op voor andere leges) of lager dan 100% (andere leges dekken ook kosten voor verlenen instemmingsbesluiten).</t>
  </si>
  <si>
    <t>Zo ja: welke categorieën instemmingsbesluiten dienen een hogere of lagere dekking op te leveren ten opzichte van de gemeentelijke inspanningen?</t>
  </si>
  <si>
    <t>Bij een hogere dekking kan een percentage hoger dan 100% worden aangegeven en een lagere dekking lager dan 100%. Het gaat om de dekking in vergelijking met de gemeentelijke kosten.</t>
  </si>
  <si>
    <t>specifiieke handelingen als opslag in tarief</t>
  </si>
  <si>
    <t>Zijn er specifieke handelingen die uw gemeente als opslag in het legestarief wilt opnemen?</t>
  </si>
  <si>
    <t>Het gaat dan om handelingen die in de kolom 'afhankelijk van aanvraag' (kolom D) in tabblad 'handelingen' zijn opgenomen die verschillen per categorie instemmingsbesluit bij het voeren van tariefdifferentiatie. Het gaat dus om handelingen die soms plaatsvinden, zoals het voeren van vooroverleg of communicatiehandelingen.</t>
  </si>
  <si>
    <t>Kunt u aangeven hoeveel uur er gemiddeld met deze handelingen zijn gemoeid per categorie instemmingsbesluit?</t>
  </si>
  <si>
    <t>aantal uur in opslag</t>
  </si>
  <si>
    <t>Berekent uw gemeente BTW over BTW-belaste kosten (incl. inhuur)</t>
  </si>
  <si>
    <t>oninbare vorderingen</t>
  </si>
  <si>
    <t>Van welke percentage oninbare vorderingen gaat uw gemeente uit?</t>
  </si>
  <si>
    <t>In dit tabblad wordt gevraagd naar aantal specifieke beleidskeuzes die van invloed zijn op het legestarief.</t>
  </si>
  <si>
    <t>Achtereenvolgens wordt gevraagd naar:</t>
  </si>
  <si>
    <t>specifieke handelingen als opslag in tarief</t>
  </si>
  <si>
    <t>check 100%</t>
  </si>
  <si>
    <t>Check totaal tijdsbesteding</t>
  </si>
  <si>
    <t>Uren</t>
  </si>
  <si>
    <t>Personeel</t>
  </si>
  <si>
    <t>TOTAAL door te berekenen</t>
  </si>
  <si>
    <t>btw</t>
  </si>
  <si>
    <t>inbaar</t>
  </si>
  <si>
    <t>Totaalbeeld door te berekenen uren en kosten</t>
  </si>
  <si>
    <t>excl. beleid</t>
  </si>
  <si>
    <t>incl. kruissub</t>
  </si>
  <si>
    <t>incl. extra</t>
  </si>
  <si>
    <t>Aantal aanvragen</t>
  </si>
  <si>
    <t>tariefsystematiek</t>
  </si>
  <si>
    <t>vast</t>
  </si>
  <si>
    <t>opslag</t>
  </si>
  <si>
    <t>dekking</t>
  </si>
  <si>
    <t>vast tarief per categorie</t>
  </si>
  <si>
    <t>Opslagen</t>
  </si>
  <si>
    <t>verrekenen</t>
  </si>
  <si>
    <t>één vast tarief</t>
  </si>
  <si>
    <t>gemiddelde</t>
  </si>
  <si>
    <t>tracélengte</t>
  </si>
  <si>
    <t>geen tariefdifferentiatie</t>
  </si>
  <si>
    <t>tariefdifferentiatie naar tracélengte of kenmerken gebied</t>
  </si>
  <si>
    <t>incl. beleid</t>
  </si>
  <si>
    <t>Inventariseer hiervoor het aantal (formele) aanvragen voor het verlenen van een</t>
  </si>
  <si>
    <t>instemmingsbesluit. Om een beeld te krijgen van de reguliere werkstroom kan dit het</t>
  </si>
  <si>
    <t>beste meerjarig in beeld worden gebracht.</t>
  </si>
  <si>
    <t>Inventariseer naast het totaal aantal aanvragen ook het aantal incidentele aanvragen,</t>
  </si>
  <si>
    <t>aanvragen die geen inhoudelijke toetsing vragen omdat niet is voldaan aan</t>
  </si>
  <si>
    <t>indieningsvereisten kunt u dit hier invullen.</t>
  </si>
  <si>
    <t>Werkzaamheden niet-ingrijpende aard</t>
  </si>
  <si>
    <t>Gemiddelde tijdsbesteding</t>
  </si>
  <si>
    <t>Totale tijdsbesteding</t>
  </si>
  <si>
    <t>Eén tarief (&gt;25m) - geen tariefdifferentiatie</t>
  </si>
  <si>
    <t>Tariefsystematiek</t>
  </si>
  <si>
    <t>één variabel tarief per m</t>
  </si>
  <si>
    <t>Vraag</t>
  </si>
  <si>
    <t>Wenst uw gemeente een afzonderlijk tarief voor werkzaamheden van niet-ingrijpende aard?</t>
  </si>
  <si>
    <t>Wenst uw gemeente één tarief te bepalen (onafhankelijk van lengte of kenmerken van het tracé) en dus geen tariefdifferentiatie toe te passen?</t>
  </si>
  <si>
    <t>gemiddelde tracélengte</t>
  </si>
  <si>
    <t>Op basis van bovenstaand antwoord kiest uw gemeente voor tariefdifferentiatie</t>
  </si>
  <si>
    <t>Hulp bij het kiezen van tariefsystematiek bij tariefdifferentiatie</t>
  </si>
  <si>
    <t>Stap 4: bepaal tariefsystematiek en-differentiatie</t>
  </si>
  <si>
    <t xml:space="preserve">In dit tabblad bepaalt u welke tariefsystematiek er wordt toegepast en, indien er wordt gekozen voor meerdere tarieven, </t>
  </si>
  <si>
    <t>hoe deze tariefdifferentiatie wordt toegepast. Allereerst bepaalt u of uw gemeente een afzonderlijk legestarief</t>
  </si>
  <si>
    <t>Wanneer tariefdifferentiatie wordt toegepast inventariseert aan de hand van tabblad 'handelingen' welke categorieën</t>
  </si>
  <si>
    <t xml:space="preserve">instemmingsbesluiten uw gemeente wil hanteren (bv. 25-50m, 50-100m in centrum e.d.). </t>
  </si>
  <si>
    <t>Voor elke categorie waarvoor de inspanningen verschillen maakt u een nieuwe categorie aan. De tijdsbesteding (in uren)</t>
  </si>
  <si>
    <t>deze categorieën is verdeeld (kolom G). De tijdsbesteding wordt gecorrigeerd om aansluiting te houden bij het totaal</t>
  </si>
  <si>
    <t>beschikbaar aantal uren.</t>
  </si>
  <si>
    <t>U selecteert in kolom K per categorie instemmingsbesluit welke tariefsystematiek er moet worden gehanteerd.</t>
  </si>
  <si>
    <t>Als de tijdsbesteding meer dan lineair (progressief) of minder dan lineair (degressief) toeneemt dan liggen vaste tarieven per categorie voor de hand.</t>
  </si>
  <si>
    <r>
      <t xml:space="preserve">Als er sprake is van een vast tarief </t>
    </r>
    <r>
      <rPr>
        <u/>
        <sz val="11"/>
        <color theme="1"/>
        <rFont val="Aptos Narrow"/>
        <family val="2"/>
        <scheme val="minor"/>
      </rPr>
      <t>per categorie</t>
    </r>
    <r>
      <rPr>
        <sz val="11"/>
        <color theme="1"/>
        <rFont val="Aptos Narrow"/>
        <family val="2"/>
        <scheme val="minor"/>
      </rPr>
      <t xml:space="preserve"> en een variabele component kies dan voor een combinatie met vast tarief per cateogrie in combinatie met variabele tarief.</t>
    </r>
  </si>
  <si>
    <t>% aantal aanvragen</t>
  </si>
  <si>
    <t>variabel per m</t>
  </si>
  <si>
    <t>Zo ja: in onderstaande tabel maakt u categorieën instemmingsbesluiten voorzover de gemiddelde tijdsbesteding verschilt. Ook geeft u globaal aan wat het aandeel in het aantal aanvragen (excl. klein werk) is. Indien u kiest voor een variabel tarief geeft u ook de gemiddelde tracélengte (in aantal m) aan).</t>
  </si>
  <si>
    <t>ingeval geen tariefdifferentiatie</t>
  </si>
  <si>
    <t>aandeel vast en variabel</t>
  </si>
  <si>
    <t>variabel</t>
  </si>
  <si>
    <t>Stap 6: uitkomst legestarief</t>
  </si>
  <si>
    <t>Rekenmodel legestarief instemmingsbesluiten</t>
  </si>
  <si>
    <t>Achtergrond</t>
  </si>
  <si>
    <t>Dit rekenmodel is een hulpmiddel om het legestarief voor het verlenen van instemmingsbesluiten voor</t>
  </si>
  <si>
    <t>de aanleg van telecomkabels te bepalen. Dit is een bijlage bij de handreiking die is opgesteld in</t>
  </si>
  <si>
    <t>Instructie</t>
  </si>
  <si>
    <t>Opbouw rekenmodel</t>
  </si>
  <si>
    <t>U loopt de tabbladen in volgorde van nummering door en vult gegevens in groen gearceerde cellen.</t>
  </si>
  <si>
    <t>In tabblad 1 'overzicht uren' maakt u een inventarisatie van de ureninzet voor het verlenen van</t>
  </si>
  <si>
    <t>instemmingsbesluiten. Een nadere uitleg treft u aan in de handreiking. U kunt de informatie invullen per</t>
  </si>
  <si>
    <t>medewerker en voor enkele jaren om de gemiddelde inzet te bepalen.</t>
  </si>
  <si>
    <t>ingrijpende aard) en van minimaal 25 meter. Ook hier kunt u gegevens voor 3 jaar invullen teneinde het</t>
  </si>
  <si>
    <t>structurele niveau te bepalen.</t>
  </si>
  <si>
    <t>In tabblad 4 'tariefdifferentiatie' maakt u keuzes over welke tarieven u wilt bepalen en welke</t>
  </si>
  <si>
    <t xml:space="preserve">systematiek hier ten grondslag aan ligt (vast, variabel of combinaties). </t>
  </si>
  <si>
    <t>In tabblad '5 beleidskeuzes' komen andere beleidskeuzes aan de orde: over de kostendekkendheid,</t>
  </si>
  <si>
    <t>kruissubsidiëring, opslagen in het tarief, BTW en oninbare vorderingen.</t>
  </si>
  <si>
    <t>In tabblad '6. overzicht' komt het totaalbeeld naar voren.</t>
  </si>
  <si>
    <t>In tabblad 3 'aantal aanvragen' vult u het aantal aanvragen in, uitgesplitst naar klein werk (niet-</t>
  </si>
  <si>
    <t>Het structurele niveau kunt u bepalen door uit te gaan van het gemiddelde van de afgelopen 3 jaar. Indien dit meerjarig niet in beeld is, vul het direct in.</t>
  </si>
  <si>
    <t>besluit (binnen 8 weken na melding) en registratie daarvan</t>
  </si>
  <si>
    <t>bekendmaken besluit aan aanvrager</t>
  </si>
  <si>
    <t>Ook kunt u de overheadkosten en andere directe kosten invullen. BTW en/of opslagen komen later aan bod.</t>
  </si>
  <si>
    <t>Dit rekenmodel bestaat uit de volgende tabbladen:
- 0. handelingen
- 1. overzicht uren
- 2. overzicht kosten
- 3. aantal aanvragen
- 4.tariefdifferentiatie
- 5. beleidskeuzes
- 6.overzicht</t>
  </si>
  <si>
    <t>In tabblad 0 'handelingen' inventariseert u alle werkzaamheden die doorlopen kunnen worden</t>
  </si>
  <si>
    <t>niet kiezen voor tariefdifferentiatie.</t>
  </si>
  <si>
    <t>De activiteiten die u kunt meerekenen zijn opgenomen in tabblad '0. handelingen'.</t>
  </si>
  <si>
    <t>in tabblad '0. handelingen') en inspraak/bezwaar/beroepsprocedures.</t>
  </si>
  <si>
    <t>voor niet-ingrijpende werkzaamheden hanteert. Als hiervoor wordt gekozen noteert u in cel D21 de gemiddelde</t>
  </si>
  <si>
    <t>bij het verlenen van een instemmingsbesluit.  Dit is een hulpmiddel bij inventarisatie van uren en het wel of</t>
  </si>
  <si>
    <t xml:space="preserve">In tabblad 2 'overzicht kosten' kunt u de kosten invullen. Personele kosten vult u in met een uurtarief. </t>
  </si>
  <si>
    <t>met name voor grootschalige glasvezelprojecten. Ook wanneer sprake is van veel</t>
  </si>
  <si>
    <t>tijdsbesteding per aanvraag (in uren) van de werkzaamheden die hiervoor worden doorlopen.</t>
  </si>
  <si>
    <t>Zo ja: vul in onderstaande tabel de gemiddelde tijdsbesteding per aanvraag in voor werkzaamheden van niet-ingrijpende aard</t>
  </si>
  <si>
    <t>bij een gemiddeld verloop van het proces inventariseert u. Ook maakt u een inschatting hoe het aantal aanvragen over</t>
  </si>
  <si>
    <t>Zo ja: in onderstaande tabel verschijnt de gemiddelde tijdsbesteding per aanvraag. Kies voor een vast tarief of een variabel tarief per meter tracélengte. Bepaal bij een variabel tarief ook de gemiddelde tracélengte.</t>
  </si>
  <si>
    <t>registratie door gemeente</t>
  </si>
  <si>
    <t>schouwing tracé bij complexe aanvragen</t>
  </si>
  <si>
    <t>overleg</t>
  </si>
  <si>
    <t>publiceren van meldingen en/of instemmingsbesluiten</t>
  </si>
  <si>
    <t>registratie afronding werkzaamheden</t>
  </si>
  <si>
    <t>opdracht van het ministerie van EZ met begeleiding van VNG en GPKL.</t>
  </si>
  <si>
    <t>Bepaal de structurele inzet benodigd voor het verlenen van instemingsbesluiten voor telecomkabels en leidingen. Exclusief improductieve uren.</t>
  </si>
  <si>
    <t>Deze grote incidentele projecten worden automatisch van de structurele uren afgetrokken.</t>
  </si>
  <si>
    <t>Vul bedragen in exclusief BTW!</t>
  </si>
  <si>
    <t>Vervolgens bepaalt u of uw gemeente voor reguliere aanvragen (ingrijpende aard) één tarief wilt bepalen</t>
  </si>
  <si>
    <t>of tariefdifferentatie wilt toepassen. Bij één tarief spelen tracélengte of kenmerken van de aanvraag geen rol bij</t>
  </si>
  <si>
    <t>het legestarief. Bij één tarief kan het gaan om een vast tarief of een variabel tarief naar rato van het aantal tracémeters.</t>
  </si>
  <si>
    <t>In bovenstaande tabel wordt het tarief voor het verlenen van een instemmingsbesluit berekend op basis van de beleidskeuzes die in het rekenmodel zijn ingevuld.</t>
  </si>
  <si>
    <t>Als er is gekozen voor een vast tarief is dit weergegeven in kolom V voor de desbetreffende instemmingsbesluiten</t>
  </si>
  <si>
    <t>Als er is gekozen voor een variabel tarief per meter dan dient de tracélengte te worden vermenigvuldigd met het tarief in kolom W.</t>
  </si>
  <si>
    <t>Indien er een opslag van toepassing is dan dient het bedrag in kolom X aan het legesbedrag te worden toegevoegd.</t>
  </si>
  <si>
    <t>Als er is gekozen voor tariefdifferentiatie dient te worden bepaald in welke categorie een specificatie aanvraag valt (bijvoorbeeld tussen de 25 en 50 meter).</t>
  </si>
  <si>
    <t>Breng grote incidentele projecten zoals de grootschalige aanleg van glasvezelnetwerken afzonderlijk in beeld en noteer die in de kolom 'incidenteel'.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</si>
</sst>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x14ac:knownFonts="1">
    <font>
      <sz val="11"/>
      <color theme="1"/>
      <name val="Aptos Narrow"/>
      <family val="2"/>
      <scheme val="minor"/>
    </font>
    <font>
      <b/>
      <sz val="11"/>
      <color theme="1"/>
      <name val="Aptos Narrow"/>
      <family val="2"/>
      <scheme val="minor"/>
    </font>
    <font>
      <sz val="14"/>
      <color theme="1"/>
      <name val="Aptos Narrow"/>
      <family val="2"/>
      <scheme val="minor"/>
    </font>
    <font>
      <i/>
      <sz val="11"/>
      <color theme="1"/>
      <name val="Aptos Narrow"/>
      <family val="2"/>
      <scheme val="minor"/>
    </font>
    <font>
      <b/>
      <i/>
      <sz val="9"/>
      <color rgb="FFFFFFFF"/>
      <name val="Aptos"/>
      <family val="2"/>
    </font>
    <font>
      <sz val="11"/>
      <color theme="1"/>
      <name val="Aptos"/>
      <family val="2"/>
    </font>
    <font>
      <b/>
      <i/>
      <sz val="9"/>
      <color rgb="FF000000"/>
      <name val="Aptos"/>
      <family val="2"/>
    </font>
    <font>
      <sz val="9"/>
      <color rgb="FF000000"/>
      <name val="Aptos"/>
      <family val="2"/>
    </font>
    <font>
      <sz val="9"/>
      <color theme="1"/>
      <name val="Aptos"/>
      <family val="2"/>
    </font>
    <font>
      <sz val="7"/>
      <color theme="1"/>
      <name val="Aptos"/>
      <family val="2"/>
    </font>
    <font>
      <b/>
      <i/>
      <sz val="11"/>
      <color theme="1"/>
      <name val="Aptos Narrow"/>
      <family val="2"/>
      <scheme val="minor"/>
    </font>
    <font>
      <sz val="11"/>
      <color theme="1"/>
      <name val="Aptos Narrow"/>
      <family val="2"/>
      <scheme val="minor"/>
    </font>
    <font>
      <u/>
      <sz val="11"/>
      <color theme="1"/>
      <name val="Aptos Narrow"/>
      <family val="2"/>
      <scheme val="minor"/>
    </font>
    <font>
      <u/>
      <sz val="11"/>
      <color theme="10"/>
      <name val="Aptos Narrow"/>
      <family val="2"/>
      <scheme val="minor"/>
    </font>
    <font>
      <sz val="11"/>
      <color rgb="FFFF0000"/>
      <name val="Aptos Narrow"/>
      <family val="2"/>
      <scheme val="minor"/>
    </font>
    <font>
      <b/>
      <u/>
      <sz val="11"/>
      <color theme="1"/>
      <name val="Aptos Narrow"/>
      <family val="2"/>
      <scheme val="minor"/>
    </font>
    <font>
      <b/>
      <sz val="24"/>
      <color rgb="FF1F2B4E"/>
      <name val="Aptos Narrow"/>
      <family val="2"/>
      <scheme val="minor"/>
    </font>
  </fonts>
  <fills count="8">
    <fill>
      <patternFill patternType="none"/>
    </fill>
    <fill>
      <patternFill patternType="gray125"/>
    </fill>
    <fill>
      <patternFill patternType="solid">
        <fgColor rgb="FF700000"/>
        <bgColor indexed="64"/>
      </patternFill>
    </fill>
    <fill>
      <patternFill patternType="lightGray">
        <fgColor rgb="FFFFFF00"/>
        <bgColor rgb="FFFFFFEF"/>
      </patternFill>
    </fill>
    <fill>
      <patternFill patternType="solid">
        <fgColor theme="0"/>
        <bgColor indexed="64"/>
      </patternFill>
    </fill>
    <fill>
      <patternFill patternType="solid">
        <fgColor theme="5" tint="0.59999389629810485"/>
        <bgColor indexed="64"/>
      </patternFill>
    </fill>
    <fill>
      <patternFill patternType="solid">
        <fgColor theme="6" tint="0.79998168889431442"/>
        <bgColor indexed="64"/>
      </patternFill>
    </fill>
    <fill>
      <patternFill patternType="solid">
        <fgColor theme="0" tint="-4.9989318521683403E-2"/>
        <bgColor indexed="64"/>
      </patternFill>
    </fill>
  </fills>
  <borders count="3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theme="0"/>
      </left>
      <right/>
      <top style="thin">
        <color theme="0"/>
      </top>
      <bottom style="thin">
        <color theme="0"/>
      </bottom>
      <diagonal/>
    </border>
    <border>
      <left/>
      <right/>
      <top style="thin">
        <color theme="0"/>
      </top>
      <bottom style="thin">
        <color theme="0"/>
      </bottom>
      <diagonal/>
    </border>
    <border>
      <left/>
      <right style="thin">
        <color theme="0"/>
      </right>
      <top style="thin">
        <color theme="0"/>
      </top>
      <bottom style="thin">
        <color theme="0"/>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right/>
      <top style="thin">
        <color theme="0"/>
      </top>
      <bottom/>
      <diagonal/>
    </border>
    <border>
      <left/>
      <right style="thin">
        <color indexed="64"/>
      </right>
      <top style="thin">
        <color theme="0"/>
      </top>
      <bottom/>
      <diagonal/>
    </border>
    <border>
      <left style="thin">
        <color indexed="64"/>
      </left>
      <right/>
      <top style="thin">
        <color theme="0"/>
      </top>
      <bottom style="thin">
        <color theme="0"/>
      </bottom>
      <diagonal/>
    </border>
    <border>
      <left/>
      <right style="thin">
        <color indexed="64"/>
      </right>
      <top style="thin">
        <color theme="0"/>
      </top>
      <bottom style="thin">
        <color theme="0"/>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4">
    <xf numFmtId="0" fontId="0" fillId="0" borderId="0"/>
    <xf numFmtId="9" fontId="11" fillId="0" borderId="0" applyFont="0" applyFill="0" applyBorder="0" applyAlignment="0" applyProtection="0"/>
    <xf numFmtId="0" fontId="13" fillId="0" borderId="0" applyNumberFormat="0" applyFill="0" applyBorder="0" applyAlignment="0" applyProtection="0"/>
    <xf numFmtId="0" fontId="11" fillId="0" borderId="0"/>
  </cellStyleXfs>
  <cellXfs count="325">
    <xf numFmtId="0" fontId="0" fillId="0" borderId="0" xfId="0"/>
    <xf numFmtId="0" fontId="0" fillId="4" borderId="2" xfId="0" applyFill="1" applyBorder="1"/>
    <xf numFmtId="0" fontId="0" fillId="4" borderId="3" xfId="0" applyFill="1" applyBorder="1"/>
    <xf numFmtId="0" fontId="0" fillId="4" borderId="4" xfId="0" applyFill="1" applyBorder="1"/>
    <xf numFmtId="0" fontId="0" fillId="4" borderId="5" xfId="0" applyFill="1" applyBorder="1"/>
    <xf numFmtId="0" fontId="0" fillId="4" borderId="0" xfId="0" applyFill="1"/>
    <xf numFmtId="0" fontId="0" fillId="4" borderId="6" xfId="0" applyFill="1" applyBorder="1"/>
    <xf numFmtId="0" fontId="0" fillId="4" borderId="7" xfId="0" applyFill="1" applyBorder="1"/>
    <xf numFmtId="0" fontId="0" fillId="4" borderId="8" xfId="0" applyFill="1" applyBorder="1"/>
    <xf numFmtId="0" fontId="0" fillId="4" borderId="9" xfId="0" applyFill="1" applyBorder="1"/>
    <xf numFmtId="0" fontId="5" fillId="0" borderId="0" xfId="0" applyFont="1"/>
    <xf numFmtId="0" fontId="6" fillId="3" borderId="1" xfId="0" applyFont="1" applyFill="1" applyBorder="1" applyAlignment="1">
      <alignment horizontal="left" vertical="center" wrapText="1"/>
    </xf>
    <xf numFmtId="0" fontId="7" fillId="3" borderId="1" xfId="0" applyFont="1" applyFill="1" applyBorder="1" applyAlignment="1">
      <alignment horizontal="left" vertical="center" wrapText="1"/>
    </xf>
    <xf numFmtId="0" fontId="7" fillId="3" borderId="1" xfId="0" applyFont="1" applyFill="1" applyBorder="1" applyAlignment="1">
      <alignment horizontal="center" vertical="center" wrapText="1"/>
    </xf>
    <xf numFmtId="0" fontId="8" fillId="3" borderId="1" xfId="0" applyFont="1" applyFill="1" applyBorder="1" applyAlignment="1">
      <alignment horizontal="center" vertical="center" wrapText="1"/>
    </xf>
    <xf numFmtId="0" fontId="8" fillId="3" borderId="1" xfId="0" applyFont="1" applyFill="1" applyBorder="1" applyAlignment="1">
      <alignment horizontal="left" vertical="center" wrapText="1" indent="5"/>
    </xf>
    <xf numFmtId="0" fontId="1" fillId="5" borderId="6" xfId="0" applyFont="1" applyFill="1" applyBorder="1" applyAlignment="1">
      <alignment horizontal="center"/>
    </xf>
    <xf numFmtId="0" fontId="1" fillId="5" borderId="13" xfId="0" applyFont="1" applyFill="1" applyBorder="1" applyAlignment="1">
      <alignment horizontal="center"/>
    </xf>
    <xf numFmtId="0" fontId="1" fillId="5" borderId="14" xfId="0" applyFont="1" applyFill="1" applyBorder="1" applyAlignment="1">
      <alignment horizontal="center"/>
    </xf>
    <xf numFmtId="0" fontId="0" fillId="7" borderId="6" xfId="0" applyFill="1" applyBorder="1"/>
    <xf numFmtId="0" fontId="1" fillId="5" borderId="2" xfId="0" applyFont="1" applyFill="1" applyBorder="1" applyAlignment="1">
      <alignment horizontal="center"/>
    </xf>
    <xf numFmtId="0" fontId="1" fillId="5" borderId="7" xfId="0" applyFont="1" applyFill="1" applyBorder="1" applyAlignment="1">
      <alignment horizontal="center"/>
    </xf>
    <xf numFmtId="0" fontId="1" fillId="0" borderId="0" xfId="0" applyFont="1"/>
    <xf numFmtId="0" fontId="0" fillId="5" borderId="14" xfId="0" applyFill="1" applyBorder="1"/>
    <xf numFmtId="0" fontId="5" fillId="0" borderId="2" xfId="0" applyFont="1" applyBorder="1"/>
    <xf numFmtId="0" fontId="5" fillId="0" borderId="4" xfId="0" applyFont="1" applyBorder="1"/>
    <xf numFmtId="0" fontId="5" fillId="0" borderId="5" xfId="0" applyFont="1" applyBorder="1"/>
    <xf numFmtId="0" fontId="5" fillId="0" borderId="6" xfId="0" applyFont="1" applyBorder="1"/>
    <xf numFmtId="0" fontId="5" fillId="0" borderId="7" xfId="0" applyFont="1" applyBorder="1"/>
    <xf numFmtId="0" fontId="5" fillId="0" borderId="9" xfId="0" applyFont="1" applyBorder="1"/>
    <xf numFmtId="0" fontId="1" fillId="5" borderId="4" xfId="0" applyFont="1" applyFill="1" applyBorder="1" applyAlignment="1">
      <alignment horizontal="center"/>
    </xf>
    <xf numFmtId="0" fontId="1" fillId="5" borderId="9" xfId="0" applyFont="1" applyFill="1" applyBorder="1" applyAlignment="1">
      <alignment horizontal="center"/>
    </xf>
    <xf numFmtId="0" fontId="1" fillId="5" borderId="13" xfId="0" applyFont="1" applyFill="1" applyBorder="1" applyAlignment="1">
      <alignment horizontal="center" wrapText="1"/>
    </xf>
    <xf numFmtId="0" fontId="10" fillId="0" borderId="7" xfId="0" applyFont="1" applyBorder="1" applyAlignment="1">
      <alignment vertical="center"/>
    </xf>
    <xf numFmtId="0" fontId="0" fillId="0" borderId="8" xfId="0" applyBorder="1" applyAlignment="1">
      <alignment vertical="center"/>
    </xf>
    <xf numFmtId="0" fontId="4" fillId="2" borderId="0" xfId="0" applyFont="1" applyFill="1" applyAlignment="1">
      <alignment horizontal="left" vertical="center" wrapText="1"/>
    </xf>
    <xf numFmtId="0" fontId="4" fillId="2" borderId="0" xfId="0" applyFont="1" applyFill="1" applyAlignment="1">
      <alignment horizontal="center" vertical="center" wrapText="1"/>
    </xf>
    <xf numFmtId="0" fontId="7" fillId="3" borderId="10" xfId="0" applyFont="1" applyFill="1" applyBorder="1" applyAlignment="1">
      <alignment horizontal="center" vertical="center" wrapText="1"/>
    </xf>
    <xf numFmtId="0" fontId="8" fillId="3" borderId="10" xfId="0" applyFont="1" applyFill="1" applyBorder="1" applyAlignment="1">
      <alignment horizontal="center" vertical="center" wrapText="1"/>
    </xf>
    <xf numFmtId="0" fontId="4" fillId="2" borderId="6" xfId="0" applyFont="1" applyFill="1" applyBorder="1" applyAlignment="1">
      <alignment horizontal="center" vertical="center" wrapText="1"/>
    </xf>
    <xf numFmtId="0" fontId="1" fillId="4" borderId="5" xfId="0" applyFont="1" applyFill="1" applyBorder="1" applyAlignment="1">
      <alignment horizontal="center"/>
    </xf>
    <xf numFmtId="3" fontId="0" fillId="7" borderId="15" xfId="0" applyNumberFormat="1" applyFill="1" applyBorder="1"/>
    <xf numFmtId="3" fontId="0" fillId="7" borderId="14" xfId="0" applyNumberFormat="1" applyFill="1" applyBorder="1"/>
    <xf numFmtId="0" fontId="1" fillId="4" borderId="5" xfId="0" applyFont="1" applyFill="1" applyBorder="1" applyAlignment="1">
      <alignment horizontal="center" wrapText="1"/>
    </xf>
    <xf numFmtId="0" fontId="10" fillId="4" borderId="2" xfId="0" applyFont="1" applyFill="1" applyBorder="1"/>
    <xf numFmtId="0" fontId="10" fillId="4" borderId="10" xfId="0" applyFont="1" applyFill="1" applyBorder="1"/>
    <xf numFmtId="0" fontId="0" fillId="4" borderId="11" xfId="0" applyFill="1" applyBorder="1"/>
    <xf numFmtId="0" fontId="0" fillId="4" borderId="12" xfId="0" applyFill="1" applyBorder="1"/>
    <xf numFmtId="0" fontId="1" fillId="4" borderId="2" xfId="0" applyFont="1" applyFill="1" applyBorder="1"/>
    <xf numFmtId="0" fontId="4" fillId="2" borderId="19" xfId="0" applyFont="1" applyFill="1" applyBorder="1" applyAlignment="1">
      <alignment horizontal="left" vertical="center" wrapText="1"/>
    </xf>
    <xf numFmtId="0" fontId="4" fillId="2" borderId="20" xfId="0" applyFont="1" applyFill="1" applyBorder="1" applyAlignment="1">
      <alignment horizontal="left" vertical="center" wrapText="1"/>
    </xf>
    <xf numFmtId="0" fontId="4" fillId="2" borderId="20" xfId="0" applyFont="1" applyFill="1" applyBorder="1" applyAlignment="1">
      <alignment horizontal="center" vertical="center" wrapText="1"/>
    </xf>
    <xf numFmtId="0" fontId="4" fillId="2" borderId="12" xfId="0" applyFont="1" applyFill="1" applyBorder="1" applyAlignment="1">
      <alignment horizontal="center" vertical="center" wrapText="1"/>
    </xf>
    <xf numFmtId="0" fontId="13" fillId="4" borderId="5" xfId="2" applyFill="1" applyBorder="1"/>
    <xf numFmtId="0" fontId="13" fillId="4" borderId="7" xfId="2" applyFill="1" applyBorder="1"/>
    <xf numFmtId="0" fontId="0" fillId="0" borderId="1" xfId="0" applyBorder="1" applyAlignment="1">
      <alignment horizontal="center"/>
    </xf>
    <xf numFmtId="0" fontId="1" fillId="4" borderId="5" xfId="0" applyFont="1" applyFill="1" applyBorder="1"/>
    <xf numFmtId="0" fontId="1" fillId="4" borderId="10" xfId="0" applyFont="1" applyFill="1" applyBorder="1" applyAlignment="1">
      <alignment horizontal="center"/>
    </xf>
    <xf numFmtId="0" fontId="1" fillId="4" borderId="1" xfId="0" applyFont="1" applyFill="1" applyBorder="1" applyAlignment="1">
      <alignment horizontal="center"/>
    </xf>
    <xf numFmtId="0" fontId="1" fillId="4" borderId="10" xfId="0" applyFont="1" applyFill="1" applyBorder="1"/>
    <xf numFmtId="9" fontId="0" fillId="0" borderId="0" xfId="1" applyFont="1"/>
    <xf numFmtId="0" fontId="0" fillId="5" borderId="0" xfId="0" applyFill="1" applyAlignment="1">
      <alignment horizontal="center"/>
    </xf>
    <xf numFmtId="0" fontId="1" fillId="5" borderId="3" xfId="0" applyFont="1" applyFill="1" applyBorder="1" applyAlignment="1">
      <alignment horizontal="center"/>
    </xf>
    <xf numFmtId="0" fontId="0" fillId="5" borderId="6" xfId="0" applyFill="1" applyBorder="1" applyAlignment="1">
      <alignment horizontal="center"/>
    </xf>
    <xf numFmtId="3" fontId="0" fillId="4" borderId="10" xfId="0" applyNumberFormat="1" applyFill="1" applyBorder="1" applyAlignment="1">
      <alignment horizontal="center"/>
    </xf>
    <xf numFmtId="3" fontId="0" fillId="4" borderId="1" xfId="0" applyNumberFormat="1" applyFill="1" applyBorder="1" applyAlignment="1">
      <alignment horizontal="center"/>
    </xf>
    <xf numFmtId="3" fontId="0" fillId="4" borderId="5" xfId="0" applyNumberFormat="1" applyFill="1" applyBorder="1" applyAlignment="1">
      <alignment horizontal="center"/>
    </xf>
    <xf numFmtId="3" fontId="0" fillId="4" borderId="15" xfId="0" applyNumberFormat="1" applyFill="1" applyBorder="1" applyAlignment="1">
      <alignment horizontal="center"/>
    </xf>
    <xf numFmtId="3" fontId="0" fillId="4" borderId="0" xfId="0" applyNumberFormat="1" applyFill="1"/>
    <xf numFmtId="3" fontId="0" fillId="4" borderId="8" xfId="0" applyNumberFormat="1" applyFill="1" applyBorder="1"/>
    <xf numFmtId="3" fontId="0" fillId="4" borderId="13" xfId="0" applyNumberFormat="1" applyFill="1" applyBorder="1" applyAlignment="1">
      <alignment horizontal="center"/>
    </xf>
    <xf numFmtId="3" fontId="0" fillId="4" borderId="14" xfId="0" applyNumberFormat="1" applyFill="1" applyBorder="1" applyAlignment="1">
      <alignment horizontal="center"/>
    </xf>
    <xf numFmtId="0" fontId="0" fillId="5" borderId="5" xfId="0" applyFill="1" applyBorder="1" applyAlignment="1">
      <alignment horizontal="center"/>
    </xf>
    <xf numFmtId="3" fontId="0" fillId="4" borderId="5" xfId="0" applyNumberFormat="1" applyFill="1" applyBorder="1"/>
    <xf numFmtId="0" fontId="0" fillId="7" borderId="0" xfId="0" applyFill="1"/>
    <xf numFmtId="3" fontId="0" fillId="4" borderId="7" xfId="0" applyNumberFormat="1" applyFill="1" applyBorder="1"/>
    <xf numFmtId="2" fontId="0" fillId="4" borderId="0" xfId="0" applyNumberFormat="1" applyFill="1" applyAlignment="1">
      <alignment horizontal="center"/>
    </xf>
    <xf numFmtId="0" fontId="0" fillId="4" borderId="5" xfId="0" applyFill="1" applyBorder="1" applyAlignment="1">
      <alignment wrapText="1"/>
    </xf>
    <xf numFmtId="0" fontId="0" fillId="0" borderId="0" xfId="0" applyAlignment="1">
      <alignment wrapText="1"/>
    </xf>
    <xf numFmtId="0" fontId="0" fillId="4" borderId="5" xfId="0" applyFill="1" applyBorder="1" applyAlignment="1">
      <alignment horizontal="center" wrapText="1"/>
    </xf>
    <xf numFmtId="0" fontId="0" fillId="4" borderId="6" xfId="0" applyFill="1" applyBorder="1" applyAlignment="1">
      <alignment horizontal="center" wrapText="1"/>
    </xf>
    <xf numFmtId="0" fontId="0" fillId="4" borderId="0" xfId="0" applyFill="1" applyAlignment="1">
      <alignment wrapText="1"/>
    </xf>
    <xf numFmtId="0" fontId="0" fillId="0" borderId="3" xfId="0" applyBorder="1" applyAlignment="1">
      <alignment horizontal="center" vertical="top" wrapText="1"/>
    </xf>
    <xf numFmtId="0" fontId="2" fillId="7" borderId="0" xfId="0" applyFont="1" applyFill="1"/>
    <xf numFmtId="0" fontId="3" fillId="7" borderId="0" xfId="0" applyFont="1" applyFill="1"/>
    <xf numFmtId="3" fontId="0" fillId="7" borderId="13" xfId="0" applyNumberFormat="1" applyFill="1" applyBorder="1"/>
    <xf numFmtId="3" fontId="1" fillId="0" borderId="1" xfId="0" applyNumberFormat="1" applyFont="1" applyBorder="1"/>
    <xf numFmtId="3" fontId="0" fillId="7" borderId="4" xfId="0" applyNumberFormat="1" applyFill="1" applyBorder="1"/>
    <xf numFmtId="3" fontId="0" fillId="7" borderId="6" xfId="0" applyNumberFormat="1" applyFill="1" applyBorder="1"/>
    <xf numFmtId="3" fontId="0" fillId="7" borderId="9" xfId="0" applyNumberFormat="1" applyFill="1" applyBorder="1"/>
    <xf numFmtId="3" fontId="0" fillId="7" borderId="1" xfId="0" applyNumberFormat="1" applyFill="1" applyBorder="1"/>
    <xf numFmtId="1" fontId="0" fillId="7" borderId="1" xfId="0" applyNumberFormat="1" applyFill="1" applyBorder="1" applyAlignment="1">
      <alignment horizontal="center"/>
    </xf>
    <xf numFmtId="0" fontId="1" fillId="4" borderId="0" xfId="0" applyFont="1" applyFill="1" applyAlignment="1">
      <alignment horizontal="center"/>
    </xf>
    <xf numFmtId="1" fontId="0" fillId="4" borderId="0" xfId="0" applyNumberFormat="1" applyFill="1" applyAlignment="1">
      <alignment horizontal="center"/>
    </xf>
    <xf numFmtId="0" fontId="3" fillId="4" borderId="0" xfId="0" applyFont="1" applyFill="1"/>
    <xf numFmtId="0" fontId="15" fillId="4" borderId="10" xfId="0" applyFont="1" applyFill="1" applyBorder="1" applyAlignment="1">
      <alignment vertical="center"/>
    </xf>
    <xf numFmtId="0" fontId="1" fillId="0" borderId="1" xfId="0" applyFont="1" applyBorder="1" applyAlignment="1">
      <alignment horizontal="center" vertical="center"/>
    </xf>
    <xf numFmtId="0" fontId="1" fillId="4" borderId="3" xfId="0" applyFont="1" applyFill="1" applyBorder="1" applyAlignment="1">
      <alignment horizontal="center" wrapText="1"/>
    </xf>
    <xf numFmtId="3" fontId="0" fillId="7" borderId="5" xfId="0" applyNumberFormat="1" applyFill="1" applyBorder="1" applyAlignment="1">
      <alignment horizontal="center"/>
    </xf>
    <xf numFmtId="3" fontId="0" fillId="7" borderId="7" xfId="0" applyNumberFormat="1" applyFill="1" applyBorder="1" applyAlignment="1">
      <alignment horizontal="center"/>
    </xf>
    <xf numFmtId="3" fontId="0" fillId="7" borderId="15" xfId="0" applyNumberFormat="1" applyFill="1" applyBorder="1" applyAlignment="1">
      <alignment horizontal="center"/>
    </xf>
    <xf numFmtId="3" fontId="1" fillId="7" borderId="1" xfId="0" applyNumberFormat="1" applyFont="1" applyFill="1" applyBorder="1" applyAlignment="1">
      <alignment horizontal="center"/>
    </xf>
    <xf numFmtId="3" fontId="0" fillId="4" borderId="0" xfId="0" applyNumberFormat="1" applyFill="1" applyAlignment="1">
      <alignment horizontal="center"/>
    </xf>
    <xf numFmtId="3" fontId="0" fillId="4" borderId="8" xfId="0" applyNumberFormat="1" applyFill="1" applyBorder="1" applyAlignment="1">
      <alignment horizontal="center"/>
    </xf>
    <xf numFmtId="0" fontId="14" fillId="4" borderId="0" xfId="0" applyFont="1" applyFill="1"/>
    <xf numFmtId="3" fontId="0" fillId="4" borderId="0" xfId="0" applyNumberFormat="1" applyFill="1" applyAlignment="1">
      <alignment horizontal="center" wrapText="1"/>
    </xf>
    <xf numFmtId="0" fontId="0" fillId="4" borderId="0" xfId="0" applyFill="1" applyAlignment="1">
      <alignment horizontal="center"/>
    </xf>
    <xf numFmtId="0" fontId="1" fillId="5" borderId="15" xfId="0" applyFont="1" applyFill="1" applyBorder="1" applyAlignment="1">
      <alignment horizontal="center"/>
    </xf>
    <xf numFmtId="1" fontId="0" fillId="4" borderId="11" xfId="0" applyNumberFormat="1" applyFill="1" applyBorder="1" applyAlignment="1">
      <alignment horizontal="center"/>
    </xf>
    <xf numFmtId="3" fontId="0" fillId="4" borderId="11" xfId="0" applyNumberFormat="1" applyFill="1" applyBorder="1" applyAlignment="1">
      <alignment horizontal="center"/>
    </xf>
    <xf numFmtId="0" fontId="0" fillId="4" borderId="11" xfId="0" applyFill="1" applyBorder="1" applyAlignment="1">
      <alignment horizontal="center"/>
    </xf>
    <xf numFmtId="0" fontId="0" fillId="7" borderId="11" xfId="0" applyFill="1" applyBorder="1"/>
    <xf numFmtId="0" fontId="0" fillId="7" borderId="12" xfId="0" applyFill="1" applyBorder="1"/>
    <xf numFmtId="3" fontId="0" fillId="4" borderId="11" xfId="0" applyNumberFormat="1" applyFill="1" applyBorder="1"/>
    <xf numFmtId="3" fontId="0" fillId="4" borderId="12" xfId="0" applyNumberFormat="1" applyFill="1" applyBorder="1" applyAlignment="1">
      <alignment horizontal="center"/>
    </xf>
    <xf numFmtId="2" fontId="0" fillId="4" borderId="11" xfId="0" applyNumberFormat="1" applyFill="1" applyBorder="1" applyAlignment="1">
      <alignment horizontal="center"/>
    </xf>
    <xf numFmtId="3" fontId="0" fillId="4" borderId="6" xfId="0" applyNumberFormat="1" applyFill="1" applyBorder="1" applyAlignment="1">
      <alignment horizontal="center"/>
    </xf>
    <xf numFmtId="3" fontId="0" fillId="4" borderId="9" xfId="0" applyNumberFormat="1" applyFill="1" applyBorder="1" applyAlignment="1">
      <alignment horizontal="center"/>
    </xf>
    <xf numFmtId="0" fontId="0" fillId="0" borderId="0" xfId="0" applyAlignment="1">
      <alignment horizontal="center" vertical="top" wrapText="1"/>
    </xf>
    <xf numFmtId="0" fontId="0" fillId="4" borderId="11" xfId="0" applyFill="1" applyBorder="1" applyAlignment="1">
      <alignment horizontal="center" wrapText="1"/>
    </xf>
    <xf numFmtId="0" fontId="0" fillId="4" borderId="0" xfId="0" applyFill="1" applyAlignment="1">
      <alignment horizontal="center" wrapText="1"/>
    </xf>
    <xf numFmtId="0" fontId="0" fillId="4" borderId="8" xfId="0" applyFill="1" applyBorder="1" applyAlignment="1">
      <alignment horizontal="center" wrapText="1"/>
    </xf>
    <xf numFmtId="0" fontId="0" fillId="5" borderId="7" xfId="0" applyFill="1" applyBorder="1" applyAlignment="1">
      <alignment horizontal="center" vertical="top"/>
    </xf>
    <xf numFmtId="0" fontId="0" fillId="5" borderId="9" xfId="0" applyFill="1" applyBorder="1" applyAlignment="1">
      <alignment horizontal="center" vertical="top"/>
    </xf>
    <xf numFmtId="9" fontId="0" fillId="4" borderId="10" xfId="0" applyNumberFormat="1" applyFill="1" applyBorder="1" applyAlignment="1">
      <alignment horizontal="center" wrapText="1"/>
    </xf>
    <xf numFmtId="9" fontId="0" fillId="4" borderId="12" xfId="0" applyNumberFormat="1" applyFill="1" applyBorder="1" applyAlignment="1">
      <alignment horizontal="center" wrapText="1"/>
    </xf>
    <xf numFmtId="9" fontId="0" fillId="4" borderId="5" xfId="0" applyNumberFormat="1" applyFill="1" applyBorder="1" applyAlignment="1">
      <alignment horizontal="center" wrapText="1"/>
    </xf>
    <xf numFmtId="9" fontId="0" fillId="4" borderId="6" xfId="0" applyNumberFormat="1" applyFill="1" applyBorder="1" applyAlignment="1">
      <alignment horizontal="center" wrapText="1"/>
    </xf>
    <xf numFmtId="3" fontId="1" fillId="7" borderId="12" xfId="0" applyNumberFormat="1" applyFont="1" applyFill="1" applyBorder="1" applyAlignment="1">
      <alignment horizontal="center"/>
    </xf>
    <xf numFmtId="2" fontId="0" fillId="4" borderId="8" xfId="0" applyNumberFormat="1" applyFill="1" applyBorder="1" applyAlignment="1">
      <alignment horizontal="center"/>
    </xf>
    <xf numFmtId="1" fontId="0" fillId="4" borderId="0" xfId="0" applyNumberFormat="1" applyFill="1"/>
    <xf numFmtId="1" fontId="14" fillId="4" borderId="0" xfId="0" applyNumberFormat="1" applyFont="1" applyFill="1"/>
    <xf numFmtId="0" fontId="0" fillId="4" borderId="0" xfId="0" applyFill="1" applyAlignment="1">
      <alignment vertical="center"/>
    </xf>
    <xf numFmtId="0" fontId="1" fillId="4" borderId="0" xfId="0" applyFont="1" applyFill="1"/>
    <xf numFmtId="0" fontId="0" fillId="4" borderId="5" xfId="0" applyFill="1" applyBorder="1" applyAlignment="1">
      <alignment vertical="center"/>
    </xf>
    <xf numFmtId="0" fontId="1" fillId="4" borderId="10" xfId="0" applyFont="1" applyFill="1" applyBorder="1" applyAlignment="1">
      <alignment vertical="center"/>
    </xf>
    <xf numFmtId="0" fontId="1" fillId="4" borderId="11" xfId="0" applyFont="1" applyFill="1" applyBorder="1" applyAlignment="1">
      <alignment vertical="center"/>
    </xf>
    <xf numFmtId="0" fontId="1" fillId="4" borderId="11" xfId="0" applyFont="1" applyFill="1" applyBorder="1"/>
    <xf numFmtId="0" fontId="3" fillId="4" borderId="2" xfId="0" applyFont="1" applyFill="1" applyBorder="1"/>
    <xf numFmtId="0" fontId="3" fillId="4" borderId="5" xfId="0" applyFont="1" applyFill="1" applyBorder="1"/>
    <xf numFmtId="0" fontId="3" fillId="4" borderId="7" xfId="0" applyFont="1" applyFill="1" applyBorder="1"/>
    <xf numFmtId="0" fontId="3" fillId="4" borderId="2" xfId="0" applyFont="1" applyFill="1" applyBorder="1" applyAlignment="1">
      <alignment horizontal="right"/>
    </xf>
    <xf numFmtId="0" fontId="3" fillId="4" borderId="5" xfId="0" applyFont="1" applyFill="1" applyBorder="1" applyAlignment="1">
      <alignment horizontal="right"/>
    </xf>
    <xf numFmtId="0" fontId="3" fillId="4" borderId="7" xfId="0" applyFont="1" applyFill="1" applyBorder="1" applyAlignment="1">
      <alignment horizontal="right"/>
    </xf>
    <xf numFmtId="0" fontId="11" fillId="7" borderId="0" xfId="3" applyFill="1" applyProtection="1">
      <protection hidden="1"/>
    </xf>
    <xf numFmtId="0" fontId="16" fillId="7" borderId="0" xfId="3" applyFont="1" applyFill="1" applyAlignment="1" applyProtection="1">
      <alignment vertical="center"/>
      <protection hidden="1"/>
    </xf>
    <xf numFmtId="0" fontId="16" fillId="7" borderId="0" xfId="3" applyFont="1" applyFill="1" applyAlignment="1" applyProtection="1">
      <alignment vertical="center" wrapText="1"/>
      <protection hidden="1"/>
    </xf>
    <xf numFmtId="0" fontId="0" fillId="4" borderId="25" xfId="0" applyFill="1" applyBorder="1"/>
    <xf numFmtId="0" fontId="0" fillId="4" borderId="26" xfId="0" applyFill="1" applyBorder="1"/>
    <xf numFmtId="0" fontId="1" fillId="4" borderId="26" xfId="0" applyFont="1" applyFill="1" applyBorder="1"/>
    <xf numFmtId="0" fontId="0" fillId="4" borderId="27" xfId="0" applyFill="1" applyBorder="1"/>
    <xf numFmtId="0" fontId="0" fillId="4" borderId="28" xfId="0" applyFill="1" applyBorder="1"/>
    <xf numFmtId="0" fontId="0" fillId="4" borderId="29" xfId="0" applyFill="1" applyBorder="1"/>
    <xf numFmtId="0" fontId="1" fillId="7" borderId="28" xfId="3" applyFont="1" applyFill="1" applyBorder="1" applyProtection="1">
      <protection hidden="1"/>
    </xf>
    <xf numFmtId="0" fontId="0" fillId="7" borderId="29" xfId="0" applyFill="1" applyBorder="1"/>
    <xf numFmtId="0" fontId="0" fillId="4" borderId="30" xfId="0" applyFill="1" applyBorder="1"/>
    <xf numFmtId="0" fontId="0" fillId="4" borderId="31" xfId="0" applyFill="1" applyBorder="1"/>
    <xf numFmtId="0" fontId="0" fillId="4" borderId="32" xfId="0" applyFill="1" applyBorder="1"/>
    <xf numFmtId="3" fontId="1" fillId="4" borderId="12" xfId="0" applyNumberFormat="1" applyFont="1" applyFill="1" applyBorder="1"/>
    <xf numFmtId="3" fontId="1" fillId="4" borderId="11" xfId="0" applyNumberFormat="1" applyFont="1" applyFill="1" applyBorder="1"/>
    <xf numFmtId="3" fontId="1" fillId="7" borderId="4" xfId="0" applyNumberFormat="1" applyFont="1" applyFill="1" applyBorder="1" applyAlignment="1">
      <alignment horizontal="center"/>
    </xf>
    <xf numFmtId="3" fontId="1" fillId="7" borderId="6" xfId="0" applyNumberFormat="1" applyFont="1" applyFill="1" applyBorder="1" applyAlignment="1">
      <alignment horizontal="center"/>
    </xf>
    <xf numFmtId="3" fontId="1" fillId="7" borderId="9" xfId="0" applyNumberFormat="1" applyFont="1" applyFill="1" applyBorder="1" applyAlignment="1">
      <alignment horizontal="center"/>
    </xf>
    <xf numFmtId="9" fontId="0" fillId="4" borderId="7" xfId="0" applyNumberFormat="1" applyFill="1" applyBorder="1" applyAlignment="1">
      <alignment horizontal="center" wrapText="1"/>
    </xf>
    <xf numFmtId="9" fontId="0" fillId="4" borderId="9" xfId="0" applyNumberFormat="1" applyFill="1" applyBorder="1" applyAlignment="1">
      <alignment horizontal="center" wrapText="1"/>
    </xf>
    <xf numFmtId="0" fontId="3" fillId="6" borderId="4" xfId="0" applyFont="1" applyFill="1" applyBorder="1" applyProtection="1">
      <protection locked="0"/>
    </xf>
    <xf numFmtId="0" fontId="0" fillId="6" borderId="13" xfId="0" applyFill="1" applyBorder="1" applyProtection="1">
      <protection locked="0"/>
    </xf>
    <xf numFmtId="3" fontId="0" fillId="6" borderId="13" xfId="0" applyNumberFormat="1" applyFill="1" applyBorder="1" applyProtection="1">
      <protection locked="0"/>
    </xf>
    <xf numFmtId="3" fontId="0" fillId="6" borderId="4" xfId="0" applyNumberFormat="1" applyFill="1" applyBorder="1" applyProtection="1">
      <protection locked="0"/>
    </xf>
    <xf numFmtId="0" fontId="0" fillId="6" borderId="6" xfId="0" applyFill="1" applyBorder="1" applyProtection="1">
      <protection locked="0"/>
    </xf>
    <xf numFmtId="0" fontId="0" fillId="6" borderId="15" xfId="0" applyFill="1" applyBorder="1" applyProtection="1">
      <protection locked="0"/>
    </xf>
    <xf numFmtId="3" fontId="0" fillId="6" borderId="15" xfId="0" applyNumberFormat="1" applyFill="1" applyBorder="1" applyProtection="1">
      <protection locked="0"/>
    </xf>
    <xf numFmtId="3" fontId="0" fillId="6" borderId="6" xfId="0" applyNumberFormat="1" applyFill="1" applyBorder="1" applyProtection="1">
      <protection locked="0"/>
    </xf>
    <xf numFmtId="0" fontId="0" fillId="6" borderId="9" xfId="0" applyFill="1" applyBorder="1" applyProtection="1">
      <protection locked="0"/>
    </xf>
    <xf numFmtId="0" fontId="0" fillId="6" borderId="14" xfId="0" applyFill="1" applyBorder="1" applyProtection="1">
      <protection locked="0"/>
    </xf>
    <xf numFmtId="3" fontId="0" fillId="6" borderId="14" xfId="0" applyNumberFormat="1" applyFill="1" applyBorder="1" applyProtection="1">
      <protection locked="0"/>
    </xf>
    <xf numFmtId="3" fontId="0" fillId="6" borderId="9" xfId="0" applyNumberFormat="1" applyFill="1" applyBorder="1" applyProtection="1">
      <protection locked="0"/>
    </xf>
    <xf numFmtId="0" fontId="0" fillId="6" borderId="4" xfId="0" applyFill="1" applyBorder="1" applyProtection="1">
      <protection locked="0"/>
    </xf>
    <xf numFmtId="3" fontId="0" fillId="6" borderId="2" xfId="0" applyNumberFormat="1" applyFill="1" applyBorder="1" applyProtection="1">
      <protection locked="0"/>
    </xf>
    <xf numFmtId="3" fontId="0" fillId="6" borderId="5" xfId="0" applyNumberFormat="1" applyFill="1" applyBorder="1" applyProtection="1">
      <protection locked="0"/>
    </xf>
    <xf numFmtId="3" fontId="0" fillId="6" borderId="7" xfId="0" applyNumberFormat="1" applyFill="1" applyBorder="1" applyProtection="1">
      <protection locked="0"/>
    </xf>
    <xf numFmtId="0" fontId="1" fillId="6" borderId="1" xfId="0" applyFont="1" applyFill="1" applyBorder="1" applyAlignment="1" applyProtection="1">
      <alignment horizontal="center" vertical="center"/>
      <protection locked="0"/>
    </xf>
    <xf numFmtId="0" fontId="1" fillId="6" borderId="1" xfId="0" applyFont="1" applyFill="1" applyBorder="1" applyAlignment="1" applyProtection="1">
      <alignment horizontal="center"/>
      <protection locked="0"/>
    </xf>
    <xf numFmtId="3" fontId="1" fillId="6" borderId="1" xfId="0" applyNumberFormat="1" applyFont="1" applyFill="1" applyBorder="1" applyAlignment="1" applyProtection="1">
      <alignment horizontal="center"/>
      <protection locked="0"/>
    </xf>
    <xf numFmtId="0" fontId="0" fillId="6" borderId="1" xfId="0" applyFill="1" applyBorder="1" applyAlignment="1" applyProtection="1">
      <alignment horizontal="center"/>
      <protection locked="0"/>
    </xf>
    <xf numFmtId="1" fontId="0" fillId="6" borderId="15" xfId="0" applyNumberFormat="1" applyFill="1" applyBorder="1" applyAlignment="1" applyProtection="1">
      <alignment horizontal="center"/>
      <protection locked="0"/>
    </xf>
    <xf numFmtId="1" fontId="0" fillId="6" borderId="14" xfId="0" applyNumberFormat="1" applyFill="1" applyBorder="1" applyAlignment="1" applyProtection="1">
      <alignment horizontal="center"/>
      <protection locked="0"/>
    </xf>
    <xf numFmtId="9" fontId="0" fillId="6" borderId="6" xfId="1" applyFont="1" applyFill="1" applyBorder="1" applyAlignment="1" applyProtection="1">
      <alignment horizontal="center"/>
      <protection locked="0"/>
    </xf>
    <xf numFmtId="9" fontId="0" fillId="6" borderId="9" xfId="1" applyFont="1" applyFill="1" applyBorder="1" applyAlignment="1" applyProtection="1">
      <alignment horizontal="center"/>
      <protection locked="0"/>
    </xf>
    <xf numFmtId="1" fontId="0" fillId="6" borderId="6" xfId="1" applyNumberFormat="1" applyFont="1" applyFill="1" applyBorder="1" applyAlignment="1" applyProtection="1">
      <alignment horizontal="center"/>
      <protection locked="0"/>
    </xf>
    <xf numFmtId="1" fontId="0" fillId="6" borderId="9" xfId="1" applyNumberFormat="1" applyFont="1" applyFill="1" applyBorder="1" applyAlignment="1" applyProtection="1">
      <alignment horizontal="center"/>
      <protection locked="0"/>
    </xf>
    <xf numFmtId="0" fontId="0" fillId="6" borderId="1" xfId="0" applyFill="1" applyBorder="1" applyAlignment="1" applyProtection="1">
      <alignment horizontal="center" vertical="center"/>
      <protection locked="0"/>
    </xf>
    <xf numFmtId="0" fontId="0" fillId="6" borderId="13" xfId="0" applyFill="1" applyBorder="1" applyAlignment="1" applyProtection="1">
      <alignment horizontal="center"/>
      <protection locked="0"/>
    </xf>
    <xf numFmtId="0" fontId="0" fillId="6" borderId="15" xfId="0" applyFill="1" applyBorder="1" applyAlignment="1" applyProtection="1">
      <alignment horizontal="center"/>
      <protection locked="0"/>
    </xf>
    <xf numFmtId="2" fontId="0" fillId="6" borderId="6" xfId="0" applyNumberFormat="1" applyFill="1" applyBorder="1" applyAlignment="1" applyProtection="1">
      <alignment horizontal="center" vertical="center" wrapText="1"/>
      <protection locked="0"/>
    </xf>
    <xf numFmtId="9" fontId="0" fillId="6" borderId="15" xfId="0" applyNumberFormat="1" applyFill="1" applyBorder="1" applyAlignment="1" applyProtection="1">
      <alignment horizontal="center" vertical="center" wrapText="1"/>
      <protection locked="0"/>
    </xf>
    <xf numFmtId="2" fontId="0" fillId="6" borderId="6" xfId="0" applyNumberFormat="1" applyFill="1" applyBorder="1" applyAlignment="1" applyProtection="1">
      <alignment horizontal="center"/>
      <protection locked="0"/>
    </xf>
    <xf numFmtId="9" fontId="0" fillId="6" borderId="15" xfId="0" applyNumberFormat="1" applyFill="1" applyBorder="1" applyAlignment="1" applyProtection="1">
      <alignment horizontal="center"/>
      <protection locked="0"/>
    </xf>
    <xf numFmtId="2" fontId="0" fillId="6" borderId="9" xfId="0" applyNumberFormat="1" applyFill="1" applyBorder="1" applyAlignment="1" applyProtection="1">
      <alignment horizontal="center"/>
      <protection locked="0"/>
    </xf>
    <xf numFmtId="0" fontId="0" fillId="6" borderId="14" xfId="0" applyFill="1" applyBorder="1" applyAlignment="1" applyProtection="1">
      <alignment horizontal="center"/>
      <protection locked="0"/>
    </xf>
    <xf numFmtId="9" fontId="0" fillId="6" borderId="1" xfId="0" applyNumberFormat="1" applyFill="1" applyBorder="1" applyAlignment="1" applyProtection="1">
      <alignment horizontal="center"/>
      <protection locked="0"/>
    </xf>
    <xf numFmtId="0" fontId="0" fillId="4" borderId="28" xfId="0" applyFill="1" applyBorder="1" applyAlignment="1">
      <alignment wrapText="1"/>
    </xf>
    <xf numFmtId="0" fontId="0" fillId="0" borderId="0" xfId="0" applyAlignment="1">
      <alignment wrapText="1"/>
    </xf>
    <xf numFmtId="0" fontId="0" fillId="0" borderId="29" xfId="0" applyBorder="1" applyAlignment="1">
      <alignment wrapText="1"/>
    </xf>
    <xf numFmtId="0" fontId="4" fillId="2" borderId="16" xfId="0" applyFont="1" applyFill="1" applyBorder="1" applyAlignment="1">
      <alignment horizontal="center" vertical="center" wrapText="1"/>
    </xf>
    <xf numFmtId="0" fontId="4" fillId="2" borderId="17" xfId="0" applyFont="1" applyFill="1" applyBorder="1" applyAlignment="1">
      <alignment horizontal="center" vertical="center" wrapText="1"/>
    </xf>
    <xf numFmtId="0" fontId="4" fillId="2" borderId="18" xfId="0" applyFont="1" applyFill="1" applyBorder="1" applyAlignment="1">
      <alignment horizontal="center" vertical="center" wrapText="1"/>
    </xf>
    <xf numFmtId="0" fontId="8" fillId="3" borderId="13" xfId="0" applyFont="1" applyFill="1" applyBorder="1" applyAlignment="1">
      <alignment horizontal="center" vertical="center" wrapText="1"/>
    </xf>
    <xf numFmtId="0" fontId="8" fillId="3" borderId="14" xfId="0" applyFont="1" applyFill="1" applyBorder="1" applyAlignment="1">
      <alignment horizontal="center" vertical="center" wrapText="1"/>
    </xf>
    <xf numFmtId="0" fontId="4" fillId="2" borderId="23" xfId="0" applyFont="1" applyFill="1" applyBorder="1" applyAlignment="1">
      <alignment horizontal="center" vertical="center" wrapText="1"/>
    </xf>
    <xf numFmtId="0" fontId="4" fillId="2" borderId="24" xfId="0" applyFont="1" applyFill="1" applyBorder="1" applyAlignment="1">
      <alignment horizontal="center" vertical="center" wrapText="1"/>
    </xf>
    <xf numFmtId="0" fontId="4" fillId="2" borderId="21" xfId="0" applyFont="1" applyFill="1" applyBorder="1" applyAlignment="1">
      <alignment horizontal="center" vertical="center" wrapText="1"/>
    </xf>
    <xf numFmtId="0" fontId="4" fillId="2" borderId="22" xfId="0" applyFont="1" applyFill="1" applyBorder="1" applyAlignment="1">
      <alignment horizontal="center" vertical="center" wrapText="1"/>
    </xf>
    <xf numFmtId="0" fontId="6" fillId="3" borderId="1" xfId="0" applyFont="1" applyFill="1" applyBorder="1" applyAlignment="1">
      <alignment horizontal="left" vertical="center" wrapText="1"/>
    </xf>
    <xf numFmtId="0" fontId="8" fillId="3" borderId="1" xfId="0" applyFont="1" applyFill="1" applyBorder="1" applyAlignment="1">
      <alignment horizontal="center" vertical="center" wrapText="1"/>
    </xf>
    <xf numFmtId="0" fontId="7" fillId="3" borderId="1" xfId="0" applyFont="1" applyFill="1" applyBorder="1" applyAlignment="1">
      <alignment horizontal="left" vertical="center" wrapText="1"/>
    </xf>
    <xf numFmtId="0" fontId="1" fillId="5" borderId="10" xfId="0" applyFont="1" applyFill="1" applyBorder="1" applyAlignment="1">
      <alignment horizontal="center" wrapText="1"/>
    </xf>
    <xf numFmtId="0" fontId="1" fillId="5" borderId="12" xfId="0" applyFont="1" applyFill="1" applyBorder="1" applyAlignment="1">
      <alignment horizontal="center" wrapText="1"/>
    </xf>
    <xf numFmtId="0" fontId="10" fillId="0" borderId="2" xfId="0" applyFont="1" applyBorder="1" applyAlignment="1">
      <alignment vertical="center" wrapText="1"/>
    </xf>
    <xf numFmtId="0" fontId="3" fillId="0" borderId="4" xfId="0" applyFont="1" applyBorder="1" applyAlignment="1">
      <alignment vertical="center" wrapText="1"/>
    </xf>
    <xf numFmtId="0" fontId="3" fillId="0" borderId="5" xfId="0" applyFont="1" applyBorder="1" applyAlignment="1">
      <alignment vertical="center" wrapText="1"/>
    </xf>
    <xf numFmtId="0" fontId="3" fillId="0" borderId="6" xfId="0" applyFont="1" applyBorder="1" applyAlignment="1">
      <alignment vertical="center" wrapText="1"/>
    </xf>
    <xf numFmtId="0" fontId="3" fillId="0" borderId="7" xfId="0" applyFont="1" applyBorder="1" applyAlignment="1">
      <alignment vertical="center" wrapText="1"/>
    </xf>
    <xf numFmtId="0" fontId="3" fillId="0" borderId="9" xfId="0" applyFont="1" applyBorder="1" applyAlignment="1">
      <alignment vertical="center" wrapText="1"/>
    </xf>
    <xf numFmtId="0" fontId="1" fillId="5" borderId="2" xfId="0" applyFont="1" applyFill="1" applyBorder="1" applyAlignment="1">
      <alignment wrapText="1"/>
    </xf>
    <xf numFmtId="0" fontId="1" fillId="5" borderId="4" xfId="0" applyFont="1" applyFill="1" applyBorder="1" applyAlignment="1">
      <alignment wrapText="1"/>
    </xf>
    <xf numFmtId="0" fontId="1" fillId="5" borderId="7" xfId="0" applyFont="1" applyFill="1" applyBorder="1" applyAlignment="1">
      <alignment wrapText="1"/>
    </xf>
    <xf numFmtId="0" fontId="1" fillId="5" borderId="9" xfId="0" applyFont="1" applyFill="1" applyBorder="1" applyAlignment="1">
      <alignment wrapText="1"/>
    </xf>
    <xf numFmtId="0" fontId="1" fillId="5" borderId="2" xfId="0" applyFont="1" applyFill="1" applyBorder="1" applyAlignment="1">
      <alignment vertical="top" wrapText="1"/>
    </xf>
    <xf numFmtId="0" fontId="1" fillId="5" borderId="4" xfId="0" applyFont="1" applyFill="1" applyBorder="1" applyAlignment="1">
      <alignment vertical="top" wrapText="1"/>
    </xf>
    <xf numFmtId="0" fontId="1" fillId="5" borderId="7" xfId="0" applyFont="1" applyFill="1" applyBorder="1" applyAlignment="1">
      <alignment vertical="top" wrapText="1"/>
    </xf>
    <xf numFmtId="0" fontId="1" fillId="5" borderId="9" xfId="0" applyFont="1" applyFill="1" applyBorder="1" applyAlignment="1">
      <alignment vertical="top" wrapText="1"/>
    </xf>
    <xf numFmtId="0" fontId="1" fillId="5" borderId="13" xfId="0" applyFont="1" applyFill="1" applyBorder="1" applyAlignment="1">
      <alignment vertical="top" wrapText="1"/>
    </xf>
    <xf numFmtId="0" fontId="1" fillId="5" borderId="14" xfId="0" applyFont="1" applyFill="1" applyBorder="1" applyAlignment="1">
      <alignment vertical="top" wrapText="1"/>
    </xf>
    <xf numFmtId="0" fontId="1" fillId="0" borderId="10" xfId="0" applyFont="1" applyBorder="1" applyAlignment="1">
      <alignment vertical="center"/>
    </xf>
    <xf numFmtId="0" fontId="0" fillId="0" borderId="12" xfId="0" applyBorder="1" applyAlignment="1">
      <alignment vertical="center"/>
    </xf>
    <xf numFmtId="0" fontId="10" fillId="0" borderId="2" xfId="0" applyFont="1" applyBorder="1" applyAlignment="1">
      <alignment wrapText="1"/>
    </xf>
    <xf numFmtId="0" fontId="0" fillId="0" borderId="4" xfId="0" applyBorder="1" applyAlignment="1">
      <alignment wrapText="1"/>
    </xf>
    <xf numFmtId="0" fontId="0" fillId="0" borderId="5" xfId="0" applyBorder="1" applyAlignment="1">
      <alignment wrapText="1"/>
    </xf>
    <xf numFmtId="0" fontId="0" fillId="0" borderId="6" xfId="0" applyBorder="1" applyAlignment="1">
      <alignment wrapText="1"/>
    </xf>
    <xf numFmtId="0" fontId="3" fillId="6" borderId="2" xfId="0" applyFont="1" applyFill="1" applyBorder="1" applyProtection="1">
      <protection locked="0"/>
    </xf>
    <xf numFmtId="0" fontId="0" fillId="6" borderId="3" xfId="0" applyFill="1" applyBorder="1" applyProtection="1">
      <protection locked="0"/>
    </xf>
    <xf numFmtId="0" fontId="0" fillId="6" borderId="4" xfId="0" applyFill="1" applyBorder="1" applyProtection="1">
      <protection locked="0"/>
    </xf>
    <xf numFmtId="0" fontId="3" fillId="6" borderId="5" xfId="0" applyFont="1" applyFill="1" applyBorder="1" applyProtection="1">
      <protection locked="0"/>
    </xf>
    <xf numFmtId="0" fontId="0" fillId="6" borderId="0" xfId="0" applyFill="1" applyProtection="1">
      <protection locked="0"/>
    </xf>
    <xf numFmtId="0" fontId="0" fillId="6" borderId="6" xfId="0" applyFill="1" applyBorder="1" applyProtection="1">
      <protection locked="0"/>
    </xf>
    <xf numFmtId="0" fontId="10" fillId="0" borderId="5" xfId="0" applyFont="1" applyBorder="1" applyAlignment="1">
      <alignment wrapText="1"/>
    </xf>
    <xf numFmtId="0" fontId="0" fillId="0" borderId="7" xfId="0" applyBorder="1" applyAlignment="1">
      <alignment wrapText="1"/>
    </xf>
    <xf numFmtId="0" fontId="0" fillId="0" borderId="9" xfId="0" applyBorder="1" applyAlignment="1">
      <alignment wrapText="1"/>
    </xf>
    <xf numFmtId="0" fontId="3" fillId="6" borderId="7" xfId="0" applyFont="1" applyFill="1" applyBorder="1" applyProtection="1">
      <protection locked="0"/>
    </xf>
    <xf numFmtId="0" fontId="0" fillId="6" borderId="8" xfId="0" applyFill="1" applyBorder="1" applyProtection="1">
      <protection locked="0"/>
    </xf>
    <xf numFmtId="0" fontId="0" fillId="6" borderId="9" xfId="0" applyFill="1" applyBorder="1" applyProtection="1">
      <protection locked="0"/>
    </xf>
    <xf numFmtId="0" fontId="1" fillId="5" borderId="2" xfId="0" applyFont="1" applyFill="1" applyBorder="1" applyAlignment="1">
      <alignment horizontal="left" vertical="top" wrapText="1"/>
    </xf>
    <xf numFmtId="0" fontId="1" fillId="5" borderId="3" xfId="0" applyFont="1" applyFill="1" applyBorder="1" applyAlignment="1">
      <alignment horizontal="left" vertical="top" wrapText="1"/>
    </xf>
    <xf numFmtId="0" fontId="0" fillId="0" borderId="3" xfId="0" applyBorder="1" applyAlignment="1">
      <alignment vertical="top" wrapText="1"/>
    </xf>
    <xf numFmtId="0" fontId="0" fillId="0" borderId="4" xfId="0" applyBorder="1" applyAlignment="1">
      <alignment vertical="top" wrapText="1"/>
    </xf>
    <xf numFmtId="0" fontId="1" fillId="5" borderId="7" xfId="0" applyFont="1" applyFill="1" applyBorder="1" applyAlignment="1">
      <alignment horizontal="left" vertical="top" wrapText="1"/>
    </xf>
    <xf numFmtId="0" fontId="1" fillId="5" borderId="8" xfId="0" applyFont="1" applyFill="1" applyBorder="1" applyAlignment="1">
      <alignment horizontal="left" vertical="top" wrapText="1"/>
    </xf>
    <xf numFmtId="0" fontId="0" fillId="0" borderId="8" xfId="0" applyBorder="1" applyAlignment="1">
      <alignment vertical="top" wrapText="1"/>
    </xf>
    <xf numFmtId="0" fontId="0" fillId="0" borderId="9" xfId="0" applyBorder="1" applyAlignment="1">
      <alignment vertical="top" wrapText="1"/>
    </xf>
    <xf numFmtId="0" fontId="10" fillId="0" borderId="5" xfId="0" applyFont="1" applyBorder="1" applyAlignment="1">
      <alignment vertical="center" wrapText="1"/>
    </xf>
    <xf numFmtId="0" fontId="10" fillId="4" borderId="2" xfId="0" applyFont="1" applyFill="1" applyBorder="1" applyAlignment="1">
      <alignment wrapText="1"/>
    </xf>
    <xf numFmtId="0" fontId="3" fillId="0" borderId="3" xfId="0" applyFont="1" applyBorder="1" applyAlignment="1">
      <alignment wrapText="1"/>
    </xf>
    <xf numFmtId="0" fontId="10" fillId="4" borderId="5" xfId="0" applyFont="1" applyFill="1" applyBorder="1" applyAlignment="1">
      <alignment wrapText="1"/>
    </xf>
    <xf numFmtId="0" fontId="3" fillId="0" borderId="0" xfId="0" applyFont="1" applyAlignment="1">
      <alignment wrapText="1"/>
    </xf>
    <xf numFmtId="0" fontId="1" fillId="5" borderId="2" xfId="0" applyFont="1" applyFill="1" applyBorder="1" applyAlignment="1">
      <alignment horizontal="left" wrapText="1"/>
    </xf>
    <xf numFmtId="0" fontId="1" fillId="5" borderId="3" xfId="0" applyFont="1" applyFill="1" applyBorder="1" applyAlignment="1">
      <alignment horizontal="left" wrapText="1"/>
    </xf>
    <xf numFmtId="0" fontId="1" fillId="5" borderId="7" xfId="0" applyFont="1" applyFill="1" applyBorder="1" applyAlignment="1">
      <alignment horizontal="left" wrapText="1"/>
    </xf>
    <xf numFmtId="0" fontId="1" fillId="5" borderId="8" xfId="0" applyFont="1" applyFill="1" applyBorder="1" applyAlignment="1">
      <alignment horizontal="left" wrapText="1"/>
    </xf>
    <xf numFmtId="0" fontId="0" fillId="4" borderId="5" xfId="0" applyFill="1" applyBorder="1" applyAlignment="1">
      <alignment wrapText="1"/>
    </xf>
    <xf numFmtId="0" fontId="0" fillId="4" borderId="0" xfId="0" applyFill="1" applyAlignment="1">
      <alignment wrapText="1"/>
    </xf>
    <xf numFmtId="0" fontId="0" fillId="4" borderId="6" xfId="0" applyFill="1" applyBorder="1" applyAlignment="1">
      <alignment wrapText="1"/>
    </xf>
    <xf numFmtId="0" fontId="0" fillId="4" borderId="2" xfId="0" applyFill="1" applyBorder="1" applyAlignment="1">
      <alignment wrapText="1"/>
    </xf>
    <xf numFmtId="0" fontId="0" fillId="4" borderId="3" xfId="0" applyFill="1" applyBorder="1" applyAlignment="1">
      <alignment wrapText="1"/>
    </xf>
    <xf numFmtId="0" fontId="0" fillId="4" borderId="4" xfId="0" applyFill="1" applyBorder="1" applyAlignment="1">
      <alignment wrapText="1"/>
    </xf>
    <xf numFmtId="0" fontId="0" fillId="6" borderId="5" xfId="0" applyFill="1" applyBorder="1" applyAlignment="1" applyProtection="1">
      <alignment wrapText="1"/>
      <protection locked="0"/>
    </xf>
    <xf numFmtId="0" fontId="0" fillId="0" borderId="6" xfId="0" applyBorder="1" applyAlignment="1" applyProtection="1">
      <alignment wrapText="1"/>
      <protection locked="0"/>
    </xf>
    <xf numFmtId="0" fontId="0" fillId="6" borderId="7" xfId="0" applyFill="1" applyBorder="1" applyAlignment="1" applyProtection="1">
      <alignment wrapText="1"/>
      <protection locked="0"/>
    </xf>
    <xf numFmtId="0" fontId="0" fillId="0" borderId="9" xfId="0" applyBorder="1" applyAlignment="1" applyProtection="1">
      <alignment wrapText="1"/>
      <protection locked="0"/>
    </xf>
    <xf numFmtId="0" fontId="14" fillId="4" borderId="2" xfId="0" applyFont="1" applyFill="1" applyBorder="1" applyAlignment="1">
      <alignment wrapText="1"/>
    </xf>
    <xf numFmtId="0" fontId="0" fillId="0" borderId="3" xfId="0" applyBorder="1" applyAlignment="1">
      <alignment wrapText="1"/>
    </xf>
    <xf numFmtId="0" fontId="0" fillId="0" borderId="8" xfId="0" applyBorder="1" applyAlignment="1">
      <alignment wrapText="1"/>
    </xf>
    <xf numFmtId="0" fontId="1" fillId="5" borderId="10" xfId="0" applyFont="1" applyFill="1" applyBorder="1" applyAlignment="1">
      <alignment horizontal="left" wrapText="1"/>
    </xf>
    <xf numFmtId="0" fontId="1" fillId="5" borderId="12" xfId="0" applyFont="1" applyFill="1" applyBorder="1" applyAlignment="1">
      <alignment horizontal="left" wrapText="1"/>
    </xf>
    <xf numFmtId="0" fontId="3" fillId="4" borderId="10" xfId="0" applyFont="1" applyFill="1" applyBorder="1"/>
    <xf numFmtId="0" fontId="3" fillId="0" borderId="12" xfId="0" applyFont="1" applyBorder="1"/>
    <xf numFmtId="0" fontId="1" fillId="5" borderId="3" xfId="0" applyFont="1" applyFill="1" applyBorder="1" applyAlignment="1">
      <alignment wrapText="1"/>
    </xf>
    <xf numFmtId="0" fontId="3" fillId="4" borderId="7" xfId="0" applyFont="1" applyFill="1" applyBorder="1" applyAlignment="1">
      <alignment wrapText="1"/>
    </xf>
    <xf numFmtId="0" fontId="1" fillId="4" borderId="11" xfId="0" applyFont="1" applyFill="1" applyBorder="1" applyAlignment="1">
      <alignment wrapText="1"/>
    </xf>
    <xf numFmtId="0" fontId="0" fillId="0" borderId="11" xfId="0" applyBorder="1" applyAlignment="1">
      <alignment wrapText="1"/>
    </xf>
    <xf numFmtId="0" fontId="0" fillId="0" borderId="12" xfId="0" applyBorder="1" applyAlignment="1">
      <alignment wrapText="1"/>
    </xf>
    <xf numFmtId="0" fontId="3" fillId="4" borderId="11" xfId="0" applyFont="1" applyFill="1" applyBorder="1" applyAlignment="1">
      <alignment wrapText="1"/>
    </xf>
    <xf numFmtId="0" fontId="0" fillId="4" borderId="11" xfId="0" applyFill="1" applyBorder="1" applyAlignment="1">
      <alignment wrapText="1"/>
    </xf>
    <xf numFmtId="0" fontId="0" fillId="6" borderId="2" xfId="0" applyFill="1" applyBorder="1" applyAlignment="1" applyProtection="1">
      <alignment wrapText="1"/>
      <protection locked="0"/>
    </xf>
    <xf numFmtId="0" fontId="0" fillId="6" borderId="3" xfId="0" applyFill="1" applyBorder="1" applyAlignment="1" applyProtection="1">
      <alignment wrapText="1"/>
      <protection locked="0"/>
    </xf>
    <xf numFmtId="0" fontId="0" fillId="4" borderId="8" xfId="0" applyFill="1" applyBorder="1" applyAlignment="1">
      <alignment wrapText="1"/>
    </xf>
    <xf numFmtId="0" fontId="1" fillId="5" borderId="5" xfId="0" applyFont="1" applyFill="1" applyBorder="1" applyAlignment="1">
      <alignment horizontal="left" wrapText="1"/>
    </xf>
    <xf numFmtId="0" fontId="1" fillId="5" borderId="0" xfId="0" applyFont="1" applyFill="1" applyAlignment="1">
      <alignment horizontal="left" wrapText="1"/>
    </xf>
    <xf numFmtId="0" fontId="0" fillId="5" borderId="4" xfId="0" applyFill="1" applyBorder="1" applyAlignment="1">
      <alignment horizontal="center" vertical="center" wrapText="1"/>
    </xf>
    <xf numFmtId="0" fontId="0" fillId="5" borderId="6" xfId="0" applyFill="1" applyBorder="1" applyAlignment="1">
      <alignment horizontal="center" vertical="center" wrapText="1"/>
    </xf>
    <xf numFmtId="0" fontId="3" fillId="4" borderId="5" xfId="0" applyFont="1" applyFill="1" applyBorder="1" applyAlignment="1">
      <alignment wrapText="1"/>
    </xf>
    <xf numFmtId="0" fontId="0" fillId="5" borderId="13" xfId="0" applyFill="1" applyBorder="1" applyAlignment="1">
      <alignment horizontal="center" vertical="center" wrapText="1"/>
    </xf>
    <xf numFmtId="0" fontId="0" fillId="5" borderId="15" xfId="0" applyFill="1" applyBorder="1" applyAlignment="1">
      <alignment horizontal="center" vertical="center" wrapText="1"/>
    </xf>
    <xf numFmtId="0" fontId="1" fillId="5" borderId="2" xfId="0" applyFont="1" applyFill="1" applyBorder="1" applyAlignment="1">
      <alignment horizontal="center" vertical="top" wrapText="1"/>
    </xf>
    <xf numFmtId="0" fontId="0" fillId="0" borderId="4" xfId="0" applyBorder="1" applyAlignment="1">
      <alignment horizontal="center" vertical="top" wrapText="1"/>
    </xf>
    <xf numFmtId="0" fontId="14" fillId="4" borderId="0" xfId="0" applyFont="1" applyFill="1" applyAlignment="1">
      <alignment horizontal="center" wrapText="1"/>
    </xf>
    <xf numFmtId="0" fontId="0" fillId="4" borderId="0" xfId="0" applyFill="1" applyAlignment="1">
      <alignment horizontal="center" wrapText="1"/>
    </xf>
    <xf numFmtId="0" fontId="0" fillId="4" borderId="8" xfId="0" applyFill="1" applyBorder="1" applyAlignment="1">
      <alignment horizontal="center" wrapText="1"/>
    </xf>
    <xf numFmtId="0" fontId="0" fillId="4" borderId="5" xfId="0" applyFill="1" applyBorder="1" applyAlignment="1">
      <alignment horizontal="center" wrapText="1"/>
    </xf>
    <xf numFmtId="0" fontId="0" fillId="4" borderId="6" xfId="0" applyFill="1" applyBorder="1" applyAlignment="1">
      <alignment horizontal="center" wrapText="1"/>
    </xf>
    <xf numFmtId="0" fontId="0" fillId="4" borderId="7" xfId="0" applyFill="1" applyBorder="1" applyAlignment="1">
      <alignment horizontal="center" wrapText="1"/>
    </xf>
    <xf numFmtId="0" fontId="0" fillId="4" borderId="9" xfId="0" applyFill="1" applyBorder="1" applyAlignment="1">
      <alignment horizontal="center" wrapText="1"/>
    </xf>
    <xf numFmtId="3" fontId="0" fillId="4" borderId="8" xfId="0" applyNumberFormat="1" applyFill="1" applyBorder="1" applyAlignment="1">
      <alignment horizontal="center" wrapText="1"/>
    </xf>
    <xf numFmtId="0" fontId="0" fillId="0" borderId="5" xfId="0" applyBorder="1" applyAlignment="1">
      <alignment horizontal="center" vertical="top" wrapText="1"/>
    </xf>
    <xf numFmtId="0" fontId="0" fillId="0" borderId="6" xfId="0" applyBorder="1" applyAlignment="1">
      <alignment horizontal="center" vertical="top" wrapText="1"/>
    </xf>
    <xf numFmtId="0" fontId="0" fillId="4" borderId="10" xfId="0" applyFill="1" applyBorder="1" applyAlignment="1">
      <alignment horizontal="center" wrapText="1"/>
    </xf>
    <xf numFmtId="0" fontId="0" fillId="4" borderId="12" xfId="0" applyFill="1" applyBorder="1" applyAlignment="1">
      <alignment horizontal="center" wrapText="1"/>
    </xf>
    <xf numFmtId="3" fontId="0" fillId="4" borderId="0" xfId="0" applyNumberFormat="1" applyFill="1" applyAlignment="1">
      <alignment horizontal="center" wrapText="1"/>
    </xf>
    <xf numFmtId="0" fontId="0" fillId="4" borderId="7" xfId="0" applyFill="1" applyBorder="1" applyAlignment="1">
      <alignment wrapText="1"/>
    </xf>
    <xf numFmtId="0" fontId="1" fillId="5" borderId="2" xfId="0" applyFont="1" applyFill="1" applyBorder="1" applyAlignment="1">
      <alignment horizontal="center" wrapText="1"/>
    </xf>
    <xf numFmtId="0" fontId="1" fillId="5" borderId="3" xfId="0" applyFont="1" applyFill="1" applyBorder="1" applyAlignment="1">
      <alignment horizontal="center" vertical="top" wrapText="1"/>
    </xf>
    <xf numFmtId="0" fontId="0" fillId="0" borderId="3" xfId="0" applyBorder="1" applyAlignment="1">
      <alignment horizontal="center" vertical="top" wrapText="1"/>
    </xf>
    <xf numFmtId="0" fontId="0" fillId="0" borderId="0" xfId="0" applyAlignment="1">
      <alignment horizontal="center" vertical="top" wrapText="1"/>
    </xf>
    <xf numFmtId="3" fontId="0" fillId="4" borderId="11" xfId="0" applyNumberFormat="1" applyFill="1" applyBorder="1" applyAlignment="1">
      <alignment horizontal="center" wrapText="1"/>
    </xf>
    <xf numFmtId="0" fontId="0" fillId="4" borderId="10" xfId="0" applyFill="1" applyBorder="1" applyAlignment="1">
      <alignment wrapText="1"/>
    </xf>
  </cellXfs>
  <cellStyles count="4">
    <cellStyle name="Hyperlink" xfId="2" builtinId="8"/>
    <cellStyle name="Normal 2" xfId="3" xr:uid="{E51821FC-E7C0-4907-9968-5C73500DCE9E}"/>
    <cellStyle name="Procent" xfId="1" builtinId="5"/>
    <cellStyle name="Standaard" xfId="0" builtinId="0"/>
  </cellStyles>
  <dxfs count="18">
    <dxf>
      <fill>
        <patternFill>
          <bgColor theme="6" tint="0.79998168889431442"/>
        </patternFill>
      </fill>
    </dxf>
    <dxf>
      <fill>
        <patternFill>
          <bgColor theme="6" tint="0.79998168889431442"/>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00"/>
        </patternFill>
      </fill>
    </dxf>
    <dxf>
      <fill>
        <patternFill>
          <bgColor rgb="FFFF0000"/>
        </patternFill>
      </fill>
    </dxf>
    <dxf>
      <fill>
        <patternFill>
          <bgColor rgb="FF00B050"/>
        </patternFill>
      </fill>
    </dxf>
    <dxf>
      <fill>
        <patternFill>
          <bgColor rgb="FF92D05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00B050"/>
        </patternFill>
      </fill>
    </dxf>
    <dxf>
      <fill>
        <patternFill>
          <bgColor theme="0" tint="-0.14996795556505021"/>
        </patternFill>
      </fill>
    </dxf>
    <dxf>
      <fill>
        <patternFill>
          <bgColor theme="0" tint="-4.9989318521683403E-2"/>
        </patternFill>
      </fill>
    </dxf>
    <dxf>
      <fill>
        <patternFill>
          <bgColor theme="6" tint="0.7999816888943144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12</xdr:col>
      <xdr:colOff>9525</xdr:colOff>
      <xdr:row>0</xdr:row>
      <xdr:rowOff>57150</xdr:rowOff>
    </xdr:from>
    <xdr:to>
      <xdr:col>15</xdr:col>
      <xdr:colOff>424391</xdr:colOff>
      <xdr:row>2</xdr:row>
      <xdr:rowOff>173693</xdr:rowOff>
    </xdr:to>
    <xdr:pic>
      <xdr:nvPicPr>
        <xdr:cNvPr id="2" name="Afbeelding 1">
          <a:extLst>
            <a:ext uri="{FF2B5EF4-FFF2-40B4-BE49-F238E27FC236}">
              <a16:creationId xmlns:a16="http://schemas.microsoft.com/office/drawing/2014/main" id="{3DFDE50D-C6BF-4D5E-9EDB-90D834C539A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324725" y="57150"/>
          <a:ext cx="2243666" cy="50706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13</xdr:col>
      <xdr:colOff>9525</xdr:colOff>
      <xdr:row>0</xdr:row>
      <xdr:rowOff>76200</xdr:rowOff>
    </xdr:from>
    <xdr:to>
      <xdr:col>16</xdr:col>
      <xdr:colOff>426296</xdr:colOff>
      <xdr:row>2</xdr:row>
      <xdr:rowOff>105113</xdr:rowOff>
    </xdr:to>
    <xdr:pic>
      <xdr:nvPicPr>
        <xdr:cNvPr id="2" name="Afbeelding 1">
          <a:extLst>
            <a:ext uri="{FF2B5EF4-FFF2-40B4-BE49-F238E27FC236}">
              <a16:creationId xmlns:a16="http://schemas.microsoft.com/office/drawing/2014/main" id="{5FFB695A-A38F-4F1A-B148-FD734ADFFDC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0153650" y="76200"/>
          <a:ext cx="2243666" cy="507068"/>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9</xdr:col>
      <xdr:colOff>104775</xdr:colOff>
      <xdr:row>0</xdr:row>
      <xdr:rowOff>95250</xdr:rowOff>
    </xdr:from>
    <xdr:to>
      <xdr:col>12</xdr:col>
      <xdr:colOff>519641</xdr:colOff>
      <xdr:row>2</xdr:row>
      <xdr:rowOff>126068</xdr:rowOff>
    </xdr:to>
    <xdr:pic>
      <xdr:nvPicPr>
        <xdr:cNvPr id="2" name="Afbeelding 1">
          <a:extLst>
            <a:ext uri="{FF2B5EF4-FFF2-40B4-BE49-F238E27FC236}">
              <a16:creationId xmlns:a16="http://schemas.microsoft.com/office/drawing/2014/main" id="{50FAA58D-FE36-40BC-A195-B2DE0734AB9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667500" y="95250"/>
          <a:ext cx="2243666" cy="507068"/>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7</xdr:col>
      <xdr:colOff>66675</xdr:colOff>
      <xdr:row>0</xdr:row>
      <xdr:rowOff>114300</xdr:rowOff>
    </xdr:from>
    <xdr:to>
      <xdr:col>10</xdr:col>
      <xdr:colOff>481541</xdr:colOff>
      <xdr:row>2</xdr:row>
      <xdr:rowOff>145118</xdr:rowOff>
    </xdr:to>
    <xdr:pic>
      <xdr:nvPicPr>
        <xdr:cNvPr id="2" name="Afbeelding 1">
          <a:extLst>
            <a:ext uri="{FF2B5EF4-FFF2-40B4-BE49-F238E27FC236}">
              <a16:creationId xmlns:a16="http://schemas.microsoft.com/office/drawing/2014/main" id="{273E80C6-D09E-425D-B3D7-64A4A96C761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467350" y="114300"/>
          <a:ext cx="2243666" cy="507068"/>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9</xdr:col>
      <xdr:colOff>590550</xdr:colOff>
      <xdr:row>0</xdr:row>
      <xdr:rowOff>38100</xdr:rowOff>
    </xdr:from>
    <xdr:to>
      <xdr:col>10</xdr:col>
      <xdr:colOff>2239856</xdr:colOff>
      <xdr:row>2</xdr:row>
      <xdr:rowOff>72728</xdr:rowOff>
    </xdr:to>
    <xdr:pic>
      <xdr:nvPicPr>
        <xdr:cNvPr id="2" name="Afbeelding 1">
          <a:extLst>
            <a:ext uri="{FF2B5EF4-FFF2-40B4-BE49-F238E27FC236}">
              <a16:creationId xmlns:a16="http://schemas.microsoft.com/office/drawing/2014/main" id="{5E18D520-2052-4567-A0A4-9ABB53A5898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953375" y="38100"/>
          <a:ext cx="2243666" cy="507068"/>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9</xdr:col>
      <xdr:colOff>47625</xdr:colOff>
      <xdr:row>0</xdr:row>
      <xdr:rowOff>104775</xdr:rowOff>
    </xdr:from>
    <xdr:to>
      <xdr:col>11</xdr:col>
      <xdr:colOff>338666</xdr:colOff>
      <xdr:row>2</xdr:row>
      <xdr:rowOff>139403</xdr:rowOff>
    </xdr:to>
    <xdr:pic>
      <xdr:nvPicPr>
        <xdr:cNvPr id="3" name="Afbeelding 2">
          <a:extLst>
            <a:ext uri="{FF2B5EF4-FFF2-40B4-BE49-F238E27FC236}">
              <a16:creationId xmlns:a16="http://schemas.microsoft.com/office/drawing/2014/main" id="{DB83D030-4A49-4BA8-979F-00974F87A2A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486650" y="104775"/>
          <a:ext cx="2243666" cy="507068"/>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16</xdr:col>
      <xdr:colOff>0</xdr:colOff>
      <xdr:row>0</xdr:row>
      <xdr:rowOff>104775</xdr:rowOff>
    </xdr:from>
    <xdr:to>
      <xdr:col>19</xdr:col>
      <xdr:colOff>780626</xdr:colOff>
      <xdr:row>2</xdr:row>
      <xdr:rowOff>131783</xdr:rowOff>
    </xdr:to>
    <xdr:pic>
      <xdr:nvPicPr>
        <xdr:cNvPr id="2" name="Afbeelding 1">
          <a:extLst>
            <a:ext uri="{FF2B5EF4-FFF2-40B4-BE49-F238E27FC236}">
              <a16:creationId xmlns:a16="http://schemas.microsoft.com/office/drawing/2014/main" id="{69C42CAD-0F0A-480D-B8DB-6EB3F5F5E2C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762875" y="104775"/>
          <a:ext cx="2243666" cy="507068"/>
        </a:xfrm>
        <a:prstGeom prst="rect">
          <a:avLst/>
        </a:prstGeom>
      </xdr:spPr>
    </xdr:pic>
    <xdr:clientData/>
  </xdr:twoCellAnchor>
</xdr:wsDr>
</file>

<file path=xl/theme/theme1.xml><?xml version="1.0" encoding="utf-8"?>
<a:theme xmlns:a="http://schemas.openxmlformats.org/drawingml/2006/main" name="Kantoorthema">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7.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EA5B181-3EBD-4BA7-BA31-F1A52F1E47C1}">
  <dimension ref="B1:K30"/>
  <sheetViews>
    <sheetView tabSelected="1" zoomScaleNormal="100" workbookViewId="0">
      <selection activeCell="B7" sqref="B7"/>
    </sheetView>
  </sheetViews>
  <sheetFormatPr defaultColWidth="9.1796875" defaultRowHeight="14.5" x14ac:dyDescent="0.35"/>
  <cols>
    <col min="1" max="10" width="9.1796875" style="5"/>
    <col min="11" max="11" width="12.453125" style="5" customWidth="1"/>
    <col min="12" max="16384" width="9.1796875" style="5"/>
  </cols>
  <sheetData>
    <row r="1" spans="2:11" ht="15" thickBot="1" x14ac:dyDescent="0.4"/>
    <row r="2" spans="2:11" x14ac:dyDescent="0.35">
      <c r="B2" s="147"/>
      <c r="C2" s="148"/>
      <c r="D2" s="149" t="s">
        <v>213</v>
      </c>
      <c r="E2" s="148"/>
      <c r="F2" s="148"/>
      <c r="G2" s="148"/>
      <c r="H2" s="148"/>
      <c r="I2" s="148"/>
      <c r="J2" s="148"/>
      <c r="K2" s="150"/>
    </row>
    <row r="3" spans="2:11" x14ac:dyDescent="0.35">
      <c r="B3" s="151"/>
      <c r="K3" s="152"/>
    </row>
    <row r="4" spans="2:11" ht="25.5" customHeight="1" x14ac:dyDescent="0.35">
      <c r="B4" s="153" t="s">
        <v>214</v>
      </c>
      <c r="C4" s="144"/>
      <c r="D4" s="145"/>
      <c r="E4" s="146"/>
      <c r="F4" s="74"/>
      <c r="G4" s="74"/>
      <c r="H4" s="74"/>
      <c r="I4" s="74"/>
      <c r="J4" s="74"/>
      <c r="K4" s="154"/>
    </row>
    <row r="5" spans="2:11" x14ac:dyDescent="0.35">
      <c r="B5" s="151" t="s">
        <v>215</v>
      </c>
      <c r="K5" s="152"/>
    </row>
    <row r="6" spans="2:11" x14ac:dyDescent="0.35">
      <c r="B6" s="151" t="s">
        <v>216</v>
      </c>
      <c r="K6" s="152"/>
    </row>
    <row r="7" spans="2:11" x14ac:dyDescent="0.35">
      <c r="B7" s="151" t="s">
        <v>253</v>
      </c>
      <c r="K7" s="152"/>
    </row>
    <row r="8" spans="2:11" x14ac:dyDescent="0.35">
      <c r="B8" s="151"/>
      <c r="K8" s="152"/>
    </row>
    <row r="9" spans="2:11" ht="27" customHeight="1" x14ac:dyDescent="0.35">
      <c r="B9" s="153" t="s">
        <v>218</v>
      </c>
      <c r="C9" s="144"/>
      <c r="D9" s="145"/>
      <c r="E9" s="146"/>
      <c r="F9" s="74"/>
      <c r="G9" s="74"/>
      <c r="H9" s="74"/>
      <c r="I9" s="74"/>
      <c r="J9" s="74"/>
      <c r="K9" s="154"/>
    </row>
    <row r="10" spans="2:11" ht="124.5" customHeight="1" x14ac:dyDescent="0.35">
      <c r="B10" s="201" t="s">
        <v>235</v>
      </c>
      <c r="C10" s="202"/>
      <c r="D10" s="202"/>
      <c r="E10" s="202"/>
      <c r="F10" s="202"/>
      <c r="G10" s="202"/>
      <c r="H10" s="202"/>
      <c r="I10" s="202"/>
      <c r="J10" s="202"/>
      <c r="K10" s="203"/>
    </row>
    <row r="11" spans="2:11" x14ac:dyDescent="0.35">
      <c r="B11" s="151"/>
      <c r="K11" s="152"/>
    </row>
    <row r="12" spans="2:11" ht="31" x14ac:dyDescent="0.35">
      <c r="B12" s="153" t="s">
        <v>217</v>
      </c>
      <c r="C12" s="144"/>
      <c r="D12" s="145"/>
      <c r="E12" s="146"/>
      <c r="F12" s="74"/>
      <c r="G12" s="74"/>
      <c r="H12" s="74"/>
      <c r="I12" s="74"/>
      <c r="J12" s="74"/>
      <c r="K12" s="154"/>
    </row>
    <row r="13" spans="2:11" x14ac:dyDescent="0.35">
      <c r="B13" s="151" t="s">
        <v>219</v>
      </c>
      <c r="K13" s="152"/>
    </row>
    <row r="14" spans="2:11" x14ac:dyDescent="0.35">
      <c r="B14" s="151" t="s">
        <v>236</v>
      </c>
      <c r="K14" s="152"/>
    </row>
    <row r="15" spans="2:11" x14ac:dyDescent="0.35">
      <c r="B15" s="151" t="s">
        <v>241</v>
      </c>
      <c r="K15" s="152"/>
    </row>
    <row r="16" spans="2:11" x14ac:dyDescent="0.35">
      <c r="B16" s="151" t="s">
        <v>237</v>
      </c>
      <c r="K16" s="152"/>
    </row>
    <row r="17" spans="2:11" x14ac:dyDescent="0.35">
      <c r="B17" s="151" t="s">
        <v>220</v>
      </c>
      <c r="K17" s="152"/>
    </row>
    <row r="18" spans="2:11" x14ac:dyDescent="0.35">
      <c r="B18" s="151" t="s">
        <v>221</v>
      </c>
      <c r="K18" s="152"/>
    </row>
    <row r="19" spans="2:11" x14ac:dyDescent="0.35">
      <c r="B19" s="151" t="s">
        <v>222</v>
      </c>
      <c r="K19" s="152"/>
    </row>
    <row r="20" spans="2:11" x14ac:dyDescent="0.35">
      <c r="B20" s="151" t="s">
        <v>242</v>
      </c>
      <c r="K20" s="152"/>
    </row>
    <row r="21" spans="2:11" x14ac:dyDescent="0.35">
      <c r="B21" s="151" t="s">
        <v>234</v>
      </c>
      <c r="K21" s="152"/>
    </row>
    <row r="22" spans="2:11" x14ac:dyDescent="0.35">
      <c r="B22" s="151" t="s">
        <v>230</v>
      </c>
      <c r="K22" s="152"/>
    </row>
    <row r="23" spans="2:11" x14ac:dyDescent="0.35">
      <c r="B23" s="151" t="s">
        <v>223</v>
      </c>
      <c r="K23" s="152"/>
    </row>
    <row r="24" spans="2:11" x14ac:dyDescent="0.35">
      <c r="B24" s="151" t="s">
        <v>224</v>
      </c>
      <c r="K24" s="152"/>
    </row>
    <row r="25" spans="2:11" x14ac:dyDescent="0.35">
      <c r="B25" s="151" t="s">
        <v>225</v>
      </c>
      <c r="K25" s="152"/>
    </row>
    <row r="26" spans="2:11" x14ac:dyDescent="0.35">
      <c r="B26" s="151" t="s">
        <v>226</v>
      </c>
      <c r="K26" s="152"/>
    </row>
    <row r="27" spans="2:11" x14ac:dyDescent="0.35">
      <c r="B27" s="151" t="s">
        <v>227</v>
      </c>
      <c r="K27" s="152"/>
    </row>
    <row r="28" spans="2:11" x14ac:dyDescent="0.35">
      <c r="B28" s="151" t="s">
        <v>228</v>
      </c>
      <c r="K28" s="152"/>
    </row>
    <row r="29" spans="2:11" x14ac:dyDescent="0.35">
      <c r="B29" s="151" t="s">
        <v>229</v>
      </c>
      <c r="K29" s="152"/>
    </row>
    <row r="30" spans="2:11" ht="15" thickBot="1" x14ac:dyDescent="0.4">
      <c r="B30" s="155"/>
      <c r="C30" s="156"/>
      <c r="D30" s="156"/>
      <c r="E30" s="156"/>
      <c r="F30" s="156"/>
      <c r="G30" s="156"/>
      <c r="H30" s="156"/>
      <c r="I30" s="156"/>
      <c r="J30" s="156"/>
      <c r="K30" s="157"/>
    </row>
  </sheetData>
  <sheetProtection algorithmName="SHA-512" hashValue="PSTz0zvM3moGpVPiHDn6dg6zpc+m3PCp56SuxwUElUyHlGMt0XSkz1A/lgxLNhgM+spQ8//YV76xGDHCyz4bRg==" saltValue="SRxqgGZZyE1OntGAdWcNFQ==" spinCount="100000" sheet="1" objects="1" scenarios="1"/>
  <mergeCells count="1">
    <mergeCell ref="B10:K10"/>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C5ACB8-892B-4A2E-A331-18E9A387DA45}">
  <dimension ref="A1:AF112"/>
  <sheetViews>
    <sheetView workbookViewId="0">
      <selection activeCell="C29" sqref="C29"/>
    </sheetView>
  </sheetViews>
  <sheetFormatPr defaultColWidth="9.1796875" defaultRowHeight="14.5" x14ac:dyDescent="0.35"/>
  <cols>
    <col min="1" max="1" width="8" style="10" customWidth="1"/>
    <col min="2" max="2" width="36.453125" style="10" customWidth="1"/>
    <col min="3" max="3" width="54.453125" style="10" customWidth="1"/>
    <col min="4" max="4" width="9.7265625" style="10" customWidth="1"/>
    <col min="5" max="5" width="10.453125" style="10" customWidth="1"/>
    <col min="6" max="6" width="16.26953125" style="10" bestFit="1" customWidth="1"/>
    <col min="7" max="16384" width="9.1796875" style="10"/>
  </cols>
  <sheetData>
    <row r="1" spans="1:17" ht="36" x14ac:dyDescent="0.35">
      <c r="A1" s="49" t="s">
        <v>1</v>
      </c>
      <c r="B1" s="50" t="s">
        <v>2</v>
      </c>
      <c r="C1" s="50" t="s">
        <v>3</v>
      </c>
      <c r="D1" s="51" t="s">
        <v>4</v>
      </c>
      <c r="E1" s="52" t="s">
        <v>5</v>
      </c>
      <c r="G1" s="204" t="s">
        <v>116</v>
      </c>
      <c r="H1" s="205"/>
      <c r="I1" s="205"/>
      <c r="J1" s="205"/>
      <c r="K1" s="205"/>
      <c r="L1" s="205"/>
      <c r="M1" s="205"/>
      <c r="N1" s="205"/>
      <c r="O1" s="205"/>
      <c r="P1" s="205"/>
      <c r="Q1" s="206"/>
    </row>
    <row r="2" spans="1:17" ht="21.75" customHeight="1" x14ac:dyDescent="0.35">
      <c r="A2" s="35"/>
      <c r="B2" s="35"/>
      <c r="C2" s="35"/>
      <c r="D2" s="36"/>
      <c r="E2" s="36"/>
      <c r="G2" s="211" t="s">
        <v>174</v>
      </c>
      <c r="H2" s="212"/>
      <c r="I2" s="209" t="s">
        <v>175</v>
      </c>
      <c r="J2" s="205"/>
      <c r="K2" s="205"/>
      <c r="L2" s="205"/>
      <c r="M2" s="205"/>
      <c r="N2" s="205"/>
      <c r="O2" s="205"/>
      <c r="P2" s="205"/>
      <c r="Q2" s="210"/>
    </row>
    <row r="3" spans="1:17" ht="24" x14ac:dyDescent="0.35">
      <c r="A3" s="35"/>
      <c r="B3" s="35"/>
      <c r="C3" s="35"/>
      <c r="D3" s="36"/>
      <c r="E3" s="36"/>
      <c r="G3" s="36" t="s">
        <v>117</v>
      </c>
      <c r="H3" s="36" t="s">
        <v>118</v>
      </c>
      <c r="I3" s="39" t="s">
        <v>119</v>
      </c>
      <c r="J3" s="39" t="s">
        <v>119</v>
      </c>
      <c r="K3" s="39" t="s">
        <v>119</v>
      </c>
      <c r="L3" s="39" t="s">
        <v>119</v>
      </c>
      <c r="M3" s="39" t="s">
        <v>119</v>
      </c>
      <c r="N3" s="39" t="s">
        <v>119</v>
      </c>
      <c r="O3" s="39" t="s">
        <v>119</v>
      </c>
      <c r="P3" s="39" t="s">
        <v>119</v>
      </c>
      <c r="Q3" s="39" t="s">
        <v>119</v>
      </c>
    </row>
    <row r="4" spans="1:17" ht="24" x14ac:dyDescent="0.35">
      <c r="A4" s="11">
        <v>1</v>
      </c>
      <c r="B4" s="11" t="s">
        <v>6</v>
      </c>
      <c r="C4" s="12" t="s">
        <v>7</v>
      </c>
      <c r="D4" s="13"/>
      <c r="E4" s="14"/>
      <c r="G4" s="13"/>
      <c r="H4" s="37"/>
      <c r="I4" s="13"/>
      <c r="J4" s="13"/>
      <c r="K4" s="13"/>
      <c r="L4" s="13"/>
      <c r="M4" s="13"/>
      <c r="N4" s="13"/>
      <c r="O4" s="13"/>
      <c r="P4" s="13"/>
      <c r="Q4" s="13"/>
    </row>
    <row r="5" spans="1:17" x14ac:dyDescent="0.35">
      <c r="A5" s="213">
        <v>2</v>
      </c>
      <c r="B5" s="213" t="s">
        <v>248</v>
      </c>
      <c r="C5" s="12" t="s">
        <v>8</v>
      </c>
      <c r="D5" s="14"/>
      <c r="E5" s="14"/>
      <c r="G5" s="14"/>
      <c r="H5" s="38"/>
      <c r="I5" s="14"/>
      <c r="J5" s="14"/>
      <c r="K5" s="14"/>
      <c r="L5" s="14"/>
      <c r="M5" s="14"/>
      <c r="N5" s="14"/>
      <c r="O5" s="14"/>
      <c r="P5" s="14"/>
      <c r="Q5" s="14"/>
    </row>
    <row r="6" spans="1:17" x14ac:dyDescent="0.35">
      <c r="A6" s="213"/>
      <c r="B6" s="213"/>
      <c r="C6" s="12" t="s">
        <v>9</v>
      </c>
      <c r="D6" s="14"/>
      <c r="E6" s="14"/>
      <c r="G6" s="14"/>
      <c r="H6" s="38"/>
      <c r="I6" s="14"/>
      <c r="J6" s="14"/>
      <c r="K6" s="14"/>
      <c r="L6" s="14"/>
      <c r="M6" s="14"/>
      <c r="N6" s="14"/>
      <c r="O6" s="14"/>
      <c r="P6" s="14"/>
      <c r="Q6" s="14"/>
    </row>
    <row r="7" spans="1:17" ht="24" x14ac:dyDescent="0.35">
      <c r="A7" s="213">
        <v>3</v>
      </c>
      <c r="B7" s="213" t="s">
        <v>10</v>
      </c>
      <c r="C7" s="12" t="s">
        <v>11</v>
      </c>
      <c r="D7" s="14"/>
      <c r="E7" s="14"/>
      <c r="G7" s="14"/>
      <c r="H7" s="38"/>
      <c r="I7" s="14"/>
      <c r="J7" s="14"/>
      <c r="K7" s="14"/>
      <c r="L7" s="14"/>
      <c r="M7" s="14"/>
      <c r="N7" s="14"/>
      <c r="O7" s="14"/>
      <c r="P7" s="14"/>
      <c r="Q7" s="14"/>
    </row>
    <row r="8" spans="1:17" x14ac:dyDescent="0.35">
      <c r="A8" s="213"/>
      <c r="B8" s="213"/>
      <c r="C8" s="12" t="s">
        <v>12</v>
      </c>
      <c r="D8" s="14"/>
      <c r="E8" s="14"/>
      <c r="G8" s="14"/>
      <c r="H8" s="38"/>
      <c r="I8" s="14"/>
      <c r="J8" s="14"/>
      <c r="K8" s="14"/>
      <c r="L8" s="14"/>
      <c r="M8" s="14"/>
      <c r="N8" s="14"/>
      <c r="O8" s="14"/>
      <c r="P8" s="14"/>
      <c r="Q8" s="14"/>
    </row>
    <row r="9" spans="1:17" x14ac:dyDescent="0.35">
      <c r="A9" s="213"/>
      <c r="B9" s="213"/>
      <c r="C9" s="12" t="s">
        <v>13</v>
      </c>
      <c r="D9" s="14"/>
      <c r="E9" s="14"/>
      <c r="G9" s="14"/>
      <c r="H9" s="38"/>
      <c r="I9" s="14"/>
      <c r="J9" s="14"/>
      <c r="K9" s="14"/>
      <c r="L9" s="14"/>
      <c r="M9" s="14"/>
      <c r="N9" s="14"/>
      <c r="O9" s="14"/>
      <c r="P9" s="14"/>
      <c r="Q9" s="14"/>
    </row>
    <row r="10" spans="1:17" x14ac:dyDescent="0.35">
      <c r="A10" s="213"/>
      <c r="B10" s="213"/>
      <c r="C10" s="12" t="s">
        <v>14</v>
      </c>
      <c r="D10" s="14"/>
      <c r="E10" s="14"/>
      <c r="G10" s="14"/>
      <c r="H10" s="38"/>
      <c r="I10" s="14"/>
      <c r="J10" s="14"/>
      <c r="K10" s="14"/>
      <c r="L10" s="14"/>
      <c r="M10" s="14"/>
      <c r="N10" s="14"/>
      <c r="O10" s="14"/>
      <c r="P10" s="14"/>
      <c r="Q10" s="14"/>
    </row>
    <row r="11" spans="1:17" x14ac:dyDescent="0.35">
      <c r="A11" s="213"/>
      <c r="B11" s="213"/>
      <c r="C11" s="12" t="s">
        <v>15</v>
      </c>
      <c r="D11" s="14"/>
      <c r="E11" s="14"/>
      <c r="G11" s="14"/>
      <c r="H11" s="38"/>
      <c r="I11" s="14"/>
      <c r="J11" s="14"/>
      <c r="K11" s="14"/>
      <c r="L11" s="14"/>
      <c r="M11" s="14"/>
      <c r="N11" s="14"/>
      <c r="O11" s="14"/>
      <c r="P11" s="14"/>
      <c r="Q11" s="14"/>
    </row>
    <row r="12" spans="1:17" ht="36" x14ac:dyDescent="0.35">
      <c r="A12" s="11">
        <v>4</v>
      </c>
      <c r="B12" s="11" t="s">
        <v>16</v>
      </c>
      <c r="C12" s="12" t="s">
        <v>17</v>
      </c>
      <c r="D12" s="14"/>
      <c r="E12" s="14"/>
      <c r="G12" s="14"/>
      <c r="H12" s="38"/>
      <c r="I12" s="14"/>
      <c r="J12" s="14"/>
      <c r="K12" s="14"/>
      <c r="L12" s="14"/>
      <c r="M12" s="14"/>
      <c r="N12" s="14"/>
      <c r="O12" s="14"/>
      <c r="P12" s="14"/>
      <c r="Q12" s="14"/>
    </row>
    <row r="13" spans="1:17" x14ac:dyDescent="0.35">
      <c r="A13" s="213">
        <v>5</v>
      </c>
      <c r="B13" s="11" t="s">
        <v>18</v>
      </c>
      <c r="C13" s="215" t="s">
        <v>19</v>
      </c>
      <c r="D13" s="214"/>
      <c r="E13" s="214"/>
      <c r="G13" s="207"/>
      <c r="H13" s="207"/>
      <c r="I13" s="207"/>
      <c r="J13" s="207"/>
      <c r="K13" s="207"/>
      <c r="L13" s="207"/>
      <c r="M13" s="207"/>
      <c r="N13" s="207"/>
      <c r="O13" s="207"/>
      <c r="P13" s="207"/>
      <c r="Q13" s="207"/>
    </row>
    <row r="14" spans="1:17" x14ac:dyDescent="0.35">
      <c r="A14" s="213"/>
      <c r="B14" s="15" t="s">
        <v>47</v>
      </c>
      <c r="C14" s="215"/>
      <c r="D14" s="214"/>
      <c r="E14" s="214"/>
      <c r="G14" s="208"/>
      <c r="H14" s="208"/>
      <c r="I14" s="208"/>
      <c r="J14" s="208"/>
      <c r="K14" s="208"/>
      <c r="L14" s="208"/>
      <c r="M14" s="208"/>
      <c r="N14" s="208"/>
      <c r="O14" s="208"/>
      <c r="P14" s="208"/>
      <c r="Q14" s="208"/>
    </row>
    <row r="15" spans="1:17" ht="24" x14ac:dyDescent="0.35">
      <c r="A15" s="213"/>
      <c r="B15" s="15" t="s">
        <v>48</v>
      </c>
      <c r="C15" s="12" t="s">
        <v>20</v>
      </c>
      <c r="D15" s="13"/>
      <c r="E15" s="14"/>
      <c r="G15" s="13"/>
      <c r="H15" s="37"/>
      <c r="I15" s="13"/>
      <c r="J15" s="13"/>
      <c r="K15" s="13"/>
      <c r="L15" s="13"/>
      <c r="M15" s="13"/>
      <c r="N15" s="13"/>
      <c r="O15" s="13"/>
      <c r="P15" s="13"/>
      <c r="Q15" s="13"/>
    </row>
    <row r="16" spans="1:17" ht="24" x14ac:dyDescent="0.35">
      <c r="A16" s="213"/>
      <c r="B16" s="15" t="s">
        <v>49</v>
      </c>
      <c r="C16" s="12" t="s">
        <v>21</v>
      </c>
      <c r="D16" s="14"/>
      <c r="E16" s="14"/>
      <c r="G16" s="14"/>
      <c r="H16" s="38"/>
      <c r="I16" s="14"/>
      <c r="J16" s="14"/>
      <c r="K16" s="14"/>
      <c r="L16" s="14"/>
      <c r="M16" s="14"/>
      <c r="N16" s="14"/>
      <c r="O16" s="14"/>
      <c r="P16" s="14"/>
      <c r="Q16" s="14"/>
    </row>
    <row r="17" spans="1:17" ht="24" x14ac:dyDescent="0.35">
      <c r="A17" s="213"/>
      <c r="B17" s="15" t="s">
        <v>50</v>
      </c>
      <c r="C17" s="12" t="s">
        <v>22</v>
      </c>
      <c r="D17" s="14"/>
      <c r="E17" s="14"/>
      <c r="G17" s="14"/>
      <c r="H17" s="38"/>
      <c r="I17" s="14"/>
      <c r="J17" s="14"/>
      <c r="K17" s="14"/>
      <c r="L17" s="14"/>
      <c r="M17" s="14"/>
      <c r="N17" s="14"/>
      <c r="O17" s="14"/>
      <c r="P17" s="14"/>
      <c r="Q17" s="14"/>
    </row>
    <row r="18" spans="1:17" x14ac:dyDescent="0.35">
      <c r="A18" s="213"/>
      <c r="B18" s="15" t="s">
        <v>51</v>
      </c>
      <c r="C18" s="12" t="s">
        <v>249</v>
      </c>
      <c r="D18" s="13"/>
      <c r="E18" s="14"/>
      <c r="G18" s="13"/>
      <c r="H18" s="37"/>
      <c r="I18" s="13"/>
      <c r="J18" s="13"/>
      <c r="K18" s="13"/>
      <c r="L18" s="13"/>
      <c r="M18" s="13"/>
      <c r="N18" s="13"/>
      <c r="O18" s="13"/>
      <c r="P18" s="13"/>
      <c r="Q18" s="13"/>
    </row>
    <row r="19" spans="1:17" ht="24" x14ac:dyDescent="0.35">
      <c r="A19" s="11">
        <v>6</v>
      </c>
      <c r="B19" s="11" t="s">
        <v>23</v>
      </c>
      <c r="C19" s="12" t="s">
        <v>24</v>
      </c>
      <c r="D19" s="14"/>
      <c r="E19" s="14"/>
      <c r="G19" s="14"/>
      <c r="H19" s="38"/>
      <c r="I19" s="14"/>
      <c r="J19" s="14"/>
      <c r="K19" s="14"/>
      <c r="L19" s="14"/>
      <c r="M19" s="14"/>
      <c r="N19" s="14"/>
      <c r="O19" s="14"/>
      <c r="P19" s="14"/>
      <c r="Q19" s="14"/>
    </row>
    <row r="20" spans="1:17" ht="24" x14ac:dyDescent="0.35">
      <c r="A20" s="11">
        <v>7</v>
      </c>
      <c r="B20" s="11" t="s">
        <v>25</v>
      </c>
      <c r="C20" s="12" t="s">
        <v>26</v>
      </c>
      <c r="D20" s="14"/>
      <c r="E20" s="14"/>
      <c r="G20" s="14"/>
      <c r="H20" s="38"/>
      <c r="I20" s="14"/>
      <c r="J20" s="14"/>
      <c r="K20" s="14"/>
      <c r="L20" s="14"/>
      <c r="M20" s="14"/>
      <c r="N20" s="14"/>
      <c r="O20" s="14"/>
      <c r="P20" s="14"/>
      <c r="Q20" s="14"/>
    </row>
    <row r="21" spans="1:17" x14ac:dyDescent="0.35">
      <c r="A21" s="213">
        <v>8</v>
      </c>
      <c r="B21" s="213" t="s">
        <v>232</v>
      </c>
      <c r="C21" s="12" t="s">
        <v>27</v>
      </c>
      <c r="D21" s="14"/>
      <c r="E21" s="14"/>
      <c r="G21" s="14"/>
      <c r="H21" s="38"/>
      <c r="I21" s="14"/>
      <c r="J21" s="14"/>
      <c r="K21" s="14"/>
      <c r="L21" s="14"/>
      <c r="M21" s="14"/>
      <c r="N21" s="14"/>
      <c r="O21" s="14"/>
      <c r="P21" s="14"/>
      <c r="Q21" s="14"/>
    </row>
    <row r="22" spans="1:17" x14ac:dyDescent="0.35">
      <c r="A22" s="213"/>
      <c r="B22" s="213"/>
      <c r="C22" s="12" t="s">
        <v>250</v>
      </c>
      <c r="D22" s="14"/>
      <c r="E22" s="14"/>
      <c r="G22" s="14"/>
      <c r="H22" s="38"/>
      <c r="I22" s="14"/>
      <c r="J22" s="14"/>
      <c r="K22" s="14"/>
      <c r="L22" s="14"/>
      <c r="M22" s="14"/>
      <c r="N22" s="14"/>
      <c r="O22" s="14"/>
      <c r="P22" s="14"/>
      <c r="Q22" s="14"/>
    </row>
    <row r="23" spans="1:17" x14ac:dyDescent="0.35">
      <c r="A23" s="213">
        <v>9</v>
      </c>
      <c r="B23" s="213" t="s">
        <v>28</v>
      </c>
      <c r="C23" s="12" t="s">
        <v>29</v>
      </c>
      <c r="D23" s="14"/>
      <c r="E23" s="14"/>
      <c r="G23" s="14"/>
      <c r="H23" s="38"/>
      <c r="I23" s="14"/>
      <c r="J23" s="14"/>
      <c r="K23" s="14"/>
      <c r="L23" s="14"/>
      <c r="M23" s="14"/>
      <c r="N23" s="14"/>
      <c r="O23" s="14"/>
      <c r="P23" s="14"/>
      <c r="Q23" s="14"/>
    </row>
    <row r="24" spans="1:17" x14ac:dyDescent="0.35">
      <c r="A24" s="213"/>
      <c r="B24" s="213"/>
      <c r="C24" s="12" t="s">
        <v>30</v>
      </c>
      <c r="D24" s="14"/>
      <c r="E24" s="14"/>
      <c r="G24" s="14"/>
      <c r="H24" s="38"/>
      <c r="I24" s="14"/>
      <c r="J24" s="14"/>
      <c r="K24" s="14"/>
      <c r="L24" s="14"/>
      <c r="M24" s="14"/>
      <c r="N24" s="14"/>
      <c r="O24" s="14"/>
      <c r="P24" s="14"/>
      <c r="Q24" s="14"/>
    </row>
    <row r="25" spans="1:17" x14ac:dyDescent="0.35">
      <c r="A25" s="213">
        <v>10</v>
      </c>
      <c r="B25" s="213" t="s">
        <v>233</v>
      </c>
      <c r="C25" s="12" t="s">
        <v>26</v>
      </c>
      <c r="D25" s="14"/>
      <c r="E25" s="14"/>
      <c r="G25" s="14"/>
      <c r="H25" s="38"/>
      <c r="I25" s="14"/>
      <c r="J25" s="14"/>
      <c r="K25" s="14"/>
      <c r="L25" s="14"/>
      <c r="M25" s="14"/>
      <c r="N25" s="14"/>
      <c r="O25" s="14"/>
      <c r="P25" s="14"/>
      <c r="Q25" s="14"/>
    </row>
    <row r="26" spans="1:17" x14ac:dyDescent="0.35">
      <c r="A26" s="213"/>
      <c r="B26" s="213"/>
      <c r="C26" s="12" t="s">
        <v>251</v>
      </c>
      <c r="D26" s="14"/>
      <c r="E26" s="14"/>
      <c r="G26" s="14"/>
      <c r="H26" s="38"/>
      <c r="I26" s="14"/>
      <c r="J26" s="14"/>
      <c r="K26" s="14"/>
      <c r="L26" s="14"/>
      <c r="M26" s="14"/>
      <c r="N26" s="14"/>
      <c r="O26" s="14"/>
      <c r="P26" s="14"/>
      <c r="Q26" s="14"/>
    </row>
    <row r="27" spans="1:17" ht="24" x14ac:dyDescent="0.35">
      <c r="A27" s="213"/>
      <c r="B27" s="213"/>
      <c r="C27" s="12" t="s">
        <v>31</v>
      </c>
      <c r="D27" s="14"/>
      <c r="E27" s="14"/>
      <c r="G27" s="14"/>
      <c r="H27" s="38"/>
      <c r="I27" s="14"/>
      <c r="J27" s="14"/>
      <c r="K27" s="14"/>
      <c r="L27" s="14"/>
      <c r="M27" s="14"/>
      <c r="N27" s="14"/>
      <c r="O27" s="14"/>
      <c r="P27" s="14"/>
      <c r="Q27" s="14"/>
    </row>
    <row r="28" spans="1:17" ht="24" x14ac:dyDescent="0.35">
      <c r="A28" s="213">
        <v>11</v>
      </c>
      <c r="B28" s="213" t="s">
        <v>32</v>
      </c>
      <c r="C28" s="12" t="s">
        <v>52</v>
      </c>
      <c r="D28" s="14"/>
      <c r="E28" s="14"/>
      <c r="G28" s="14"/>
      <c r="H28" s="38"/>
      <c r="I28" s="14"/>
      <c r="J28" s="14"/>
      <c r="K28" s="14"/>
      <c r="L28" s="14"/>
      <c r="M28" s="14"/>
      <c r="N28" s="14"/>
      <c r="O28" s="14"/>
      <c r="P28" s="14"/>
      <c r="Q28" s="14"/>
    </row>
    <row r="29" spans="1:17" x14ac:dyDescent="0.35">
      <c r="A29" s="213"/>
      <c r="B29" s="213"/>
      <c r="C29" s="12" t="s">
        <v>252</v>
      </c>
      <c r="D29" s="14"/>
      <c r="E29" s="14"/>
      <c r="G29" s="14"/>
      <c r="H29" s="38"/>
      <c r="I29" s="14"/>
      <c r="J29" s="14"/>
      <c r="K29" s="14"/>
      <c r="L29" s="14"/>
      <c r="M29" s="14"/>
      <c r="N29" s="14"/>
      <c r="O29" s="14"/>
      <c r="P29" s="14"/>
      <c r="Q29" s="14"/>
    </row>
    <row r="31" spans="1:17" x14ac:dyDescent="0.35">
      <c r="B31" s="10" t="s">
        <v>101</v>
      </c>
    </row>
    <row r="32" spans="1:17" x14ac:dyDescent="0.35">
      <c r="B32" s="24" t="s">
        <v>96</v>
      </c>
      <c r="C32" s="25"/>
    </row>
    <row r="33" spans="2:3" x14ac:dyDescent="0.35">
      <c r="B33" s="26" t="s">
        <v>97</v>
      </c>
      <c r="C33" s="27"/>
    </row>
    <row r="34" spans="2:3" x14ac:dyDescent="0.35">
      <c r="B34" s="26" t="s">
        <v>98</v>
      </c>
      <c r="C34" s="27"/>
    </row>
    <row r="35" spans="2:3" x14ac:dyDescent="0.35">
      <c r="B35" s="26" t="s">
        <v>99</v>
      </c>
      <c r="C35" s="27"/>
    </row>
    <row r="36" spans="2:3" x14ac:dyDescent="0.35">
      <c r="B36" s="28" t="s">
        <v>100</v>
      </c>
      <c r="C36" s="29"/>
    </row>
    <row r="101" spans="32:32" x14ac:dyDescent="0.35">
      <c r="AF101" s="10" t="s">
        <v>59</v>
      </c>
    </row>
    <row r="102" spans="32:32" x14ac:dyDescent="0.35">
      <c r="AF102" s="10" t="s">
        <v>60</v>
      </c>
    </row>
    <row r="103" spans="32:32" x14ac:dyDescent="0.35">
      <c r="AF103" s="10" t="s">
        <v>61</v>
      </c>
    </row>
    <row r="104" spans="32:32" x14ac:dyDescent="0.35">
      <c r="AF104" s="10" t="s">
        <v>62</v>
      </c>
    </row>
    <row r="105" spans="32:32" x14ac:dyDescent="0.35">
      <c r="AF105" s="10" t="s">
        <v>66</v>
      </c>
    </row>
    <row r="106" spans="32:32" x14ac:dyDescent="0.35">
      <c r="AF106" s="10" t="s">
        <v>63</v>
      </c>
    </row>
    <row r="107" spans="32:32" x14ac:dyDescent="0.35">
      <c r="AF107" s="10" t="s">
        <v>64</v>
      </c>
    </row>
    <row r="108" spans="32:32" x14ac:dyDescent="0.35">
      <c r="AF108" s="10" t="s">
        <v>65</v>
      </c>
    </row>
    <row r="109" spans="32:32" x14ac:dyDescent="0.35">
      <c r="AF109" s="10" t="s">
        <v>66</v>
      </c>
    </row>
    <row r="111" spans="32:32" x14ac:dyDescent="0.35">
      <c r="AF111" s="10" t="s">
        <v>114</v>
      </c>
    </row>
    <row r="112" spans="32:32" x14ac:dyDescent="0.35">
      <c r="AF112" s="10" t="s">
        <v>115</v>
      </c>
    </row>
  </sheetData>
  <mergeCells count="30">
    <mergeCell ref="A5:A6"/>
    <mergeCell ref="B5:B6"/>
    <mergeCell ref="A7:A11"/>
    <mergeCell ref="B7:B11"/>
    <mergeCell ref="A13:A18"/>
    <mergeCell ref="E13:E14"/>
    <mergeCell ref="A21:A22"/>
    <mergeCell ref="B21:B22"/>
    <mergeCell ref="A23:A24"/>
    <mergeCell ref="B23:B24"/>
    <mergeCell ref="C13:C14"/>
    <mergeCell ref="A25:A27"/>
    <mergeCell ref="B25:B27"/>
    <mergeCell ref="A28:A29"/>
    <mergeCell ref="B28:B29"/>
    <mergeCell ref="D13:D14"/>
    <mergeCell ref="G1:Q1"/>
    <mergeCell ref="Q13:Q14"/>
    <mergeCell ref="I2:Q2"/>
    <mergeCell ref="L13:L14"/>
    <mergeCell ref="M13:M14"/>
    <mergeCell ref="N13:N14"/>
    <mergeCell ref="O13:O14"/>
    <mergeCell ref="P13:P14"/>
    <mergeCell ref="K13:K14"/>
    <mergeCell ref="J13:J14"/>
    <mergeCell ref="I13:I14"/>
    <mergeCell ref="G2:H2"/>
    <mergeCell ref="H13:H14"/>
    <mergeCell ref="G13:G14"/>
  </mergeCells>
  <dataValidations count="1">
    <dataValidation type="list" allowBlank="1" showInputMessage="1" showErrorMessage="1" sqref="D4:E29" xr:uid="{BF599F80-848A-4668-9AED-6A6133E35F25}">
      <formula1>$AF$111:$AF$112</formula1>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577DDB-0406-41FD-BFE0-9E2997BBE2E0}">
  <dimension ref="B1:N30"/>
  <sheetViews>
    <sheetView workbookViewId="0">
      <selection activeCell="M15" sqref="M15"/>
    </sheetView>
  </sheetViews>
  <sheetFormatPr defaultColWidth="9.1796875" defaultRowHeight="14.5" x14ac:dyDescent="0.35"/>
  <cols>
    <col min="1" max="1" width="4" style="5" customWidth="1"/>
    <col min="2" max="2" width="11.453125" style="5" bestFit="1" customWidth="1"/>
    <col min="3" max="3" width="9.1796875" style="5"/>
    <col min="4" max="4" width="4.453125" style="5" customWidth="1"/>
    <col min="5" max="5" width="16.7265625" style="5" customWidth="1"/>
    <col min="6" max="6" width="29.453125" style="5" customWidth="1"/>
    <col min="7" max="12" width="10.7265625" style="5" customWidth="1"/>
    <col min="13" max="13" width="12.26953125" style="5" customWidth="1"/>
    <col min="14" max="16384" width="9.1796875" style="5"/>
  </cols>
  <sheetData>
    <row r="1" spans="2:14" ht="18.5" x14ac:dyDescent="0.45">
      <c r="B1" s="83" t="s">
        <v>0</v>
      </c>
      <c r="C1" s="74"/>
      <c r="D1" s="74"/>
      <c r="E1" s="74"/>
      <c r="F1" s="74"/>
      <c r="G1" s="74"/>
      <c r="H1" s="74"/>
      <c r="I1" s="74"/>
      <c r="J1" s="74"/>
      <c r="K1" s="74"/>
      <c r="L1" s="74"/>
      <c r="M1" s="74"/>
    </row>
    <row r="2" spans="2:14" ht="18.5" x14ac:dyDescent="0.45">
      <c r="B2" s="83"/>
      <c r="C2" s="74"/>
      <c r="D2" s="74"/>
      <c r="E2" s="74"/>
      <c r="F2" s="74"/>
      <c r="G2" s="74"/>
      <c r="H2" s="74"/>
      <c r="I2" s="74"/>
      <c r="J2" s="74"/>
      <c r="K2" s="74"/>
      <c r="L2" s="74"/>
      <c r="M2" s="74"/>
    </row>
    <row r="3" spans="2:14" x14ac:dyDescent="0.35">
      <c r="B3" s="84" t="s">
        <v>67</v>
      </c>
      <c r="C3" s="74"/>
      <c r="D3" s="74"/>
      <c r="E3" s="74"/>
      <c r="F3" s="74"/>
      <c r="G3" s="74"/>
      <c r="H3" s="74"/>
      <c r="I3" s="74"/>
      <c r="J3" s="74"/>
      <c r="K3" s="74"/>
      <c r="L3" s="74"/>
      <c r="M3" s="74"/>
    </row>
    <row r="4" spans="2:14" x14ac:dyDescent="0.35">
      <c r="B4" s="1" t="s">
        <v>254</v>
      </c>
      <c r="C4" s="2"/>
      <c r="D4" s="2"/>
      <c r="E4" s="2"/>
      <c r="F4" s="2"/>
      <c r="G4" s="2"/>
      <c r="H4" s="2"/>
      <c r="I4" s="2"/>
      <c r="J4" s="2"/>
      <c r="K4" s="2"/>
      <c r="L4" s="2"/>
      <c r="M4" s="3"/>
      <c r="N4" s="4"/>
    </row>
    <row r="5" spans="2:14" x14ac:dyDescent="0.35">
      <c r="B5" s="4" t="s">
        <v>95</v>
      </c>
      <c r="M5" s="6"/>
      <c r="N5" s="4"/>
    </row>
    <row r="6" spans="2:14" x14ac:dyDescent="0.35">
      <c r="B6" s="4" t="s">
        <v>265</v>
      </c>
      <c r="M6" s="6"/>
      <c r="N6" s="4"/>
    </row>
    <row r="7" spans="2:14" x14ac:dyDescent="0.35">
      <c r="B7" s="4" t="s">
        <v>255</v>
      </c>
      <c r="M7" s="6"/>
      <c r="N7" s="4"/>
    </row>
    <row r="8" spans="2:14" x14ac:dyDescent="0.35">
      <c r="B8" s="4" t="s">
        <v>231</v>
      </c>
      <c r="M8" s="6"/>
      <c r="N8" s="4"/>
    </row>
    <row r="9" spans="2:14" x14ac:dyDescent="0.35">
      <c r="B9" s="4" t="s">
        <v>238</v>
      </c>
      <c r="M9" s="6"/>
      <c r="N9" s="4"/>
    </row>
    <row r="10" spans="2:14" x14ac:dyDescent="0.35">
      <c r="B10" s="4" t="s">
        <v>40</v>
      </c>
      <c r="M10" s="6"/>
      <c r="N10" s="4"/>
    </row>
    <row r="11" spans="2:14" x14ac:dyDescent="0.35">
      <c r="B11" s="7" t="s">
        <v>239</v>
      </c>
      <c r="C11" s="8"/>
      <c r="D11" s="8"/>
      <c r="E11" s="8"/>
      <c r="F11" s="8"/>
      <c r="G11" s="8"/>
      <c r="H11" s="8"/>
      <c r="I11" s="8"/>
      <c r="J11" s="8"/>
      <c r="K11" s="8"/>
      <c r="L11" s="8"/>
      <c r="M11" s="9"/>
      <c r="N11" s="4"/>
    </row>
    <row r="13" spans="2:14" x14ac:dyDescent="0.35">
      <c r="B13" s="224" t="s">
        <v>39</v>
      </c>
      <c r="C13" s="225"/>
      <c r="D13" s="228" t="s">
        <v>33</v>
      </c>
      <c r="E13" s="229"/>
      <c r="F13" s="232" t="s">
        <v>34</v>
      </c>
      <c r="G13" s="216" t="s">
        <v>35</v>
      </c>
      <c r="H13" s="217"/>
      <c r="I13" s="216" t="s">
        <v>36</v>
      </c>
      <c r="J13" s="217"/>
      <c r="K13" s="216" t="s">
        <v>37</v>
      </c>
      <c r="L13" s="217"/>
      <c r="M13" s="17" t="s">
        <v>41</v>
      </c>
    </row>
    <row r="14" spans="2:14" x14ac:dyDescent="0.35">
      <c r="B14" s="226"/>
      <c r="C14" s="227"/>
      <c r="D14" s="230"/>
      <c r="E14" s="231"/>
      <c r="F14" s="233"/>
      <c r="G14" s="17" t="s">
        <v>42</v>
      </c>
      <c r="H14" s="16" t="s">
        <v>43</v>
      </c>
      <c r="I14" s="17" t="s">
        <v>42</v>
      </c>
      <c r="J14" s="16" t="s">
        <v>43</v>
      </c>
      <c r="K14" s="17" t="s">
        <v>42</v>
      </c>
      <c r="L14" s="16" t="s">
        <v>43</v>
      </c>
      <c r="M14" s="18" t="s">
        <v>44</v>
      </c>
    </row>
    <row r="15" spans="2:14" x14ac:dyDescent="0.35">
      <c r="B15" s="218" t="s">
        <v>38</v>
      </c>
      <c r="C15" s="219"/>
      <c r="D15" s="138">
        <v>1</v>
      </c>
      <c r="E15" s="165" t="s">
        <v>45</v>
      </c>
      <c r="F15" s="166"/>
      <c r="G15" s="167"/>
      <c r="H15" s="168"/>
      <c r="I15" s="167"/>
      <c r="J15" s="168"/>
      <c r="K15" s="167"/>
      <c r="L15" s="168"/>
      <c r="M15" s="87">
        <f>AVERAGE((G15-H15),(I15-J15),(K15-L15))</f>
        <v>0</v>
      </c>
    </row>
    <row r="16" spans="2:14" x14ac:dyDescent="0.35">
      <c r="B16" s="220"/>
      <c r="C16" s="221"/>
      <c r="D16" s="139">
        <v>2</v>
      </c>
      <c r="E16" s="169" t="s">
        <v>45</v>
      </c>
      <c r="F16" s="170"/>
      <c r="G16" s="171"/>
      <c r="H16" s="172"/>
      <c r="I16" s="171"/>
      <c r="J16" s="172"/>
      <c r="K16" s="171"/>
      <c r="L16" s="172"/>
      <c r="M16" s="88">
        <f t="shared" ref="M16:M27" si="0">AVERAGE((G16-H16),(I16-J16),(K16-L16))</f>
        <v>0</v>
      </c>
    </row>
    <row r="17" spans="2:13" x14ac:dyDescent="0.35">
      <c r="B17" s="220"/>
      <c r="C17" s="221"/>
      <c r="D17" s="139">
        <v>3</v>
      </c>
      <c r="E17" s="169" t="s">
        <v>45</v>
      </c>
      <c r="F17" s="170"/>
      <c r="G17" s="171"/>
      <c r="H17" s="172"/>
      <c r="I17" s="171"/>
      <c r="J17" s="172"/>
      <c r="K17" s="171"/>
      <c r="L17" s="172"/>
      <c r="M17" s="88">
        <f t="shared" si="0"/>
        <v>0</v>
      </c>
    </row>
    <row r="18" spans="2:13" x14ac:dyDescent="0.35">
      <c r="B18" s="220"/>
      <c r="C18" s="221"/>
      <c r="D18" s="139">
        <v>4</v>
      </c>
      <c r="E18" s="169" t="s">
        <v>45</v>
      </c>
      <c r="F18" s="170"/>
      <c r="G18" s="171"/>
      <c r="H18" s="172"/>
      <c r="I18" s="171"/>
      <c r="J18" s="172"/>
      <c r="K18" s="171"/>
      <c r="L18" s="172"/>
      <c r="M18" s="88">
        <f t="shared" si="0"/>
        <v>0</v>
      </c>
    </row>
    <row r="19" spans="2:13" x14ac:dyDescent="0.35">
      <c r="B19" s="220"/>
      <c r="C19" s="221"/>
      <c r="D19" s="139">
        <v>5</v>
      </c>
      <c r="E19" s="169" t="s">
        <v>45</v>
      </c>
      <c r="F19" s="170"/>
      <c r="G19" s="171"/>
      <c r="H19" s="172"/>
      <c r="I19" s="171"/>
      <c r="J19" s="172"/>
      <c r="K19" s="171"/>
      <c r="L19" s="172"/>
      <c r="M19" s="88">
        <f t="shared" si="0"/>
        <v>0</v>
      </c>
    </row>
    <row r="20" spans="2:13" x14ac:dyDescent="0.35">
      <c r="B20" s="220"/>
      <c r="C20" s="221"/>
      <c r="D20" s="139">
        <v>6</v>
      </c>
      <c r="E20" s="169" t="s">
        <v>45</v>
      </c>
      <c r="F20" s="170"/>
      <c r="G20" s="171"/>
      <c r="H20" s="172"/>
      <c r="I20" s="171"/>
      <c r="J20" s="172"/>
      <c r="K20" s="171"/>
      <c r="L20" s="172"/>
      <c r="M20" s="88">
        <f t="shared" si="0"/>
        <v>0</v>
      </c>
    </row>
    <row r="21" spans="2:13" x14ac:dyDescent="0.35">
      <c r="B21" s="220"/>
      <c r="C21" s="221"/>
      <c r="D21" s="139">
        <v>7</v>
      </c>
      <c r="E21" s="169" t="s">
        <v>45</v>
      </c>
      <c r="F21" s="170"/>
      <c r="G21" s="171"/>
      <c r="H21" s="172"/>
      <c r="I21" s="171"/>
      <c r="J21" s="172"/>
      <c r="K21" s="171"/>
      <c r="L21" s="172"/>
      <c r="M21" s="88">
        <f t="shared" si="0"/>
        <v>0</v>
      </c>
    </row>
    <row r="22" spans="2:13" x14ac:dyDescent="0.35">
      <c r="B22" s="222"/>
      <c r="C22" s="223"/>
      <c r="D22" s="140">
        <v>8</v>
      </c>
      <c r="E22" s="173" t="s">
        <v>45</v>
      </c>
      <c r="F22" s="174"/>
      <c r="G22" s="175"/>
      <c r="H22" s="176"/>
      <c r="I22" s="175"/>
      <c r="J22" s="176"/>
      <c r="K22" s="175"/>
      <c r="L22" s="176"/>
      <c r="M22" s="89">
        <f t="shared" si="0"/>
        <v>0</v>
      </c>
    </row>
    <row r="23" spans="2:13" x14ac:dyDescent="0.35">
      <c r="B23" s="218" t="s">
        <v>53</v>
      </c>
      <c r="C23" s="219"/>
      <c r="D23" s="141" t="s">
        <v>54</v>
      </c>
      <c r="E23" s="177" t="s">
        <v>45</v>
      </c>
      <c r="F23" s="166"/>
      <c r="G23" s="167"/>
      <c r="H23" s="168"/>
      <c r="I23" s="167"/>
      <c r="J23" s="168"/>
      <c r="K23" s="167"/>
      <c r="L23" s="168"/>
      <c r="M23" s="87">
        <f t="shared" si="0"/>
        <v>0</v>
      </c>
    </row>
    <row r="24" spans="2:13" x14ac:dyDescent="0.35">
      <c r="B24" s="220"/>
      <c r="C24" s="221"/>
      <c r="D24" s="142" t="s">
        <v>55</v>
      </c>
      <c r="E24" s="169" t="s">
        <v>45</v>
      </c>
      <c r="F24" s="170"/>
      <c r="G24" s="171"/>
      <c r="H24" s="172"/>
      <c r="I24" s="171"/>
      <c r="J24" s="172"/>
      <c r="K24" s="171"/>
      <c r="L24" s="172"/>
      <c r="M24" s="88">
        <f t="shared" si="0"/>
        <v>0</v>
      </c>
    </row>
    <row r="25" spans="2:13" x14ac:dyDescent="0.35">
      <c r="B25" s="220"/>
      <c r="C25" s="221"/>
      <c r="D25" s="142" t="s">
        <v>46</v>
      </c>
      <c r="E25" s="169" t="s">
        <v>45</v>
      </c>
      <c r="F25" s="170"/>
      <c r="G25" s="171"/>
      <c r="H25" s="172"/>
      <c r="I25" s="171"/>
      <c r="J25" s="172"/>
      <c r="K25" s="171"/>
      <c r="L25" s="172"/>
      <c r="M25" s="88">
        <f t="shared" si="0"/>
        <v>0</v>
      </c>
    </row>
    <row r="26" spans="2:13" x14ac:dyDescent="0.35">
      <c r="B26" s="220"/>
      <c r="C26" s="221"/>
      <c r="D26" s="142" t="s">
        <v>56</v>
      </c>
      <c r="E26" s="169" t="s">
        <v>45</v>
      </c>
      <c r="F26" s="170"/>
      <c r="G26" s="171"/>
      <c r="H26" s="172"/>
      <c r="I26" s="171"/>
      <c r="J26" s="172"/>
      <c r="K26" s="171"/>
      <c r="L26" s="172"/>
      <c r="M26" s="88">
        <f t="shared" si="0"/>
        <v>0</v>
      </c>
    </row>
    <row r="27" spans="2:13" x14ac:dyDescent="0.35">
      <c r="B27" s="222"/>
      <c r="C27" s="223"/>
      <c r="D27" s="143" t="s">
        <v>57</v>
      </c>
      <c r="E27" s="173" t="s">
        <v>45</v>
      </c>
      <c r="F27" s="174"/>
      <c r="G27" s="175"/>
      <c r="H27" s="176"/>
      <c r="I27" s="175"/>
      <c r="J27" s="176"/>
      <c r="K27" s="175"/>
      <c r="L27" s="176"/>
      <c r="M27" s="89">
        <f t="shared" si="0"/>
        <v>0</v>
      </c>
    </row>
    <row r="28" spans="2:13" x14ac:dyDescent="0.35">
      <c r="B28" s="134"/>
      <c r="C28" s="132"/>
      <c r="M28" s="6"/>
    </row>
    <row r="29" spans="2:13" x14ac:dyDescent="0.35">
      <c r="B29" s="135" t="s">
        <v>58</v>
      </c>
      <c r="C29" s="136"/>
      <c r="D29" s="137"/>
      <c r="E29" s="137"/>
      <c r="F29" s="137"/>
      <c r="G29" s="159">
        <f t="shared" ref="G29:L29" si="1">SUM(G15:G27)</f>
        <v>0</v>
      </c>
      <c r="H29" s="159">
        <f t="shared" si="1"/>
        <v>0</v>
      </c>
      <c r="I29" s="159">
        <f t="shared" si="1"/>
        <v>0</v>
      </c>
      <c r="J29" s="159">
        <f t="shared" si="1"/>
        <v>0</v>
      </c>
      <c r="K29" s="159">
        <f t="shared" si="1"/>
        <v>0</v>
      </c>
      <c r="L29" s="159">
        <f t="shared" si="1"/>
        <v>0</v>
      </c>
      <c r="M29" s="158">
        <f t="shared" ref="M29" si="2">AVERAGE((G29-H29),(I29-J29),(K29-L29))</f>
        <v>0</v>
      </c>
    </row>
    <row r="30" spans="2:13" x14ac:dyDescent="0.35">
      <c r="B30" s="132"/>
      <c r="C30" s="132"/>
    </row>
  </sheetData>
  <sheetProtection algorithmName="SHA-512" hashValue="OzIdEVUog3zfiAgLV02C/WjZEX2XgqXpS9agwTjABKQO/Vty231LztNXRENr5DgLoyqn9bDNEeM6n4M+PJCf+g==" saltValue="j61eaw+X+f2KiDllt3U9Nw==" spinCount="100000" sheet="1" objects="1" scenarios="1"/>
  <mergeCells count="8">
    <mergeCell ref="G13:H13"/>
    <mergeCell ref="I13:J13"/>
    <mergeCell ref="K13:L13"/>
    <mergeCell ref="B23:C27"/>
    <mergeCell ref="B13:C14"/>
    <mergeCell ref="D13:E14"/>
    <mergeCell ref="F13:F14"/>
    <mergeCell ref="B15:C22"/>
  </mergeCells>
  <pageMargins left="0.7" right="0.7" top="0.75" bottom="0.75" header="0.3" footer="0.3"/>
  <pageSetup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4173BD-042F-4348-9269-240248F5CAD8}">
  <dimension ref="B1:I49"/>
  <sheetViews>
    <sheetView workbookViewId="0"/>
  </sheetViews>
  <sheetFormatPr defaultColWidth="9.1796875" defaultRowHeight="14.5" x14ac:dyDescent="0.35"/>
  <cols>
    <col min="1" max="1" width="4" style="5" customWidth="1"/>
    <col min="2" max="2" width="11.453125" style="5" bestFit="1" customWidth="1"/>
    <col min="3" max="3" width="9.1796875" style="5"/>
    <col min="4" max="4" width="4.453125" style="5" customWidth="1"/>
    <col min="5" max="5" width="20" style="5" customWidth="1"/>
    <col min="6" max="9" width="12.26953125" style="5" customWidth="1"/>
    <col min="10" max="16384" width="9.1796875" style="5"/>
  </cols>
  <sheetData>
    <row r="1" spans="2:9" ht="18.5" x14ac:dyDescent="0.45">
      <c r="B1" s="83" t="s">
        <v>0</v>
      </c>
      <c r="C1" s="74"/>
      <c r="D1" s="74"/>
      <c r="E1" s="74"/>
      <c r="F1" s="74"/>
      <c r="G1" s="74"/>
      <c r="H1" s="74"/>
      <c r="I1" s="74"/>
    </row>
    <row r="2" spans="2:9" ht="18.5" x14ac:dyDescent="0.45">
      <c r="B2" s="83"/>
      <c r="C2" s="74"/>
      <c r="D2" s="74"/>
      <c r="E2" s="74"/>
      <c r="F2" s="74"/>
      <c r="G2" s="74"/>
      <c r="H2" s="74"/>
      <c r="I2" s="74"/>
    </row>
    <row r="3" spans="2:9" x14ac:dyDescent="0.35">
      <c r="B3" s="84" t="s">
        <v>68</v>
      </c>
      <c r="C3" s="74"/>
      <c r="D3" s="74"/>
      <c r="E3" s="74"/>
      <c r="F3" s="74"/>
      <c r="G3" s="74"/>
      <c r="H3" s="74"/>
      <c r="I3" s="74"/>
    </row>
    <row r="4" spans="2:9" x14ac:dyDescent="0.35">
      <c r="B4" s="1" t="s">
        <v>74</v>
      </c>
      <c r="C4" s="2"/>
      <c r="D4" s="2"/>
      <c r="E4" s="2"/>
      <c r="F4" s="2"/>
      <c r="G4" s="2"/>
      <c r="H4" s="2"/>
      <c r="I4" s="3"/>
    </row>
    <row r="5" spans="2:9" x14ac:dyDescent="0.35">
      <c r="B5" s="4" t="s">
        <v>75</v>
      </c>
      <c r="I5" s="6"/>
    </row>
    <row r="6" spans="2:9" x14ac:dyDescent="0.35">
      <c r="B6" s="4" t="s">
        <v>76</v>
      </c>
      <c r="I6" s="6"/>
    </row>
    <row r="7" spans="2:9" x14ac:dyDescent="0.35">
      <c r="B7" s="4" t="s">
        <v>77</v>
      </c>
      <c r="I7" s="6"/>
    </row>
    <row r="8" spans="2:9" x14ac:dyDescent="0.35">
      <c r="B8" s="4" t="s">
        <v>78</v>
      </c>
      <c r="I8" s="6"/>
    </row>
    <row r="9" spans="2:9" x14ac:dyDescent="0.35">
      <c r="B9" s="4" t="s">
        <v>81</v>
      </c>
      <c r="I9" s="6"/>
    </row>
    <row r="10" spans="2:9" x14ac:dyDescent="0.35">
      <c r="B10" s="4" t="s">
        <v>80</v>
      </c>
      <c r="I10" s="6"/>
    </row>
    <row r="11" spans="2:9" x14ac:dyDescent="0.35">
      <c r="B11" s="4" t="s">
        <v>93</v>
      </c>
      <c r="I11" s="6"/>
    </row>
    <row r="12" spans="2:9" x14ac:dyDescent="0.35">
      <c r="B12" s="4" t="s">
        <v>94</v>
      </c>
      <c r="I12" s="6"/>
    </row>
    <row r="13" spans="2:9" x14ac:dyDescent="0.35">
      <c r="B13" s="7" t="s">
        <v>256</v>
      </c>
      <c r="C13" s="8"/>
      <c r="D13" s="8"/>
      <c r="E13" s="8"/>
      <c r="F13" s="8"/>
      <c r="G13" s="8"/>
      <c r="H13" s="8"/>
      <c r="I13" s="9"/>
    </row>
    <row r="14" spans="2:9" x14ac:dyDescent="0.35">
      <c r="I14"/>
    </row>
    <row r="15" spans="2:9" x14ac:dyDescent="0.35">
      <c r="B15" s="228" t="s">
        <v>83</v>
      </c>
      <c r="C15" s="229"/>
      <c r="D15" s="228" t="s">
        <v>34</v>
      </c>
      <c r="E15" s="229"/>
      <c r="F15" s="17" t="s">
        <v>69</v>
      </c>
      <c r="G15" s="17" t="s">
        <v>70</v>
      </c>
      <c r="H15" s="20" t="s">
        <v>71</v>
      </c>
      <c r="I15" s="17" t="s">
        <v>72</v>
      </c>
    </row>
    <row r="16" spans="2:9" x14ac:dyDescent="0.35">
      <c r="B16" s="230"/>
      <c r="C16" s="231"/>
      <c r="D16" s="230"/>
      <c r="E16" s="231"/>
      <c r="F16" s="18"/>
      <c r="G16" s="18"/>
      <c r="H16" s="21" t="s">
        <v>73</v>
      </c>
      <c r="I16" s="18"/>
    </row>
    <row r="17" spans="2:9" x14ac:dyDescent="0.35">
      <c r="B17" s="218" t="s">
        <v>38</v>
      </c>
      <c r="C17" s="219"/>
      <c r="D17" s="138">
        <v>1</v>
      </c>
      <c r="E17" s="177">
        <f>'1. overzicht uren'!F15</f>
        <v>0</v>
      </c>
      <c r="F17" s="87">
        <f>'1. overzicht uren'!M15</f>
        <v>0</v>
      </c>
      <c r="G17" s="178"/>
      <c r="H17" s="178"/>
      <c r="I17" s="85">
        <f>F17*(G17+H17)</f>
        <v>0</v>
      </c>
    </row>
    <row r="18" spans="2:9" x14ac:dyDescent="0.35">
      <c r="B18" s="220"/>
      <c r="C18" s="221"/>
      <c r="D18" s="139">
        <v>2</v>
      </c>
      <c r="E18" s="169">
        <f>'1. overzicht uren'!F16</f>
        <v>0</v>
      </c>
      <c r="F18" s="88">
        <f>'1. overzicht uren'!M16</f>
        <v>0</v>
      </c>
      <c r="G18" s="179"/>
      <c r="H18" s="179"/>
      <c r="I18" s="41">
        <f>F18*(G18+H18)</f>
        <v>0</v>
      </c>
    </row>
    <row r="19" spans="2:9" x14ac:dyDescent="0.35">
      <c r="B19" s="220"/>
      <c r="C19" s="221"/>
      <c r="D19" s="139">
        <v>3</v>
      </c>
      <c r="E19" s="169">
        <f>'1. overzicht uren'!F17</f>
        <v>0</v>
      </c>
      <c r="F19" s="88">
        <f>'1. overzicht uren'!M17</f>
        <v>0</v>
      </c>
      <c r="G19" s="179"/>
      <c r="H19" s="179"/>
      <c r="I19" s="41">
        <f t="shared" ref="I19:I29" si="0">F19*(G19+H19)</f>
        <v>0</v>
      </c>
    </row>
    <row r="20" spans="2:9" x14ac:dyDescent="0.35">
      <c r="B20" s="220"/>
      <c r="C20" s="221"/>
      <c r="D20" s="139">
        <v>4</v>
      </c>
      <c r="E20" s="169">
        <f>'1. overzicht uren'!F18</f>
        <v>0</v>
      </c>
      <c r="F20" s="88">
        <f>'1. overzicht uren'!M18</f>
        <v>0</v>
      </c>
      <c r="G20" s="179"/>
      <c r="H20" s="179"/>
      <c r="I20" s="41">
        <f t="shared" si="0"/>
        <v>0</v>
      </c>
    </row>
    <row r="21" spans="2:9" x14ac:dyDescent="0.35">
      <c r="B21" s="220"/>
      <c r="C21" s="221"/>
      <c r="D21" s="139">
        <v>5</v>
      </c>
      <c r="E21" s="169">
        <f>'1. overzicht uren'!F19</f>
        <v>0</v>
      </c>
      <c r="F21" s="88">
        <f>'1. overzicht uren'!M19</f>
        <v>0</v>
      </c>
      <c r="G21" s="179"/>
      <c r="H21" s="179"/>
      <c r="I21" s="41">
        <f t="shared" si="0"/>
        <v>0</v>
      </c>
    </row>
    <row r="22" spans="2:9" x14ac:dyDescent="0.35">
      <c r="B22" s="220"/>
      <c r="C22" s="221"/>
      <c r="D22" s="139">
        <v>6</v>
      </c>
      <c r="E22" s="169">
        <f>'1. overzicht uren'!F20</f>
        <v>0</v>
      </c>
      <c r="F22" s="88">
        <f>'1. overzicht uren'!M20</f>
        <v>0</v>
      </c>
      <c r="G22" s="179"/>
      <c r="H22" s="179"/>
      <c r="I22" s="41">
        <f t="shared" si="0"/>
        <v>0</v>
      </c>
    </row>
    <row r="23" spans="2:9" x14ac:dyDescent="0.35">
      <c r="B23" s="220"/>
      <c r="C23" s="221"/>
      <c r="D23" s="139">
        <v>7</v>
      </c>
      <c r="E23" s="169">
        <f>'1. overzicht uren'!F21</f>
        <v>0</v>
      </c>
      <c r="F23" s="88">
        <f>'1. overzicht uren'!M21</f>
        <v>0</v>
      </c>
      <c r="G23" s="179"/>
      <c r="H23" s="179"/>
      <c r="I23" s="41">
        <f t="shared" si="0"/>
        <v>0</v>
      </c>
    </row>
    <row r="24" spans="2:9" x14ac:dyDescent="0.35">
      <c r="B24" s="222"/>
      <c r="C24" s="223"/>
      <c r="D24" s="140">
        <v>8</v>
      </c>
      <c r="E24" s="173">
        <f>'1. overzicht uren'!F22</f>
        <v>0</v>
      </c>
      <c r="F24" s="89">
        <f>'1. overzicht uren'!M22</f>
        <v>0</v>
      </c>
      <c r="G24" s="180"/>
      <c r="H24" s="180"/>
      <c r="I24" s="42">
        <f t="shared" si="0"/>
        <v>0</v>
      </c>
    </row>
    <row r="25" spans="2:9" x14ac:dyDescent="0.35">
      <c r="B25" s="260" t="s">
        <v>53</v>
      </c>
      <c r="C25" s="221"/>
      <c r="D25" s="142" t="s">
        <v>54</v>
      </c>
      <c r="E25" s="169">
        <f>'1. overzicht uren'!F23</f>
        <v>0</v>
      </c>
      <c r="F25" s="88">
        <f>'1. overzicht uren'!M23</f>
        <v>0</v>
      </c>
      <c r="G25" s="179"/>
      <c r="H25" s="179"/>
      <c r="I25" s="41">
        <f t="shared" si="0"/>
        <v>0</v>
      </c>
    </row>
    <row r="26" spans="2:9" x14ac:dyDescent="0.35">
      <c r="B26" s="220"/>
      <c r="C26" s="221"/>
      <c r="D26" s="142" t="s">
        <v>55</v>
      </c>
      <c r="E26" s="169">
        <f>'1. overzicht uren'!F24</f>
        <v>0</v>
      </c>
      <c r="F26" s="88">
        <f>'1. overzicht uren'!M24</f>
        <v>0</v>
      </c>
      <c r="G26" s="179"/>
      <c r="H26" s="179"/>
      <c r="I26" s="41">
        <f t="shared" si="0"/>
        <v>0</v>
      </c>
    </row>
    <row r="27" spans="2:9" x14ac:dyDescent="0.35">
      <c r="B27" s="220"/>
      <c r="C27" s="221"/>
      <c r="D27" s="142" t="s">
        <v>46</v>
      </c>
      <c r="E27" s="169">
        <f>'1. overzicht uren'!F25</f>
        <v>0</v>
      </c>
      <c r="F27" s="88">
        <f>'1. overzicht uren'!M25</f>
        <v>0</v>
      </c>
      <c r="G27" s="179"/>
      <c r="H27" s="179"/>
      <c r="I27" s="41">
        <f t="shared" si="0"/>
        <v>0</v>
      </c>
    </row>
    <row r="28" spans="2:9" x14ac:dyDescent="0.35">
      <c r="B28" s="220"/>
      <c r="C28" s="221"/>
      <c r="D28" s="142" t="s">
        <v>56</v>
      </c>
      <c r="E28" s="169">
        <f>'1. overzicht uren'!F26</f>
        <v>0</v>
      </c>
      <c r="F28" s="88">
        <f>'1. overzicht uren'!M26</f>
        <v>0</v>
      </c>
      <c r="G28" s="179"/>
      <c r="H28" s="179"/>
      <c r="I28" s="41">
        <f t="shared" si="0"/>
        <v>0</v>
      </c>
    </row>
    <row r="29" spans="2:9" x14ac:dyDescent="0.35">
      <c r="B29" s="222"/>
      <c r="C29" s="223"/>
      <c r="D29" s="143" t="s">
        <v>57</v>
      </c>
      <c r="E29" s="173">
        <f>'1. overzicht uren'!F27</f>
        <v>0</v>
      </c>
      <c r="F29" s="89">
        <f>'1. overzicht uren'!M27</f>
        <v>0</v>
      </c>
      <c r="G29" s="180"/>
      <c r="H29" s="180"/>
      <c r="I29" s="42">
        <f t="shared" si="0"/>
        <v>0</v>
      </c>
    </row>
    <row r="30" spans="2:9" x14ac:dyDescent="0.35">
      <c r="B30" s="234" t="s">
        <v>82</v>
      </c>
      <c r="C30" s="235"/>
      <c r="D30" s="133"/>
      <c r="E30" s="133"/>
      <c r="F30" s="86">
        <f>'1. overzicht uren'!M29</f>
        <v>0</v>
      </c>
      <c r="I30" s="86">
        <f>SUM(I17:I29)</f>
        <v>0</v>
      </c>
    </row>
    <row r="31" spans="2:9" x14ac:dyDescent="0.35">
      <c r="B31" s="132"/>
      <c r="C31" s="132"/>
    </row>
    <row r="32" spans="2:9" x14ac:dyDescent="0.35">
      <c r="B32" s="228" t="s">
        <v>79</v>
      </c>
      <c r="C32" s="229"/>
      <c r="D32" s="252" t="s">
        <v>84</v>
      </c>
      <c r="E32" s="253"/>
      <c r="F32" s="254"/>
      <c r="G32" s="254"/>
      <c r="H32" s="255"/>
      <c r="I32" s="17" t="s">
        <v>72</v>
      </c>
    </row>
    <row r="33" spans="2:9" x14ac:dyDescent="0.35">
      <c r="B33" s="230"/>
      <c r="C33" s="231"/>
      <c r="D33" s="256"/>
      <c r="E33" s="257"/>
      <c r="F33" s="258"/>
      <c r="G33" s="258"/>
      <c r="H33" s="259"/>
      <c r="I33" s="23" t="s">
        <v>85</v>
      </c>
    </row>
    <row r="34" spans="2:9" x14ac:dyDescent="0.35">
      <c r="D34" s="240" t="s">
        <v>45</v>
      </c>
      <c r="E34" s="241"/>
      <c r="F34" s="241"/>
      <c r="G34" s="241"/>
      <c r="H34" s="242"/>
      <c r="I34" s="171"/>
    </row>
    <row r="35" spans="2:9" x14ac:dyDescent="0.35">
      <c r="D35" s="243" t="s">
        <v>45</v>
      </c>
      <c r="E35" s="244"/>
      <c r="F35" s="244"/>
      <c r="G35" s="244"/>
      <c r="H35" s="245"/>
      <c r="I35" s="171"/>
    </row>
    <row r="36" spans="2:9" x14ac:dyDescent="0.35">
      <c r="D36" s="243" t="s">
        <v>45</v>
      </c>
      <c r="E36" s="244"/>
      <c r="F36" s="244"/>
      <c r="G36" s="244"/>
      <c r="H36" s="245"/>
      <c r="I36" s="171"/>
    </row>
    <row r="37" spans="2:9" x14ac:dyDescent="0.35">
      <c r="D37" s="243" t="s">
        <v>45</v>
      </c>
      <c r="E37" s="244"/>
      <c r="F37" s="244"/>
      <c r="G37" s="244"/>
      <c r="H37" s="245"/>
      <c r="I37" s="171"/>
    </row>
    <row r="38" spans="2:9" x14ac:dyDescent="0.35">
      <c r="D38" s="249" t="s">
        <v>45</v>
      </c>
      <c r="E38" s="250"/>
      <c r="F38" s="250"/>
      <c r="G38" s="250"/>
      <c r="H38" s="251"/>
      <c r="I38" s="175"/>
    </row>
    <row r="39" spans="2:9" x14ac:dyDescent="0.35">
      <c r="B39" s="234" t="s">
        <v>86</v>
      </c>
      <c r="C39" s="235"/>
      <c r="I39" s="86">
        <f>SUM(I34:I38)</f>
        <v>0</v>
      </c>
    </row>
    <row r="41" spans="2:9" x14ac:dyDescent="0.35">
      <c r="B41" s="228" t="s">
        <v>87</v>
      </c>
      <c r="C41" s="229"/>
      <c r="D41" s="252" t="s">
        <v>89</v>
      </c>
      <c r="E41" s="253"/>
      <c r="F41" s="254"/>
      <c r="G41" s="254"/>
      <c r="H41" s="255"/>
      <c r="I41" s="17" t="s">
        <v>72</v>
      </c>
    </row>
    <row r="42" spans="2:9" x14ac:dyDescent="0.35">
      <c r="B42" s="230"/>
      <c r="C42" s="231"/>
      <c r="D42" s="256"/>
      <c r="E42" s="257"/>
      <c r="F42" s="258"/>
      <c r="G42" s="258"/>
      <c r="H42" s="259"/>
      <c r="I42" s="23" t="s">
        <v>85</v>
      </c>
    </row>
    <row r="43" spans="2:9" x14ac:dyDescent="0.35">
      <c r="B43" s="236" t="s">
        <v>90</v>
      </c>
      <c r="C43" s="237"/>
      <c r="D43" s="240" t="s">
        <v>45</v>
      </c>
      <c r="E43" s="241"/>
      <c r="F43" s="241"/>
      <c r="G43" s="241"/>
      <c r="H43" s="242"/>
      <c r="I43" s="171"/>
    </row>
    <row r="44" spans="2:9" x14ac:dyDescent="0.35">
      <c r="B44" s="238"/>
      <c r="C44" s="239"/>
      <c r="D44" s="243" t="s">
        <v>45</v>
      </c>
      <c r="E44" s="244"/>
      <c r="F44" s="244"/>
      <c r="G44" s="244"/>
      <c r="H44" s="245"/>
      <c r="I44" s="171"/>
    </row>
    <row r="45" spans="2:9" x14ac:dyDescent="0.35">
      <c r="B45" s="246" t="s">
        <v>88</v>
      </c>
      <c r="C45" s="239"/>
      <c r="D45" s="243" t="s">
        <v>45</v>
      </c>
      <c r="E45" s="244"/>
      <c r="F45" s="244"/>
      <c r="G45" s="244"/>
      <c r="H45" s="245"/>
      <c r="I45" s="171"/>
    </row>
    <row r="46" spans="2:9" x14ac:dyDescent="0.35">
      <c r="B46" s="247"/>
      <c r="C46" s="248"/>
      <c r="D46" s="249" t="s">
        <v>45</v>
      </c>
      <c r="E46" s="250"/>
      <c r="F46" s="250"/>
      <c r="G46" s="250"/>
      <c r="H46" s="251"/>
      <c r="I46" s="171"/>
    </row>
    <row r="47" spans="2:9" x14ac:dyDescent="0.35">
      <c r="B47" s="234" t="s">
        <v>91</v>
      </c>
      <c r="C47" s="235"/>
      <c r="I47" s="86">
        <f>SUM(I43:I46)</f>
        <v>0</v>
      </c>
    </row>
    <row r="48" spans="2:9" x14ac:dyDescent="0.35">
      <c r="I48" s="68"/>
    </row>
    <row r="49" spans="2:9" x14ac:dyDescent="0.35">
      <c r="B49" s="59" t="s">
        <v>92</v>
      </c>
      <c r="C49" s="46"/>
      <c r="D49" s="46"/>
      <c r="E49" s="46"/>
      <c r="F49" s="46"/>
      <c r="G49" s="46"/>
      <c r="H49" s="46"/>
      <c r="I49" s="86">
        <f>SUM(I30,I39,I47)</f>
        <v>0</v>
      </c>
    </row>
  </sheetData>
  <sheetProtection algorithmName="SHA-512" hashValue="CykpJ5uF0BtneuWUs2U/fePN/TZ9ZTTqbWdn7cBje6ddpkpq+leXEvbRQTamWXBNHrrI/JXEr2ag0mXvoxU96w==" saltValue="BFWl7Q9NVhoCt5RADiwocg==" spinCount="100000" sheet="1" objects="1" scenarios="1"/>
  <mergeCells count="22">
    <mergeCell ref="B15:C16"/>
    <mergeCell ref="D15:E16"/>
    <mergeCell ref="B17:C24"/>
    <mergeCell ref="B25:C29"/>
    <mergeCell ref="B30:C30"/>
    <mergeCell ref="B32:C33"/>
    <mergeCell ref="B39:C39"/>
    <mergeCell ref="D32:H33"/>
    <mergeCell ref="B41:C42"/>
    <mergeCell ref="D34:H34"/>
    <mergeCell ref="D35:H35"/>
    <mergeCell ref="D36:H36"/>
    <mergeCell ref="D37:H37"/>
    <mergeCell ref="D38:H38"/>
    <mergeCell ref="D41:H42"/>
    <mergeCell ref="B47:C47"/>
    <mergeCell ref="B43:C44"/>
    <mergeCell ref="D43:H43"/>
    <mergeCell ref="D44:H44"/>
    <mergeCell ref="D45:H45"/>
    <mergeCell ref="B45:C46"/>
    <mergeCell ref="D46:H46"/>
  </mergeCells>
  <pageMargins left="0.7" right="0.7" top="0.75" bottom="0.75" header="0.3" footer="0.3"/>
  <pageSetup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87A291-06BE-4A1D-AD76-0F26D7EE7439}">
  <dimension ref="B1:G18"/>
  <sheetViews>
    <sheetView workbookViewId="0"/>
  </sheetViews>
  <sheetFormatPr defaultColWidth="9.1796875" defaultRowHeight="14.5" x14ac:dyDescent="0.35"/>
  <cols>
    <col min="1" max="1" width="4" style="5" customWidth="1"/>
    <col min="2" max="2" width="11.453125" style="5" bestFit="1" customWidth="1"/>
    <col min="3" max="3" width="16.26953125" style="5" customWidth="1"/>
    <col min="4" max="6" width="12.26953125" style="5" customWidth="1"/>
    <col min="7" max="7" width="14.54296875" style="5" customWidth="1"/>
    <col min="8" max="16384" width="9.1796875" style="5"/>
  </cols>
  <sheetData>
    <row r="1" spans="2:7" ht="18.5" x14ac:dyDescent="0.45">
      <c r="B1" s="83" t="s">
        <v>0</v>
      </c>
      <c r="C1" s="74"/>
      <c r="D1" s="74"/>
      <c r="E1" s="74"/>
      <c r="F1" s="74"/>
      <c r="G1" s="74"/>
    </row>
    <row r="2" spans="2:7" ht="18.5" x14ac:dyDescent="0.45">
      <c r="B2" s="83"/>
      <c r="C2" s="74"/>
      <c r="D2" s="74"/>
      <c r="E2" s="74"/>
      <c r="F2" s="74"/>
      <c r="G2" s="74"/>
    </row>
    <row r="3" spans="2:7" x14ac:dyDescent="0.35">
      <c r="B3" s="84" t="s">
        <v>102</v>
      </c>
      <c r="C3" s="74"/>
      <c r="D3" s="74"/>
      <c r="E3" s="74"/>
      <c r="F3" s="74"/>
      <c r="G3" s="74"/>
    </row>
    <row r="4" spans="2:7" x14ac:dyDescent="0.35">
      <c r="B4" s="1" t="s">
        <v>110</v>
      </c>
      <c r="C4" s="2"/>
      <c r="D4" s="2"/>
      <c r="E4" s="2"/>
      <c r="F4" s="2"/>
      <c r="G4" s="3"/>
    </row>
    <row r="5" spans="2:7" x14ac:dyDescent="0.35">
      <c r="B5" s="4" t="s">
        <v>177</v>
      </c>
      <c r="G5" s="6"/>
    </row>
    <row r="6" spans="2:7" x14ac:dyDescent="0.35">
      <c r="B6" s="4" t="s">
        <v>178</v>
      </c>
      <c r="G6" s="6"/>
    </row>
    <row r="7" spans="2:7" x14ac:dyDescent="0.35">
      <c r="B7" s="4" t="s">
        <v>179</v>
      </c>
      <c r="G7" s="6"/>
    </row>
    <row r="8" spans="2:7" x14ac:dyDescent="0.35">
      <c r="B8" s="4" t="s">
        <v>180</v>
      </c>
      <c r="G8" s="6"/>
    </row>
    <row r="9" spans="2:7" x14ac:dyDescent="0.35">
      <c r="B9" s="4" t="s">
        <v>243</v>
      </c>
      <c r="G9" s="6"/>
    </row>
    <row r="10" spans="2:7" x14ac:dyDescent="0.35">
      <c r="B10" s="4" t="s">
        <v>181</v>
      </c>
      <c r="G10" s="6"/>
    </row>
    <row r="11" spans="2:7" x14ac:dyDescent="0.35">
      <c r="B11" s="4" t="s">
        <v>182</v>
      </c>
      <c r="G11" s="6"/>
    </row>
    <row r="12" spans="2:7" x14ac:dyDescent="0.35">
      <c r="B12" s="7" t="s">
        <v>113</v>
      </c>
      <c r="C12" s="8"/>
      <c r="D12" s="8"/>
      <c r="E12" s="8"/>
      <c r="F12" s="8"/>
      <c r="G12" s="9"/>
    </row>
    <row r="14" spans="2:7" x14ac:dyDescent="0.35">
      <c r="B14" s="265" t="s">
        <v>105</v>
      </c>
      <c r="C14" s="266"/>
      <c r="D14" s="32" t="s">
        <v>107</v>
      </c>
      <c r="E14" s="32" t="s">
        <v>107</v>
      </c>
      <c r="F14" s="32" t="s">
        <v>107</v>
      </c>
      <c r="G14" s="30" t="s">
        <v>41</v>
      </c>
    </row>
    <row r="15" spans="2:7" x14ac:dyDescent="0.35">
      <c r="B15" s="267"/>
      <c r="C15" s="268"/>
      <c r="D15" s="18" t="s">
        <v>106</v>
      </c>
      <c r="E15" s="18" t="s">
        <v>108</v>
      </c>
      <c r="F15" s="18" t="s">
        <v>109</v>
      </c>
      <c r="G15" s="31"/>
    </row>
    <row r="16" spans="2:7" x14ac:dyDescent="0.35">
      <c r="B16" s="261" t="s">
        <v>112</v>
      </c>
      <c r="C16" s="262"/>
      <c r="D16" s="167"/>
      <c r="E16" s="167"/>
      <c r="F16" s="167"/>
      <c r="G16" s="160">
        <f>IF(OR(D16&gt;0,E16&gt;0,F16&gt;0),AVERAGE(D16,E16,F16),0)</f>
        <v>0</v>
      </c>
    </row>
    <row r="17" spans="2:7" x14ac:dyDescent="0.35">
      <c r="B17" s="263" t="s">
        <v>103</v>
      </c>
      <c r="C17" s="264"/>
      <c r="D17" s="171"/>
      <c r="E17" s="171"/>
      <c r="F17" s="171"/>
      <c r="G17" s="161">
        <f t="shared" ref="G17:G18" si="0">IF(OR(D17&gt;0,E17&gt;0,F17&gt;0),AVERAGE(D17,E17,F17),0)</f>
        <v>0</v>
      </c>
    </row>
    <row r="18" spans="2:7" x14ac:dyDescent="0.35">
      <c r="B18" s="33" t="s">
        <v>111</v>
      </c>
      <c r="C18" s="34"/>
      <c r="D18" s="175"/>
      <c r="E18" s="175"/>
      <c r="F18" s="175"/>
      <c r="G18" s="162">
        <f t="shared" si="0"/>
        <v>0</v>
      </c>
    </row>
  </sheetData>
  <sheetProtection algorithmName="SHA-512" hashValue="pjzpEiUPTlAIZoORJgwYCjDNFvPmQ7OvxpgFh//574DW2y3pGDCx7HNWoCiNdxRs+CX92ON7CSkV9/b6JuDzFQ==" saltValue="wjeM/l2S67XnOQU5pwLiyA==" spinCount="100000" sheet="1" objects="1" scenarios="1"/>
  <mergeCells count="3">
    <mergeCell ref="B16:C16"/>
    <mergeCell ref="B17:C17"/>
    <mergeCell ref="B14:C15"/>
  </mergeCells>
  <pageMargins left="0.7" right="0.7" top="0.75" bottom="0.75" header="0.3" footer="0.3"/>
  <pageSetup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D3BCF3C-B9DD-4B71-B842-50D0C16F6DE9}">
  <dimension ref="B1:AD49"/>
  <sheetViews>
    <sheetView zoomScaleNormal="100" workbookViewId="0"/>
  </sheetViews>
  <sheetFormatPr defaultColWidth="9.1796875" defaultRowHeight="14.5" x14ac:dyDescent="0.35"/>
  <cols>
    <col min="1" max="1" width="4" style="5" customWidth="1"/>
    <col min="2" max="2" width="11.453125" style="5" bestFit="1" customWidth="1"/>
    <col min="3" max="3" width="16.26953125" style="5" customWidth="1"/>
    <col min="4" max="4" width="14.7265625" style="5" customWidth="1"/>
    <col min="5" max="8" width="12.26953125" style="5" customWidth="1"/>
    <col min="9" max="9" width="14.7265625" style="5" customWidth="1"/>
    <col min="10" max="10" width="9.1796875" style="5"/>
    <col min="11" max="11" width="37.453125" style="5" customWidth="1"/>
    <col min="12" max="26" width="9.1796875" style="5"/>
    <col min="27" max="27" width="0" style="5" hidden="1" customWidth="1"/>
    <col min="28" max="28" width="16.7265625" style="5" hidden="1" customWidth="1"/>
    <col min="29" max="33" width="0" style="5" hidden="1" customWidth="1"/>
    <col min="34" max="16384" width="9.1796875" style="5"/>
  </cols>
  <sheetData>
    <row r="1" spans="2:11" ht="18.5" x14ac:dyDescent="0.45">
      <c r="B1" s="83" t="s">
        <v>0</v>
      </c>
      <c r="C1" s="74"/>
      <c r="D1" s="74"/>
      <c r="E1" s="74"/>
      <c r="F1" s="74"/>
      <c r="G1" s="74"/>
      <c r="H1" s="74"/>
      <c r="I1" s="74"/>
    </row>
    <row r="2" spans="2:11" ht="18.5" x14ac:dyDescent="0.45">
      <c r="B2" s="83"/>
      <c r="C2" s="74"/>
      <c r="D2" s="74"/>
      <c r="E2" s="74"/>
      <c r="F2" s="74"/>
      <c r="G2" s="74"/>
      <c r="H2" s="74"/>
      <c r="I2" s="74"/>
    </row>
    <row r="3" spans="2:11" x14ac:dyDescent="0.35">
      <c r="B3" s="84" t="s">
        <v>195</v>
      </c>
      <c r="C3" s="74"/>
      <c r="D3" s="74"/>
      <c r="E3" s="74"/>
      <c r="F3" s="74"/>
      <c r="G3" s="74"/>
      <c r="H3" s="74"/>
      <c r="I3" s="74"/>
      <c r="K3" s="104"/>
    </row>
    <row r="4" spans="2:11" x14ac:dyDescent="0.35">
      <c r="B4" s="1" t="s">
        <v>196</v>
      </c>
      <c r="C4" s="2"/>
      <c r="D4" s="2"/>
      <c r="E4" s="2"/>
      <c r="F4" s="2"/>
      <c r="G4" s="2"/>
      <c r="H4" s="2"/>
      <c r="I4" s="3"/>
    </row>
    <row r="5" spans="2:11" x14ac:dyDescent="0.35">
      <c r="B5" s="4" t="s">
        <v>197</v>
      </c>
      <c r="I5" s="6"/>
    </row>
    <row r="6" spans="2:11" x14ac:dyDescent="0.35">
      <c r="B6" s="4" t="s">
        <v>240</v>
      </c>
      <c r="I6" s="6"/>
    </row>
    <row r="7" spans="2:11" x14ac:dyDescent="0.35">
      <c r="B7" s="4" t="s">
        <v>244</v>
      </c>
      <c r="I7" s="6"/>
    </row>
    <row r="8" spans="2:11" x14ac:dyDescent="0.35">
      <c r="B8" s="4" t="s">
        <v>257</v>
      </c>
      <c r="I8" s="6"/>
    </row>
    <row r="9" spans="2:11" x14ac:dyDescent="0.35">
      <c r="B9" s="4" t="s">
        <v>258</v>
      </c>
      <c r="I9" s="6"/>
    </row>
    <row r="10" spans="2:11" x14ac:dyDescent="0.35">
      <c r="B10" s="4" t="s">
        <v>259</v>
      </c>
      <c r="I10" s="6"/>
    </row>
    <row r="11" spans="2:11" x14ac:dyDescent="0.35">
      <c r="B11" s="4" t="s">
        <v>198</v>
      </c>
      <c r="I11" s="6"/>
    </row>
    <row r="12" spans="2:11" x14ac:dyDescent="0.35">
      <c r="B12" s="4" t="s">
        <v>199</v>
      </c>
      <c r="I12" s="6"/>
    </row>
    <row r="13" spans="2:11" x14ac:dyDescent="0.35">
      <c r="B13" s="4" t="s">
        <v>200</v>
      </c>
      <c r="I13" s="6"/>
    </row>
    <row r="14" spans="2:11" x14ac:dyDescent="0.35">
      <c r="B14" s="4" t="s">
        <v>246</v>
      </c>
      <c r="I14" s="6"/>
    </row>
    <row r="15" spans="2:11" x14ac:dyDescent="0.35">
      <c r="B15" s="4" t="s">
        <v>201</v>
      </c>
      <c r="I15" s="6"/>
    </row>
    <row r="16" spans="2:11" x14ac:dyDescent="0.35">
      <c r="B16" s="7" t="s">
        <v>202</v>
      </c>
      <c r="C16" s="8"/>
      <c r="D16" s="8"/>
      <c r="E16" s="8"/>
      <c r="F16" s="8"/>
      <c r="G16" s="8"/>
      <c r="H16" s="8"/>
      <c r="I16" s="9"/>
    </row>
    <row r="18" spans="2:30" ht="29.25" customHeight="1" x14ac:dyDescent="0.35">
      <c r="B18" s="95" t="s">
        <v>189</v>
      </c>
      <c r="C18" s="288" t="s">
        <v>190</v>
      </c>
      <c r="D18" s="289"/>
      <c r="E18" s="289"/>
      <c r="F18" s="289"/>
      <c r="G18" s="289"/>
      <c r="H18" s="290"/>
      <c r="I18" s="181"/>
      <c r="AB18" s="5" t="s">
        <v>114</v>
      </c>
    </row>
    <row r="19" spans="2:30" x14ac:dyDescent="0.35">
      <c r="B19" s="94" t="s">
        <v>245</v>
      </c>
      <c r="AB19" s="5" t="s">
        <v>115</v>
      </c>
    </row>
    <row r="20" spans="2:30" ht="31.5" customHeight="1" x14ac:dyDescent="0.35">
      <c r="B20" s="282" t="s">
        <v>183</v>
      </c>
      <c r="C20" s="283"/>
      <c r="D20" s="32" t="s">
        <v>184</v>
      </c>
      <c r="E20" s="2"/>
      <c r="F20" s="32" t="s">
        <v>163</v>
      </c>
      <c r="G20" s="2"/>
      <c r="H20" s="2"/>
      <c r="I20" s="32" t="s">
        <v>185</v>
      </c>
    </row>
    <row r="21" spans="2:30" x14ac:dyDescent="0.35">
      <c r="B21" s="284" t="s">
        <v>117</v>
      </c>
      <c r="C21" s="285"/>
      <c r="D21" s="182"/>
      <c r="E21" s="8"/>
      <c r="F21" s="91">
        <f>'3. aantal aanvragen'!G18</f>
        <v>0</v>
      </c>
      <c r="G21" s="8"/>
      <c r="H21" s="8"/>
      <c r="I21" s="90">
        <f>IF(I18="ja",(D21*F21),0)</f>
        <v>0</v>
      </c>
    </row>
    <row r="22" spans="2:30" x14ac:dyDescent="0.35">
      <c r="D22" s="92"/>
      <c r="F22" s="93"/>
      <c r="I22" s="68"/>
    </row>
    <row r="23" spans="2:30" ht="33.75" customHeight="1" x14ac:dyDescent="0.35">
      <c r="B23" s="95" t="s">
        <v>189</v>
      </c>
      <c r="C23" s="288" t="s">
        <v>191</v>
      </c>
      <c r="D23" s="289"/>
      <c r="E23" s="289"/>
      <c r="F23" s="289"/>
      <c r="G23" s="289"/>
      <c r="H23" s="290"/>
      <c r="I23" s="181"/>
    </row>
    <row r="24" spans="2:30" ht="30" customHeight="1" x14ac:dyDescent="0.35">
      <c r="B24" s="291" t="s">
        <v>247</v>
      </c>
      <c r="C24" s="292"/>
      <c r="D24" s="292"/>
      <c r="E24" s="292"/>
      <c r="F24" s="292"/>
      <c r="G24" s="292"/>
      <c r="H24" s="292"/>
      <c r="I24" s="292"/>
    </row>
    <row r="25" spans="2:30" ht="30" customHeight="1" x14ac:dyDescent="0.35">
      <c r="B25" s="224" t="s">
        <v>186</v>
      </c>
      <c r="C25" s="286"/>
      <c r="D25" s="32" t="s">
        <v>184</v>
      </c>
      <c r="E25" s="2"/>
      <c r="F25" s="32" t="s">
        <v>163</v>
      </c>
      <c r="G25" s="2"/>
      <c r="H25" s="32" t="s">
        <v>192</v>
      </c>
      <c r="I25" s="32" t="s">
        <v>185</v>
      </c>
      <c r="K25" s="32" t="s">
        <v>187</v>
      </c>
    </row>
    <row r="26" spans="2:30" x14ac:dyDescent="0.35">
      <c r="B26" s="287" t="s">
        <v>118</v>
      </c>
      <c r="C26" s="248"/>
      <c r="D26" s="183"/>
      <c r="E26" s="8"/>
      <c r="F26" s="91">
        <f>'3. aantal aanvragen'!G16-'3. aantal aanvragen'!G17</f>
        <v>0</v>
      </c>
      <c r="G26" s="8"/>
      <c r="H26" s="184"/>
      <c r="I26" s="90">
        <f>IF(AND(I23="ja",'1. overzicht uren'!M29&gt;0,'3. aantal aanvragen'!G16&gt;0),(D26*F26),0)</f>
        <v>0</v>
      </c>
      <c r="K26" s="184"/>
      <c r="L26" s="104" t="str">
        <f>IF(AND(OR(K26="één variabel tarief per m",K26="combinatie vast tarief en variabel tarief"),H26="",I23="ja"),"vul de gemiddelde tracélengte in","")</f>
        <v/>
      </c>
    </row>
    <row r="27" spans="2:30" x14ac:dyDescent="0.35">
      <c r="D27" s="92"/>
      <c r="F27" s="93"/>
      <c r="I27" s="68"/>
    </row>
    <row r="28" spans="2:30" x14ac:dyDescent="0.35">
      <c r="B28" s="95"/>
      <c r="C28" s="288" t="s">
        <v>193</v>
      </c>
      <c r="D28" s="289"/>
      <c r="E28" s="289"/>
      <c r="F28" s="289"/>
      <c r="G28" s="289"/>
      <c r="H28" s="290"/>
      <c r="I28" s="96" t="str">
        <f>IF(I23="nee","ja","nee")</f>
        <v>nee</v>
      </c>
      <c r="K28"/>
    </row>
    <row r="29" spans="2:30" ht="45" customHeight="1" x14ac:dyDescent="0.35">
      <c r="B29" s="291" t="s">
        <v>208</v>
      </c>
      <c r="C29" s="292"/>
      <c r="D29" s="292"/>
      <c r="E29" s="292"/>
      <c r="F29" s="292"/>
      <c r="G29" s="292"/>
      <c r="H29" s="292"/>
      <c r="I29" s="292"/>
    </row>
    <row r="30" spans="2:30" x14ac:dyDescent="0.35">
      <c r="B30" s="265" t="s">
        <v>120</v>
      </c>
      <c r="C30" s="266"/>
      <c r="D30" s="32" t="s">
        <v>121</v>
      </c>
      <c r="E30" s="97"/>
      <c r="F30" s="32" t="s">
        <v>123</v>
      </c>
      <c r="G30" s="55" t="s">
        <v>152</v>
      </c>
      <c r="H30" s="17" t="s">
        <v>172</v>
      </c>
      <c r="I30" s="32" t="s">
        <v>125</v>
      </c>
      <c r="J30" s="43"/>
      <c r="K30" s="32" t="s">
        <v>126</v>
      </c>
    </row>
    <row r="31" spans="2:30" x14ac:dyDescent="0.35">
      <c r="B31" s="267"/>
      <c r="C31" s="268"/>
      <c r="D31" s="18" t="s">
        <v>122</v>
      </c>
      <c r="E31" s="92"/>
      <c r="F31" s="18" t="s">
        <v>107</v>
      </c>
      <c r="G31" s="31" t="s">
        <v>124</v>
      </c>
      <c r="H31" s="18" t="s">
        <v>173</v>
      </c>
      <c r="I31" s="18" t="s">
        <v>122</v>
      </c>
      <c r="J31" s="40"/>
      <c r="K31" s="18" t="s">
        <v>127</v>
      </c>
    </row>
    <row r="32" spans="2:30" x14ac:dyDescent="0.35">
      <c r="B32" s="293" t="s">
        <v>45</v>
      </c>
      <c r="C32" s="294"/>
      <c r="D32" s="185"/>
      <c r="E32" s="102" t="str">
        <f>IF(AND(I$28="JA",'1. overzicht uren'!M$29&gt;0),('1. overzicht uren'!M$29-'4. tariefdifferentiatie'!I$21)/'4. tariefdifferentiatie'!D$41*D32,"")</f>
        <v/>
      </c>
      <c r="F32" s="98" t="str">
        <f>IF(AND(I$28="ja",'3. aantal aanvragen'!G$16&gt;0),('3. aantal aanvragen'!G$16-'3. aantal aanvragen'!G$17)*G32,"")</f>
        <v/>
      </c>
      <c r="G32" s="187"/>
      <c r="H32" s="189"/>
      <c r="I32" s="100" t="str">
        <f>IF(AND(I$28="JA",'1. overzicht uren'!M$29&gt;0,'3. aantal aanvragen'!G$16&gt;0),E32*F32,"")</f>
        <v/>
      </c>
      <c r="K32" s="170"/>
      <c r="L32" s="104" t="str">
        <f>IF(AND(OR(K32="variabel tarief",K32="combinatie vast tarief en variabel tarief"),H32=""),"vul de gemiddelde tracélengte in","")</f>
        <v/>
      </c>
      <c r="AB32" s="5">
        <f t="shared" ref="AB32:AB39" si="0">IF(OR(D32=0,D33=0),0,IF(D33/D32&gt;1.1,"differentiatie","vast"))</f>
        <v>0</v>
      </c>
      <c r="AC32" s="5" t="s">
        <v>128</v>
      </c>
      <c r="AD32" s="5" t="s">
        <v>171</v>
      </c>
    </row>
    <row r="33" spans="2:30" x14ac:dyDescent="0.35">
      <c r="B33" s="275" t="s">
        <v>45</v>
      </c>
      <c r="C33" s="276"/>
      <c r="D33" s="185"/>
      <c r="E33" s="102" t="str">
        <f>IF(AND(I$28="JA",'1. overzicht uren'!M$29&gt;0),('1. overzicht uren'!M$29-'4. tariefdifferentiatie'!I$21)/'4. tariefdifferentiatie'!D$41*D33,"")</f>
        <v/>
      </c>
      <c r="F33" s="98" t="str">
        <f>IF(AND(I$28="ja",'3. aantal aanvragen'!G$16&gt;0),('3. aantal aanvragen'!G$16-'3. aantal aanvragen'!G$17)*G33,"")</f>
        <v/>
      </c>
      <c r="G33" s="187"/>
      <c r="H33" s="189"/>
      <c r="I33" s="100" t="str">
        <f>IF(AND(I$28="JA",'1. overzicht uren'!M$29&gt;0,'3. aantal aanvragen'!G$16&gt;0),E33*F33,"")</f>
        <v/>
      </c>
      <c r="K33" s="170"/>
      <c r="L33" s="5" t="str">
        <f t="shared" ref="L33:L40" si="1">IF(AND(OR(K33="variabel tarief",K33="combinatie vast tarief en variabel tarief"),H33=""),"vul de gemiddelde tracélengte in","")</f>
        <v/>
      </c>
      <c r="AB33" s="5">
        <f t="shared" si="0"/>
        <v>0</v>
      </c>
      <c r="AC33" s="5" t="s">
        <v>168</v>
      </c>
      <c r="AD33" s="5" t="s">
        <v>188</v>
      </c>
    </row>
    <row r="34" spans="2:30" x14ac:dyDescent="0.35">
      <c r="B34" s="275" t="s">
        <v>45</v>
      </c>
      <c r="C34" s="276"/>
      <c r="D34" s="185"/>
      <c r="E34" s="102" t="str">
        <f>IF(AND(I$28="JA",'1. overzicht uren'!M$29&gt;0),('1. overzicht uren'!M$29-'4. tariefdifferentiatie'!I$21)/'4. tariefdifferentiatie'!D$41*D34,"")</f>
        <v/>
      </c>
      <c r="F34" s="98" t="str">
        <f>IF(AND(I$28="ja",'3. aantal aanvragen'!G$16&gt;0),('3. aantal aanvragen'!G$16-'3. aantal aanvragen'!G$17)*G34,"")</f>
        <v/>
      </c>
      <c r="G34" s="187"/>
      <c r="H34" s="189"/>
      <c r="I34" s="100" t="str">
        <f>IF(AND(I$28="JA",'1. overzicht uren'!M$29&gt;0,'3. aantal aanvragen'!G$16&gt;0),E34*F34,"")</f>
        <v/>
      </c>
      <c r="K34" s="170"/>
      <c r="L34" s="5" t="str">
        <f t="shared" si="1"/>
        <v/>
      </c>
      <c r="AB34" s="5">
        <f t="shared" si="0"/>
        <v>0</v>
      </c>
      <c r="AC34" s="5" t="s">
        <v>129</v>
      </c>
      <c r="AD34" s="5" t="s">
        <v>129</v>
      </c>
    </row>
    <row r="35" spans="2:30" x14ac:dyDescent="0.35">
      <c r="B35" s="275" t="s">
        <v>45</v>
      </c>
      <c r="C35" s="276"/>
      <c r="D35" s="185"/>
      <c r="E35" s="102" t="str">
        <f>IF(AND(I$28="JA",'1. overzicht uren'!M$29&gt;0),('1. overzicht uren'!M$29-'4. tariefdifferentiatie'!I$21)/'4. tariefdifferentiatie'!D$41*D35,"")</f>
        <v/>
      </c>
      <c r="F35" s="98" t="str">
        <f>IF(AND(I$28="ja",'3. aantal aanvragen'!G$16&gt;0),('3. aantal aanvragen'!G$16-'3. aantal aanvragen'!G$17)*G35,"")</f>
        <v/>
      </c>
      <c r="G35" s="187"/>
      <c r="H35" s="189"/>
      <c r="I35" s="100" t="str">
        <f>IF(AND(I$28="JA",'1. overzicht uren'!M$29&gt;0,'3. aantal aanvragen'!G$16&gt;0),E35*F35,"")</f>
        <v/>
      </c>
      <c r="K35" s="170"/>
      <c r="L35" s="5" t="str">
        <f t="shared" si="1"/>
        <v/>
      </c>
      <c r="AB35" s="5">
        <f t="shared" si="0"/>
        <v>0</v>
      </c>
    </row>
    <row r="36" spans="2:30" x14ac:dyDescent="0.35">
      <c r="B36" s="275" t="s">
        <v>45</v>
      </c>
      <c r="C36" s="276"/>
      <c r="D36" s="185"/>
      <c r="E36" s="102" t="str">
        <f>IF(AND(I$28="JA",'1. overzicht uren'!M$29&gt;0),('1. overzicht uren'!M$29-'4. tariefdifferentiatie'!I$21)/'4. tariefdifferentiatie'!D$41*D36,"")</f>
        <v/>
      </c>
      <c r="F36" s="98" t="str">
        <f>IF(AND(I$28="ja",'3. aantal aanvragen'!G$16&gt;0),('3. aantal aanvragen'!G$16-'3. aantal aanvragen'!G$17)*G36,"")</f>
        <v/>
      </c>
      <c r="G36" s="187"/>
      <c r="H36" s="189"/>
      <c r="I36" s="100" t="str">
        <f>IF(AND(I$28="JA",'1. overzicht uren'!M$29&gt;0,'3. aantal aanvragen'!G$16&gt;0),E36*F36,"")</f>
        <v/>
      </c>
      <c r="K36" s="170"/>
      <c r="L36" s="5" t="str">
        <f t="shared" si="1"/>
        <v/>
      </c>
      <c r="AB36" s="5">
        <f t="shared" si="0"/>
        <v>0</v>
      </c>
    </row>
    <row r="37" spans="2:30" x14ac:dyDescent="0.35">
      <c r="B37" s="275" t="s">
        <v>45</v>
      </c>
      <c r="C37" s="276"/>
      <c r="D37" s="185"/>
      <c r="E37" s="102" t="str">
        <f>IF(AND(I$28="JA",'1. overzicht uren'!M$29&gt;0),('1. overzicht uren'!M$29-'4. tariefdifferentiatie'!I$21)/'4. tariefdifferentiatie'!D$41*D37,"")</f>
        <v/>
      </c>
      <c r="F37" s="98" t="str">
        <f>IF(AND(I$28="ja",'3. aantal aanvragen'!G$16&gt;0),('3. aantal aanvragen'!G$16-'3. aantal aanvragen'!G$17)*G37,"")</f>
        <v/>
      </c>
      <c r="G37" s="187"/>
      <c r="H37" s="189"/>
      <c r="I37" s="100" t="str">
        <f>IF(AND(I$28="JA",'1. overzicht uren'!M$29&gt;0,'3. aantal aanvragen'!G$16&gt;0),E37*F37,"")</f>
        <v/>
      </c>
      <c r="K37" s="170"/>
      <c r="L37" s="5" t="str">
        <f t="shared" si="1"/>
        <v/>
      </c>
      <c r="AB37" s="5">
        <f t="shared" si="0"/>
        <v>0</v>
      </c>
    </row>
    <row r="38" spans="2:30" x14ac:dyDescent="0.35">
      <c r="B38" s="275" t="s">
        <v>45</v>
      </c>
      <c r="C38" s="276"/>
      <c r="D38" s="185"/>
      <c r="E38" s="102" t="str">
        <f>IF(AND(I$28="JA",'1. overzicht uren'!M$29&gt;0),('1. overzicht uren'!M$29-'4. tariefdifferentiatie'!I$21)/'4. tariefdifferentiatie'!D$41*D38,"")</f>
        <v/>
      </c>
      <c r="F38" s="98" t="str">
        <f>IF(AND(I$28="ja",'3. aantal aanvragen'!G$16&gt;0),('3. aantal aanvragen'!G$16-'3. aantal aanvragen'!G$17)*G38,"")</f>
        <v/>
      </c>
      <c r="G38" s="187"/>
      <c r="H38" s="189"/>
      <c r="I38" s="100" t="str">
        <f>IF(AND(I$28="JA",'1. overzicht uren'!M$29&gt;0,'3. aantal aanvragen'!G$16&gt;0),E38*F38,"")</f>
        <v/>
      </c>
      <c r="K38" s="170"/>
      <c r="L38" s="5" t="str">
        <f t="shared" si="1"/>
        <v/>
      </c>
      <c r="AB38" s="5">
        <f t="shared" si="0"/>
        <v>0</v>
      </c>
    </row>
    <row r="39" spans="2:30" x14ac:dyDescent="0.35">
      <c r="B39" s="275" t="s">
        <v>45</v>
      </c>
      <c r="C39" s="276"/>
      <c r="D39" s="185"/>
      <c r="E39" s="102" t="str">
        <f>IF(AND(I$28="JA",'1. overzicht uren'!M$29&gt;0),('1. overzicht uren'!M$29-'4. tariefdifferentiatie'!I$21)/'4. tariefdifferentiatie'!D$41*D39,"")</f>
        <v/>
      </c>
      <c r="F39" s="98" t="str">
        <f>IF(AND(I$28="ja",'3. aantal aanvragen'!G$16&gt;0),('3. aantal aanvragen'!G$16-'3. aantal aanvragen'!G$17)*G39,"")</f>
        <v/>
      </c>
      <c r="G39" s="187"/>
      <c r="H39" s="189"/>
      <c r="I39" s="100" t="str">
        <f>IF(AND(I$28="JA",'1. overzicht uren'!M$29&gt;0,'3. aantal aanvragen'!G$16&gt;0),E39*F39,"")</f>
        <v/>
      </c>
      <c r="K39" s="170"/>
      <c r="L39" s="5" t="str">
        <f t="shared" si="1"/>
        <v/>
      </c>
      <c r="AB39" s="5">
        <f t="shared" si="0"/>
        <v>0</v>
      </c>
    </row>
    <row r="40" spans="2:30" x14ac:dyDescent="0.35">
      <c r="B40" s="277" t="s">
        <v>45</v>
      </c>
      <c r="C40" s="278"/>
      <c r="D40" s="186"/>
      <c r="E40" s="103" t="str">
        <f>IF(AND(I$28="JA",'1. overzicht uren'!M$29&gt;0),('1. overzicht uren'!M$29-'4. tariefdifferentiatie'!I$21)/'4. tariefdifferentiatie'!D$41*D40,"")</f>
        <v/>
      </c>
      <c r="F40" s="99" t="str">
        <f>IF(AND(I$28="ja",'3. aantal aanvragen'!G$16&gt;0),('3. aantal aanvragen'!G$16-'3. aantal aanvragen'!G$17)*G40,"")</f>
        <v/>
      </c>
      <c r="G40" s="188"/>
      <c r="H40" s="190"/>
      <c r="I40" s="100" t="str">
        <f>IF(AND(I$28="JA",'1. overzicht uren'!M$29&gt;0,'3. aantal aanvragen'!G$16&gt;0),E40*F40,"")</f>
        <v/>
      </c>
      <c r="K40" s="174"/>
      <c r="L40" s="5" t="str">
        <f t="shared" si="1"/>
        <v/>
      </c>
    </row>
    <row r="41" spans="2:30" x14ac:dyDescent="0.35">
      <c r="B41" s="22" t="s">
        <v>153</v>
      </c>
      <c r="C41"/>
      <c r="D41" s="101">
        <f>SUMPRODUCT(D32:D40,F32:F40)</f>
        <v>0</v>
      </c>
      <c r="E41" s="279" t="str">
        <f>IF(AND(D41&lt;&gt;('1. overzicht uren'!M29-'4. tariefdifferentiatie'!I21),I28="JA"),"opgetelde tijdsbesteding wijkt af van tabblad 1, dit wordt automatisch gecorrigeerd in kolom E","")</f>
        <v/>
      </c>
      <c r="F41" s="280"/>
      <c r="G41" s="280"/>
      <c r="H41" s="237"/>
      <c r="I41" s="128">
        <f>SUM(I32:I40)</f>
        <v>0</v>
      </c>
      <c r="K41"/>
    </row>
    <row r="42" spans="2:30" x14ac:dyDescent="0.35">
      <c r="E42" s="247"/>
      <c r="F42" s="281"/>
      <c r="G42" s="281"/>
      <c r="H42" s="248"/>
    </row>
    <row r="43" spans="2:30" x14ac:dyDescent="0.35">
      <c r="E43" s="81"/>
      <c r="F43" s="81"/>
      <c r="G43" s="81"/>
      <c r="H43" s="81"/>
    </row>
    <row r="44" spans="2:30" x14ac:dyDescent="0.35">
      <c r="B44" s="94" t="s">
        <v>194</v>
      </c>
    </row>
    <row r="45" spans="2:30" x14ac:dyDescent="0.35">
      <c r="B45" s="272" t="s">
        <v>203</v>
      </c>
      <c r="C45" s="273"/>
      <c r="D45" s="273"/>
      <c r="E45" s="273"/>
      <c r="F45" s="273"/>
      <c r="G45" s="273"/>
      <c r="H45" s="273"/>
      <c r="I45" s="274"/>
      <c r="J45" s="273"/>
      <c r="K45" s="274"/>
    </row>
    <row r="46" spans="2:30" x14ac:dyDescent="0.35">
      <c r="B46" s="269" t="s">
        <v>130</v>
      </c>
      <c r="C46" s="270"/>
      <c r="D46" s="270"/>
      <c r="E46" s="270"/>
      <c r="F46" s="270"/>
      <c r="G46" s="270"/>
      <c r="H46" s="270"/>
      <c r="I46" s="270"/>
      <c r="J46" s="270"/>
      <c r="K46" s="271"/>
    </row>
    <row r="47" spans="2:30" x14ac:dyDescent="0.35">
      <c r="B47" s="269" t="s">
        <v>204</v>
      </c>
      <c r="C47" s="270"/>
      <c r="D47" s="270"/>
      <c r="E47" s="270"/>
      <c r="F47" s="270"/>
      <c r="G47" s="270"/>
      <c r="H47" s="270"/>
      <c r="I47" s="270"/>
      <c r="J47" s="270"/>
      <c r="K47" s="271"/>
    </row>
    <row r="48" spans="2:30" x14ac:dyDescent="0.35">
      <c r="B48" s="269" t="s">
        <v>205</v>
      </c>
      <c r="C48" s="270"/>
      <c r="D48" s="270"/>
      <c r="E48" s="270"/>
      <c r="F48" s="270"/>
      <c r="G48" s="270"/>
      <c r="H48" s="270"/>
      <c r="I48" s="270"/>
      <c r="J48" s="270"/>
      <c r="K48" s="271"/>
    </row>
    <row r="49" spans="2:11" x14ac:dyDescent="0.35">
      <c r="B49" s="7" t="s">
        <v>131</v>
      </c>
      <c r="C49" s="8"/>
      <c r="D49" s="8"/>
      <c r="E49" s="8"/>
      <c r="F49" s="8"/>
      <c r="G49" s="8"/>
      <c r="H49" s="8"/>
      <c r="I49" s="8"/>
      <c r="J49" s="8"/>
      <c r="K49" s="9"/>
    </row>
  </sheetData>
  <sheetProtection algorithmName="SHA-512" hashValue="pcfvmm/9Jz08ZvG0DmTTL1/i7ftlN5FEzfpP5LpxEnMbzU3KywWtogI03ZKTGTr28TC3udjxj7z7HIJZtpxKbA==" saltValue="Nrx2N4cRE+hOTucHJZdDLg==" spinCount="100000" sheet="1" objects="1" scenarios="1"/>
  <mergeCells count="24">
    <mergeCell ref="C28:H28"/>
    <mergeCell ref="B32:C32"/>
    <mergeCell ref="B33:C33"/>
    <mergeCell ref="B34:C34"/>
    <mergeCell ref="B29:I29"/>
    <mergeCell ref="B20:C20"/>
    <mergeCell ref="B21:C21"/>
    <mergeCell ref="B25:C25"/>
    <mergeCell ref="B26:C26"/>
    <mergeCell ref="C18:H18"/>
    <mergeCell ref="C23:H23"/>
    <mergeCell ref="B24:I24"/>
    <mergeCell ref="B47:K47"/>
    <mergeCell ref="B48:K48"/>
    <mergeCell ref="B30:C31"/>
    <mergeCell ref="B45:K45"/>
    <mergeCell ref="B46:K46"/>
    <mergeCell ref="B35:C35"/>
    <mergeCell ref="B36:C36"/>
    <mergeCell ref="B37:C37"/>
    <mergeCell ref="B38:C38"/>
    <mergeCell ref="B39:C39"/>
    <mergeCell ref="B40:C40"/>
    <mergeCell ref="E41:H42"/>
  </mergeCells>
  <conditionalFormatting sqref="D21">
    <cfRule type="expression" dxfId="17" priority="2">
      <formula>$I$18="JA"</formula>
    </cfRule>
    <cfRule type="expression" dxfId="16" priority="3">
      <formula>$I$18="NEE"</formula>
    </cfRule>
  </conditionalFormatting>
  <conditionalFormatting sqref="D26">
    <cfRule type="expression" dxfId="15" priority="1">
      <formula>$I$23="nee"</formula>
    </cfRule>
  </conditionalFormatting>
  <conditionalFormatting sqref="D41">
    <cfRule type="expression" dxfId="14" priority="4">
      <formula>$I$41=0</formula>
    </cfRule>
    <cfRule type="expression" dxfId="13" priority="5">
      <formula>$I$41&lt;0</formula>
    </cfRule>
    <cfRule type="expression" dxfId="12" priority="6">
      <formula>$I$41&gt;0</formula>
    </cfRule>
  </conditionalFormatting>
  <conditionalFormatting sqref="G30">
    <cfRule type="expression" dxfId="11" priority="15">
      <formula>SUM($G$32:$G$40)&gt;1</formula>
    </cfRule>
    <cfRule type="expression" dxfId="10" priority="16">
      <formula>SUM($G$32:$G$40)&lt;1</formula>
    </cfRule>
    <cfRule type="expression" dxfId="9" priority="17">
      <formula>SUM($G$32:$G$40)=1</formula>
    </cfRule>
  </conditionalFormatting>
  <conditionalFormatting sqref="I41">
    <cfRule type="expression" dxfId="7" priority="9">
      <formula>$I$41&lt;0</formula>
    </cfRule>
    <cfRule type="expression" dxfId="6" priority="11">
      <formula>$I$41&gt;0</formula>
    </cfRule>
  </conditionalFormatting>
  <dataValidations disablePrompts="1" count="4">
    <dataValidation type="list" allowBlank="1" showInputMessage="1" showErrorMessage="1" sqref="K32:K40" xr:uid="{CCD14432-55FD-473D-9E97-5585251E4CD8}">
      <formula1>$AC$32:$AC$36</formula1>
    </dataValidation>
    <dataValidation type="list" allowBlank="1" showInputMessage="1" showErrorMessage="1" sqref="K26" xr:uid="{6D2BE1DA-AF3B-4FDF-BD60-C9D538189F93}">
      <formula1>$AD$32:$AD$34</formula1>
    </dataValidation>
    <dataValidation type="list" allowBlank="1" showInputMessage="1" showErrorMessage="1" sqref="I18 I23" xr:uid="{3A330E89-CAA5-4DE6-945A-338BD4A14AD1}">
      <formula1>$AB$18:$AB$19</formula1>
    </dataValidation>
    <dataValidation type="custom" allowBlank="1" showInputMessage="1" showErrorMessage="1" sqref="D26" xr:uid="{91BAAA7E-4E63-4A65-B2E9-18601DF578E5}">
      <formula1>I23="ja"</formula1>
    </dataValidation>
  </dataValidation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expression" priority="7" id="{00000000-000E-0000-0300-000001000000}">
            <xm:f>$I$41=('1. overzicht uren'!$M$29-$I$21)</xm:f>
            <x14:dxf>
              <fill>
                <patternFill>
                  <bgColor rgb="FF00B050"/>
                </patternFill>
              </fill>
            </x14:dxf>
          </x14:cfRule>
          <xm:sqref>I41</xm:sqref>
        </x14:conditionalFormatting>
      </x14:conditionalFormatting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816696-0B08-4D51-8109-E49828256131}">
  <dimension ref="B1:AA59"/>
  <sheetViews>
    <sheetView workbookViewId="0"/>
  </sheetViews>
  <sheetFormatPr defaultColWidth="9.1796875" defaultRowHeight="14.5" x14ac:dyDescent="0.35"/>
  <cols>
    <col min="1" max="1" width="4" style="5" customWidth="1"/>
    <col min="2" max="2" width="11.453125" style="5" bestFit="1" customWidth="1"/>
    <col min="3" max="3" width="16.26953125" style="5" customWidth="1"/>
    <col min="4" max="4" width="8.7265625" style="5" customWidth="1"/>
    <col min="5" max="6" width="12.26953125" style="5" customWidth="1"/>
    <col min="7" max="7" width="22.453125" style="5" customWidth="1"/>
    <col min="8" max="8" width="14.7265625" style="5" customWidth="1"/>
    <col min="9" max="9" width="9.1796875" style="5"/>
    <col min="10" max="10" width="20.1796875" style="5" customWidth="1"/>
    <col min="11" max="26" width="9.1796875" style="5"/>
    <col min="27" max="27" width="16.7265625" style="5" hidden="1" customWidth="1"/>
    <col min="28" max="16384" width="9.1796875" style="5"/>
  </cols>
  <sheetData>
    <row r="1" spans="2:27" ht="18.5" x14ac:dyDescent="0.45">
      <c r="B1" s="83" t="s">
        <v>0</v>
      </c>
      <c r="C1" s="74"/>
      <c r="D1" s="74"/>
      <c r="E1" s="74"/>
      <c r="F1" s="74"/>
      <c r="G1" s="74"/>
      <c r="H1" s="74"/>
    </row>
    <row r="2" spans="2:27" ht="18.5" x14ac:dyDescent="0.45">
      <c r="B2" s="83"/>
      <c r="C2" s="74"/>
      <c r="D2" s="74"/>
      <c r="E2" s="74"/>
      <c r="F2" s="74"/>
      <c r="G2" s="74"/>
      <c r="H2" s="74"/>
    </row>
    <row r="3" spans="2:27" x14ac:dyDescent="0.35">
      <c r="B3" s="84" t="s">
        <v>134</v>
      </c>
      <c r="C3" s="74"/>
      <c r="D3" s="74"/>
      <c r="E3" s="74"/>
      <c r="F3" s="74"/>
      <c r="G3" s="74"/>
      <c r="H3" s="74"/>
    </row>
    <row r="4" spans="2:27" x14ac:dyDescent="0.35">
      <c r="B4" s="1" t="s">
        <v>149</v>
      </c>
      <c r="C4" s="2"/>
      <c r="D4" s="2"/>
      <c r="E4" s="2"/>
      <c r="F4" s="2"/>
      <c r="G4" s="2"/>
      <c r="H4" s="3"/>
    </row>
    <row r="5" spans="2:27" x14ac:dyDescent="0.35">
      <c r="B5" s="4" t="s">
        <v>150</v>
      </c>
      <c r="H5" s="6"/>
    </row>
    <row r="6" spans="2:27" x14ac:dyDescent="0.35">
      <c r="B6" s="53" t="s">
        <v>132</v>
      </c>
      <c r="H6" s="6"/>
    </row>
    <row r="7" spans="2:27" x14ac:dyDescent="0.35">
      <c r="B7" s="53" t="s">
        <v>133</v>
      </c>
      <c r="H7" s="6"/>
    </row>
    <row r="8" spans="2:27" x14ac:dyDescent="0.35">
      <c r="B8" s="53" t="s">
        <v>151</v>
      </c>
      <c r="H8" s="6"/>
    </row>
    <row r="9" spans="2:27" x14ac:dyDescent="0.35">
      <c r="B9" s="53" t="s">
        <v>104</v>
      </c>
      <c r="H9" s="6"/>
    </row>
    <row r="10" spans="2:27" x14ac:dyDescent="0.35">
      <c r="B10" s="54" t="s">
        <v>147</v>
      </c>
      <c r="C10" s="8"/>
      <c r="D10" s="8"/>
      <c r="E10" s="8"/>
      <c r="F10" s="8"/>
      <c r="G10" s="8"/>
      <c r="H10" s="9"/>
    </row>
    <row r="11" spans="2:27" x14ac:dyDescent="0.35">
      <c r="AA11" s="5" t="s">
        <v>114</v>
      </c>
    </row>
    <row r="12" spans="2:27" x14ac:dyDescent="0.35">
      <c r="AA12" s="5" t="s">
        <v>115</v>
      </c>
    </row>
    <row r="13" spans="2:27" x14ac:dyDescent="0.35">
      <c r="B13" s="44" t="s">
        <v>132</v>
      </c>
      <c r="C13" s="2"/>
      <c r="D13" s="2"/>
      <c r="E13" s="2"/>
      <c r="F13" s="2"/>
      <c r="G13" s="2"/>
      <c r="H13" s="3"/>
    </row>
    <row r="14" spans="2:27" x14ac:dyDescent="0.35">
      <c r="B14" s="269" t="s">
        <v>135</v>
      </c>
      <c r="C14" s="270"/>
      <c r="D14" s="270"/>
      <c r="E14" s="270"/>
      <c r="F14" s="270"/>
      <c r="G14" s="271"/>
      <c r="H14" s="184"/>
      <c r="I14" s="5" t="s">
        <v>124</v>
      </c>
    </row>
    <row r="15" spans="2:27" ht="30" customHeight="1" x14ac:dyDescent="0.35">
      <c r="B15" s="300" t="s">
        <v>136</v>
      </c>
      <c r="C15" s="270"/>
      <c r="D15" s="270"/>
      <c r="E15" s="270"/>
      <c r="F15" s="270"/>
      <c r="G15" s="270"/>
      <c r="H15" s="6"/>
    </row>
    <row r="16" spans="2:27" ht="46.5" customHeight="1" x14ac:dyDescent="0.35">
      <c r="B16" s="287" t="s">
        <v>138</v>
      </c>
      <c r="C16" s="295"/>
      <c r="D16" s="295"/>
      <c r="E16" s="295"/>
      <c r="F16" s="295"/>
      <c r="G16" s="295"/>
      <c r="H16" s="9"/>
    </row>
    <row r="18" spans="2:8" x14ac:dyDescent="0.35">
      <c r="B18" s="45" t="s">
        <v>133</v>
      </c>
      <c r="C18" s="46"/>
      <c r="D18" s="46"/>
      <c r="E18" s="46"/>
      <c r="F18" s="46"/>
      <c r="G18" s="46"/>
      <c r="H18" s="47"/>
    </row>
    <row r="19" spans="2:8" ht="30" customHeight="1" x14ac:dyDescent="0.35">
      <c r="B19" s="272" t="s">
        <v>137</v>
      </c>
      <c r="C19" s="273"/>
      <c r="D19" s="273"/>
      <c r="E19" s="273"/>
      <c r="F19" s="273"/>
      <c r="G19" s="273"/>
      <c r="H19" s="191"/>
    </row>
    <row r="20" spans="2:8" x14ac:dyDescent="0.35">
      <c r="B20" s="4"/>
      <c r="H20" s="3"/>
    </row>
    <row r="21" spans="2:8" ht="29.25" customHeight="1" x14ac:dyDescent="0.35">
      <c r="B21" s="269" t="s">
        <v>139</v>
      </c>
      <c r="C21" s="270"/>
      <c r="D21" s="270"/>
      <c r="E21" s="270"/>
      <c r="F21" s="270"/>
      <c r="G21" s="270"/>
      <c r="H21" s="6"/>
    </row>
    <row r="22" spans="2:8" ht="44.25" customHeight="1" x14ac:dyDescent="0.35">
      <c r="B22" s="287" t="s">
        <v>140</v>
      </c>
      <c r="C22" s="295"/>
      <c r="D22" s="295"/>
      <c r="E22" s="295"/>
      <c r="F22" s="295"/>
      <c r="G22" s="295"/>
      <c r="H22" s="9"/>
    </row>
    <row r="23" spans="2:8" x14ac:dyDescent="0.35">
      <c r="B23" s="265" t="s">
        <v>120</v>
      </c>
      <c r="C23" s="266"/>
      <c r="D23" s="298" t="s">
        <v>124</v>
      </c>
      <c r="E23" s="1"/>
      <c r="F23" s="2"/>
      <c r="G23" s="2"/>
      <c r="H23" s="3"/>
    </row>
    <row r="24" spans="2:8" x14ac:dyDescent="0.35">
      <c r="B24" s="296"/>
      <c r="C24" s="297"/>
      <c r="D24" s="299"/>
      <c r="E24" s="7"/>
      <c r="F24" s="8"/>
      <c r="G24" s="8"/>
      <c r="H24" s="9"/>
    </row>
    <row r="25" spans="2:8" x14ac:dyDescent="0.35">
      <c r="B25" s="1" t="str">
        <f>'4. tariefdifferentiatie'!B32</f>
        <v>…</v>
      </c>
      <c r="C25" s="3"/>
      <c r="D25" s="192"/>
      <c r="E25" s="1" t="s">
        <v>124</v>
      </c>
      <c r="F25" s="2"/>
      <c r="G25" s="2"/>
      <c r="H25" s="3"/>
    </row>
    <row r="26" spans="2:8" x14ac:dyDescent="0.35">
      <c r="B26" s="4" t="str">
        <f>'4. tariefdifferentiatie'!B33</f>
        <v>…</v>
      </c>
      <c r="C26" s="6"/>
      <c r="D26" s="193"/>
      <c r="E26" s="4" t="s">
        <v>124</v>
      </c>
      <c r="H26" s="6"/>
    </row>
    <row r="27" spans="2:8" x14ac:dyDescent="0.35">
      <c r="B27" s="4" t="str">
        <f>'4. tariefdifferentiatie'!B34</f>
        <v>…</v>
      </c>
      <c r="C27" s="6"/>
      <c r="D27" s="193"/>
      <c r="E27" s="4" t="s">
        <v>124</v>
      </c>
      <c r="H27" s="6"/>
    </row>
    <row r="28" spans="2:8" x14ac:dyDescent="0.35">
      <c r="B28" s="4" t="str">
        <f>'4. tariefdifferentiatie'!B35</f>
        <v>…</v>
      </c>
      <c r="C28" s="6"/>
      <c r="D28" s="193"/>
      <c r="E28" s="4" t="s">
        <v>124</v>
      </c>
      <c r="H28" s="6"/>
    </row>
    <row r="29" spans="2:8" x14ac:dyDescent="0.35">
      <c r="B29" s="4" t="str">
        <f>'4. tariefdifferentiatie'!B36</f>
        <v>…</v>
      </c>
      <c r="C29" s="6"/>
      <c r="D29" s="193"/>
      <c r="E29" s="4" t="s">
        <v>124</v>
      </c>
      <c r="H29" s="6"/>
    </row>
    <row r="30" spans="2:8" x14ac:dyDescent="0.35">
      <c r="B30" s="4" t="str">
        <f>'4. tariefdifferentiatie'!B37</f>
        <v>…</v>
      </c>
      <c r="C30" s="6"/>
      <c r="D30" s="193"/>
      <c r="E30" s="4" t="s">
        <v>124</v>
      </c>
      <c r="H30" s="6"/>
    </row>
    <row r="31" spans="2:8" x14ac:dyDescent="0.35">
      <c r="B31" s="4" t="str">
        <f>'4. tariefdifferentiatie'!B38</f>
        <v>…</v>
      </c>
      <c r="C31" s="6"/>
      <c r="D31" s="193"/>
      <c r="E31" s="4" t="s">
        <v>124</v>
      </c>
      <c r="H31" s="6"/>
    </row>
    <row r="32" spans="2:8" x14ac:dyDescent="0.35">
      <c r="B32" s="4" t="str">
        <f>'4. tariefdifferentiatie'!B39</f>
        <v>…</v>
      </c>
      <c r="C32" s="6"/>
      <c r="D32" s="193"/>
      <c r="E32" s="4" t="s">
        <v>124</v>
      </c>
      <c r="H32" s="6"/>
    </row>
    <row r="33" spans="2:8" x14ac:dyDescent="0.35">
      <c r="B33" s="7" t="str">
        <f>'4. tariefdifferentiatie'!B40</f>
        <v>…</v>
      </c>
      <c r="C33" s="9"/>
      <c r="D33" s="193"/>
      <c r="E33" s="7" t="s">
        <v>124</v>
      </c>
      <c r="F33" s="8"/>
      <c r="G33" s="8"/>
      <c r="H33" s="9"/>
    </row>
    <row r="34" spans="2:8" x14ac:dyDescent="0.35">
      <c r="B34" s="2"/>
      <c r="C34" s="2"/>
      <c r="D34" s="2"/>
      <c r="E34" s="2"/>
      <c r="F34" s="2"/>
      <c r="G34" s="2"/>
      <c r="H34" s="2"/>
    </row>
    <row r="36" spans="2:8" x14ac:dyDescent="0.35">
      <c r="B36" s="44" t="s">
        <v>141</v>
      </c>
      <c r="C36" s="2"/>
      <c r="D36" s="2"/>
      <c r="E36" s="2"/>
      <c r="F36" s="2"/>
      <c r="G36" s="2"/>
      <c r="H36" s="3"/>
    </row>
    <row r="37" spans="2:8" x14ac:dyDescent="0.35">
      <c r="B37" s="4" t="s">
        <v>142</v>
      </c>
      <c r="H37" s="191"/>
    </row>
    <row r="38" spans="2:8" ht="64.5" customHeight="1" x14ac:dyDescent="0.35">
      <c r="B38" s="269" t="s">
        <v>143</v>
      </c>
      <c r="C38" s="270"/>
      <c r="D38" s="270"/>
      <c r="E38" s="270"/>
      <c r="F38" s="270"/>
      <c r="G38" s="270"/>
      <c r="H38" s="271"/>
    </row>
    <row r="39" spans="2:8" ht="31.5" customHeight="1" x14ac:dyDescent="0.35">
      <c r="B39" s="269" t="s">
        <v>144</v>
      </c>
      <c r="C39" s="270"/>
      <c r="D39" s="270"/>
      <c r="E39" s="270"/>
      <c r="F39" s="270"/>
      <c r="G39" s="270"/>
      <c r="H39" s="271"/>
    </row>
    <row r="40" spans="2:8" x14ac:dyDescent="0.35">
      <c r="B40" s="4"/>
      <c r="H40" s="6"/>
    </row>
    <row r="41" spans="2:8" x14ac:dyDescent="0.35">
      <c r="B41" s="265" t="s">
        <v>120</v>
      </c>
      <c r="C41" s="266"/>
      <c r="D41" s="298" t="s">
        <v>145</v>
      </c>
      <c r="E41" s="301" t="s">
        <v>206</v>
      </c>
      <c r="H41" s="6"/>
    </row>
    <row r="42" spans="2:8" x14ac:dyDescent="0.35">
      <c r="B42" s="296"/>
      <c r="C42" s="297"/>
      <c r="D42" s="299"/>
      <c r="E42" s="302"/>
      <c r="H42" s="6"/>
    </row>
    <row r="43" spans="2:8" x14ac:dyDescent="0.35">
      <c r="B43" s="4" t="str">
        <f>'4. tariefdifferentiatie'!B26</f>
        <v>regulier (&gt;25m)</v>
      </c>
      <c r="D43" s="194"/>
      <c r="E43" s="195"/>
      <c r="G43" s="94" t="s">
        <v>209</v>
      </c>
      <c r="H43" s="6"/>
    </row>
    <row r="44" spans="2:8" x14ac:dyDescent="0.35">
      <c r="B44" s="4" t="str">
        <f>'4. tariefdifferentiatie'!B32</f>
        <v>…</v>
      </c>
      <c r="D44" s="196"/>
      <c r="E44" s="197"/>
      <c r="H44" s="6"/>
    </row>
    <row r="45" spans="2:8" x14ac:dyDescent="0.35">
      <c r="B45" s="4" t="str">
        <f>'4. tariefdifferentiatie'!B33</f>
        <v>…</v>
      </c>
      <c r="D45" s="196"/>
      <c r="E45" s="197"/>
      <c r="H45" s="6"/>
    </row>
    <row r="46" spans="2:8" x14ac:dyDescent="0.35">
      <c r="B46" s="4" t="str">
        <f>'4. tariefdifferentiatie'!B34</f>
        <v>…</v>
      </c>
      <c r="D46" s="196"/>
      <c r="E46" s="197"/>
      <c r="H46" s="6"/>
    </row>
    <row r="47" spans="2:8" x14ac:dyDescent="0.35">
      <c r="B47" s="4" t="str">
        <f>'4. tariefdifferentiatie'!B35</f>
        <v>…</v>
      </c>
      <c r="D47" s="196"/>
      <c r="E47" s="197"/>
      <c r="H47" s="6"/>
    </row>
    <row r="48" spans="2:8" x14ac:dyDescent="0.35">
      <c r="B48" s="4" t="str">
        <f>'4. tariefdifferentiatie'!B36</f>
        <v>…</v>
      </c>
      <c r="D48" s="196"/>
      <c r="E48" s="197"/>
      <c r="H48" s="6"/>
    </row>
    <row r="49" spans="2:9" x14ac:dyDescent="0.35">
      <c r="B49" s="4" t="str">
        <f>'4. tariefdifferentiatie'!B37</f>
        <v>…</v>
      </c>
      <c r="D49" s="196"/>
      <c r="E49" s="193"/>
      <c r="H49" s="6"/>
    </row>
    <row r="50" spans="2:9" x14ac:dyDescent="0.35">
      <c r="B50" s="4" t="str">
        <f>'4. tariefdifferentiatie'!B38</f>
        <v>…</v>
      </c>
      <c r="D50" s="196"/>
      <c r="E50" s="193"/>
      <c r="H50" s="6"/>
    </row>
    <row r="51" spans="2:9" x14ac:dyDescent="0.35">
      <c r="B51" s="4" t="str">
        <f>'4. tariefdifferentiatie'!B39</f>
        <v>…</v>
      </c>
      <c r="D51" s="196"/>
      <c r="E51" s="193"/>
      <c r="H51" s="6"/>
    </row>
    <row r="52" spans="2:9" x14ac:dyDescent="0.35">
      <c r="B52" s="7" t="str">
        <f>'4. tariefdifferentiatie'!B40</f>
        <v>…</v>
      </c>
      <c r="C52" s="8"/>
      <c r="D52" s="198"/>
      <c r="E52" s="199"/>
      <c r="H52" s="6"/>
    </row>
    <row r="53" spans="2:9" x14ac:dyDescent="0.35">
      <c r="B53" s="7"/>
      <c r="C53" s="8"/>
      <c r="D53" s="8"/>
      <c r="E53" s="8"/>
      <c r="F53" s="8"/>
      <c r="G53" s="8"/>
      <c r="H53" s="9"/>
    </row>
    <row r="55" spans="2:9" x14ac:dyDescent="0.35">
      <c r="B55" s="44" t="s">
        <v>104</v>
      </c>
      <c r="C55" s="2"/>
      <c r="D55" s="2"/>
      <c r="E55" s="2"/>
      <c r="F55" s="2"/>
      <c r="G55" s="2"/>
      <c r="H55" s="3"/>
    </row>
    <row r="56" spans="2:9" x14ac:dyDescent="0.35">
      <c r="B56" s="7" t="s">
        <v>146</v>
      </c>
      <c r="C56" s="8"/>
      <c r="D56" s="8"/>
      <c r="E56" s="8"/>
      <c r="F56" s="8"/>
      <c r="G56" s="8"/>
      <c r="H56" s="191"/>
    </row>
    <row r="58" spans="2:9" x14ac:dyDescent="0.35">
      <c r="B58" s="44" t="s">
        <v>147</v>
      </c>
      <c r="C58" s="2"/>
      <c r="D58" s="2"/>
      <c r="E58" s="2"/>
      <c r="F58" s="2"/>
      <c r="G58" s="2"/>
      <c r="H58" s="3"/>
    </row>
    <row r="59" spans="2:9" x14ac:dyDescent="0.35">
      <c r="B59" s="7" t="s">
        <v>148</v>
      </c>
      <c r="C59" s="8"/>
      <c r="D59" s="8"/>
      <c r="E59" s="8"/>
      <c r="F59" s="8"/>
      <c r="G59" s="8"/>
      <c r="H59" s="200"/>
      <c r="I59" s="5" t="s">
        <v>124</v>
      </c>
    </row>
  </sheetData>
  <mergeCells count="13">
    <mergeCell ref="B41:C42"/>
    <mergeCell ref="D41:D42"/>
    <mergeCell ref="B38:H38"/>
    <mergeCell ref="B39:H39"/>
    <mergeCell ref="B15:G15"/>
    <mergeCell ref="E41:E42"/>
    <mergeCell ref="B14:G14"/>
    <mergeCell ref="B16:G16"/>
    <mergeCell ref="B19:G19"/>
    <mergeCell ref="B23:C24"/>
    <mergeCell ref="D23:D24"/>
    <mergeCell ref="B21:G21"/>
    <mergeCell ref="B22:G22"/>
  </mergeCells>
  <conditionalFormatting sqref="D25:D33">
    <cfRule type="expression" dxfId="5" priority="8">
      <formula>$H$19="nee"</formula>
    </cfRule>
  </conditionalFormatting>
  <conditionalFormatting sqref="D43:E52">
    <cfRule type="expression" dxfId="3" priority="7">
      <formula>$H$37="nee"</formula>
    </cfRule>
  </conditionalFormatting>
  <dataValidations count="1">
    <dataValidation type="list" allowBlank="1" showInputMessage="1" showErrorMessage="1" sqref="H19 H37 H56" xr:uid="{3A7F9DD9-2F91-4CBD-B236-9D3F650A407D}">
      <formula1>$AA$11:$AA$12</formula1>
    </dataValidation>
  </dataValidations>
  <hyperlinks>
    <hyperlink ref="B6" location="'5. beleidskeuzes'!B13" display="kostendekkendheid" xr:uid="{873183E9-F4C0-4F1E-806A-FE0A4D3A886D}"/>
    <hyperlink ref="B7" location="'5. beleidskeuzes'!B18" display="kruissubsidiëring" xr:uid="{B08FE9D9-3D2F-44A7-9676-6D3F8B357139}"/>
    <hyperlink ref="B8" location="'5. beleidskeuzes'!B36" display="specifieke handelingen als opslag in tarief" xr:uid="{9C193518-C480-4FDC-99E2-A4A038A841C8}"/>
    <hyperlink ref="B9" location="'5. beleidskeuzes'!B54" display="BTW" xr:uid="{FED30B48-6B9C-44B4-99F7-2E039B638521}"/>
    <hyperlink ref="B10" location="'5. beleidskeuzes'!B57" display="oninbare vorderingen" xr:uid="{9739727A-D1F0-44D4-9A61-F0C639146129}"/>
  </hyperlinks>
  <pageMargins left="0.7" right="0.7" top="0.75" bottom="0.75" header="0.3" footer="0.3"/>
  <drawing r:id="rId1"/>
  <extLst>
    <ext xmlns:x14="http://schemas.microsoft.com/office/spreadsheetml/2009/9/main" uri="{78C0D931-6437-407d-A8EE-F0AAD7539E65}">
      <x14:conditionalFormattings>
        <x14:conditionalFormatting xmlns:xm="http://schemas.microsoft.com/office/excel/2006/main">
          <x14:cfRule type="expression" priority="2" id="{29D694DC-A5B7-4094-B977-FCA963DBA06A}">
            <xm:f>'4. tariefdifferentiatie'!$I$23="nee"</xm:f>
            <x14:dxf>
              <fill>
                <patternFill>
                  <bgColor theme="0" tint="-0.14996795556505021"/>
                </patternFill>
              </fill>
            </x14:dxf>
          </x14:cfRule>
          <xm:sqref>D43:E43</xm:sqref>
        </x14:conditionalFormatting>
        <x14:conditionalFormatting xmlns:xm="http://schemas.microsoft.com/office/excel/2006/main">
          <x14:cfRule type="expression" priority="1" id="{3506F30F-8204-4CEE-A2DF-E1C81E6F80F7}">
            <xm:f>'4. tariefdifferentiatie'!$I$23="ja"</xm:f>
            <x14:dxf>
              <fill>
                <patternFill>
                  <bgColor theme="0" tint="-0.14996795556505021"/>
                </patternFill>
              </fill>
            </x14:dxf>
          </x14:cfRule>
          <xm:sqref>D44:E52</xm:sqref>
        </x14:conditionalFormatting>
      </x14:conditionalFormatting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738ABF-9A42-4896-8AE7-90AF631F112C}">
  <dimension ref="B1:AH31"/>
  <sheetViews>
    <sheetView zoomScaleNormal="100" workbookViewId="0">
      <selection activeCell="N22" sqref="N22:O22"/>
    </sheetView>
  </sheetViews>
  <sheetFormatPr defaultColWidth="9.1796875" defaultRowHeight="14.5" x14ac:dyDescent="0.35"/>
  <cols>
    <col min="1" max="1" width="6.54296875" style="5" customWidth="1"/>
    <col min="2" max="2" width="9.1796875" style="5"/>
    <col min="3" max="3" width="13.453125" style="5" customWidth="1"/>
    <col min="4" max="4" width="14.1796875" style="5" customWidth="1"/>
    <col min="5" max="5" width="14.453125" style="5" customWidth="1"/>
    <col min="6" max="9" width="14.26953125" style="5" hidden="1" customWidth="1"/>
    <col min="10" max="10" width="14.26953125" style="5" customWidth="1"/>
    <col min="11" max="12" width="14.26953125" style="5" hidden="1" customWidth="1"/>
    <col min="13" max="13" width="14.26953125" style="5" customWidth="1"/>
    <col min="14" max="16" width="9.1796875" style="5"/>
    <col min="17" max="17" width="22" style="5" customWidth="1"/>
    <col min="18" max="19" width="6.1796875" style="5" hidden="1" customWidth="1"/>
    <col min="20" max="21" width="12.7265625" style="5" customWidth="1"/>
    <col min="22" max="22" width="10.54296875" style="5" bestFit="1" customWidth="1"/>
    <col min="23" max="23" width="16.7265625" style="5" bestFit="1" customWidth="1"/>
    <col min="24" max="24" width="9" style="5" customWidth="1"/>
    <col min="25" max="25" width="10.1796875" style="5" bestFit="1" customWidth="1"/>
    <col min="26" max="33" width="9.1796875" style="5"/>
    <col min="34" max="34" width="0" style="5" hidden="1" customWidth="1"/>
    <col min="35" max="16384" width="9.1796875" style="5"/>
  </cols>
  <sheetData>
    <row r="1" spans="2:34" ht="18.5" x14ac:dyDescent="0.45">
      <c r="B1" s="83" t="s">
        <v>0</v>
      </c>
      <c r="C1" s="74"/>
      <c r="D1" s="74"/>
      <c r="E1" s="74"/>
      <c r="F1" s="74"/>
      <c r="G1" s="74"/>
      <c r="H1" s="74"/>
      <c r="I1" s="74"/>
      <c r="J1" s="74"/>
      <c r="K1" s="74"/>
      <c r="L1" s="74"/>
      <c r="M1" s="74"/>
      <c r="N1" s="74"/>
      <c r="O1" s="74"/>
    </row>
    <row r="2" spans="2:34" ht="18.5" x14ac:dyDescent="0.45">
      <c r="B2" s="83"/>
      <c r="C2" s="74"/>
      <c r="D2" s="74"/>
      <c r="E2" s="74"/>
      <c r="F2" s="74"/>
      <c r="G2" s="74"/>
      <c r="H2" s="74"/>
      <c r="I2" s="74"/>
      <c r="J2" s="74"/>
      <c r="K2" s="74"/>
      <c r="L2" s="74"/>
      <c r="M2" s="74"/>
      <c r="N2" s="74"/>
      <c r="O2" s="74"/>
    </row>
    <row r="3" spans="2:34" x14ac:dyDescent="0.35">
      <c r="B3" s="84" t="s">
        <v>212</v>
      </c>
      <c r="C3" s="74"/>
      <c r="D3" s="74"/>
      <c r="E3" s="74"/>
      <c r="F3" s="74"/>
      <c r="G3" s="74"/>
      <c r="H3" s="74"/>
      <c r="I3" s="74"/>
      <c r="J3" s="74"/>
      <c r="K3" s="74"/>
      <c r="L3" s="74"/>
      <c r="M3" s="74"/>
      <c r="N3" s="74"/>
      <c r="O3" s="74"/>
    </row>
    <row r="4" spans="2:34" x14ac:dyDescent="0.35">
      <c r="B4" s="48" t="s">
        <v>159</v>
      </c>
      <c r="C4" s="2"/>
      <c r="D4" s="2"/>
      <c r="E4" s="2"/>
      <c r="F4" s="2"/>
      <c r="G4" s="2"/>
      <c r="H4" s="2"/>
      <c r="I4" s="2"/>
      <c r="J4" s="2"/>
      <c r="K4" s="2"/>
      <c r="L4" s="2"/>
      <c r="M4" s="2"/>
      <c r="N4" s="57" t="s">
        <v>154</v>
      </c>
      <c r="O4" s="58" t="s">
        <v>72</v>
      </c>
    </row>
    <row r="5" spans="2:34" x14ac:dyDescent="0.35">
      <c r="B5" s="56" t="s">
        <v>155</v>
      </c>
      <c r="N5" s="70">
        <f>'2. overzicht kosten'!F30</f>
        <v>0</v>
      </c>
      <c r="O5" s="70">
        <f>'2. overzicht kosten'!I30*hulp!B2*hulp!B3</f>
        <v>0</v>
      </c>
    </row>
    <row r="6" spans="2:34" x14ac:dyDescent="0.35">
      <c r="B6" s="56" t="s">
        <v>87</v>
      </c>
      <c r="N6" s="66"/>
      <c r="O6" s="67">
        <f>('2. overzicht kosten'!I39+'2. overzicht kosten'!I47)*hulp!B1*hulp!B2*hulp!B3</f>
        <v>0</v>
      </c>
    </row>
    <row r="7" spans="2:34" x14ac:dyDescent="0.35">
      <c r="B7" s="4"/>
      <c r="N7" s="66"/>
      <c r="O7" s="71"/>
    </row>
    <row r="8" spans="2:34" x14ac:dyDescent="0.35">
      <c r="B8" s="59" t="s">
        <v>156</v>
      </c>
      <c r="C8" s="46"/>
      <c r="D8" s="46"/>
      <c r="E8" s="46"/>
      <c r="F8" s="46"/>
      <c r="G8" s="46"/>
      <c r="H8" s="46"/>
      <c r="I8" s="46"/>
      <c r="J8" s="46"/>
      <c r="K8" s="46"/>
      <c r="L8" s="46"/>
      <c r="M8" s="46"/>
      <c r="N8" s="64"/>
      <c r="O8" s="65">
        <f>O5+O6</f>
        <v>0</v>
      </c>
      <c r="T8" s="305" t="str">
        <f>IF(SUM(R14:R24)&gt;0,"pas desgewenst verhouding vast en variabel aan","")</f>
        <v/>
      </c>
      <c r="U8" s="306"/>
      <c r="V8" s="104"/>
    </row>
    <row r="9" spans="2:34" x14ac:dyDescent="0.35">
      <c r="T9" s="307"/>
      <c r="U9" s="307"/>
    </row>
    <row r="10" spans="2:34" ht="15" customHeight="1" x14ac:dyDescent="0.35">
      <c r="B10" s="265" t="s">
        <v>120</v>
      </c>
      <c r="C10" s="266"/>
      <c r="D10" s="32" t="s">
        <v>121</v>
      </c>
      <c r="E10" s="62" t="s">
        <v>72</v>
      </c>
      <c r="F10" s="62" t="s">
        <v>72</v>
      </c>
      <c r="G10" s="62"/>
      <c r="H10" s="62"/>
      <c r="I10" s="62" t="s">
        <v>72</v>
      </c>
      <c r="J10" s="62" t="s">
        <v>72</v>
      </c>
      <c r="K10" s="62" t="s">
        <v>169</v>
      </c>
      <c r="L10" s="62"/>
      <c r="M10" s="62" t="s">
        <v>72</v>
      </c>
      <c r="N10" s="320" t="s">
        <v>163</v>
      </c>
      <c r="O10" s="321"/>
      <c r="P10" s="303" t="s">
        <v>164</v>
      </c>
      <c r="Q10" s="304"/>
      <c r="R10" s="82"/>
      <c r="S10" s="82"/>
      <c r="T10" s="303" t="s">
        <v>210</v>
      </c>
      <c r="U10" s="304"/>
      <c r="V10" s="319" t="s">
        <v>73</v>
      </c>
      <c r="W10" s="280"/>
      <c r="X10" s="237"/>
      <c r="Z10" s="94"/>
    </row>
    <row r="11" spans="2:34" x14ac:dyDescent="0.35">
      <c r="B11" s="296"/>
      <c r="C11" s="297"/>
      <c r="D11" s="107" t="s">
        <v>122</v>
      </c>
      <c r="E11" s="61" t="s">
        <v>160</v>
      </c>
      <c r="F11" s="61" t="s">
        <v>161</v>
      </c>
      <c r="G11" s="61" t="s">
        <v>167</v>
      </c>
      <c r="H11" s="61"/>
      <c r="I11" s="61" t="s">
        <v>161</v>
      </c>
      <c r="J11" s="61" t="s">
        <v>161</v>
      </c>
      <c r="K11" s="61" t="s">
        <v>162</v>
      </c>
      <c r="L11" s="61" t="s">
        <v>170</v>
      </c>
      <c r="M11" s="61" t="s">
        <v>176</v>
      </c>
      <c r="N11" s="322"/>
      <c r="O11" s="322"/>
      <c r="P11" s="313"/>
      <c r="Q11" s="314"/>
      <c r="R11" s="118"/>
      <c r="S11" s="118"/>
      <c r="T11" s="122" t="s">
        <v>165</v>
      </c>
      <c r="U11" s="123" t="s">
        <v>211</v>
      </c>
      <c r="V11" s="72" t="s">
        <v>165</v>
      </c>
      <c r="W11" s="61" t="s">
        <v>207</v>
      </c>
      <c r="X11" s="63" t="s">
        <v>166</v>
      </c>
    </row>
    <row r="12" spans="2:34" x14ac:dyDescent="0.35">
      <c r="B12" s="324" t="str">
        <f>IF('4. tariefdifferentiatie'!I18="ja",'4. tariefdifferentiatie'!B21,"")</f>
        <v/>
      </c>
      <c r="C12" s="289"/>
      <c r="D12" s="108" t="str">
        <f>IF(B12="","",'4. tariefdifferentiatie'!D21)</f>
        <v/>
      </c>
      <c r="E12" s="109" t="str">
        <f>IF(AND(O$8&gt;0,N$5&gt;0,'4. tariefdifferentiatie'!I18="ja"),D12*(O$8/N$5),"")</f>
        <v/>
      </c>
      <c r="F12" s="109" t="str">
        <f>E12</f>
        <v/>
      </c>
      <c r="G12" s="109"/>
      <c r="H12" s="109"/>
      <c r="I12" s="109"/>
      <c r="J12" s="109" t="str">
        <f>F12</f>
        <v/>
      </c>
      <c r="K12" s="110"/>
      <c r="L12" s="110"/>
      <c r="M12" s="109" t="str">
        <f>J12</f>
        <v/>
      </c>
      <c r="N12" s="323" t="str">
        <f>IF('4. tariefdifferentiatie'!I18="ja",'4. tariefdifferentiatie'!F21,"")</f>
        <v/>
      </c>
      <c r="O12" s="323"/>
      <c r="P12" s="315" t="str">
        <f>IF('4. tariefdifferentiatie'!I18="ja","vast tarief","")</f>
        <v/>
      </c>
      <c r="Q12" s="316"/>
      <c r="R12" s="119"/>
      <c r="S12" s="119"/>
      <c r="T12" s="124"/>
      <c r="U12" s="125"/>
      <c r="V12" s="64" t="str">
        <f>IF(AND('4. tariefdifferentiatie'!I18="ja",NOT(M12="")),ROUND(IF(D12&gt;0,M12,"NVT"),2),"")</f>
        <v/>
      </c>
      <c r="W12" s="111"/>
      <c r="X12" s="112"/>
      <c r="Y12" s="130"/>
    </row>
    <row r="13" spans="2:34" x14ac:dyDescent="0.35">
      <c r="B13" s="77"/>
      <c r="C13" s="78"/>
      <c r="D13" s="93"/>
      <c r="E13" s="102"/>
      <c r="F13" s="102"/>
      <c r="G13" s="102"/>
      <c r="H13" s="102"/>
      <c r="I13" s="102"/>
      <c r="J13" s="102"/>
      <c r="K13" s="106"/>
      <c r="L13" s="106"/>
      <c r="M13" s="102"/>
      <c r="N13" s="105"/>
      <c r="O13" s="105"/>
      <c r="P13" s="79"/>
      <c r="Q13" s="80"/>
      <c r="R13" s="120"/>
      <c r="S13" s="120"/>
      <c r="T13" s="126"/>
      <c r="U13" s="127"/>
      <c r="V13" s="66"/>
      <c r="W13" s="74"/>
      <c r="X13" s="19"/>
      <c r="Y13" s="130"/>
      <c r="AH13" s="5" t="s">
        <v>114</v>
      </c>
    </row>
    <row r="14" spans="2:34" x14ac:dyDescent="0.35">
      <c r="B14" s="324" t="str">
        <f>IF('4. tariefdifferentiatie'!I23="ja",'4. tariefdifferentiatie'!B26,"")</f>
        <v/>
      </c>
      <c r="C14" s="289"/>
      <c r="D14" s="109">
        <f>'4. tariefdifferentiatie'!D26</f>
        <v>0</v>
      </c>
      <c r="E14" s="109" t="str">
        <f>IF(AND(O$8&gt;0,N$5&gt;0,'4. tariefdifferentiatie'!I23="ja"),D14*(O$8/N$5),"")</f>
        <v/>
      </c>
      <c r="F14" s="109" t="str">
        <f>E14</f>
        <v/>
      </c>
      <c r="G14" s="113"/>
      <c r="H14" s="113"/>
      <c r="I14" s="113"/>
      <c r="J14" s="109" t="str">
        <f>IF(F14=0,0,F14)</f>
        <v/>
      </c>
      <c r="K14" s="109">
        <f>IF(AND('5. beleidskeuzes'!D43&gt;0,N$5&gt;0),('5. beleidskeuzes'!D43*'5. beleidskeuzes'!E43*(O$8/N$5)),0)</f>
        <v>0</v>
      </c>
      <c r="L14" s="109">
        <f>K14</f>
        <v>0</v>
      </c>
      <c r="M14" s="109" t="str">
        <f>IF(AND('4. tariefdifferentiatie'!I23="ja",'1. overzicht uren'!M29&gt;0,'3. aantal aanvragen'!G16&gt;0),IF(K14=0,J14,(J14-K14)),"")</f>
        <v/>
      </c>
      <c r="N14" s="323" t="str">
        <f>IF('3. aantal aanvragen'!G16&gt;0,'4. tariefdifferentiatie'!F26,"")</f>
        <v/>
      </c>
      <c r="O14" s="323"/>
      <c r="P14" s="315" t="str">
        <f>IF('4. tariefdifferentiatie'!I23="ja",'4. tariefdifferentiatie'!K26,"")</f>
        <v/>
      </c>
      <c r="Q14" s="316"/>
      <c r="R14" s="119">
        <f>IF(P14="combinatie vast tarief en variabel tarief",1,0)</f>
        <v>0</v>
      </c>
      <c r="S14" s="119">
        <f>IF(R14=0,0,IF(AND(R14=1,(T14+U14)&lt;&gt;1),1,0))</f>
        <v>0</v>
      </c>
      <c r="T14" s="124" t="str">
        <f>IF($P14="combinatie vast tarief en variabel tarief",50%,"")</f>
        <v/>
      </c>
      <c r="U14" s="125" t="str">
        <f>IF($P14="combinatie vast tarief en variabel tarief",50%,"")</f>
        <v/>
      </c>
      <c r="V14" s="64" t="str">
        <f>IF(AND(P14="één vast tarief",NOT(M14="")),ROUND(M14,2),IF(AND(P14="combinatie vast tarief en variabel tarief",NOT(M14="")),ROUND(M14*T14,2),""))</f>
        <v/>
      </c>
      <c r="W14" s="115" t="str">
        <f>IF(AND(P14="één variabel tarief per m",'4. tariefdifferentiatie'!H26&gt;0,NOT(M14="")),ROUND(M14/'4. tariefdifferentiatie'!H26,2),IF(AND(P14="combinatie vast tarief en variabel tarief",'4. tariefdifferentiatie'!H26&gt;0,NOT(M14="")),ROUND(((M14*U14)/'4. tariefdifferentiatie'!H26),2),""))</f>
        <v/>
      </c>
      <c r="X14" s="114" t="str">
        <f>(IF(AND(K14&gt;0,'4. tariefdifferentiatie'!I23="JA"),ROUND(('5. beleidskeuzes'!D43*('6. overzicht'!O$8/'6. overzicht'!N$5)),0),""))</f>
        <v/>
      </c>
      <c r="Y14" s="131" t="str">
        <f>IF('4. tariefdifferentiatie'!L26="","","vul de gemiddelde tracélengte in op tabblad 4")</f>
        <v/>
      </c>
      <c r="AH14" s="5" t="s">
        <v>115</v>
      </c>
    </row>
    <row r="15" spans="2:34" x14ac:dyDescent="0.35">
      <c r="B15" s="77"/>
      <c r="C15" s="78"/>
      <c r="D15" s="102"/>
      <c r="E15" s="102"/>
      <c r="F15" s="102"/>
      <c r="G15" s="68"/>
      <c r="H15" s="68"/>
      <c r="I15" s="68"/>
      <c r="J15" s="102"/>
      <c r="K15" s="68"/>
      <c r="L15" s="68"/>
      <c r="M15" s="68"/>
      <c r="N15" s="105"/>
      <c r="O15" s="105"/>
      <c r="P15" s="79"/>
      <c r="Q15" s="80"/>
      <c r="R15" s="120"/>
      <c r="S15" s="120"/>
      <c r="T15" s="126"/>
      <c r="U15" s="127"/>
      <c r="V15" s="73"/>
      <c r="X15" s="6"/>
    </row>
    <row r="16" spans="2:34" x14ac:dyDescent="0.35">
      <c r="B16" s="269" t="str">
        <f>IF('4. tariefdifferentiatie'!I$28="ja",'4. tariefdifferentiatie'!B32,"")</f>
        <v/>
      </c>
      <c r="C16" s="202"/>
      <c r="D16" s="102" t="str">
        <f>IF(B16="","",'4. tariefdifferentiatie'!E32)</f>
        <v/>
      </c>
      <c r="E16" s="102" t="str">
        <f>IF(AND(O$8&gt;0,N$5&gt;0,'4. tariefdifferentiatie'!I$28="JA"),D16*(O$8/N$5),"")</f>
        <v/>
      </c>
      <c r="F16" s="102" t="str">
        <f>IF(E16="","",E16*hulp!B5)</f>
        <v/>
      </c>
      <c r="G16" s="68" t="e">
        <f t="shared" ref="G16:G24" si="0">(F16-E16)*N16</f>
        <v>#VALUE!</v>
      </c>
      <c r="H16" s="68" t="e">
        <f t="shared" ref="H16:H24" si="1">IF(G16=0,(F16*N16),0)</f>
        <v>#VALUE!</v>
      </c>
      <c r="I16" s="68" t="e">
        <f>IF(F16=E16,-SUM(G$16:G$24)*(H16/SUM(H$16:H$24)),0)</f>
        <v>#VALUE!</v>
      </c>
      <c r="J16" s="102" t="str">
        <f t="shared" ref="J16:J20" si="2">IF(OR(F16="",F16=0),"",(F16+(I16/N16)))</f>
        <v/>
      </c>
      <c r="K16" s="102">
        <f>IF(AND('5. beleidskeuzes'!D44&gt;0,N5&gt;0),('5. beleidskeuzes'!D44*'5. beleidskeuzes'!E44*(O$8/N$5)),0)</f>
        <v>0</v>
      </c>
      <c r="L16" s="68" t="str">
        <f>IF('4. tariefdifferentiatie'!I28="ja",IF(K16=0,0,K16*N16),"")</f>
        <v/>
      </c>
      <c r="M16" s="102" t="str">
        <f>IF(AND('4. tariefdifferentiatie'!I$28="ja",'1. overzicht uren'!M$29&gt;0,'3. aantal aanvragen'!G$16&gt;0),IF(K16=0,J16,(J16-K16)),"")</f>
        <v/>
      </c>
      <c r="N16" s="317" t="str">
        <f>IF('4. tariefdifferentiatie'!I$28="JA",'4. tariefdifferentiatie'!F32,"")</f>
        <v/>
      </c>
      <c r="O16" s="317"/>
      <c r="P16" s="308" t="str">
        <f>IF(OR('4. tariefdifferentiatie'!K32="",'4. tariefdifferentiatie'!I$28="nee"),"",'4. tariefdifferentiatie'!K32)</f>
        <v/>
      </c>
      <c r="Q16" s="309"/>
      <c r="R16" s="120">
        <f t="shared" ref="R16:R24" si="3">IF(P16="combinatie vast tarief en variabel tarief",1,0)</f>
        <v>0</v>
      </c>
      <c r="S16" s="120">
        <f t="shared" ref="S16:S24" si="4">IF(R16=0,0,IF(AND(R16=1,(T16+U16)&lt;&gt;1),1,0))</f>
        <v>0</v>
      </c>
      <c r="T16" s="126" t="str">
        <f>IF($P16="combinatie vast tarief en variabel tarief",50%,"")</f>
        <v/>
      </c>
      <c r="U16" s="127" t="str">
        <f>IF($P16="combinatie vast tarief en variabel tarief",50%,"")</f>
        <v/>
      </c>
      <c r="V16" s="66" t="str">
        <f>IF(P16="vast tarief per categorie",M16,IF(AND(P16="combinatie vast tarief en variabel tarief",NOT(M16="")),M16*T16,""))</f>
        <v/>
      </c>
      <c r="W16" s="76" t="str">
        <f>IF(AND(P16="variabel tarief",'4. tariefdifferentiatie'!H32&gt;0),M16/'4. tariefdifferentiatie'!H32,IF(AND(P16="combinatie vast tarief en variabel tarief",'4. tariefdifferentiatie'!H32&gt;0),(M16*U16)/'4. tariefdifferentiatie'!H32,""))</f>
        <v/>
      </c>
      <c r="X16" s="116" t="str">
        <f>IF(AND(K16&gt;0,'4. tariefdifferentiatie'!I$28="ja"),('5. beleidskeuzes'!D44*('6. overzicht'!O$8/'6. overzicht'!N$5)),"")</f>
        <v/>
      </c>
      <c r="Y16" s="131" t="str">
        <f>IF('4. tariefdifferentiatie'!L32="","","vul de gemiddelde tracélengte in op tabblad 4")</f>
        <v/>
      </c>
      <c r="Z16" s="68"/>
    </row>
    <row r="17" spans="2:27" x14ac:dyDescent="0.35">
      <c r="B17" s="269" t="str">
        <f>IF('4. tariefdifferentiatie'!I$28="ja",'4. tariefdifferentiatie'!B33,"")</f>
        <v/>
      </c>
      <c r="C17" s="202"/>
      <c r="D17" s="102" t="str">
        <f>IF(B17="","",'4. tariefdifferentiatie'!E33)</f>
        <v/>
      </c>
      <c r="E17" s="102" t="str">
        <f>IF(AND(O$8&gt;0,N$5&gt;0,'4. tariefdifferentiatie'!I$28="JA"),D17*(O$8/N$5),"")</f>
        <v/>
      </c>
      <c r="F17" s="102" t="str">
        <f>IF(E17="","",E17*hulp!B6)</f>
        <v/>
      </c>
      <c r="G17" s="68" t="e">
        <f t="shared" si="0"/>
        <v>#VALUE!</v>
      </c>
      <c r="H17" s="68" t="e">
        <f t="shared" si="1"/>
        <v>#VALUE!</v>
      </c>
      <c r="I17" s="68" t="e">
        <f t="shared" ref="I17:I24" si="5">IF(F17=E17,-SUM(G$16:G$24)*(H17/SUM(H$16:H$24)),0)</f>
        <v>#VALUE!</v>
      </c>
      <c r="J17" s="102" t="str">
        <f t="shared" si="2"/>
        <v/>
      </c>
      <c r="K17" s="102">
        <f>IF(AND('5. beleidskeuzes'!D45&gt;0,N6&gt;0),('5. beleidskeuzes'!D45*'5. beleidskeuzes'!E45*(O$8/N$5)),0)</f>
        <v>0</v>
      </c>
      <c r="L17" s="68" t="str">
        <f>IF('4. tariefdifferentiatie'!I29="ja",IF(K17=0,0,K17*N17),"")</f>
        <v/>
      </c>
      <c r="M17" s="102" t="str">
        <f>IF(AND('4. tariefdifferentiatie'!I$28="ja",'1. overzicht uren'!M$29&gt;0,'3. aantal aanvragen'!G$16&gt;0),IF(K17=0,J17,(J17-K17)),"")</f>
        <v/>
      </c>
      <c r="N17" s="317" t="str">
        <f>IF('4. tariefdifferentiatie'!I$28="JA",'4. tariefdifferentiatie'!F33,"")</f>
        <v/>
      </c>
      <c r="O17" s="317"/>
      <c r="P17" s="308" t="str">
        <f>IF(OR('4. tariefdifferentiatie'!K33="",'4. tariefdifferentiatie'!I$28="nee"),"",'4. tariefdifferentiatie'!K33)</f>
        <v/>
      </c>
      <c r="Q17" s="309"/>
      <c r="R17" s="120">
        <f t="shared" si="3"/>
        <v>0</v>
      </c>
      <c r="S17" s="120">
        <f t="shared" si="4"/>
        <v>0</v>
      </c>
      <c r="T17" s="126" t="str">
        <f t="shared" ref="T17:U24" si="6">IF($P17="combinatie vast tarief en variabel tarief",50%,"")</f>
        <v/>
      </c>
      <c r="U17" s="127" t="str">
        <f t="shared" si="6"/>
        <v/>
      </c>
      <c r="V17" s="66" t="str">
        <f>IF(P17="vast tarief per categorie",M17,IF(AND(P17="combinatie vast tarief en variabel tarief",NOT(M17="")),M17*T17,""))</f>
        <v/>
      </c>
      <c r="W17" s="76" t="str">
        <f>IF(AND(P17="variabel tarief",'4. tariefdifferentiatie'!H33&gt;0),M17/'4. tariefdifferentiatie'!H33,IF(AND(P17="combinatie vast tarief en variabel tarief",'4. tariefdifferentiatie'!H33&gt;0),(M17*U17)/'4. tariefdifferentiatie'!H33,""))</f>
        <v/>
      </c>
      <c r="X17" s="116" t="str">
        <f>IF(AND(K17&gt;0,'4. tariefdifferentiatie'!I$28="ja"),('5. beleidskeuzes'!D45*('6. overzicht'!O$8/'6. overzicht'!N$5)),"")</f>
        <v/>
      </c>
      <c r="Y17" s="130" t="str">
        <f>IF('4. tariefdifferentiatie'!L33="","","vul de gemiddelde tracélengte in op tabblad 4")</f>
        <v/>
      </c>
      <c r="Z17" s="68"/>
    </row>
    <row r="18" spans="2:27" x14ac:dyDescent="0.35">
      <c r="B18" s="269" t="str">
        <f>IF('4. tariefdifferentiatie'!I$28="ja",'4. tariefdifferentiatie'!B34,"")</f>
        <v/>
      </c>
      <c r="C18" s="202"/>
      <c r="D18" s="102" t="str">
        <f>IF(B18="","",'4. tariefdifferentiatie'!E34)</f>
        <v/>
      </c>
      <c r="E18" s="102" t="str">
        <f>IF(AND(O$8&gt;0,N$5&gt;0,'4. tariefdifferentiatie'!I$28="JA"),D18*(O$8/N$5),"")</f>
        <v/>
      </c>
      <c r="F18" s="102" t="str">
        <f>IF(E18="","",E18*hulp!B7)</f>
        <v/>
      </c>
      <c r="G18" s="68" t="e">
        <f t="shared" si="0"/>
        <v>#VALUE!</v>
      </c>
      <c r="H18" s="68" t="e">
        <f t="shared" si="1"/>
        <v>#VALUE!</v>
      </c>
      <c r="I18" s="68" t="e">
        <f t="shared" si="5"/>
        <v>#VALUE!</v>
      </c>
      <c r="J18" s="102" t="str">
        <f t="shared" si="2"/>
        <v/>
      </c>
      <c r="K18" s="102">
        <f>IF(AND('5. beleidskeuzes'!D46&gt;0,N7&gt;0),('5. beleidskeuzes'!D46*'5. beleidskeuzes'!E46*(O$8/N$5)),0)</f>
        <v>0</v>
      </c>
      <c r="L18" s="68" t="str">
        <f>IF('4. tariefdifferentiatie'!I30="ja",IF(K18=0,0,K18*N18),"")</f>
        <v/>
      </c>
      <c r="M18" s="102" t="str">
        <f>IF(AND('4. tariefdifferentiatie'!I$28="ja",'1. overzicht uren'!M$29&gt;0,'3. aantal aanvragen'!G$16&gt;0),IF(K18=0,J18,(J18-K18)),"")</f>
        <v/>
      </c>
      <c r="N18" s="317" t="str">
        <f>IF('4. tariefdifferentiatie'!I$28="JA",'4. tariefdifferentiatie'!F34,"")</f>
        <v/>
      </c>
      <c r="O18" s="317"/>
      <c r="P18" s="308" t="str">
        <f>IF(OR('4. tariefdifferentiatie'!K34="",'4. tariefdifferentiatie'!I$28="nee"),"",'4. tariefdifferentiatie'!K34)</f>
        <v/>
      </c>
      <c r="Q18" s="309"/>
      <c r="R18" s="120">
        <f t="shared" si="3"/>
        <v>0</v>
      </c>
      <c r="S18" s="120">
        <f t="shared" si="4"/>
        <v>0</v>
      </c>
      <c r="T18" s="126" t="str">
        <f t="shared" si="6"/>
        <v/>
      </c>
      <c r="U18" s="127" t="str">
        <f t="shared" si="6"/>
        <v/>
      </c>
      <c r="V18" s="66" t="str">
        <f t="shared" ref="V18:V24" si="7">IF(P18="vast tarief per categorie",M18,IF(AND(P18="combinatie vast tarief en variabel tarief",NOT(M18="")),M18*T18,""))</f>
        <v/>
      </c>
      <c r="W18" s="76" t="str">
        <f>IF(AND(P18="variabel tarief",'4. tariefdifferentiatie'!H34&gt;0),M18/'4. tariefdifferentiatie'!H34,IF(AND(P18="combinatie vast tarief en variabel tarief",'4. tariefdifferentiatie'!H34&gt;0),(M18*U18)/'4. tariefdifferentiatie'!H34,""))</f>
        <v/>
      </c>
      <c r="X18" s="116" t="str">
        <f>IF(AND(K18&gt;0,'4. tariefdifferentiatie'!I$28="ja"),('5. beleidskeuzes'!D46*('6. overzicht'!O$8/'6. overzicht'!N$5)),"")</f>
        <v/>
      </c>
      <c r="Y18" s="130" t="str">
        <f>IF('4. tariefdifferentiatie'!L34="","","vul de gemiddelde tracélengte in op tabblad 4")</f>
        <v/>
      </c>
      <c r="Z18" s="68"/>
      <c r="AA18" s="68"/>
    </row>
    <row r="19" spans="2:27" x14ac:dyDescent="0.35">
      <c r="B19" s="269" t="str">
        <f>IF('4. tariefdifferentiatie'!I$28="ja",'4. tariefdifferentiatie'!B35,"")</f>
        <v/>
      </c>
      <c r="C19" s="202"/>
      <c r="D19" s="102" t="str">
        <f>IF(B19="","",'4. tariefdifferentiatie'!E35)</f>
        <v/>
      </c>
      <c r="E19" s="102" t="str">
        <f>IF(AND(O$8&gt;0,N$5&gt;0,'4. tariefdifferentiatie'!I$28="JA"),D19*(O$8/N$5),"")</f>
        <v/>
      </c>
      <c r="F19" s="102" t="str">
        <f>IF(E19="","",E19*hulp!B8)</f>
        <v/>
      </c>
      <c r="G19" s="68" t="e">
        <f t="shared" si="0"/>
        <v>#VALUE!</v>
      </c>
      <c r="H19" s="68" t="e">
        <f t="shared" si="1"/>
        <v>#VALUE!</v>
      </c>
      <c r="I19" s="68" t="e">
        <f t="shared" si="5"/>
        <v>#VALUE!</v>
      </c>
      <c r="J19" s="102" t="str">
        <f t="shared" si="2"/>
        <v/>
      </c>
      <c r="K19" s="102">
        <f>IF(AND('5. beleidskeuzes'!D47&gt;0,N8&gt;0),('5. beleidskeuzes'!D47*'5. beleidskeuzes'!E47*(O$8/N$5)),0)</f>
        <v>0</v>
      </c>
      <c r="L19" s="68" t="str">
        <f>IF('4. tariefdifferentiatie'!I31="ja",IF(K19=0,0,K19*N19),"")</f>
        <v/>
      </c>
      <c r="M19" s="102" t="str">
        <f>IF(AND('4. tariefdifferentiatie'!I$28="ja",'1. overzicht uren'!M$29&gt;0,'3. aantal aanvragen'!G$16&gt;0),IF(K19=0,J19,(J19-K19)),"")</f>
        <v/>
      </c>
      <c r="N19" s="317" t="str">
        <f>IF('4. tariefdifferentiatie'!I$28="JA",'4. tariefdifferentiatie'!F35,"")</f>
        <v/>
      </c>
      <c r="O19" s="317"/>
      <c r="P19" s="308" t="str">
        <f>IF(OR('4. tariefdifferentiatie'!K35="",'4. tariefdifferentiatie'!I$28="nee"),"",'4. tariefdifferentiatie'!K35)</f>
        <v/>
      </c>
      <c r="Q19" s="309"/>
      <c r="R19" s="120">
        <f t="shared" si="3"/>
        <v>0</v>
      </c>
      <c r="S19" s="120">
        <f t="shared" si="4"/>
        <v>0</v>
      </c>
      <c r="T19" s="126" t="str">
        <f t="shared" si="6"/>
        <v/>
      </c>
      <c r="U19" s="127" t="str">
        <f t="shared" si="6"/>
        <v/>
      </c>
      <c r="V19" s="66" t="str">
        <f t="shared" si="7"/>
        <v/>
      </c>
      <c r="W19" s="76" t="str">
        <f>IF(AND(P19="variabel tarief",'4. tariefdifferentiatie'!H35&gt;0),M19/'4. tariefdifferentiatie'!H35,IF(AND(P19="combinatie vast tarief en variabel tarief",'4. tariefdifferentiatie'!H35&gt;0),(M19*U19)/'4. tariefdifferentiatie'!H35,""))</f>
        <v/>
      </c>
      <c r="X19" s="116" t="str">
        <f>IF(AND(K19&gt;0,'4. tariefdifferentiatie'!I$28="ja"),('5. beleidskeuzes'!D47*('6. overzicht'!O$8/'6. overzicht'!N$5)),"")</f>
        <v/>
      </c>
      <c r="Y19" s="5" t="str">
        <f>IF('4. tariefdifferentiatie'!L35="","","vul de gemiddelde tracélengte in op tabblad 4")</f>
        <v/>
      </c>
      <c r="Z19" s="68"/>
    </row>
    <row r="20" spans="2:27" x14ac:dyDescent="0.35">
      <c r="B20" s="269" t="str">
        <f>IF('4. tariefdifferentiatie'!I$28="ja",'4. tariefdifferentiatie'!B36,"")</f>
        <v/>
      </c>
      <c r="C20" s="202"/>
      <c r="D20" s="102" t="str">
        <f>IF(B20="","",'4. tariefdifferentiatie'!E36)</f>
        <v/>
      </c>
      <c r="E20" s="102" t="str">
        <f>IF(AND(O$8&gt;0,N$5&gt;0,'4. tariefdifferentiatie'!I$28="JA"),D20*(O$8/N$5),"")</f>
        <v/>
      </c>
      <c r="F20" s="102" t="str">
        <f>IF(E20="","",E20*hulp!B9)</f>
        <v/>
      </c>
      <c r="G20" s="68" t="e">
        <f t="shared" si="0"/>
        <v>#VALUE!</v>
      </c>
      <c r="H20" s="68" t="e">
        <f t="shared" si="1"/>
        <v>#VALUE!</v>
      </c>
      <c r="I20" s="68" t="e">
        <f t="shared" si="5"/>
        <v>#VALUE!</v>
      </c>
      <c r="J20" s="102" t="str">
        <f t="shared" si="2"/>
        <v/>
      </c>
      <c r="K20" s="102">
        <f>IF(AND('5. beleidskeuzes'!D48&gt;0,N9&gt;0),('5. beleidskeuzes'!D48*'5. beleidskeuzes'!E48*(O$8/N$5)),0)</f>
        <v>0</v>
      </c>
      <c r="L20" s="68" t="str">
        <f>IF('4. tariefdifferentiatie'!I32="ja",IF(K20=0,0,K20*N20),"")</f>
        <v/>
      </c>
      <c r="M20" s="102" t="str">
        <f>IF(AND('4. tariefdifferentiatie'!I$28="ja",'1. overzicht uren'!M$29&gt;0,'3. aantal aanvragen'!G$16&gt;0),IF(K20=0,J20,(J20-K20)),"")</f>
        <v/>
      </c>
      <c r="N20" s="317" t="str">
        <f>IF('4. tariefdifferentiatie'!I$28="JA",'4. tariefdifferentiatie'!F36,"")</f>
        <v/>
      </c>
      <c r="O20" s="317"/>
      <c r="P20" s="308" t="str">
        <f>IF(OR('4. tariefdifferentiatie'!K36="",'4. tariefdifferentiatie'!I$28="nee"),"",'4. tariefdifferentiatie'!K36)</f>
        <v/>
      </c>
      <c r="Q20" s="309"/>
      <c r="R20" s="120">
        <f t="shared" si="3"/>
        <v>0</v>
      </c>
      <c r="S20" s="120">
        <f t="shared" si="4"/>
        <v>0</v>
      </c>
      <c r="T20" s="126" t="str">
        <f t="shared" si="6"/>
        <v/>
      </c>
      <c r="U20" s="127" t="str">
        <f t="shared" si="6"/>
        <v/>
      </c>
      <c r="V20" s="66" t="str">
        <f t="shared" si="7"/>
        <v/>
      </c>
      <c r="W20" s="76" t="str">
        <f>IF(AND(P20="variabel tarief",'4. tariefdifferentiatie'!H36&gt;0),M20/'4. tariefdifferentiatie'!H36,IF(AND(P20="combinatie vast tarief en variabel tarief",'4. tariefdifferentiatie'!H36&gt;0),(M20*U20)/'4. tariefdifferentiatie'!H36,""))</f>
        <v/>
      </c>
      <c r="X20" s="116" t="str">
        <f>IF(AND(K20&gt;0,'4. tariefdifferentiatie'!I$28="ja"),('5. beleidskeuzes'!D48*('6. overzicht'!O$8/'6. overzicht'!N$5)),"")</f>
        <v/>
      </c>
      <c r="Y20" s="5" t="str">
        <f>IF('4. tariefdifferentiatie'!L36="","","vul de gemiddelde tracélengte in op tabblad 4")</f>
        <v/>
      </c>
      <c r="Z20" s="68"/>
    </row>
    <row r="21" spans="2:27" x14ac:dyDescent="0.35">
      <c r="B21" s="269" t="str">
        <f>IF('4. tariefdifferentiatie'!I$28="ja",'4. tariefdifferentiatie'!B37,"")</f>
        <v/>
      </c>
      <c r="C21" s="202"/>
      <c r="D21" s="102" t="str">
        <f>IF(B21="","",'4. tariefdifferentiatie'!E37)</f>
        <v/>
      </c>
      <c r="E21" s="102" t="str">
        <f>IF(AND(O$8&gt;0,N$5&gt;0,'4. tariefdifferentiatie'!I$28="JA"),D21*(O$8/N$5),"")</f>
        <v/>
      </c>
      <c r="F21" s="102" t="str">
        <f>IF(E21="","",E21*hulp!B10)</f>
        <v/>
      </c>
      <c r="G21" s="68" t="e">
        <f t="shared" si="0"/>
        <v>#VALUE!</v>
      </c>
      <c r="H21" s="68" t="e">
        <f t="shared" si="1"/>
        <v>#VALUE!</v>
      </c>
      <c r="I21" s="68" t="e">
        <f t="shared" si="5"/>
        <v>#VALUE!</v>
      </c>
      <c r="J21" s="102" t="str">
        <f>IF(OR(F21="",F21=0),"",(F21+(I21/N21)))</f>
        <v/>
      </c>
      <c r="K21" s="102">
        <f>IF(AND('5. beleidskeuzes'!D49&gt;0,N10&gt;0),('5. beleidskeuzes'!D49*'5. beleidskeuzes'!E49*(O$8/N$5)),0)</f>
        <v>0</v>
      </c>
      <c r="L21" s="68" t="str">
        <f>IF('4. tariefdifferentiatie'!I33="ja",IF(K21=0,0,K21*N21),"")</f>
        <v/>
      </c>
      <c r="M21" s="68" t="str">
        <f>IF(AND('4. tariefdifferentiatie'!I$28="ja",'1. overzicht uren'!M$29&gt;0,'3. aantal aanvragen'!G$16&gt;0),IF(K21=0,J21,(J21-K21)),"")</f>
        <v/>
      </c>
      <c r="N21" s="317" t="str">
        <f>IF('4. tariefdifferentiatie'!I$28="JA",'4. tariefdifferentiatie'!F37,"")</f>
        <v/>
      </c>
      <c r="O21" s="317"/>
      <c r="P21" s="308" t="str">
        <f>IF(OR('4. tariefdifferentiatie'!K37="",'4. tariefdifferentiatie'!I$28="nee"),"",'4. tariefdifferentiatie'!K37)</f>
        <v/>
      </c>
      <c r="Q21" s="309"/>
      <c r="R21" s="120">
        <f t="shared" si="3"/>
        <v>0</v>
      </c>
      <c r="S21" s="120">
        <f t="shared" si="4"/>
        <v>0</v>
      </c>
      <c r="T21" s="126" t="str">
        <f t="shared" si="6"/>
        <v/>
      </c>
      <c r="U21" s="127" t="str">
        <f t="shared" si="6"/>
        <v/>
      </c>
      <c r="V21" s="73" t="str">
        <f t="shared" si="7"/>
        <v/>
      </c>
      <c r="W21" s="76" t="str">
        <f>IF(AND(P21="variabel tarief",'4. tariefdifferentiatie'!H37&gt;0),M21/'4. tariefdifferentiatie'!H37,IF(AND(P21="combinatie vast tarief en variabel tarief",'4. tariefdifferentiatie'!H37&gt;0),(M21*U21)/'4. tariefdifferentiatie'!H37,""))</f>
        <v/>
      </c>
      <c r="X21" s="116" t="str">
        <f>IF(AND(K21&gt;0,'4. tariefdifferentiatie'!I$28="ja"),('5. beleidskeuzes'!D49*('6. overzicht'!O$8/'6. overzicht'!N$5)),"")</f>
        <v/>
      </c>
      <c r="Y21" s="5" t="str">
        <f>IF('4. tariefdifferentiatie'!L37="","","vul de gemiddelde tracélengte in op tabblad 4")</f>
        <v/>
      </c>
    </row>
    <row r="22" spans="2:27" x14ac:dyDescent="0.35">
      <c r="B22" s="269" t="str">
        <f>IF('4. tariefdifferentiatie'!I$28="ja",'4. tariefdifferentiatie'!B38,"")</f>
        <v/>
      </c>
      <c r="C22" s="202"/>
      <c r="D22" s="102" t="str">
        <f>IF(B22="","",'4. tariefdifferentiatie'!E38)</f>
        <v/>
      </c>
      <c r="E22" s="102" t="str">
        <f>IF(AND(O$8&gt;0,N$5&gt;0,'4. tariefdifferentiatie'!I$28="JA"),D22*(O$8/N$5),"")</f>
        <v/>
      </c>
      <c r="F22" s="102" t="str">
        <f>IF(E22="","",E22*hulp!B11)</f>
        <v/>
      </c>
      <c r="G22" s="68" t="e">
        <f t="shared" si="0"/>
        <v>#VALUE!</v>
      </c>
      <c r="H22" s="68" t="e">
        <f t="shared" si="1"/>
        <v>#VALUE!</v>
      </c>
      <c r="I22" s="68" t="e">
        <f t="shared" si="5"/>
        <v>#VALUE!</v>
      </c>
      <c r="J22" s="102" t="str">
        <f t="shared" ref="J22:J24" si="8">IF(OR(F22="",F22=0),"",(F22+(I22/N22)))</f>
        <v/>
      </c>
      <c r="K22" s="102">
        <f>IF(AND('5. beleidskeuzes'!D50&gt;0,N11&gt;0),('5. beleidskeuzes'!D50*'5. beleidskeuzes'!E50*(O$8/N$5)),0)</f>
        <v>0</v>
      </c>
      <c r="L22" s="68" t="str">
        <f>IF('4. tariefdifferentiatie'!I34="ja",IF(K22=0,0,K22*N22),"")</f>
        <v/>
      </c>
      <c r="M22" s="68" t="str">
        <f>IF(AND('4. tariefdifferentiatie'!I$28="ja",'1. overzicht uren'!M$29&gt;0,'3. aantal aanvragen'!G$16&gt;0),IF(K22=0,J22,(J22-K22)),"")</f>
        <v/>
      </c>
      <c r="N22" s="317" t="str">
        <f>IF('4. tariefdifferentiatie'!I$28="JA",'4. tariefdifferentiatie'!F38,"")</f>
        <v/>
      </c>
      <c r="O22" s="317"/>
      <c r="P22" s="308" t="str">
        <f>IF(OR('4. tariefdifferentiatie'!K38="",'4. tariefdifferentiatie'!I$28="nee"),"",'4. tariefdifferentiatie'!K38)</f>
        <v/>
      </c>
      <c r="Q22" s="309"/>
      <c r="R22" s="120">
        <f t="shared" si="3"/>
        <v>0</v>
      </c>
      <c r="S22" s="120">
        <f t="shared" si="4"/>
        <v>0</v>
      </c>
      <c r="T22" s="126" t="str">
        <f t="shared" si="6"/>
        <v/>
      </c>
      <c r="U22" s="127" t="str">
        <f t="shared" si="6"/>
        <v/>
      </c>
      <c r="V22" s="73" t="str">
        <f t="shared" si="7"/>
        <v/>
      </c>
      <c r="W22" s="76" t="str">
        <f>IF(AND(P22="variabel tarief",'4. tariefdifferentiatie'!H38&gt;0),M22/'4. tariefdifferentiatie'!H38,IF(AND(P22="combinatie vast tarief en variabel tarief",'4. tariefdifferentiatie'!H38&gt;0),(M22*U22)/'4. tariefdifferentiatie'!H38,""))</f>
        <v/>
      </c>
      <c r="X22" s="116" t="str">
        <f>IF(AND(K22&gt;0,'4. tariefdifferentiatie'!I$28="ja"),('5. beleidskeuzes'!D50*('6. overzicht'!O$8/'6. overzicht'!N$5)),"")</f>
        <v/>
      </c>
      <c r="Y22" s="5" t="str">
        <f>IF('4. tariefdifferentiatie'!L38="","","vul de gemiddelde tracélengte in op tabblad 4")</f>
        <v/>
      </c>
    </row>
    <row r="23" spans="2:27" x14ac:dyDescent="0.35">
      <c r="B23" s="269" t="str">
        <f>IF('4. tariefdifferentiatie'!I$28="ja",'4. tariefdifferentiatie'!B39,"")</f>
        <v/>
      </c>
      <c r="C23" s="202"/>
      <c r="D23" s="102" t="str">
        <f>IF(B23="","",'4. tariefdifferentiatie'!E39)</f>
        <v/>
      </c>
      <c r="E23" s="102" t="str">
        <f>IF(AND(O$8&gt;0,N$5&gt;0,'4. tariefdifferentiatie'!I$28="JA"),D23*(O$8/N$5),"")</f>
        <v/>
      </c>
      <c r="F23" s="102" t="str">
        <f>IF(E23="","",E23*hulp!B12)</f>
        <v/>
      </c>
      <c r="G23" s="68" t="e">
        <f t="shared" si="0"/>
        <v>#VALUE!</v>
      </c>
      <c r="H23" s="68" t="e">
        <f t="shared" si="1"/>
        <v>#VALUE!</v>
      </c>
      <c r="I23" s="68" t="e">
        <f t="shared" si="5"/>
        <v>#VALUE!</v>
      </c>
      <c r="J23" s="102" t="str">
        <f t="shared" si="8"/>
        <v/>
      </c>
      <c r="K23" s="102">
        <f>IF(AND('5. beleidskeuzes'!D51&gt;0,N12&gt;0),('5. beleidskeuzes'!D51*'5. beleidskeuzes'!E51*(O$8/N$5)),0)</f>
        <v>0</v>
      </c>
      <c r="L23" s="68" t="str">
        <f>IF('4. tariefdifferentiatie'!I35="ja",IF(K23=0,0,K23*N23),"")</f>
        <v/>
      </c>
      <c r="M23" s="68" t="str">
        <f>IF(AND('4. tariefdifferentiatie'!I$28="ja",'1. overzicht uren'!M$29&gt;0,'3. aantal aanvragen'!G$16&gt;0),IF(K23=0,J23,(J23-K23)),"")</f>
        <v/>
      </c>
      <c r="N23" s="317" t="str">
        <f>IF('4. tariefdifferentiatie'!I$28="JA",'4. tariefdifferentiatie'!F39,"")</f>
        <v/>
      </c>
      <c r="O23" s="317"/>
      <c r="P23" s="308" t="str">
        <f>IF(OR('4. tariefdifferentiatie'!K39="",'4. tariefdifferentiatie'!I$28="nee"),"",'4. tariefdifferentiatie'!K39)</f>
        <v/>
      </c>
      <c r="Q23" s="309"/>
      <c r="R23" s="120">
        <f t="shared" si="3"/>
        <v>0</v>
      </c>
      <c r="S23" s="120">
        <f t="shared" si="4"/>
        <v>0</v>
      </c>
      <c r="T23" s="126" t="str">
        <f t="shared" si="6"/>
        <v/>
      </c>
      <c r="U23" s="127" t="str">
        <f t="shared" si="6"/>
        <v/>
      </c>
      <c r="V23" s="73" t="str">
        <f t="shared" si="7"/>
        <v/>
      </c>
      <c r="W23" s="76" t="str">
        <f>IF(AND(P23="variabel tarief",'4. tariefdifferentiatie'!H39&gt;0),M23/'4. tariefdifferentiatie'!H39,IF(AND(P23="combinatie vast tarief en variabel tarief",'4. tariefdifferentiatie'!H39&gt;0),(M23*U23)/'4. tariefdifferentiatie'!H39,""))</f>
        <v/>
      </c>
      <c r="X23" s="116" t="str">
        <f>IF(AND(K23&gt;0,'4. tariefdifferentiatie'!I$28="ja"),('5. beleidskeuzes'!D51*('6. overzicht'!O$8/'6. overzicht'!N$5)),"")</f>
        <v/>
      </c>
      <c r="Y23" s="5" t="str">
        <f>IF('4. tariefdifferentiatie'!L39="","","vul de gemiddelde tracélengte in op tabblad 4")</f>
        <v/>
      </c>
    </row>
    <row r="24" spans="2:27" x14ac:dyDescent="0.35">
      <c r="B24" s="318" t="str">
        <f>IF('4. tariefdifferentiatie'!I$28="ja",'4. tariefdifferentiatie'!B40,"")</f>
        <v/>
      </c>
      <c r="C24" s="281"/>
      <c r="D24" s="103" t="str">
        <f>IF(B24="","",'4. tariefdifferentiatie'!E40)</f>
        <v/>
      </c>
      <c r="E24" s="103" t="str">
        <f>IF(AND(O$8&gt;0,N$5&gt;0,'4. tariefdifferentiatie'!I$28="JA"),D24*(O$8/N$5),"")</f>
        <v/>
      </c>
      <c r="F24" s="103" t="str">
        <f>IF(E24="","",E24*hulp!B13)</f>
        <v/>
      </c>
      <c r="G24" s="69" t="e">
        <f t="shared" si="0"/>
        <v>#VALUE!</v>
      </c>
      <c r="H24" s="69" t="e">
        <f t="shared" si="1"/>
        <v>#VALUE!</v>
      </c>
      <c r="I24" s="69" t="e">
        <f t="shared" si="5"/>
        <v>#VALUE!</v>
      </c>
      <c r="J24" s="103" t="str">
        <f t="shared" si="8"/>
        <v/>
      </c>
      <c r="K24" s="103">
        <f>IF(AND('5. beleidskeuzes'!D52&gt;0,N13&gt;0),('5. beleidskeuzes'!D52*'5. beleidskeuzes'!E52*(O$8/N$5)),0)</f>
        <v>0</v>
      </c>
      <c r="L24" s="69" t="str">
        <f>IF('4. tariefdifferentiatie'!I36="ja",IF(K24=0,0,K24*N24),"")</f>
        <v/>
      </c>
      <c r="M24" s="69" t="str">
        <f>IF(AND('4. tariefdifferentiatie'!I$28="ja",'1. overzicht uren'!M$29&gt;0,'3. aantal aanvragen'!G$16&gt;0),IF(K24=0,J24,(J24-K24)),"")</f>
        <v/>
      </c>
      <c r="N24" s="312" t="str">
        <f>IF('4. tariefdifferentiatie'!I$28="JA",'4. tariefdifferentiatie'!F40,"")</f>
        <v/>
      </c>
      <c r="O24" s="312"/>
      <c r="P24" s="310" t="str">
        <f>IF(OR('4. tariefdifferentiatie'!K40="",'4. tariefdifferentiatie'!I$28="nee"),"",'4. tariefdifferentiatie'!K40)</f>
        <v/>
      </c>
      <c r="Q24" s="311"/>
      <c r="R24" s="121">
        <f t="shared" si="3"/>
        <v>0</v>
      </c>
      <c r="S24" s="121">
        <f t="shared" si="4"/>
        <v>0</v>
      </c>
      <c r="T24" s="163" t="str">
        <f t="shared" si="6"/>
        <v/>
      </c>
      <c r="U24" s="164" t="str">
        <f t="shared" si="6"/>
        <v/>
      </c>
      <c r="V24" s="75" t="str">
        <f t="shared" si="7"/>
        <v/>
      </c>
      <c r="W24" s="129" t="str">
        <f>IF(AND(P24="variabel tarief",'4. tariefdifferentiatie'!H40&gt;0),M24/'4. tariefdifferentiatie'!H40,IF(AND(P24="combinatie vast tarief en variabel tarief",'4. tariefdifferentiatie'!H40&gt;0),(M24*U24)/'4. tariefdifferentiatie'!H40,""))</f>
        <v/>
      </c>
      <c r="X24" s="117" t="str">
        <f>IF(AND(K24&gt;0,'4. tariefdifferentiatie'!I$28="ja"),('5. beleidskeuzes'!D52*('6. overzicht'!O$8/'6. overzicht'!N$5)),"")</f>
        <v/>
      </c>
      <c r="Y24" s="5" t="str">
        <f>IF('4. tariefdifferentiatie'!L40="","","vul de gemiddelde tracélengte in op tabblad 4")</f>
        <v/>
      </c>
    </row>
    <row r="26" spans="2:27" x14ac:dyDescent="0.35">
      <c r="B26" s="1" t="s">
        <v>260</v>
      </c>
      <c r="C26" s="2"/>
      <c r="D26" s="2"/>
      <c r="E26" s="2"/>
      <c r="F26" s="2"/>
      <c r="G26" s="2"/>
      <c r="H26" s="2"/>
      <c r="I26" s="2"/>
      <c r="J26" s="2"/>
      <c r="K26" s="2"/>
      <c r="L26" s="2"/>
      <c r="M26" s="2"/>
      <c r="N26" s="2"/>
      <c r="O26" s="2"/>
      <c r="P26" s="2"/>
      <c r="Q26" s="2"/>
      <c r="R26" s="2"/>
      <c r="S26" s="2"/>
      <c r="T26" s="3"/>
    </row>
    <row r="27" spans="2:27" x14ac:dyDescent="0.35">
      <c r="B27" s="4" t="s">
        <v>261</v>
      </c>
      <c r="T27" s="6"/>
    </row>
    <row r="28" spans="2:27" x14ac:dyDescent="0.35">
      <c r="B28" s="73" t="str">
        <f>IF(B12="","",CONCATENATE("Dit betekent dat er voor instemmingsbesluiten voor ",B12," een ",V11," ",V10," van ",V12, " euro"," wordt bepaald."))</f>
        <v/>
      </c>
      <c r="T28" s="6"/>
    </row>
    <row r="29" spans="2:27" x14ac:dyDescent="0.35">
      <c r="B29" s="4" t="s">
        <v>262</v>
      </c>
      <c r="T29" s="6"/>
    </row>
    <row r="30" spans="2:27" x14ac:dyDescent="0.35">
      <c r="B30" s="4" t="s">
        <v>263</v>
      </c>
      <c r="T30" s="6"/>
      <c r="W30" s="68"/>
    </row>
    <row r="31" spans="2:27" x14ac:dyDescent="0.35">
      <c r="B31" s="7" t="s">
        <v>264</v>
      </c>
      <c r="C31" s="8"/>
      <c r="D31" s="8"/>
      <c r="E31" s="8"/>
      <c r="F31" s="8"/>
      <c r="G31" s="8"/>
      <c r="H31" s="8"/>
      <c r="I31" s="8"/>
      <c r="J31" s="8"/>
      <c r="K31" s="8"/>
      <c r="L31" s="8"/>
      <c r="M31" s="8"/>
      <c r="N31" s="8"/>
      <c r="O31" s="8"/>
      <c r="P31" s="8"/>
      <c r="Q31" s="8"/>
      <c r="R31" s="8"/>
      <c r="S31" s="8"/>
      <c r="T31" s="9"/>
    </row>
  </sheetData>
  <mergeCells count="39">
    <mergeCell ref="B21:C21"/>
    <mergeCell ref="B22:C22"/>
    <mergeCell ref="B23:C23"/>
    <mergeCell ref="B24:C24"/>
    <mergeCell ref="V10:X10"/>
    <mergeCell ref="N21:O21"/>
    <mergeCell ref="N22:O22"/>
    <mergeCell ref="N23:O23"/>
    <mergeCell ref="B10:C11"/>
    <mergeCell ref="N10:O11"/>
    <mergeCell ref="N12:O12"/>
    <mergeCell ref="N14:O14"/>
    <mergeCell ref="N16:O16"/>
    <mergeCell ref="N17:O17"/>
    <mergeCell ref="B12:C12"/>
    <mergeCell ref="B14:C14"/>
    <mergeCell ref="B16:C16"/>
    <mergeCell ref="B17:C17"/>
    <mergeCell ref="B18:C18"/>
    <mergeCell ref="B19:C19"/>
    <mergeCell ref="B20:C20"/>
    <mergeCell ref="N24:O24"/>
    <mergeCell ref="P10:Q11"/>
    <mergeCell ref="P12:Q12"/>
    <mergeCell ref="P14:Q14"/>
    <mergeCell ref="P16:Q16"/>
    <mergeCell ref="P17:Q17"/>
    <mergeCell ref="P18:Q18"/>
    <mergeCell ref="P19:Q19"/>
    <mergeCell ref="P20:Q20"/>
    <mergeCell ref="P21:Q21"/>
    <mergeCell ref="N18:O18"/>
    <mergeCell ref="N19:O19"/>
    <mergeCell ref="N20:O20"/>
    <mergeCell ref="T10:U10"/>
    <mergeCell ref="T8:U9"/>
    <mergeCell ref="P22:Q22"/>
    <mergeCell ref="P23:Q23"/>
    <mergeCell ref="P24:Q24"/>
  </mergeCells>
  <conditionalFormatting sqref="T14:U14">
    <cfRule type="expression" dxfId="1" priority="1">
      <formula>$P14="combinatie vast tarief en variabel tarief"</formula>
    </cfRule>
  </conditionalFormatting>
  <conditionalFormatting sqref="T16:U24">
    <cfRule type="expression" dxfId="0" priority="2">
      <formula>$P16="combinatie vast tarief en variabel tarief"</formula>
    </cfRule>
  </conditionalFormatting>
  <dataValidations count="3">
    <dataValidation operator="notEqual" showInputMessage="1" showErrorMessage="1" error="Optelsom van percentages is niet gelijk aan 100%" sqref="S14" xr:uid="{BB55CA55-6785-45AF-9480-B0C64B7FF61A}"/>
    <dataValidation type="custom" errorStyle="warning" operator="equal" allowBlank="1" showInputMessage="1" showErrorMessage="1" error="De optelsom van de percentages is niet gelijk aan 100%" sqref="T16:U16 T14:U14" xr:uid="{5E8471DC-B5F4-4F4C-A57B-C931CFD2AE52}">
      <formula1>S14=0</formula1>
    </dataValidation>
    <dataValidation type="custom" errorStyle="warning" allowBlank="1" showInputMessage="1" showErrorMessage="1" error="De optelsom van de percentages is niet gelijk aan 100%!" sqref="T17:U24" xr:uid="{6914D7C9-2196-4DCC-9CD7-9D32E55F83EF}">
      <formula1>S17=0</formula1>
    </dataValidation>
  </dataValidations>
  <pageMargins left="0.7" right="0.7" top="0.75" bottom="0.75" header="0.3" footer="0.3"/>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AD29AE-8A10-4518-BC31-CD9339050F45}">
  <dimension ref="A1:B13"/>
  <sheetViews>
    <sheetView workbookViewId="0">
      <selection activeCell="B3" sqref="B3"/>
    </sheetView>
  </sheetViews>
  <sheetFormatPr defaultColWidth="8.7265625" defaultRowHeight="14.5" x14ac:dyDescent="0.35"/>
  <cols>
    <col min="1" max="1" width="18.453125" bestFit="1" customWidth="1"/>
  </cols>
  <sheetData>
    <row r="1" spans="1:2" x14ac:dyDescent="0.35">
      <c r="A1" t="s">
        <v>157</v>
      </c>
      <c r="B1" s="60">
        <f>IF('5. beleidskeuzes'!H56="ja",121%,100%)</f>
        <v>1</v>
      </c>
    </row>
    <row r="2" spans="1:2" x14ac:dyDescent="0.35">
      <c r="A2" t="s">
        <v>132</v>
      </c>
      <c r="B2" s="60">
        <f>IF('5. beleidskeuzes'!H14="",100%,'5. beleidskeuzes'!H14/100)</f>
        <v>1</v>
      </c>
    </row>
    <row r="3" spans="1:2" x14ac:dyDescent="0.35">
      <c r="A3" t="s">
        <v>158</v>
      </c>
      <c r="B3" s="60">
        <f>IF('5. beleidskeuzes'!H59="",100%,1-'5. beleidskeuzes'!H59)</f>
        <v>1</v>
      </c>
    </row>
    <row r="5" spans="1:2" x14ac:dyDescent="0.35">
      <c r="A5" t="str">
        <f>'5. beleidskeuzes'!B25</f>
        <v>…</v>
      </c>
      <c r="B5" s="60">
        <f>IF('5. beleidskeuzes'!H$19="nee",100%,IF('5. beleidskeuzes'!D25="",100%,'5. beleidskeuzes'!D25/100))</f>
        <v>1</v>
      </c>
    </row>
    <row r="6" spans="1:2" x14ac:dyDescent="0.35">
      <c r="A6" t="str">
        <f>'5. beleidskeuzes'!B26</f>
        <v>…</v>
      </c>
      <c r="B6" s="60">
        <f>IF('5. beleidskeuzes'!H$19="nee",100%,IF('5. beleidskeuzes'!D26="",100%,'5. beleidskeuzes'!D26/100))</f>
        <v>1</v>
      </c>
    </row>
    <row r="7" spans="1:2" x14ac:dyDescent="0.35">
      <c r="A7" t="str">
        <f>'5. beleidskeuzes'!B27</f>
        <v>…</v>
      </c>
      <c r="B7" s="60">
        <f>IF('5. beleidskeuzes'!H$19="nee",100%,IF('5. beleidskeuzes'!D27="",100%,'5. beleidskeuzes'!D27/100))</f>
        <v>1</v>
      </c>
    </row>
    <row r="8" spans="1:2" x14ac:dyDescent="0.35">
      <c r="A8" t="str">
        <f>'5. beleidskeuzes'!B28</f>
        <v>…</v>
      </c>
      <c r="B8" s="60">
        <f>IF('5. beleidskeuzes'!H$19="nee",100%,IF('5. beleidskeuzes'!D28="",100%,'5. beleidskeuzes'!D28/100))</f>
        <v>1</v>
      </c>
    </row>
    <row r="9" spans="1:2" x14ac:dyDescent="0.35">
      <c r="A9" t="str">
        <f>'5. beleidskeuzes'!B29</f>
        <v>…</v>
      </c>
      <c r="B9" s="60">
        <f>IF('5. beleidskeuzes'!H$19="nee",100%,IF('5. beleidskeuzes'!D29="",100%,'5. beleidskeuzes'!D29/100))</f>
        <v>1</v>
      </c>
    </row>
    <row r="10" spans="1:2" x14ac:dyDescent="0.35">
      <c r="A10" t="str">
        <f>'5. beleidskeuzes'!B30</f>
        <v>…</v>
      </c>
      <c r="B10" s="60">
        <f>IF('5. beleidskeuzes'!H$19="nee",100%,IF('5. beleidskeuzes'!D30="",100%,'5. beleidskeuzes'!D30/100))</f>
        <v>1</v>
      </c>
    </row>
    <row r="11" spans="1:2" x14ac:dyDescent="0.35">
      <c r="A11" t="str">
        <f>'5. beleidskeuzes'!B31</f>
        <v>…</v>
      </c>
      <c r="B11" s="60">
        <f>IF('5. beleidskeuzes'!H$19="nee",100%,IF('5. beleidskeuzes'!D31="",100%,'5. beleidskeuzes'!D31/100))</f>
        <v>1</v>
      </c>
    </row>
    <row r="12" spans="1:2" x14ac:dyDescent="0.35">
      <c r="A12" t="str">
        <f>'5. beleidskeuzes'!B32</f>
        <v>…</v>
      </c>
      <c r="B12" s="60">
        <f>IF('5. beleidskeuzes'!H$19="nee",100%,IF('5. beleidskeuzes'!D32="",100%,'5. beleidskeuzes'!D32/100))</f>
        <v>1</v>
      </c>
    </row>
    <row r="13" spans="1:2" x14ac:dyDescent="0.35">
      <c r="A13" t="str">
        <f>'5. beleidskeuzes'!B33</f>
        <v>…</v>
      </c>
      <c r="B13" s="60">
        <f>IF('5. beleidskeuzes'!H$19="nee",100%,IF('5. beleidskeuzes'!D33="",100%,'5. beleidskeuzes'!D33/100))</f>
        <v>1</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57D97832E4BFE84EB29540888B64D9F2" ma:contentTypeVersion="" ma:contentTypeDescription="Een nieuw document maken." ma:contentTypeScope="" ma:versionID="4a3a3ebded297e0b98b7c96514cb3bd4">
  <xsd:schema xmlns:xsd="http://www.w3.org/2001/XMLSchema" xmlns:xs="http://www.w3.org/2001/XMLSchema" xmlns:p="http://schemas.microsoft.com/office/2006/metadata/properties" xmlns:ns1="http://schemas.microsoft.com/sharepoint/v3" xmlns:ns2="3124682F-0CEE-467C-8E09-319CBB8C2FFE" xmlns:ns3="3124682f-0cee-467c-8e09-319cbb8c2ffe" xmlns:ns4="cd37a368-11a0-4e75-a736-b20b2db7811f" xmlns:ns5="5ed7a99f-7769-4942-bed3-c6a01d1ee231" targetNamespace="http://schemas.microsoft.com/office/2006/metadata/properties" ma:root="true" ma:fieldsID="97991faabde2014c8373132b6866aaa1" ns1:_="" ns2:_="" ns3:_="" ns4:_="" ns5:_="">
    <xsd:import namespace="http://schemas.microsoft.com/sharepoint/v3"/>
    <xsd:import namespace="3124682F-0CEE-467C-8E09-319CBB8C2FFE"/>
    <xsd:import namespace="3124682f-0cee-467c-8e09-319cbb8c2ffe"/>
    <xsd:import namespace="cd37a368-11a0-4e75-a736-b20b2db7811f"/>
    <xsd:import namespace="5ed7a99f-7769-4942-bed3-c6a01d1ee231"/>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3:MediaServiceSearchProperties" minOccurs="0"/>
                <xsd:element ref="ns1:_ip_UnifiedCompliancePolicyProperties" minOccurs="0"/>
                <xsd:element ref="ns1:_ip_UnifiedCompliancePolicyUIAction" minOccurs="0"/>
                <xsd:element ref="ns4:SharedWithUsers" minOccurs="0"/>
                <xsd:element ref="ns4:SharedWithDetails" minOccurs="0"/>
                <xsd:element ref="ns3:lcf76f155ced4ddcb4097134ff3c332f" minOccurs="0"/>
                <xsd:element ref="ns5:TaxCatchAll" minOccurs="0"/>
                <xsd:element ref="ns3:MediaServiceDateTaken" minOccurs="0"/>
                <xsd:element ref="ns3:MediaServiceOCR"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2" nillable="true" ma:displayName="Eigenschappen van het geïntegreerd beleid voor naleving" ma:hidden="true" ma:internalName="_ip_UnifiedCompliancePolicyProperties">
      <xsd:simpleType>
        <xsd:restriction base="dms:Note"/>
      </xsd:simpleType>
    </xsd:element>
    <xsd:element name="_ip_UnifiedCompliancePolicyUIAction" ma:index="13" nillable="true" ma:displayName="Actie van de gebruikersinterface van het geïntegreerd beleid voor naleving"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3124682F-0CEE-467C-8E09-319CBB8C2FF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3124682f-0cee-467c-8e09-319cbb8c2ffe" elementFormDefault="qualified">
    <xsd:import namespace="http://schemas.microsoft.com/office/2006/documentManagement/types"/>
    <xsd:import namespace="http://schemas.microsoft.com/office/infopath/2007/PartnerControls"/>
    <xsd:element name="MediaServiceSearchProperties" ma:index="11" nillable="true" ma:displayName="MediaServiceSearchProperties" ma:hidden="true" ma:internalName="MediaServiceSearchProperties" ma:readOnly="true">
      <xsd:simpleType>
        <xsd:restriction base="dms:Note"/>
      </xsd:simpleType>
    </xsd:element>
    <xsd:element name="lcf76f155ced4ddcb4097134ff3c332f" ma:index="17" nillable="true" ma:taxonomy="true" ma:internalName="lcf76f155ced4ddcb4097134ff3c332f" ma:taxonomyFieldName="MediaServiceImageTags" ma:displayName="Afbeeldingtags" ma:readOnly="false" ma:fieldId="{5cf76f15-5ced-4ddc-b409-7134ff3c332f}" ma:taxonomyMulti="true" ma:sspId="e9a8cd0f-3ce7-4391-88d9-36d4c5539d71" ma:termSetId="09814cd3-568e-fe90-9814-8d621ff8fb84" ma:anchorId="fba54fb3-c3e1-fe81-a776-ca4b69148c4d" ma:open="true" ma:isKeyword="false">
      <xsd:complexType>
        <xsd:sequence>
          <xsd:element ref="pc:Terms" minOccurs="0" maxOccurs="1"/>
        </xsd:sequence>
      </xsd:complexType>
    </xsd:element>
    <xsd:element name="MediaServiceDateTaken" ma:index="19" nillable="true" ma:displayName="MediaServiceDateTaken" ma:hidden="true" ma:indexed="true" ma:internalName="MediaServiceDateTaken" ma:readOnly="true">
      <xsd:simpleType>
        <xsd:restriction base="dms:Text"/>
      </xsd:simpleType>
    </xsd:element>
    <xsd:element name="MediaServiceOCR" ma:index="20" nillable="true" ma:displayName="Extracted Text" ma:internalName="MediaServiceOCR" ma:readOnly="true">
      <xsd:simpleType>
        <xsd:restriction base="dms:Note">
          <xsd:maxLength value="255"/>
        </xsd:restriction>
      </xsd:simpleType>
    </xsd:element>
    <xsd:element name="MediaServiceGenerationTime" ma:index="21" nillable="true" ma:displayName="MediaServiceGenerationTime" ma:hidden="true" ma:internalName="MediaServiceGenerationTime" ma:readOnly="true">
      <xsd:simpleType>
        <xsd:restriction base="dms:Text"/>
      </xsd:simpleType>
    </xsd:element>
    <xsd:element name="MediaServiceEventHashCode" ma:index="22"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cd37a368-11a0-4e75-a736-b20b2db7811f" elementFormDefault="qualified">
    <xsd:import namespace="http://schemas.microsoft.com/office/2006/documentManagement/types"/>
    <xsd:import namespace="http://schemas.microsoft.com/office/infopath/2007/PartnerControls"/>
    <xsd:element name="SharedWithUsers" ma:index="14" nillable="true" ma:displayName="Gedeeld met"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Gedeeld met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5ed7a99f-7769-4942-bed3-c6a01d1ee231" elementFormDefault="qualified">
    <xsd:import namespace="http://schemas.microsoft.com/office/2006/documentManagement/types"/>
    <xsd:import namespace="http://schemas.microsoft.com/office/infopath/2007/PartnerControls"/>
    <xsd:element name="TaxCatchAll" ma:index="18" nillable="true" ma:displayName="Taxonomy Catch All Column" ma:hidden="true" ma:list="{c2e39c57-8055-4fac-8582-ea83e97fe161}" ma:internalName="TaxCatchAll" ma:showField="CatchAllData" ma:web="5ed7a99f-7769-4942-bed3-c6a01d1ee23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houdstype"/>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lcf76f155ced4ddcb4097134ff3c332f xmlns="3124682f-0cee-467c-8e09-319cbb8c2ffe">
      <Terms xmlns="http://schemas.microsoft.com/office/infopath/2007/PartnerControls"/>
    </lcf76f155ced4ddcb4097134ff3c332f>
    <_ip_UnifiedCompliancePolicyProperties xmlns="http://schemas.microsoft.com/sharepoint/v3" xsi:nil="true"/>
    <TaxCatchAll xmlns="5ed7a99f-7769-4942-bed3-c6a01d1ee231" xsi:nil="true"/>
    <SharedWithUsers xmlns="cd37a368-11a0-4e75-a736-b20b2db7811f">
      <UserInfo>
        <DisplayName>Coen van Rij</DisplayName>
        <AccountId>129</AccountId>
        <AccountType/>
      </UserInfo>
      <UserInfo>
        <DisplayName>Wilfred Nijhof</DisplayName>
        <AccountId>506</AccountId>
        <AccountType/>
      </UserInfo>
    </SharedWithUsers>
  </documentManagement>
</p:properties>
</file>

<file path=customXml/itemProps1.xml><?xml version="1.0" encoding="utf-8"?>
<ds:datastoreItem xmlns:ds="http://schemas.openxmlformats.org/officeDocument/2006/customXml" ds:itemID="{F9982230-9648-49CA-8D4D-6749AEB89919}">
  <ds:schemaRefs>
    <ds:schemaRef ds:uri="http://schemas.microsoft.com/sharepoint/v3/contenttype/forms"/>
  </ds:schemaRefs>
</ds:datastoreItem>
</file>

<file path=customXml/itemProps2.xml><?xml version="1.0" encoding="utf-8"?>
<ds:datastoreItem xmlns:ds="http://schemas.openxmlformats.org/officeDocument/2006/customXml" ds:itemID="{85358C0B-2A49-47C1-86CA-E4F748970B9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3124682F-0CEE-467C-8E09-319CBB8C2FFE"/>
    <ds:schemaRef ds:uri="3124682f-0cee-467c-8e09-319cbb8c2ffe"/>
    <ds:schemaRef ds:uri="cd37a368-11a0-4e75-a736-b20b2db7811f"/>
    <ds:schemaRef ds:uri="5ed7a99f-7769-4942-bed3-c6a01d1ee23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774860A4-7547-407B-B1AC-91D2D9E99109}">
  <ds:schemaRefs>
    <ds:schemaRef ds:uri="http://schemas.microsoft.com/sharepoint/v3"/>
    <ds:schemaRef ds:uri="http://schemas.microsoft.com/office/2006/documentManagement/types"/>
    <ds:schemaRef ds:uri="http://www.w3.org/XML/1998/namespace"/>
    <ds:schemaRef ds:uri="cd37a368-11a0-4e75-a736-b20b2db7811f"/>
    <ds:schemaRef ds:uri="3124682F-0CEE-467C-8E09-319CBB8C2FFE"/>
    <ds:schemaRef ds:uri="http://purl.org/dc/elements/1.1/"/>
    <ds:schemaRef ds:uri="http://schemas.microsoft.com/office/infopath/2007/PartnerControls"/>
    <ds:schemaRef ds:uri="http://purl.org/dc/terms/"/>
    <ds:schemaRef ds:uri="http://purl.org/dc/dcmitype/"/>
    <ds:schemaRef ds:uri="http://schemas.openxmlformats.org/package/2006/metadata/core-properties"/>
    <ds:schemaRef ds:uri="5ed7a99f-7769-4942-bed3-c6a01d1ee231"/>
    <ds:schemaRef ds:uri="3124682f-0cee-467c-8e09-319cbb8c2ffe"/>
    <ds:schemaRef ds:uri="http://schemas.microsoft.com/office/2006/metadata/propertie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Werkbladen</vt:lpstr>
      </vt:variant>
      <vt:variant>
        <vt:i4>9</vt:i4>
      </vt:variant>
    </vt:vector>
  </HeadingPairs>
  <TitlesOfParts>
    <vt:vector size="9" baseType="lpstr">
      <vt:lpstr>instructie &amp; definitie</vt:lpstr>
      <vt:lpstr>0. handelingen</vt:lpstr>
      <vt:lpstr>1. overzicht uren</vt:lpstr>
      <vt:lpstr>2. overzicht kosten</vt:lpstr>
      <vt:lpstr>3. aantal aanvragen</vt:lpstr>
      <vt:lpstr>4. tariefdifferentiatie</vt:lpstr>
      <vt:lpstr>5. beleidskeuzes</vt:lpstr>
      <vt:lpstr>6. overzicht</vt:lpstr>
      <vt:lpstr>hulp</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Wilfred Nijhof</dc:creator>
  <cp:lastModifiedBy>Marlies van Randwijk</cp:lastModifiedBy>
  <dcterms:created xsi:type="dcterms:W3CDTF">2024-06-27T12:35:27Z</dcterms:created>
  <dcterms:modified xsi:type="dcterms:W3CDTF">2025-03-31T14:51:33Z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0x01010057D97832E4BFE84EB29540888B64D9F2</vt:lpwstr>
  </property>
  <property fmtid="{D5CDD505-2E9C-101B-9397-08002B2CF9AE}" pid="3" name="MediaServiceImageTags">
    <vt:lpwstr/>
  </property>
</Properties>
</file>