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.xml" ContentType="application/vnd.openxmlformats-officedocument.drawingml.chartshap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i_j\Documents\FCI 2023\"/>
    </mc:Choice>
  </mc:AlternateContent>
  <xr:revisionPtr revIDLastSave="0" documentId="13_ncr:1_{CD7B990E-9709-4AE5-8DF5-8CA623ADC607}" xr6:coauthVersionLast="47" xr6:coauthVersionMax="47" xr10:uidLastSave="{00000000-0000-0000-0000-000000000000}"/>
  <workbookProtection workbookAlgorithmName="SHA-512" workbookHashValue="q9I8l7tZuN2oJ3irnscP9XtNxb14WTChdoW/x0MYnQBD/gnueLYUA/KJDh/KZ9YYnGpYpKjx+OtSptIH+FrtSw==" workbookSaltValue="tW4k2TrNv/MBgbOPlS+x1Q==" workbookSpinCount="100000" lockStructure="1"/>
  <bookViews>
    <workbookView xWindow="-110" yWindow="-110" windowWidth="19420" windowHeight="10300" xr2:uid="{BBB1A5A6-539C-4E87-8C43-C4F4D8D66AEA}"/>
  </bookViews>
  <sheets>
    <sheet name="Monitor" sheetId="2" r:id="rId1"/>
    <sheet name="Balans" sheetId="5" r:id="rId2"/>
    <sheet name="Signaalwaarden" sheetId="3" r:id="rId3"/>
    <sheet name="Definities" sheetId="4" r:id="rId4"/>
    <sheet name="Kengetallen FCI" sheetId="1" state="hidden" r:id="rId5"/>
    <sheet name="Balans 2023" sheetId="6" state="hidden" r:id="rId6"/>
    <sheet name="Balans 2022" sheetId="7" state="hidden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I296" i="1" l="1"/>
  <c r="AS296" i="1" s="1"/>
  <c r="R296" i="6" l="1"/>
  <c r="E296" i="6"/>
  <c r="D296" i="6"/>
  <c r="Y296" i="6"/>
  <c r="Y296" i="7"/>
  <c r="AQ344" i="1" l="1"/>
  <c r="AQ343" i="1"/>
  <c r="AQ342" i="1"/>
  <c r="AQ341" i="1"/>
  <c r="AQ340" i="1"/>
  <c r="AQ339" i="1"/>
  <c r="AQ338" i="1"/>
  <c r="AQ337" i="1"/>
  <c r="AQ336" i="1"/>
  <c r="AQ335" i="1"/>
  <c r="AQ334" i="1"/>
  <c r="AQ333" i="1"/>
  <c r="AQ332" i="1"/>
  <c r="AQ331" i="1"/>
  <c r="AQ330" i="1"/>
  <c r="AQ329" i="1"/>
  <c r="AQ328" i="1"/>
  <c r="AQ327" i="1"/>
  <c r="AQ326" i="1"/>
  <c r="AQ325" i="1"/>
  <c r="AQ324" i="1"/>
  <c r="AQ323" i="1"/>
  <c r="AQ322" i="1"/>
  <c r="AQ321" i="1"/>
  <c r="AQ320" i="1"/>
  <c r="AQ319" i="1"/>
  <c r="AQ318" i="1"/>
  <c r="AQ317" i="1"/>
  <c r="AQ316" i="1"/>
  <c r="AQ315" i="1"/>
  <c r="AQ314" i="1"/>
  <c r="AQ313" i="1"/>
  <c r="AQ312" i="1"/>
  <c r="AQ311" i="1"/>
  <c r="AQ310" i="1"/>
  <c r="AQ309" i="1"/>
  <c r="AQ308" i="1"/>
  <c r="AQ307" i="1"/>
  <c r="AQ306" i="1"/>
  <c r="AQ305" i="1"/>
  <c r="AQ304" i="1"/>
  <c r="AQ303" i="1"/>
  <c r="AQ302" i="1"/>
  <c r="AQ301" i="1"/>
  <c r="AQ300" i="1"/>
  <c r="AQ299" i="1"/>
  <c r="AQ298" i="1"/>
  <c r="AQ297" i="1"/>
  <c r="AQ296" i="1"/>
  <c r="AQ295" i="1"/>
  <c r="AQ294" i="1"/>
  <c r="AQ293" i="1"/>
  <c r="AQ292" i="1"/>
  <c r="AQ291" i="1"/>
  <c r="AQ290" i="1"/>
  <c r="AQ289" i="1"/>
  <c r="AQ288" i="1"/>
  <c r="AQ287" i="1"/>
  <c r="AQ286" i="1"/>
  <c r="AQ285" i="1"/>
  <c r="AQ284" i="1"/>
  <c r="AQ283" i="1"/>
  <c r="AQ282" i="1"/>
  <c r="AQ281" i="1"/>
  <c r="AQ280" i="1"/>
  <c r="AQ279" i="1"/>
  <c r="AQ278" i="1"/>
  <c r="AQ277" i="1"/>
  <c r="AQ276" i="1"/>
  <c r="AQ275" i="1"/>
  <c r="AQ274" i="1"/>
  <c r="AQ273" i="1"/>
  <c r="AQ272" i="1"/>
  <c r="AQ271" i="1"/>
  <c r="AQ270" i="1"/>
  <c r="AQ269" i="1"/>
  <c r="AQ268" i="1"/>
  <c r="AQ267" i="1"/>
  <c r="AQ266" i="1"/>
  <c r="AQ265" i="1"/>
  <c r="AQ264" i="1"/>
  <c r="AQ263" i="1"/>
  <c r="AQ262" i="1"/>
  <c r="AQ261" i="1"/>
  <c r="AQ260" i="1"/>
  <c r="AQ259" i="1"/>
  <c r="AQ258" i="1"/>
  <c r="AQ257" i="1"/>
  <c r="AQ256" i="1"/>
  <c r="AQ255" i="1"/>
  <c r="AQ254" i="1"/>
  <c r="AQ253" i="1"/>
  <c r="AQ252" i="1"/>
  <c r="AQ251" i="1"/>
  <c r="AQ250" i="1"/>
  <c r="AQ249" i="1"/>
  <c r="AQ248" i="1"/>
  <c r="AQ247" i="1"/>
  <c r="AQ246" i="1"/>
  <c r="AQ245" i="1"/>
  <c r="AQ244" i="1"/>
  <c r="AQ243" i="1"/>
  <c r="AQ242" i="1"/>
  <c r="AQ241" i="1"/>
  <c r="AQ240" i="1"/>
  <c r="AQ239" i="1"/>
  <c r="AQ238" i="1"/>
  <c r="AQ237" i="1"/>
  <c r="AQ236" i="1"/>
  <c r="AQ235" i="1"/>
  <c r="AQ234" i="1"/>
  <c r="AQ233" i="1"/>
  <c r="AQ232" i="1"/>
  <c r="AQ231" i="1"/>
  <c r="AQ230" i="1"/>
  <c r="AQ229" i="1"/>
  <c r="AQ228" i="1"/>
  <c r="AQ227" i="1"/>
  <c r="AQ226" i="1"/>
  <c r="AQ225" i="1"/>
  <c r="AQ224" i="1"/>
  <c r="AQ223" i="1"/>
  <c r="AQ222" i="1"/>
  <c r="AQ221" i="1"/>
  <c r="AQ220" i="1"/>
  <c r="AQ219" i="1"/>
  <c r="AQ218" i="1"/>
  <c r="AQ217" i="1"/>
  <c r="AQ216" i="1"/>
  <c r="AQ215" i="1"/>
  <c r="AQ214" i="1"/>
  <c r="AQ213" i="1"/>
  <c r="AQ212" i="1"/>
  <c r="AQ211" i="1"/>
  <c r="AQ210" i="1"/>
  <c r="AQ209" i="1"/>
  <c r="AQ208" i="1"/>
  <c r="AQ207" i="1"/>
  <c r="AQ206" i="1"/>
  <c r="AQ205" i="1"/>
  <c r="AQ204" i="1"/>
  <c r="AQ203" i="1"/>
  <c r="AQ202" i="1"/>
  <c r="AQ201" i="1"/>
  <c r="AQ200" i="1"/>
  <c r="AQ199" i="1"/>
  <c r="AQ198" i="1"/>
  <c r="AQ197" i="1"/>
  <c r="AQ196" i="1"/>
  <c r="AQ195" i="1"/>
  <c r="AQ194" i="1"/>
  <c r="AQ193" i="1"/>
  <c r="AQ192" i="1"/>
  <c r="AQ191" i="1"/>
  <c r="AQ190" i="1"/>
  <c r="AQ189" i="1"/>
  <c r="AQ188" i="1"/>
  <c r="AQ187" i="1"/>
  <c r="AQ186" i="1"/>
  <c r="AQ185" i="1"/>
  <c r="AQ184" i="1"/>
  <c r="AQ183" i="1"/>
  <c r="AQ182" i="1"/>
  <c r="AQ181" i="1"/>
  <c r="AQ180" i="1"/>
  <c r="AQ179" i="1"/>
  <c r="AQ178" i="1"/>
  <c r="AQ177" i="1"/>
  <c r="AQ176" i="1"/>
  <c r="AQ175" i="1"/>
  <c r="AQ174" i="1"/>
  <c r="AQ173" i="1"/>
  <c r="AQ172" i="1"/>
  <c r="AQ171" i="1"/>
  <c r="AQ170" i="1"/>
  <c r="AQ169" i="1"/>
  <c r="AQ168" i="1"/>
  <c r="AQ167" i="1"/>
  <c r="AQ166" i="1"/>
  <c r="AQ165" i="1"/>
  <c r="AQ164" i="1"/>
  <c r="AQ163" i="1"/>
  <c r="AQ162" i="1"/>
  <c r="AQ161" i="1"/>
  <c r="AQ160" i="1"/>
  <c r="AQ159" i="1"/>
  <c r="AQ158" i="1"/>
  <c r="AQ157" i="1"/>
  <c r="AQ156" i="1"/>
  <c r="AQ155" i="1"/>
  <c r="AQ154" i="1"/>
  <c r="AQ153" i="1"/>
  <c r="AQ152" i="1"/>
  <c r="AQ151" i="1"/>
  <c r="AQ150" i="1"/>
  <c r="AQ149" i="1"/>
  <c r="AQ148" i="1"/>
  <c r="AQ147" i="1"/>
  <c r="AQ146" i="1"/>
  <c r="AQ145" i="1"/>
  <c r="AQ144" i="1"/>
  <c r="AQ143" i="1"/>
  <c r="AQ142" i="1"/>
  <c r="AQ141" i="1"/>
  <c r="AQ140" i="1"/>
  <c r="AQ139" i="1"/>
  <c r="AQ138" i="1"/>
  <c r="AQ137" i="1"/>
  <c r="AQ136" i="1"/>
  <c r="AQ135" i="1"/>
  <c r="AQ134" i="1"/>
  <c r="AQ133" i="1"/>
  <c r="AQ132" i="1"/>
  <c r="AQ131" i="1"/>
  <c r="AQ130" i="1"/>
  <c r="AQ129" i="1"/>
  <c r="AQ128" i="1"/>
  <c r="AQ127" i="1"/>
  <c r="AQ126" i="1"/>
  <c r="AQ125" i="1"/>
  <c r="AQ124" i="1"/>
  <c r="AQ123" i="1"/>
  <c r="AQ122" i="1"/>
  <c r="AQ121" i="1"/>
  <c r="AQ120" i="1"/>
  <c r="AQ119" i="1"/>
  <c r="AQ118" i="1"/>
  <c r="AQ117" i="1"/>
  <c r="AQ116" i="1"/>
  <c r="AQ115" i="1"/>
  <c r="AQ114" i="1"/>
  <c r="AQ113" i="1"/>
  <c r="AQ112" i="1"/>
  <c r="AQ111" i="1"/>
  <c r="AQ110" i="1"/>
  <c r="AQ109" i="1"/>
  <c r="AQ108" i="1"/>
  <c r="AQ107" i="1"/>
  <c r="AQ106" i="1"/>
  <c r="AQ105" i="1"/>
  <c r="AQ104" i="1"/>
  <c r="AQ103" i="1"/>
  <c r="AQ102" i="1"/>
  <c r="AQ101" i="1"/>
  <c r="AQ100" i="1"/>
  <c r="AQ99" i="1"/>
  <c r="AQ98" i="1"/>
  <c r="AQ97" i="1"/>
  <c r="AQ96" i="1"/>
  <c r="AQ95" i="1"/>
  <c r="AQ94" i="1"/>
  <c r="AQ93" i="1"/>
  <c r="AQ92" i="1"/>
  <c r="AQ91" i="1"/>
  <c r="AQ90" i="1"/>
  <c r="AQ89" i="1"/>
  <c r="AQ88" i="1"/>
  <c r="AQ87" i="1"/>
  <c r="AQ86" i="1"/>
  <c r="AQ85" i="1"/>
  <c r="AQ84" i="1"/>
  <c r="AQ83" i="1"/>
  <c r="AQ82" i="1"/>
  <c r="AQ81" i="1"/>
  <c r="AQ80" i="1"/>
  <c r="AQ79" i="1"/>
  <c r="AQ78" i="1"/>
  <c r="AQ77" i="1"/>
  <c r="AQ76" i="1"/>
  <c r="AQ75" i="1"/>
  <c r="AQ74" i="1"/>
  <c r="AQ73" i="1"/>
  <c r="AQ72" i="1"/>
  <c r="AQ71" i="1"/>
  <c r="AQ70" i="1"/>
  <c r="AQ69" i="1"/>
  <c r="AQ68" i="1"/>
  <c r="AQ67" i="1"/>
  <c r="AQ66" i="1"/>
  <c r="AQ65" i="1"/>
  <c r="AQ64" i="1"/>
  <c r="AQ63" i="1"/>
  <c r="AQ62" i="1"/>
  <c r="AQ61" i="1"/>
  <c r="AQ60" i="1"/>
  <c r="AQ59" i="1"/>
  <c r="AQ58" i="1"/>
  <c r="AQ57" i="1"/>
  <c r="AQ56" i="1"/>
  <c r="AQ55" i="1"/>
  <c r="AQ54" i="1"/>
  <c r="AQ53" i="1"/>
  <c r="AQ52" i="1"/>
  <c r="AQ51" i="1"/>
  <c r="AQ50" i="1"/>
  <c r="AQ49" i="1"/>
  <c r="AQ48" i="1"/>
  <c r="AQ47" i="1"/>
  <c r="AQ46" i="1"/>
  <c r="AQ45" i="1"/>
  <c r="AQ44" i="1"/>
  <c r="AQ43" i="1"/>
  <c r="AQ42" i="1"/>
  <c r="AQ41" i="1"/>
  <c r="AQ40" i="1"/>
  <c r="AQ39" i="1"/>
  <c r="AQ38" i="1"/>
  <c r="AQ37" i="1"/>
  <c r="AQ36" i="1"/>
  <c r="AQ35" i="1"/>
  <c r="AQ34" i="1"/>
  <c r="AQ33" i="1"/>
  <c r="AQ32" i="1"/>
  <c r="AQ31" i="1"/>
  <c r="AQ30" i="1"/>
  <c r="AQ29" i="1"/>
  <c r="AQ28" i="1"/>
  <c r="AQ27" i="1"/>
  <c r="AQ26" i="1"/>
  <c r="AQ25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AQ12" i="1"/>
  <c r="AQ11" i="1"/>
  <c r="AQ10" i="1"/>
  <c r="AQ9" i="1"/>
  <c r="AQ8" i="1"/>
  <c r="AQ7" i="1"/>
  <c r="AQ6" i="1"/>
  <c r="AQ5" i="1"/>
  <c r="AQ4" i="1"/>
  <c r="AQ3" i="1"/>
  <c r="AR344" i="1"/>
  <c r="AR343" i="1"/>
  <c r="AR342" i="1"/>
  <c r="AR341" i="1"/>
  <c r="AR340" i="1"/>
  <c r="AR339" i="1"/>
  <c r="AR338" i="1"/>
  <c r="AR337" i="1"/>
  <c r="AR336" i="1"/>
  <c r="AR335" i="1"/>
  <c r="AR334" i="1"/>
  <c r="AR333" i="1"/>
  <c r="AR332" i="1"/>
  <c r="AR331" i="1"/>
  <c r="AR330" i="1"/>
  <c r="AR329" i="1"/>
  <c r="AR328" i="1"/>
  <c r="AR327" i="1"/>
  <c r="AR326" i="1"/>
  <c r="AR325" i="1"/>
  <c r="AR324" i="1"/>
  <c r="AR323" i="1"/>
  <c r="AR322" i="1"/>
  <c r="AR321" i="1"/>
  <c r="AR320" i="1"/>
  <c r="AR319" i="1"/>
  <c r="AR318" i="1"/>
  <c r="AR317" i="1"/>
  <c r="AR316" i="1"/>
  <c r="AR315" i="1"/>
  <c r="AR314" i="1"/>
  <c r="AR313" i="1"/>
  <c r="AR312" i="1"/>
  <c r="AR311" i="1"/>
  <c r="AR310" i="1"/>
  <c r="AR309" i="1"/>
  <c r="AR308" i="1"/>
  <c r="AR307" i="1"/>
  <c r="AR306" i="1"/>
  <c r="AR305" i="1"/>
  <c r="AR304" i="1"/>
  <c r="AR303" i="1"/>
  <c r="AR302" i="1"/>
  <c r="AR301" i="1"/>
  <c r="AR300" i="1"/>
  <c r="AR299" i="1"/>
  <c r="AR298" i="1"/>
  <c r="AR297" i="1"/>
  <c r="AR296" i="1"/>
  <c r="AR295" i="1"/>
  <c r="AR294" i="1"/>
  <c r="AR293" i="1"/>
  <c r="AR292" i="1"/>
  <c r="AR291" i="1"/>
  <c r="AR290" i="1"/>
  <c r="AR289" i="1"/>
  <c r="AR288" i="1"/>
  <c r="AR287" i="1"/>
  <c r="AR286" i="1"/>
  <c r="AR285" i="1"/>
  <c r="AR284" i="1"/>
  <c r="AR283" i="1"/>
  <c r="AR282" i="1"/>
  <c r="AR281" i="1"/>
  <c r="AR280" i="1"/>
  <c r="AR279" i="1"/>
  <c r="AR278" i="1"/>
  <c r="AR277" i="1"/>
  <c r="AR276" i="1"/>
  <c r="AR275" i="1"/>
  <c r="AR274" i="1"/>
  <c r="AR273" i="1"/>
  <c r="AR272" i="1"/>
  <c r="AR271" i="1"/>
  <c r="AR270" i="1"/>
  <c r="AR269" i="1"/>
  <c r="AR268" i="1"/>
  <c r="AR267" i="1"/>
  <c r="AR266" i="1"/>
  <c r="AR265" i="1"/>
  <c r="AR264" i="1"/>
  <c r="AR263" i="1"/>
  <c r="AR262" i="1"/>
  <c r="AR261" i="1"/>
  <c r="AR260" i="1"/>
  <c r="AR259" i="1"/>
  <c r="AR258" i="1"/>
  <c r="AR257" i="1"/>
  <c r="AR256" i="1"/>
  <c r="AR255" i="1"/>
  <c r="AR254" i="1"/>
  <c r="AR253" i="1"/>
  <c r="AR252" i="1"/>
  <c r="AR251" i="1"/>
  <c r="AR250" i="1"/>
  <c r="AR249" i="1"/>
  <c r="AR248" i="1"/>
  <c r="AR247" i="1"/>
  <c r="AR246" i="1"/>
  <c r="AR245" i="1"/>
  <c r="AR244" i="1"/>
  <c r="AR243" i="1"/>
  <c r="AR242" i="1"/>
  <c r="AR241" i="1"/>
  <c r="AR240" i="1"/>
  <c r="AR239" i="1"/>
  <c r="AR238" i="1"/>
  <c r="AR237" i="1"/>
  <c r="AR236" i="1"/>
  <c r="AR235" i="1"/>
  <c r="AR234" i="1"/>
  <c r="AR233" i="1"/>
  <c r="AR232" i="1"/>
  <c r="AR231" i="1"/>
  <c r="AR230" i="1"/>
  <c r="AR229" i="1"/>
  <c r="AR228" i="1"/>
  <c r="AR227" i="1"/>
  <c r="AR226" i="1"/>
  <c r="AR225" i="1"/>
  <c r="AR224" i="1"/>
  <c r="AR223" i="1"/>
  <c r="AR222" i="1"/>
  <c r="AR221" i="1"/>
  <c r="AR220" i="1"/>
  <c r="AR219" i="1"/>
  <c r="AR218" i="1"/>
  <c r="AR217" i="1"/>
  <c r="AR216" i="1"/>
  <c r="AR215" i="1"/>
  <c r="AR214" i="1"/>
  <c r="AR213" i="1"/>
  <c r="AR212" i="1"/>
  <c r="AR211" i="1"/>
  <c r="AR210" i="1"/>
  <c r="AR209" i="1"/>
  <c r="AR208" i="1"/>
  <c r="AR207" i="1"/>
  <c r="AR206" i="1"/>
  <c r="AR205" i="1"/>
  <c r="AR204" i="1"/>
  <c r="AR203" i="1"/>
  <c r="AR202" i="1"/>
  <c r="AR201" i="1"/>
  <c r="AR200" i="1"/>
  <c r="AR199" i="1"/>
  <c r="AR198" i="1"/>
  <c r="AR197" i="1"/>
  <c r="AR196" i="1"/>
  <c r="AR195" i="1"/>
  <c r="AR194" i="1"/>
  <c r="AR193" i="1"/>
  <c r="AR192" i="1"/>
  <c r="AR191" i="1"/>
  <c r="AR190" i="1"/>
  <c r="AR189" i="1"/>
  <c r="AR188" i="1"/>
  <c r="AR187" i="1"/>
  <c r="AR186" i="1"/>
  <c r="AR185" i="1"/>
  <c r="AR184" i="1"/>
  <c r="AR183" i="1"/>
  <c r="AR182" i="1"/>
  <c r="AR181" i="1"/>
  <c r="AR180" i="1"/>
  <c r="AR179" i="1"/>
  <c r="AR178" i="1"/>
  <c r="AR177" i="1"/>
  <c r="AR176" i="1"/>
  <c r="AR175" i="1"/>
  <c r="AR174" i="1"/>
  <c r="AR173" i="1"/>
  <c r="AR172" i="1"/>
  <c r="AR171" i="1"/>
  <c r="AR170" i="1"/>
  <c r="AR169" i="1"/>
  <c r="AR168" i="1"/>
  <c r="AR167" i="1"/>
  <c r="AR166" i="1"/>
  <c r="AR165" i="1"/>
  <c r="AR164" i="1"/>
  <c r="AR163" i="1"/>
  <c r="AR162" i="1"/>
  <c r="AR161" i="1"/>
  <c r="AR160" i="1"/>
  <c r="AR159" i="1"/>
  <c r="AR158" i="1"/>
  <c r="AR157" i="1"/>
  <c r="AR156" i="1"/>
  <c r="AR155" i="1"/>
  <c r="AR154" i="1"/>
  <c r="AR153" i="1"/>
  <c r="AR152" i="1"/>
  <c r="AR151" i="1"/>
  <c r="AR150" i="1"/>
  <c r="AR149" i="1"/>
  <c r="AR148" i="1"/>
  <c r="AR147" i="1"/>
  <c r="AR146" i="1"/>
  <c r="AR145" i="1"/>
  <c r="AR144" i="1"/>
  <c r="AR143" i="1"/>
  <c r="AR142" i="1"/>
  <c r="AR141" i="1"/>
  <c r="AR140" i="1"/>
  <c r="AR139" i="1"/>
  <c r="AR138" i="1"/>
  <c r="AR137" i="1"/>
  <c r="AR136" i="1"/>
  <c r="AR135" i="1"/>
  <c r="AR134" i="1"/>
  <c r="AR133" i="1"/>
  <c r="AR132" i="1"/>
  <c r="AR131" i="1"/>
  <c r="AR130" i="1"/>
  <c r="AR129" i="1"/>
  <c r="AR128" i="1"/>
  <c r="AR127" i="1"/>
  <c r="AR126" i="1"/>
  <c r="AR125" i="1"/>
  <c r="AR124" i="1"/>
  <c r="AR123" i="1"/>
  <c r="AR122" i="1"/>
  <c r="AR121" i="1"/>
  <c r="AR120" i="1"/>
  <c r="AR119" i="1"/>
  <c r="AR118" i="1"/>
  <c r="AR117" i="1"/>
  <c r="AR116" i="1"/>
  <c r="AR115" i="1"/>
  <c r="AR114" i="1"/>
  <c r="AR113" i="1"/>
  <c r="AR112" i="1"/>
  <c r="AR111" i="1"/>
  <c r="AR110" i="1"/>
  <c r="AR109" i="1"/>
  <c r="AR108" i="1"/>
  <c r="AR107" i="1"/>
  <c r="AR106" i="1"/>
  <c r="AR105" i="1"/>
  <c r="AR104" i="1"/>
  <c r="AR103" i="1"/>
  <c r="AR102" i="1"/>
  <c r="AR101" i="1"/>
  <c r="AR100" i="1"/>
  <c r="AR99" i="1"/>
  <c r="AR98" i="1"/>
  <c r="AR97" i="1"/>
  <c r="AR96" i="1"/>
  <c r="AR95" i="1"/>
  <c r="AR94" i="1"/>
  <c r="AR93" i="1"/>
  <c r="AR92" i="1"/>
  <c r="AR91" i="1"/>
  <c r="AR90" i="1"/>
  <c r="AR89" i="1"/>
  <c r="AR88" i="1"/>
  <c r="AR87" i="1"/>
  <c r="AR86" i="1"/>
  <c r="AR85" i="1"/>
  <c r="AR84" i="1"/>
  <c r="AR83" i="1"/>
  <c r="AR82" i="1"/>
  <c r="AR81" i="1"/>
  <c r="AR80" i="1"/>
  <c r="AR79" i="1"/>
  <c r="AR78" i="1"/>
  <c r="AR77" i="1"/>
  <c r="AR76" i="1"/>
  <c r="AR75" i="1"/>
  <c r="AR74" i="1"/>
  <c r="AR73" i="1"/>
  <c r="AR72" i="1"/>
  <c r="AR71" i="1"/>
  <c r="AR70" i="1"/>
  <c r="AR69" i="1"/>
  <c r="AR68" i="1"/>
  <c r="AR67" i="1"/>
  <c r="AR66" i="1"/>
  <c r="AR65" i="1"/>
  <c r="AR64" i="1"/>
  <c r="AR63" i="1"/>
  <c r="AR62" i="1"/>
  <c r="AR61" i="1"/>
  <c r="AR60" i="1"/>
  <c r="AR59" i="1"/>
  <c r="AR58" i="1"/>
  <c r="AR57" i="1"/>
  <c r="AR56" i="1"/>
  <c r="AR55" i="1"/>
  <c r="AR54" i="1"/>
  <c r="AR53" i="1"/>
  <c r="AR52" i="1"/>
  <c r="AR51" i="1"/>
  <c r="AR50" i="1"/>
  <c r="AR49" i="1"/>
  <c r="AR48" i="1"/>
  <c r="AR47" i="1"/>
  <c r="AR46" i="1"/>
  <c r="AR45" i="1"/>
  <c r="AR44" i="1"/>
  <c r="AR43" i="1"/>
  <c r="AR42" i="1"/>
  <c r="AR41" i="1"/>
  <c r="AR40" i="1"/>
  <c r="AR39" i="1"/>
  <c r="AR38" i="1"/>
  <c r="AR37" i="1"/>
  <c r="AR36" i="1"/>
  <c r="AR35" i="1"/>
  <c r="AR34" i="1"/>
  <c r="AR33" i="1"/>
  <c r="AR32" i="1"/>
  <c r="AR31" i="1"/>
  <c r="AR30" i="1"/>
  <c r="AR29" i="1"/>
  <c r="AR28" i="1"/>
  <c r="AR27" i="1"/>
  <c r="AR26" i="1"/>
  <c r="AR25" i="1"/>
  <c r="AR24" i="1"/>
  <c r="AR23" i="1"/>
  <c r="AR22" i="1"/>
  <c r="AR21" i="1"/>
  <c r="AR20" i="1"/>
  <c r="AR19" i="1"/>
  <c r="AR18" i="1"/>
  <c r="AR17" i="1"/>
  <c r="AR16" i="1"/>
  <c r="AR15" i="1"/>
  <c r="AR14" i="1"/>
  <c r="AR13" i="1"/>
  <c r="AR12" i="1"/>
  <c r="AR11" i="1"/>
  <c r="AR10" i="1"/>
  <c r="AR9" i="1"/>
  <c r="AR8" i="1"/>
  <c r="AR7" i="1"/>
  <c r="AR6" i="1"/>
  <c r="AR5" i="1"/>
  <c r="AR4" i="1"/>
  <c r="AR3" i="1"/>
  <c r="AQ2" i="1"/>
  <c r="AR2" i="1"/>
  <c r="AD344" i="1" l="1"/>
  <c r="AD343" i="1"/>
  <c r="AD342" i="1"/>
  <c r="AD341" i="1"/>
  <c r="AD340" i="1"/>
  <c r="AD339" i="1"/>
  <c r="AD338" i="1"/>
  <c r="AD337" i="1"/>
  <c r="AD336" i="1"/>
  <c r="AD335" i="1"/>
  <c r="AD334" i="1"/>
  <c r="AD333" i="1"/>
  <c r="AD332" i="1"/>
  <c r="AD331" i="1"/>
  <c r="AD330" i="1"/>
  <c r="AD329" i="1"/>
  <c r="AD328" i="1"/>
  <c r="AD327" i="1"/>
  <c r="AD326" i="1"/>
  <c r="AD325" i="1"/>
  <c r="AD324" i="1"/>
  <c r="AD323" i="1"/>
  <c r="AD322" i="1"/>
  <c r="AD321" i="1"/>
  <c r="AD320" i="1"/>
  <c r="AD319" i="1"/>
  <c r="AD318" i="1"/>
  <c r="AD317" i="1"/>
  <c r="AD316" i="1"/>
  <c r="AD315" i="1"/>
  <c r="AD314" i="1"/>
  <c r="AD313" i="1"/>
  <c r="AD312" i="1"/>
  <c r="AD311" i="1"/>
  <c r="AD310" i="1"/>
  <c r="AD309" i="1"/>
  <c r="AD308" i="1"/>
  <c r="AD307" i="1"/>
  <c r="AD306" i="1"/>
  <c r="AD305" i="1"/>
  <c r="AD304" i="1"/>
  <c r="AD303" i="1"/>
  <c r="AD302" i="1"/>
  <c r="AD301" i="1"/>
  <c r="AD300" i="1"/>
  <c r="AD299" i="1"/>
  <c r="AD298" i="1"/>
  <c r="AD297" i="1"/>
  <c r="AD296" i="1"/>
  <c r="AD295" i="1"/>
  <c r="AD294" i="1"/>
  <c r="AD293" i="1"/>
  <c r="AD292" i="1"/>
  <c r="AD291" i="1"/>
  <c r="AD290" i="1"/>
  <c r="AD289" i="1"/>
  <c r="AD288" i="1"/>
  <c r="AD287" i="1"/>
  <c r="AD286" i="1"/>
  <c r="AD285" i="1"/>
  <c r="AD284" i="1"/>
  <c r="AD283" i="1"/>
  <c r="AD282" i="1"/>
  <c r="AD281" i="1"/>
  <c r="AD280" i="1"/>
  <c r="AD279" i="1"/>
  <c r="AD278" i="1"/>
  <c r="AD277" i="1"/>
  <c r="AD276" i="1"/>
  <c r="AD275" i="1"/>
  <c r="AD274" i="1"/>
  <c r="AD273" i="1"/>
  <c r="AD272" i="1"/>
  <c r="AD271" i="1"/>
  <c r="AD270" i="1"/>
  <c r="AD269" i="1"/>
  <c r="AD268" i="1"/>
  <c r="AD267" i="1"/>
  <c r="AD266" i="1"/>
  <c r="AD265" i="1"/>
  <c r="AD264" i="1"/>
  <c r="AD263" i="1"/>
  <c r="AD262" i="1"/>
  <c r="AD261" i="1"/>
  <c r="AD260" i="1"/>
  <c r="AD259" i="1"/>
  <c r="AD258" i="1"/>
  <c r="AD257" i="1"/>
  <c r="AD256" i="1"/>
  <c r="AD255" i="1"/>
  <c r="AD254" i="1"/>
  <c r="AD253" i="1"/>
  <c r="AD252" i="1"/>
  <c r="AD251" i="1"/>
  <c r="AD250" i="1"/>
  <c r="AD249" i="1"/>
  <c r="AD248" i="1"/>
  <c r="AD247" i="1"/>
  <c r="AD246" i="1"/>
  <c r="AD245" i="1"/>
  <c r="AD244" i="1"/>
  <c r="AD243" i="1"/>
  <c r="AD242" i="1"/>
  <c r="AD241" i="1"/>
  <c r="AD240" i="1"/>
  <c r="AD239" i="1"/>
  <c r="AD238" i="1"/>
  <c r="AD237" i="1"/>
  <c r="AD236" i="1"/>
  <c r="AD235" i="1"/>
  <c r="AD234" i="1"/>
  <c r="AD233" i="1"/>
  <c r="AD232" i="1"/>
  <c r="AD231" i="1"/>
  <c r="AD230" i="1"/>
  <c r="AD229" i="1"/>
  <c r="AD228" i="1"/>
  <c r="AD227" i="1"/>
  <c r="AD226" i="1"/>
  <c r="AD225" i="1"/>
  <c r="AD224" i="1"/>
  <c r="AD223" i="1"/>
  <c r="AD222" i="1"/>
  <c r="AD221" i="1"/>
  <c r="AD220" i="1"/>
  <c r="AD219" i="1"/>
  <c r="AD218" i="1"/>
  <c r="AD217" i="1"/>
  <c r="AD216" i="1"/>
  <c r="AD215" i="1"/>
  <c r="AD214" i="1"/>
  <c r="AD213" i="1"/>
  <c r="AD212" i="1"/>
  <c r="AD211" i="1"/>
  <c r="AD210" i="1"/>
  <c r="AD209" i="1"/>
  <c r="AD208" i="1"/>
  <c r="AD207" i="1"/>
  <c r="AD206" i="1"/>
  <c r="AD205" i="1"/>
  <c r="AD204" i="1"/>
  <c r="AD203" i="1"/>
  <c r="AD202" i="1"/>
  <c r="AD201" i="1"/>
  <c r="AD200" i="1"/>
  <c r="AD199" i="1"/>
  <c r="AD198" i="1"/>
  <c r="AD197" i="1"/>
  <c r="AD196" i="1"/>
  <c r="AD195" i="1"/>
  <c r="AD194" i="1"/>
  <c r="AD193" i="1"/>
  <c r="AD192" i="1"/>
  <c r="AD191" i="1"/>
  <c r="AD190" i="1"/>
  <c r="AD189" i="1"/>
  <c r="AD188" i="1"/>
  <c r="AD187" i="1"/>
  <c r="AD186" i="1"/>
  <c r="AD185" i="1"/>
  <c r="AD184" i="1"/>
  <c r="AD183" i="1"/>
  <c r="AD182" i="1"/>
  <c r="AD181" i="1"/>
  <c r="AD180" i="1"/>
  <c r="AD179" i="1"/>
  <c r="AD178" i="1"/>
  <c r="AD177" i="1"/>
  <c r="AD176" i="1"/>
  <c r="AD175" i="1"/>
  <c r="AD174" i="1"/>
  <c r="AD173" i="1"/>
  <c r="AD172" i="1"/>
  <c r="AD171" i="1"/>
  <c r="AD170" i="1"/>
  <c r="AD169" i="1"/>
  <c r="AD168" i="1"/>
  <c r="AD167" i="1"/>
  <c r="AD166" i="1"/>
  <c r="AD165" i="1"/>
  <c r="AD164" i="1"/>
  <c r="AD163" i="1"/>
  <c r="AD162" i="1"/>
  <c r="AD161" i="1"/>
  <c r="AD160" i="1"/>
  <c r="AD159" i="1"/>
  <c r="AD158" i="1"/>
  <c r="AD157" i="1"/>
  <c r="AD156" i="1"/>
  <c r="AD155" i="1"/>
  <c r="AD154" i="1"/>
  <c r="AD153" i="1"/>
  <c r="AD152" i="1"/>
  <c r="AD151" i="1"/>
  <c r="AD150" i="1"/>
  <c r="AD149" i="1"/>
  <c r="AD148" i="1"/>
  <c r="AD147" i="1"/>
  <c r="AD146" i="1"/>
  <c r="AD145" i="1"/>
  <c r="AD144" i="1"/>
  <c r="AD143" i="1"/>
  <c r="AD142" i="1"/>
  <c r="AD141" i="1"/>
  <c r="AD140" i="1"/>
  <c r="AD139" i="1"/>
  <c r="AD138" i="1"/>
  <c r="AD137" i="1"/>
  <c r="AD136" i="1"/>
  <c r="AD135" i="1"/>
  <c r="AD134" i="1"/>
  <c r="AD133" i="1"/>
  <c r="AD132" i="1"/>
  <c r="AD131" i="1"/>
  <c r="AD130" i="1"/>
  <c r="AD129" i="1"/>
  <c r="AD128" i="1"/>
  <c r="AD127" i="1"/>
  <c r="AD126" i="1"/>
  <c r="AD125" i="1"/>
  <c r="AD124" i="1"/>
  <c r="AD123" i="1"/>
  <c r="AD122" i="1"/>
  <c r="AD121" i="1"/>
  <c r="AD120" i="1"/>
  <c r="AD119" i="1"/>
  <c r="AD118" i="1"/>
  <c r="AD117" i="1"/>
  <c r="AD116" i="1"/>
  <c r="AD115" i="1"/>
  <c r="AD114" i="1"/>
  <c r="AD113" i="1"/>
  <c r="AD112" i="1"/>
  <c r="AD111" i="1"/>
  <c r="AD110" i="1"/>
  <c r="AD109" i="1"/>
  <c r="AD108" i="1"/>
  <c r="AD107" i="1"/>
  <c r="AD106" i="1"/>
  <c r="AD105" i="1"/>
  <c r="AD104" i="1"/>
  <c r="AD103" i="1"/>
  <c r="AD102" i="1"/>
  <c r="AD101" i="1"/>
  <c r="AD100" i="1"/>
  <c r="AD99" i="1"/>
  <c r="AD98" i="1"/>
  <c r="AD97" i="1"/>
  <c r="AD96" i="1"/>
  <c r="AD95" i="1"/>
  <c r="AD94" i="1"/>
  <c r="AD93" i="1"/>
  <c r="AD92" i="1"/>
  <c r="AD91" i="1"/>
  <c r="AD90" i="1"/>
  <c r="AD89" i="1"/>
  <c r="AD88" i="1"/>
  <c r="AD87" i="1"/>
  <c r="AD86" i="1"/>
  <c r="AD85" i="1"/>
  <c r="AD84" i="1"/>
  <c r="AD83" i="1"/>
  <c r="AD82" i="1"/>
  <c r="AD81" i="1"/>
  <c r="AD80" i="1"/>
  <c r="AD79" i="1"/>
  <c r="AD78" i="1"/>
  <c r="AD77" i="1"/>
  <c r="AD76" i="1"/>
  <c r="AD75" i="1"/>
  <c r="AD74" i="1"/>
  <c r="AD73" i="1"/>
  <c r="AD72" i="1"/>
  <c r="AD71" i="1"/>
  <c r="AD70" i="1"/>
  <c r="AD69" i="1"/>
  <c r="AD68" i="1"/>
  <c r="AD67" i="1"/>
  <c r="AD66" i="1"/>
  <c r="AD65" i="1"/>
  <c r="AD64" i="1"/>
  <c r="AD63" i="1"/>
  <c r="AD62" i="1"/>
  <c r="AD61" i="1"/>
  <c r="AD60" i="1"/>
  <c r="AD59" i="1"/>
  <c r="AD58" i="1"/>
  <c r="AD57" i="1"/>
  <c r="AD56" i="1"/>
  <c r="AD55" i="1"/>
  <c r="AD54" i="1"/>
  <c r="AD53" i="1"/>
  <c r="AD52" i="1"/>
  <c r="AD51" i="1"/>
  <c r="AD50" i="1"/>
  <c r="AD49" i="1"/>
  <c r="AD48" i="1"/>
  <c r="AD47" i="1"/>
  <c r="AD46" i="1"/>
  <c r="AD45" i="1"/>
  <c r="AD44" i="1"/>
  <c r="AD43" i="1"/>
  <c r="AD42" i="1"/>
  <c r="AD41" i="1"/>
  <c r="AD40" i="1"/>
  <c r="AD39" i="1"/>
  <c r="AD38" i="1"/>
  <c r="AD37" i="1"/>
  <c r="AD36" i="1"/>
  <c r="AD35" i="1"/>
  <c r="AD34" i="1"/>
  <c r="AD33" i="1"/>
  <c r="AD32" i="1"/>
  <c r="AD31" i="1"/>
  <c r="AD30" i="1"/>
  <c r="AD29" i="1"/>
  <c r="AD28" i="1"/>
  <c r="AD27" i="1"/>
  <c r="AD26" i="1"/>
  <c r="AD25" i="1"/>
  <c r="AD24" i="1"/>
  <c r="AD23" i="1"/>
  <c r="AD22" i="1"/>
  <c r="AD21" i="1"/>
  <c r="AD20" i="1"/>
  <c r="AD19" i="1"/>
  <c r="AD18" i="1"/>
  <c r="AD17" i="1"/>
  <c r="AD16" i="1"/>
  <c r="AD15" i="1"/>
  <c r="AD14" i="1"/>
  <c r="AD13" i="1"/>
  <c r="AD12" i="1"/>
  <c r="AD11" i="1"/>
  <c r="AD10" i="1"/>
  <c r="AD9" i="1"/>
  <c r="AD8" i="1"/>
  <c r="AD7" i="1"/>
  <c r="AD6" i="1"/>
  <c r="AD5" i="1"/>
  <c r="AD4" i="1"/>
  <c r="AD3" i="1"/>
  <c r="AD2" i="1"/>
  <c r="AA344" i="1"/>
  <c r="AA343" i="1"/>
  <c r="AA342" i="1"/>
  <c r="AA341" i="1"/>
  <c r="AA340" i="1"/>
  <c r="AA339" i="1"/>
  <c r="AA338" i="1"/>
  <c r="AA337" i="1"/>
  <c r="AA336" i="1"/>
  <c r="AA335" i="1"/>
  <c r="AA334" i="1"/>
  <c r="AA333" i="1"/>
  <c r="AA332" i="1"/>
  <c r="AA331" i="1"/>
  <c r="AA330" i="1"/>
  <c r="AA329" i="1"/>
  <c r="AA328" i="1"/>
  <c r="AA327" i="1"/>
  <c r="AA326" i="1"/>
  <c r="AA325" i="1"/>
  <c r="AA324" i="1"/>
  <c r="AA323" i="1"/>
  <c r="AA322" i="1"/>
  <c r="AA321" i="1"/>
  <c r="AA320" i="1"/>
  <c r="AA319" i="1"/>
  <c r="AA318" i="1"/>
  <c r="AA317" i="1"/>
  <c r="AA316" i="1"/>
  <c r="AA315" i="1"/>
  <c r="AA314" i="1"/>
  <c r="AA313" i="1"/>
  <c r="AA312" i="1"/>
  <c r="AA311" i="1"/>
  <c r="AA310" i="1"/>
  <c r="AA309" i="1"/>
  <c r="AA308" i="1"/>
  <c r="AA307" i="1"/>
  <c r="AA306" i="1"/>
  <c r="AA305" i="1"/>
  <c r="AA304" i="1"/>
  <c r="AA303" i="1"/>
  <c r="AA302" i="1"/>
  <c r="AA301" i="1"/>
  <c r="AA300" i="1"/>
  <c r="AA299" i="1"/>
  <c r="AA298" i="1"/>
  <c r="AA297" i="1"/>
  <c r="AA296" i="1"/>
  <c r="AA295" i="1"/>
  <c r="AA294" i="1"/>
  <c r="AA293" i="1"/>
  <c r="AA292" i="1"/>
  <c r="AA291" i="1"/>
  <c r="AA290" i="1"/>
  <c r="AA289" i="1"/>
  <c r="AA288" i="1"/>
  <c r="AA287" i="1"/>
  <c r="AA286" i="1"/>
  <c r="AA285" i="1"/>
  <c r="AA284" i="1"/>
  <c r="AA283" i="1"/>
  <c r="AA282" i="1"/>
  <c r="AA281" i="1"/>
  <c r="AA280" i="1"/>
  <c r="AA279" i="1"/>
  <c r="AA278" i="1"/>
  <c r="AA277" i="1"/>
  <c r="AA276" i="1"/>
  <c r="AA275" i="1"/>
  <c r="AA274" i="1"/>
  <c r="AA273" i="1"/>
  <c r="AA272" i="1"/>
  <c r="AA271" i="1"/>
  <c r="AA270" i="1"/>
  <c r="AA269" i="1"/>
  <c r="AA268" i="1"/>
  <c r="AA267" i="1"/>
  <c r="AA266" i="1"/>
  <c r="AA265" i="1"/>
  <c r="AA264" i="1"/>
  <c r="AA263" i="1"/>
  <c r="AA262" i="1"/>
  <c r="AA261" i="1"/>
  <c r="AA260" i="1"/>
  <c r="AA259" i="1"/>
  <c r="AA258" i="1"/>
  <c r="AA257" i="1"/>
  <c r="AA256" i="1"/>
  <c r="AA255" i="1"/>
  <c r="AA254" i="1"/>
  <c r="AA253" i="1"/>
  <c r="AA252" i="1"/>
  <c r="AA251" i="1"/>
  <c r="AA250" i="1"/>
  <c r="AA249" i="1"/>
  <c r="AA248" i="1"/>
  <c r="AA247" i="1"/>
  <c r="AA246" i="1"/>
  <c r="AA245" i="1"/>
  <c r="AA244" i="1"/>
  <c r="AA243" i="1"/>
  <c r="AA242" i="1"/>
  <c r="AA241" i="1"/>
  <c r="AA240" i="1"/>
  <c r="AA239" i="1"/>
  <c r="AA238" i="1"/>
  <c r="AA237" i="1"/>
  <c r="AA236" i="1"/>
  <c r="AA235" i="1"/>
  <c r="AA234" i="1"/>
  <c r="AA233" i="1"/>
  <c r="AA232" i="1"/>
  <c r="AA231" i="1"/>
  <c r="AA230" i="1"/>
  <c r="AA229" i="1"/>
  <c r="AA228" i="1"/>
  <c r="AA227" i="1"/>
  <c r="AA226" i="1"/>
  <c r="AA225" i="1"/>
  <c r="AA224" i="1"/>
  <c r="AA223" i="1"/>
  <c r="AA222" i="1"/>
  <c r="AA221" i="1"/>
  <c r="AA220" i="1"/>
  <c r="AA219" i="1"/>
  <c r="AA218" i="1"/>
  <c r="AA217" i="1"/>
  <c r="AA216" i="1"/>
  <c r="AA215" i="1"/>
  <c r="AA214" i="1"/>
  <c r="AA213" i="1"/>
  <c r="AA212" i="1"/>
  <c r="AA211" i="1"/>
  <c r="AA210" i="1"/>
  <c r="AA209" i="1"/>
  <c r="AA208" i="1"/>
  <c r="AA207" i="1"/>
  <c r="AA206" i="1"/>
  <c r="AA205" i="1"/>
  <c r="AA204" i="1"/>
  <c r="AA203" i="1"/>
  <c r="AA202" i="1"/>
  <c r="AA201" i="1"/>
  <c r="AA200" i="1"/>
  <c r="AA199" i="1"/>
  <c r="AA198" i="1"/>
  <c r="AA197" i="1"/>
  <c r="AA196" i="1"/>
  <c r="AA195" i="1"/>
  <c r="AA194" i="1"/>
  <c r="AA193" i="1"/>
  <c r="AA192" i="1"/>
  <c r="AA191" i="1"/>
  <c r="AA190" i="1"/>
  <c r="AA189" i="1"/>
  <c r="AA188" i="1"/>
  <c r="AA187" i="1"/>
  <c r="AA186" i="1"/>
  <c r="AA185" i="1"/>
  <c r="AA184" i="1"/>
  <c r="AA183" i="1"/>
  <c r="AA182" i="1"/>
  <c r="AA181" i="1"/>
  <c r="AA180" i="1"/>
  <c r="AA179" i="1"/>
  <c r="AA178" i="1"/>
  <c r="AA177" i="1"/>
  <c r="AA176" i="1"/>
  <c r="AA175" i="1"/>
  <c r="AA174" i="1"/>
  <c r="AA173" i="1"/>
  <c r="AA172" i="1"/>
  <c r="AA171" i="1"/>
  <c r="AA170" i="1"/>
  <c r="AA169" i="1"/>
  <c r="AA168" i="1"/>
  <c r="AA167" i="1"/>
  <c r="AA166" i="1"/>
  <c r="AA165" i="1"/>
  <c r="AA164" i="1"/>
  <c r="AA163" i="1"/>
  <c r="AA162" i="1"/>
  <c r="AA161" i="1"/>
  <c r="AA160" i="1"/>
  <c r="AA159" i="1"/>
  <c r="AA158" i="1"/>
  <c r="AA157" i="1"/>
  <c r="AA156" i="1"/>
  <c r="AA155" i="1"/>
  <c r="AA154" i="1"/>
  <c r="AA153" i="1"/>
  <c r="AA152" i="1"/>
  <c r="AA151" i="1"/>
  <c r="AA150" i="1"/>
  <c r="AA149" i="1"/>
  <c r="AA148" i="1"/>
  <c r="AA147" i="1"/>
  <c r="AA146" i="1"/>
  <c r="AA145" i="1"/>
  <c r="AA144" i="1"/>
  <c r="AA143" i="1"/>
  <c r="AA142" i="1"/>
  <c r="AA141" i="1"/>
  <c r="AA140" i="1"/>
  <c r="AA139" i="1"/>
  <c r="AA138" i="1"/>
  <c r="AA137" i="1"/>
  <c r="AA136" i="1"/>
  <c r="AA135" i="1"/>
  <c r="AA134" i="1"/>
  <c r="AA133" i="1"/>
  <c r="AA132" i="1"/>
  <c r="AA131" i="1"/>
  <c r="AA130" i="1"/>
  <c r="AA129" i="1"/>
  <c r="AA128" i="1"/>
  <c r="AA127" i="1"/>
  <c r="AA126" i="1"/>
  <c r="AA125" i="1"/>
  <c r="AA124" i="1"/>
  <c r="AA123" i="1"/>
  <c r="AA122" i="1"/>
  <c r="AA121" i="1"/>
  <c r="AA120" i="1"/>
  <c r="AA119" i="1"/>
  <c r="AA118" i="1"/>
  <c r="AA117" i="1"/>
  <c r="AA116" i="1"/>
  <c r="AA115" i="1"/>
  <c r="AA114" i="1"/>
  <c r="AA113" i="1"/>
  <c r="AA112" i="1"/>
  <c r="AA111" i="1"/>
  <c r="AA110" i="1"/>
  <c r="AA109" i="1"/>
  <c r="AA108" i="1"/>
  <c r="AA107" i="1"/>
  <c r="AA106" i="1"/>
  <c r="AA105" i="1"/>
  <c r="AA104" i="1"/>
  <c r="AA103" i="1"/>
  <c r="AA102" i="1"/>
  <c r="AA101" i="1"/>
  <c r="AA100" i="1"/>
  <c r="AA99" i="1"/>
  <c r="AA98" i="1"/>
  <c r="AA97" i="1"/>
  <c r="AA96" i="1"/>
  <c r="AA95" i="1"/>
  <c r="AA94" i="1"/>
  <c r="AA93" i="1"/>
  <c r="AA92" i="1"/>
  <c r="AA91" i="1"/>
  <c r="AA90" i="1"/>
  <c r="AA89" i="1"/>
  <c r="AA88" i="1"/>
  <c r="AA87" i="1"/>
  <c r="AA86" i="1"/>
  <c r="AA85" i="1"/>
  <c r="AA84" i="1"/>
  <c r="AA83" i="1"/>
  <c r="AA82" i="1"/>
  <c r="AA81" i="1"/>
  <c r="AA80" i="1"/>
  <c r="AA79" i="1"/>
  <c r="AA78" i="1"/>
  <c r="AA77" i="1"/>
  <c r="AA76" i="1"/>
  <c r="AA75" i="1"/>
  <c r="AA74" i="1"/>
  <c r="AA73" i="1"/>
  <c r="AA72" i="1"/>
  <c r="AA71" i="1"/>
  <c r="AA70" i="1"/>
  <c r="AA69" i="1"/>
  <c r="AA68" i="1"/>
  <c r="AA67" i="1"/>
  <c r="AA66" i="1"/>
  <c r="AA65" i="1"/>
  <c r="AA64" i="1"/>
  <c r="AA63" i="1"/>
  <c r="AA62" i="1"/>
  <c r="AA61" i="1"/>
  <c r="AA60" i="1"/>
  <c r="AA59" i="1"/>
  <c r="AA58" i="1"/>
  <c r="AA57" i="1"/>
  <c r="AA56" i="1"/>
  <c r="AA55" i="1"/>
  <c r="AA54" i="1"/>
  <c r="AA53" i="1"/>
  <c r="AA52" i="1"/>
  <c r="AA51" i="1"/>
  <c r="AA50" i="1"/>
  <c r="AA49" i="1"/>
  <c r="AA48" i="1"/>
  <c r="AA47" i="1"/>
  <c r="AA46" i="1"/>
  <c r="AA45" i="1"/>
  <c r="AA44" i="1"/>
  <c r="AA43" i="1"/>
  <c r="AA42" i="1"/>
  <c r="AA41" i="1"/>
  <c r="AA40" i="1"/>
  <c r="AA39" i="1"/>
  <c r="AA38" i="1"/>
  <c r="AA37" i="1"/>
  <c r="AA36" i="1"/>
  <c r="AA35" i="1"/>
  <c r="AA34" i="1"/>
  <c r="AA33" i="1"/>
  <c r="AA32" i="1"/>
  <c r="AA31" i="1"/>
  <c r="AA30" i="1"/>
  <c r="AA29" i="1"/>
  <c r="AA28" i="1"/>
  <c r="AA27" i="1"/>
  <c r="AA26" i="1"/>
  <c r="AA25" i="1"/>
  <c r="AA24" i="1"/>
  <c r="AA23" i="1"/>
  <c r="AA22" i="1"/>
  <c r="AA21" i="1"/>
  <c r="AA20" i="1"/>
  <c r="AA19" i="1"/>
  <c r="AA18" i="1"/>
  <c r="AA17" i="1"/>
  <c r="AA16" i="1"/>
  <c r="AA15" i="1"/>
  <c r="AA14" i="1"/>
  <c r="AA13" i="1"/>
  <c r="AA12" i="1"/>
  <c r="AA11" i="1"/>
  <c r="AA10" i="1"/>
  <c r="AA9" i="1"/>
  <c r="AA8" i="1"/>
  <c r="AA7" i="1"/>
  <c r="AA6" i="1"/>
  <c r="AA5" i="1"/>
  <c r="AA4" i="1"/>
  <c r="AA3" i="1"/>
  <c r="AA2" i="1"/>
  <c r="AC344" i="1" l="1"/>
  <c r="AC343" i="1"/>
  <c r="AC342" i="1"/>
  <c r="AC341" i="1"/>
  <c r="AC340" i="1"/>
  <c r="AC339" i="1"/>
  <c r="AC338" i="1"/>
  <c r="AC337" i="1"/>
  <c r="AC336" i="1"/>
  <c r="AC335" i="1"/>
  <c r="AC334" i="1"/>
  <c r="AC333" i="1"/>
  <c r="AC332" i="1"/>
  <c r="AC331" i="1"/>
  <c r="AC330" i="1"/>
  <c r="AC329" i="1"/>
  <c r="AC328" i="1"/>
  <c r="AC327" i="1"/>
  <c r="AC326" i="1"/>
  <c r="AC325" i="1"/>
  <c r="AC324" i="1"/>
  <c r="AC323" i="1"/>
  <c r="AC322" i="1"/>
  <c r="AC321" i="1"/>
  <c r="AC320" i="1"/>
  <c r="AC319" i="1"/>
  <c r="AC318" i="1"/>
  <c r="AC317" i="1"/>
  <c r="AC316" i="1"/>
  <c r="AC315" i="1"/>
  <c r="AC314" i="1"/>
  <c r="AC313" i="1"/>
  <c r="AC312" i="1"/>
  <c r="AC311" i="1"/>
  <c r="AC310" i="1"/>
  <c r="AC309" i="1"/>
  <c r="AC308" i="1"/>
  <c r="AC307" i="1"/>
  <c r="AC306" i="1"/>
  <c r="AC305" i="1"/>
  <c r="AC304" i="1"/>
  <c r="AC303" i="1"/>
  <c r="AC302" i="1"/>
  <c r="AC301" i="1"/>
  <c r="AC300" i="1"/>
  <c r="AC299" i="1"/>
  <c r="AC298" i="1"/>
  <c r="AC297" i="1"/>
  <c r="AC296" i="1"/>
  <c r="AC295" i="1"/>
  <c r="AC294" i="1"/>
  <c r="AC293" i="1"/>
  <c r="AC292" i="1"/>
  <c r="AC291" i="1"/>
  <c r="AC290" i="1"/>
  <c r="AC289" i="1"/>
  <c r="AC288" i="1"/>
  <c r="AC287" i="1"/>
  <c r="AC286" i="1"/>
  <c r="AC285" i="1"/>
  <c r="AC284" i="1"/>
  <c r="AC283" i="1"/>
  <c r="AC282" i="1"/>
  <c r="AC281" i="1"/>
  <c r="AC280" i="1"/>
  <c r="AC279" i="1"/>
  <c r="AC278" i="1"/>
  <c r="AC277" i="1"/>
  <c r="AC276" i="1"/>
  <c r="AC275" i="1"/>
  <c r="AC274" i="1"/>
  <c r="AC273" i="1"/>
  <c r="AC272" i="1"/>
  <c r="AC271" i="1"/>
  <c r="AC270" i="1"/>
  <c r="AC269" i="1"/>
  <c r="AC268" i="1"/>
  <c r="AC267" i="1"/>
  <c r="AC266" i="1"/>
  <c r="AC265" i="1"/>
  <c r="AC264" i="1"/>
  <c r="AC263" i="1"/>
  <c r="AC262" i="1"/>
  <c r="AC261" i="1"/>
  <c r="AC260" i="1"/>
  <c r="AC259" i="1"/>
  <c r="AC258" i="1"/>
  <c r="AC257" i="1"/>
  <c r="AC256" i="1"/>
  <c r="AC255" i="1"/>
  <c r="AC254" i="1"/>
  <c r="AC253" i="1"/>
  <c r="AC252" i="1"/>
  <c r="AC251" i="1"/>
  <c r="AC250" i="1"/>
  <c r="AC249" i="1"/>
  <c r="AC248" i="1"/>
  <c r="AC247" i="1"/>
  <c r="AC246" i="1"/>
  <c r="AC245" i="1"/>
  <c r="AC244" i="1"/>
  <c r="AC243" i="1"/>
  <c r="AC242" i="1"/>
  <c r="AC241" i="1"/>
  <c r="AC240" i="1"/>
  <c r="AC239" i="1"/>
  <c r="AC238" i="1"/>
  <c r="AC237" i="1"/>
  <c r="AC236" i="1"/>
  <c r="AC235" i="1"/>
  <c r="AC234" i="1"/>
  <c r="AC233" i="1"/>
  <c r="AC232" i="1"/>
  <c r="AC231" i="1"/>
  <c r="AC230" i="1"/>
  <c r="AC229" i="1"/>
  <c r="AC228" i="1"/>
  <c r="AC227" i="1"/>
  <c r="AC226" i="1"/>
  <c r="AC225" i="1"/>
  <c r="AC224" i="1"/>
  <c r="AC223" i="1"/>
  <c r="AC222" i="1"/>
  <c r="AC221" i="1"/>
  <c r="AC220" i="1"/>
  <c r="AC219" i="1"/>
  <c r="AC218" i="1"/>
  <c r="AC217" i="1"/>
  <c r="AC216" i="1"/>
  <c r="AC215" i="1"/>
  <c r="AC214" i="1"/>
  <c r="AC213" i="1"/>
  <c r="AC212" i="1"/>
  <c r="AC211" i="1"/>
  <c r="AC210" i="1"/>
  <c r="AC209" i="1"/>
  <c r="AC208" i="1"/>
  <c r="AC207" i="1"/>
  <c r="AC206" i="1"/>
  <c r="AC205" i="1"/>
  <c r="AC204" i="1"/>
  <c r="AC203" i="1"/>
  <c r="AC202" i="1"/>
  <c r="AC201" i="1"/>
  <c r="AC200" i="1"/>
  <c r="AC199" i="1"/>
  <c r="AC198" i="1"/>
  <c r="AC197" i="1"/>
  <c r="AC196" i="1"/>
  <c r="AC195" i="1"/>
  <c r="AC194" i="1"/>
  <c r="AC193" i="1"/>
  <c r="AC192" i="1"/>
  <c r="AC191" i="1"/>
  <c r="AC190" i="1"/>
  <c r="AC189" i="1"/>
  <c r="AC188" i="1"/>
  <c r="AC187" i="1"/>
  <c r="AC186" i="1"/>
  <c r="AC185" i="1"/>
  <c r="AC184" i="1"/>
  <c r="AC183" i="1"/>
  <c r="AC182" i="1"/>
  <c r="AC181" i="1"/>
  <c r="AC180" i="1"/>
  <c r="AC179" i="1"/>
  <c r="AC178" i="1"/>
  <c r="AC177" i="1"/>
  <c r="AC176" i="1"/>
  <c r="AC175" i="1"/>
  <c r="AC174" i="1"/>
  <c r="AC173" i="1"/>
  <c r="AC172" i="1"/>
  <c r="AC171" i="1"/>
  <c r="AC170" i="1"/>
  <c r="AC169" i="1"/>
  <c r="AC168" i="1"/>
  <c r="AC167" i="1"/>
  <c r="AC166" i="1"/>
  <c r="AC165" i="1"/>
  <c r="AC164" i="1"/>
  <c r="AC163" i="1"/>
  <c r="AC162" i="1"/>
  <c r="AC161" i="1"/>
  <c r="AC160" i="1"/>
  <c r="AC159" i="1"/>
  <c r="AC158" i="1"/>
  <c r="AC157" i="1"/>
  <c r="AC156" i="1"/>
  <c r="AC155" i="1"/>
  <c r="AC154" i="1"/>
  <c r="AC153" i="1"/>
  <c r="AC152" i="1"/>
  <c r="AC151" i="1"/>
  <c r="AC150" i="1"/>
  <c r="AC149" i="1"/>
  <c r="AC148" i="1"/>
  <c r="AC147" i="1"/>
  <c r="AC146" i="1"/>
  <c r="AC145" i="1"/>
  <c r="AC144" i="1"/>
  <c r="AC143" i="1"/>
  <c r="AC142" i="1"/>
  <c r="AC141" i="1"/>
  <c r="AC140" i="1"/>
  <c r="AC139" i="1"/>
  <c r="AC138" i="1"/>
  <c r="AC137" i="1"/>
  <c r="AC136" i="1"/>
  <c r="AC135" i="1"/>
  <c r="AC134" i="1"/>
  <c r="AC133" i="1"/>
  <c r="AC132" i="1"/>
  <c r="AC131" i="1"/>
  <c r="AC130" i="1"/>
  <c r="AC129" i="1"/>
  <c r="AC128" i="1"/>
  <c r="AC127" i="1"/>
  <c r="AC126" i="1"/>
  <c r="AC125" i="1"/>
  <c r="AC124" i="1"/>
  <c r="AC123" i="1"/>
  <c r="AC122" i="1"/>
  <c r="AC121" i="1"/>
  <c r="AC120" i="1"/>
  <c r="AC119" i="1"/>
  <c r="AC118" i="1"/>
  <c r="AC117" i="1"/>
  <c r="AC116" i="1"/>
  <c r="AC115" i="1"/>
  <c r="AC114" i="1"/>
  <c r="AC113" i="1"/>
  <c r="AC112" i="1"/>
  <c r="AC111" i="1"/>
  <c r="AC110" i="1"/>
  <c r="AC109" i="1"/>
  <c r="AC108" i="1"/>
  <c r="AC107" i="1"/>
  <c r="AC106" i="1"/>
  <c r="AC105" i="1"/>
  <c r="AC104" i="1"/>
  <c r="AC103" i="1"/>
  <c r="AC102" i="1"/>
  <c r="AC101" i="1"/>
  <c r="AC100" i="1"/>
  <c r="AC99" i="1"/>
  <c r="AC98" i="1"/>
  <c r="AC97" i="1"/>
  <c r="AC96" i="1"/>
  <c r="AC95" i="1"/>
  <c r="AC94" i="1"/>
  <c r="AC93" i="1"/>
  <c r="AC92" i="1"/>
  <c r="AC91" i="1"/>
  <c r="AC90" i="1"/>
  <c r="AC89" i="1"/>
  <c r="AC88" i="1"/>
  <c r="AC87" i="1"/>
  <c r="AC86" i="1"/>
  <c r="AC85" i="1"/>
  <c r="AC84" i="1"/>
  <c r="AC83" i="1"/>
  <c r="AC82" i="1"/>
  <c r="AC81" i="1"/>
  <c r="AC80" i="1"/>
  <c r="AC79" i="1"/>
  <c r="AC78" i="1"/>
  <c r="AC77" i="1"/>
  <c r="AC76" i="1"/>
  <c r="AC75" i="1"/>
  <c r="AC74" i="1"/>
  <c r="AC73" i="1"/>
  <c r="AC72" i="1"/>
  <c r="AC71" i="1"/>
  <c r="AC70" i="1"/>
  <c r="AC69" i="1"/>
  <c r="AC68" i="1"/>
  <c r="AC67" i="1"/>
  <c r="AC66" i="1"/>
  <c r="AC65" i="1"/>
  <c r="AC64" i="1"/>
  <c r="AC63" i="1"/>
  <c r="AC62" i="1"/>
  <c r="AC61" i="1"/>
  <c r="AC60" i="1"/>
  <c r="AC59" i="1"/>
  <c r="AC58" i="1"/>
  <c r="AC57" i="1"/>
  <c r="AC56" i="1"/>
  <c r="AC55" i="1"/>
  <c r="AC54" i="1"/>
  <c r="AC53" i="1"/>
  <c r="AC52" i="1"/>
  <c r="AC51" i="1"/>
  <c r="AC50" i="1"/>
  <c r="AC49" i="1"/>
  <c r="AC48" i="1"/>
  <c r="AC47" i="1"/>
  <c r="AC46" i="1"/>
  <c r="AC45" i="1"/>
  <c r="AC44" i="1"/>
  <c r="AC43" i="1"/>
  <c r="AC42" i="1"/>
  <c r="AC41" i="1"/>
  <c r="AC40" i="1"/>
  <c r="AC39" i="1"/>
  <c r="AC38" i="1"/>
  <c r="AC37" i="1"/>
  <c r="AC36" i="1"/>
  <c r="AC35" i="1"/>
  <c r="AC34" i="1"/>
  <c r="AC33" i="1"/>
  <c r="AC32" i="1"/>
  <c r="AC31" i="1"/>
  <c r="AC30" i="1"/>
  <c r="AC29" i="1"/>
  <c r="AC28" i="1"/>
  <c r="AC27" i="1"/>
  <c r="AC26" i="1"/>
  <c r="AC25" i="1"/>
  <c r="AC24" i="1"/>
  <c r="AC23" i="1"/>
  <c r="AC22" i="1"/>
  <c r="AC21" i="1"/>
  <c r="AC20" i="1"/>
  <c r="AC19" i="1"/>
  <c r="AC18" i="1"/>
  <c r="AC17" i="1"/>
  <c r="AC16" i="1"/>
  <c r="AC15" i="1"/>
  <c r="AC14" i="1"/>
  <c r="AC13" i="1"/>
  <c r="AC12" i="1"/>
  <c r="AC11" i="1"/>
  <c r="AC10" i="1"/>
  <c r="AC9" i="1"/>
  <c r="AC8" i="1"/>
  <c r="AC7" i="1"/>
  <c r="AC6" i="1"/>
  <c r="AC5" i="1"/>
  <c r="AC4" i="1"/>
  <c r="AC3" i="1"/>
  <c r="AC2" i="1"/>
  <c r="V344" i="6" l="1"/>
  <c r="V343" i="6"/>
  <c r="V342" i="6"/>
  <c r="V341" i="6"/>
  <c r="V340" i="6"/>
  <c r="V339" i="6"/>
  <c r="V338" i="6"/>
  <c r="V337" i="6"/>
  <c r="V336" i="6"/>
  <c r="V335" i="6"/>
  <c r="V334" i="6"/>
  <c r="V333" i="6"/>
  <c r="V332" i="6"/>
  <c r="V331" i="6"/>
  <c r="V330" i="6"/>
  <c r="V329" i="6"/>
  <c r="V328" i="6"/>
  <c r="V327" i="6"/>
  <c r="V326" i="6"/>
  <c r="V325" i="6"/>
  <c r="V324" i="6"/>
  <c r="V323" i="6"/>
  <c r="V322" i="6"/>
  <c r="V321" i="6"/>
  <c r="V320" i="6"/>
  <c r="V319" i="6"/>
  <c r="V318" i="6"/>
  <c r="V317" i="6"/>
  <c r="V316" i="6"/>
  <c r="V315" i="6"/>
  <c r="V314" i="6"/>
  <c r="V313" i="6"/>
  <c r="V312" i="6"/>
  <c r="V311" i="6"/>
  <c r="V310" i="6"/>
  <c r="V309" i="6"/>
  <c r="V308" i="6"/>
  <c r="V307" i="6"/>
  <c r="V306" i="6"/>
  <c r="V305" i="6"/>
  <c r="V304" i="6"/>
  <c r="V303" i="6"/>
  <c r="V302" i="6"/>
  <c r="V301" i="6"/>
  <c r="V300" i="6"/>
  <c r="V299" i="6"/>
  <c r="V298" i="6"/>
  <c r="V297" i="6"/>
  <c r="V296" i="6"/>
  <c r="V295" i="6"/>
  <c r="V294" i="6"/>
  <c r="V293" i="6"/>
  <c r="V292" i="6"/>
  <c r="V291" i="6"/>
  <c r="V290" i="6"/>
  <c r="V289" i="6"/>
  <c r="V288" i="6"/>
  <c r="V287" i="6"/>
  <c r="V286" i="6"/>
  <c r="V285" i="6"/>
  <c r="V284" i="6"/>
  <c r="V283" i="6"/>
  <c r="V282" i="6"/>
  <c r="V281" i="6"/>
  <c r="V280" i="6"/>
  <c r="V279" i="6"/>
  <c r="V278" i="6"/>
  <c r="V277" i="6"/>
  <c r="V276" i="6"/>
  <c r="V275" i="6"/>
  <c r="V274" i="6"/>
  <c r="V273" i="6"/>
  <c r="V272" i="6"/>
  <c r="V271" i="6"/>
  <c r="V270" i="6"/>
  <c r="V269" i="6"/>
  <c r="V268" i="6"/>
  <c r="V267" i="6"/>
  <c r="V266" i="6"/>
  <c r="V265" i="6"/>
  <c r="V264" i="6"/>
  <c r="V263" i="6"/>
  <c r="V262" i="6"/>
  <c r="V261" i="6"/>
  <c r="V260" i="6"/>
  <c r="V259" i="6"/>
  <c r="V258" i="6"/>
  <c r="V257" i="6"/>
  <c r="V256" i="6"/>
  <c r="V255" i="6"/>
  <c r="V254" i="6"/>
  <c r="V253" i="6"/>
  <c r="V252" i="6"/>
  <c r="V251" i="6"/>
  <c r="V250" i="6"/>
  <c r="V249" i="6"/>
  <c r="V248" i="6"/>
  <c r="V247" i="6"/>
  <c r="V246" i="6"/>
  <c r="V245" i="6"/>
  <c r="V244" i="6"/>
  <c r="V243" i="6"/>
  <c r="V242" i="6"/>
  <c r="V241" i="6"/>
  <c r="V240" i="6"/>
  <c r="V239" i="6"/>
  <c r="V238" i="6"/>
  <c r="V237" i="6"/>
  <c r="V236" i="6"/>
  <c r="V235" i="6"/>
  <c r="V234" i="6"/>
  <c r="V233" i="6"/>
  <c r="V232" i="6"/>
  <c r="V231" i="6"/>
  <c r="V230" i="6"/>
  <c r="V229" i="6"/>
  <c r="V228" i="6"/>
  <c r="V227" i="6"/>
  <c r="V226" i="6"/>
  <c r="V225" i="6"/>
  <c r="V224" i="6"/>
  <c r="V223" i="6"/>
  <c r="V222" i="6"/>
  <c r="V221" i="6"/>
  <c r="V220" i="6"/>
  <c r="V219" i="6"/>
  <c r="V218" i="6"/>
  <c r="V217" i="6"/>
  <c r="V216" i="6"/>
  <c r="V215" i="6"/>
  <c r="V214" i="6"/>
  <c r="V213" i="6"/>
  <c r="V212" i="6"/>
  <c r="V211" i="6"/>
  <c r="V210" i="6"/>
  <c r="V209" i="6"/>
  <c r="V208" i="6"/>
  <c r="V207" i="6"/>
  <c r="V206" i="6"/>
  <c r="V205" i="6"/>
  <c r="V204" i="6"/>
  <c r="V203" i="6"/>
  <c r="V202" i="6"/>
  <c r="V201" i="6"/>
  <c r="V200" i="6"/>
  <c r="V199" i="6"/>
  <c r="V198" i="6"/>
  <c r="V197" i="6"/>
  <c r="V196" i="6"/>
  <c r="V195" i="6"/>
  <c r="V194" i="6"/>
  <c r="V193" i="6"/>
  <c r="V192" i="6"/>
  <c r="V191" i="6"/>
  <c r="V190" i="6"/>
  <c r="V189" i="6"/>
  <c r="V188" i="6"/>
  <c r="V187" i="6"/>
  <c r="V186" i="6"/>
  <c r="V185" i="6"/>
  <c r="V184" i="6"/>
  <c r="V183" i="6"/>
  <c r="V182" i="6"/>
  <c r="V181" i="6"/>
  <c r="V180" i="6"/>
  <c r="V179" i="6"/>
  <c r="V178" i="6"/>
  <c r="V177" i="6"/>
  <c r="V176" i="6"/>
  <c r="V175" i="6"/>
  <c r="V174" i="6"/>
  <c r="V173" i="6"/>
  <c r="V172" i="6"/>
  <c r="V171" i="6"/>
  <c r="V170" i="6"/>
  <c r="V169" i="6"/>
  <c r="V168" i="6"/>
  <c r="V167" i="6"/>
  <c r="V166" i="6"/>
  <c r="V165" i="6"/>
  <c r="V164" i="6"/>
  <c r="V163" i="6"/>
  <c r="V162" i="6"/>
  <c r="V161" i="6"/>
  <c r="V160" i="6"/>
  <c r="V159" i="6"/>
  <c r="V158" i="6"/>
  <c r="V157" i="6"/>
  <c r="V156" i="6"/>
  <c r="V155" i="6"/>
  <c r="V154" i="6"/>
  <c r="V153" i="6"/>
  <c r="V152" i="6"/>
  <c r="V151" i="6"/>
  <c r="V150" i="6"/>
  <c r="V149" i="6"/>
  <c r="V148" i="6"/>
  <c r="V147" i="6"/>
  <c r="V146" i="6"/>
  <c r="V145" i="6"/>
  <c r="V144" i="6"/>
  <c r="V143" i="6"/>
  <c r="V142" i="6"/>
  <c r="V141" i="6"/>
  <c r="V140" i="6"/>
  <c r="V139" i="6"/>
  <c r="V138" i="6"/>
  <c r="V137" i="6"/>
  <c r="V136" i="6"/>
  <c r="V135" i="6"/>
  <c r="V134" i="6"/>
  <c r="V133" i="6"/>
  <c r="V132" i="6"/>
  <c r="V131" i="6"/>
  <c r="V130" i="6"/>
  <c r="V129" i="6"/>
  <c r="V128" i="6"/>
  <c r="V127" i="6"/>
  <c r="V126" i="6"/>
  <c r="V125" i="6"/>
  <c r="V124" i="6"/>
  <c r="V123" i="6"/>
  <c r="V122" i="6"/>
  <c r="V121" i="6"/>
  <c r="V120" i="6"/>
  <c r="V119" i="6"/>
  <c r="V118" i="6"/>
  <c r="V117" i="6"/>
  <c r="V116" i="6"/>
  <c r="V115" i="6"/>
  <c r="V114" i="6"/>
  <c r="V113" i="6"/>
  <c r="V112" i="6"/>
  <c r="V111" i="6"/>
  <c r="V110" i="6"/>
  <c r="V109" i="6"/>
  <c r="V108" i="6"/>
  <c r="V107" i="6"/>
  <c r="V106" i="6"/>
  <c r="V105" i="6"/>
  <c r="V104" i="6"/>
  <c r="V103" i="6"/>
  <c r="V102" i="6"/>
  <c r="V101" i="6"/>
  <c r="V100" i="6"/>
  <c r="V99" i="6"/>
  <c r="V98" i="6"/>
  <c r="V97" i="6"/>
  <c r="V96" i="6"/>
  <c r="V95" i="6"/>
  <c r="V94" i="6"/>
  <c r="V93" i="6"/>
  <c r="V92" i="6"/>
  <c r="V91" i="6"/>
  <c r="V90" i="6"/>
  <c r="V89" i="6"/>
  <c r="V88" i="6"/>
  <c r="V87" i="6"/>
  <c r="V86" i="6"/>
  <c r="V85" i="6"/>
  <c r="V84" i="6"/>
  <c r="V83" i="6"/>
  <c r="V82" i="6"/>
  <c r="V81" i="6"/>
  <c r="V80" i="6"/>
  <c r="V79" i="6"/>
  <c r="V78" i="6"/>
  <c r="V77" i="6"/>
  <c r="V76" i="6"/>
  <c r="V75" i="6"/>
  <c r="V74" i="6"/>
  <c r="V73" i="6"/>
  <c r="V72" i="6"/>
  <c r="V71" i="6"/>
  <c r="V70" i="6"/>
  <c r="V69" i="6"/>
  <c r="V68" i="6"/>
  <c r="V67" i="6"/>
  <c r="V66" i="6"/>
  <c r="V65" i="6"/>
  <c r="V64" i="6"/>
  <c r="V63" i="6"/>
  <c r="V62" i="6"/>
  <c r="V61" i="6"/>
  <c r="V60" i="6"/>
  <c r="V59" i="6"/>
  <c r="V58" i="6"/>
  <c r="V57" i="6"/>
  <c r="V56" i="6"/>
  <c r="V55" i="6"/>
  <c r="V54" i="6"/>
  <c r="V53" i="6"/>
  <c r="V52" i="6"/>
  <c r="V51" i="6"/>
  <c r="V50" i="6"/>
  <c r="V49" i="6"/>
  <c r="V48" i="6"/>
  <c r="V47" i="6"/>
  <c r="V46" i="6"/>
  <c r="V45" i="6"/>
  <c r="V44" i="6"/>
  <c r="V43" i="6"/>
  <c r="V42" i="6"/>
  <c r="V41" i="6"/>
  <c r="V40" i="6"/>
  <c r="V39" i="6"/>
  <c r="V38" i="6"/>
  <c r="V37" i="6"/>
  <c r="V36" i="6"/>
  <c r="V35" i="6"/>
  <c r="V34" i="6"/>
  <c r="V33" i="6"/>
  <c r="V32" i="6"/>
  <c r="V31" i="6"/>
  <c r="V30" i="6"/>
  <c r="V29" i="6"/>
  <c r="V28" i="6"/>
  <c r="V27" i="6"/>
  <c r="V26" i="6"/>
  <c r="V25" i="6"/>
  <c r="V24" i="6"/>
  <c r="V23" i="6"/>
  <c r="V22" i="6"/>
  <c r="V21" i="6"/>
  <c r="V20" i="6"/>
  <c r="V19" i="6"/>
  <c r="V18" i="6"/>
  <c r="V17" i="6"/>
  <c r="V16" i="6"/>
  <c r="V15" i="6"/>
  <c r="V14" i="6"/>
  <c r="V13" i="6"/>
  <c r="V12" i="6"/>
  <c r="V11" i="6"/>
  <c r="V10" i="6"/>
  <c r="V9" i="6"/>
  <c r="V8" i="6"/>
  <c r="V7" i="6"/>
  <c r="V6" i="6"/>
  <c r="V5" i="6"/>
  <c r="V4" i="6"/>
  <c r="V3" i="6"/>
  <c r="V2" i="6"/>
  <c r="V343" i="7"/>
  <c r="V342" i="7"/>
  <c r="V341" i="7"/>
  <c r="V340" i="7"/>
  <c r="V339" i="7"/>
  <c r="V338" i="7"/>
  <c r="V337" i="7"/>
  <c r="V336" i="7"/>
  <c r="V335" i="7"/>
  <c r="V334" i="7"/>
  <c r="V333" i="7"/>
  <c r="V332" i="7"/>
  <c r="V331" i="7"/>
  <c r="V330" i="7"/>
  <c r="V329" i="7"/>
  <c r="V328" i="7"/>
  <c r="V327" i="7"/>
  <c r="V326" i="7"/>
  <c r="V325" i="7"/>
  <c r="V324" i="7"/>
  <c r="V323" i="7"/>
  <c r="V322" i="7"/>
  <c r="V321" i="7"/>
  <c r="V320" i="7"/>
  <c r="V319" i="7"/>
  <c r="V318" i="7"/>
  <c r="V317" i="7"/>
  <c r="V316" i="7"/>
  <c r="V315" i="7"/>
  <c r="V314" i="7"/>
  <c r="V313" i="7"/>
  <c r="V312" i="7"/>
  <c r="V311" i="7"/>
  <c r="V310" i="7"/>
  <c r="V309" i="7"/>
  <c r="V308" i="7"/>
  <c r="V307" i="7"/>
  <c r="V306" i="7"/>
  <c r="V305" i="7"/>
  <c r="V304" i="7"/>
  <c r="V303" i="7"/>
  <c r="V302" i="7"/>
  <c r="V301" i="7"/>
  <c r="V300" i="7"/>
  <c r="V299" i="7"/>
  <c r="V298" i="7"/>
  <c r="V297" i="7"/>
  <c r="V296" i="7"/>
  <c r="V295" i="7"/>
  <c r="V294" i="7"/>
  <c r="V293" i="7"/>
  <c r="V292" i="7"/>
  <c r="V291" i="7"/>
  <c r="V290" i="7"/>
  <c r="V289" i="7"/>
  <c r="V288" i="7"/>
  <c r="V287" i="7"/>
  <c r="V286" i="7"/>
  <c r="V285" i="7"/>
  <c r="V284" i="7"/>
  <c r="V283" i="7"/>
  <c r="V282" i="7"/>
  <c r="V281" i="7"/>
  <c r="V280" i="7"/>
  <c r="V279" i="7"/>
  <c r="V278" i="7"/>
  <c r="V277" i="7"/>
  <c r="V276" i="7"/>
  <c r="V275" i="7"/>
  <c r="V274" i="7"/>
  <c r="V273" i="7"/>
  <c r="V272" i="7"/>
  <c r="V271" i="7"/>
  <c r="V270" i="7"/>
  <c r="V269" i="7"/>
  <c r="V268" i="7"/>
  <c r="V267" i="7"/>
  <c r="V266" i="7"/>
  <c r="V265" i="7"/>
  <c r="V264" i="7"/>
  <c r="V263" i="7"/>
  <c r="V262" i="7"/>
  <c r="V261" i="7"/>
  <c r="V260" i="7"/>
  <c r="V259" i="7"/>
  <c r="V258" i="7"/>
  <c r="V257" i="7"/>
  <c r="V256" i="7"/>
  <c r="V255" i="7"/>
  <c r="V254" i="7"/>
  <c r="V253" i="7"/>
  <c r="V252" i="7"/>
  <c r="V251" i="7"/>
  <c r="V250" i="7"/>
  <c r="V249" i="7"/>
  <c r="V248" i="7"/>
  <c r="V247" i="7"/>
  <c r="V246" i="7"/>
  <c r="V245" i="7"/>
  <c r="V244" i="7"/>
  <c r="V243" i="7"/>
  <c r="V242" i="7"/>
  <c r="V241" i="7"/>
  <c r="V240" i="7"/>
  <c r="V239" i="7"/>
  <c r="V238" i="7"/>
  <c r="V237" i="7"/>
  <c r="V236" i="7"/>
  <c r="V235" i="7"/>
  <c r="V234" i="7"/>
  <c r="V233" i="7"/>
  <c r="V232" i="7"/>
  <c r="V231" i="7"/>
  <c r="V230" i="7"/>
  <c r="V229" i="7"/>
  <c r="V228" i="7"/>
  <c r="V227" i="7"/>
  <c r="V226" i="7"/>
  <c r="V225" i="7"/>
  <c r="V224" i="7"/>
  <c r="V223" i="7"/>
  <c r="V222" i="7"/>
  <c r="V221" i="7"/>
  <c r="V220" i="7"/>
  <c r="V219" i="7"/>
  <c r="V218" i="7"/>
  <c r="V217" i="7"/>
  <c r="V216" i="7"/>
  <c r="V215" i="7"/>
  <c r="V214" i="7"/>
  <c r="V213" i="7"/>
  <c r="V212" i="7"/>
  <c r="V211" i="7"/>
  <c r="V210" i="7"/>
  <c r="V209" i="7"/>
  <c r="V208" i="7"/>
  <c r="V207" i="7"/>
  <c r="V206" i="7"/>
  <c r="V205" i="7"/>
  <c r="V204" i="7"/>
  <c r="V203" i="7"/>
  <c r="V202" i="7"/>
  <c r="V201" i="7"/>
  <c r="V200" i="7"/>
  <c r="V199" i="7"/>
  <c r="V198" i="7"/>
  <c r="V197" i="7"/>
  <c r="V196" i="7"/>
  <c r="V195" i="7"/>
  <c r="V194" i="7"/>
  <c r="V193" i="7"/>
  <c r="V192" i="7"/>
  <c r="V191" i="7"/>
  <c r="V190" i="7"/>
  <c r="V189" i="7"/>
  <c r="V188" i="7"/>
  <c r="V187" i="7"/>
  <c r="V186" i="7"/>
  <c r="V185" i="7"/>
  <c r="V184" i="7"/>
  <c r="V183" i="7"/>
  <c r="V182" i="7"/>
  <c r="V181" i="7"/>
  <c r="V180" i="7"/>
  <c r="V179" i="7"/>
  <c r="V178" i="7"/>
  <c r="V177" i="7"/>
  <c r="V176" i="7"/>
  <c r="V175" i="7"/>
  <c r="V174" i="7"/>
  <c r="V173" i="7"/>
  <c r="V172" i="7"/>
  <c r="V171" i="7"/>
  <c r="V170" i="7"/>
  <c r="V169" i="7"/>
  <c r="V168" i="7"/>
  <c r="V167" i="7"/>
  <c r="V166" i="7"/>
  <c r="V165" i="7"/>
  <c r="V164" i="7"/>
  <c r="V163" i="7"/>
  <c r="V162" i="7"/>
  <c r="V161" i="7"/>
  <c r="V160" i="7"/>
  <c r="V159" i="7"/>
  <c r="V158" i="7"/>
  <c r="V157" i="7"/>
  <c r="V156" i="7"/>
  <c r="V155" i="7"/>
  <c r="V154" i="7"/>
  <c r="V153" i="7"/>
  <c r="V152" i="7"/>
  <c r="V151" i="7"/>
  <c r="V150" i="7"/>
  <c r="V149" i="7"/>
  <c r="V148" i="7"/>
  <c r="V147" i="7"/>
  <c r="V146" i="7"/>
  <c r="V145" i="7"/>
  <c r="V144" i="7"/>
  <c r="V143" i="7"/>
  <c r="V142" i="7"/>
  <c r="V141" i="7"/>
  <c r="V140" i="7"/>
  <c r="V139" i="7"/>
  <c r="V138" i="7"/>
  <c r="V137" i="7"/>
  <c r="V136" i="7"/>
  <c r="V135" i="7"/>
  <c r="V134" i="7"/>
  <c r="V133" i="7"/>
  <c r="V132" i="7"/>
  <c r="V131" i="7"/>
  <c r="V130" i="7"/>
  <c r="V129" i="7"/>
  <c r="V128" i="7"/>
  <c r="V127" i="7"/>
  <c r="V126" i="7"/>
  <c r="V125" i="7"/>
  <c r="V124" i="7"/>
  <c r="V123" i="7"/>
  <c r="V122" i="7"/>
  <c r="V121" i="7"/>
  <c r="V120" i="7"/>
  <c r="V119" i="7"/>
  <c r="V118" i="7"/>
  <c r="V117" i="7"/>
  <c r="V116" i="7"/>
  <c r="V115" i="7"/>
  <c r="V114" i="7"/>
  <c r="V113" i="7"/>
  <c r="V112" i="7"/>
  <c r="V111" i="7"/>
  <c r="V110" i="7"/>
  <c r="V109" i="7"/>
  <c r="V108" i="7"/>
  <c r="V107" i="7"/>
  <c r="V106" i="7"/>
  <c r="V105" i="7"/>
  <c r="V104" i="7"/>
  <c r="V103" i="7"/>
  <c r="V102" i="7"/>
  <c r="V101" i="7"/>
  <c r="V100" i="7"/>
  <c r="V99" i="7"/>
  <c r="V98" i="7"/>
  <c r="V97" i="7"/>
  <c r="V96" i="7"/>
  <c r="V95" i="7"/>
  <c r="V94" i="7"/>
  <c r="V93" i="7"/>
  <c r="V92" i="7"/>
  <c r="V91" i="7"/>
  <c r="V90" i="7"/>
  <c r="V89" i="7"/>
  <c r="V88" i="7"/>
  <c r="V87" i="7"/>
  <c r="V86" i="7"/>
  <c r="V85" i="7"/>
  <c r="V84" i="7"/>
  <c r="V83" i="7"/>
  <c r="V82" i="7"/>
  <c r="V81" i="7"/>
  <c r="V80" i="7"/>
  <c r="V79" i="7"/>
  <c r="V78" i="7"/>
  <c r="V77" i="7"/>
  <c r="V76" i="7"/>
  <c r="V75" i="7"/>
  <c r="V74" i="7"/>
  <c r="V73" i="7"/>
  <c r="V72" i="7"/>
  <c r="V71" i="7"/>
  <c r="V70" i="7"/>
  <c r="V69" i="7"/>
  <c r="V68" i="7"/>
  <c r="V67" i="7"/>
  <c r="V66" i="7"/>
  <c r="V65" i="7"/>
  <c r="V64" i="7"/>
  <c r="V63" i="7"/>
  <c r="V62" i="7"/>
  <c r="V61" i="7"/>
  <c r="V60" i="7"/>
  <c r="V59" i="7"/>
  <c r="V58" i="7"/>
  <c r="V57" i="7"/>
  <c r="V56" i="7"/>
  <c r="V55" i="7"/>
  <c r="V54" i="7"/>
  <c r="V53" i="7"/>
  <c r="V52" i="7"/>
  <c r="V51" i="7"/>
  <c r="V50" i="7"/>
  <c r="V49" i="7"/>
  <c r="V48" i="7"/>
  <c r="V47" i="7"/>
  <c r="V46" i="7"/>
  <c r="V45" i="7"/>
  <c r="V44" i="7"/>
  <c r="V43" i="7"/>
  <c r="V42" i="7"/>
  <c r="V41" i="7"/>
  <c r="V40" i="7"/>
  <c r="V39" i="7"/>
  <c r="V38" i="7"/>
  <c r="V37" i="7"/>
  <c r="V36" i="7"/>
  <c r="V35" i="7"/>
  <c r="V34" i="7"/>
  <c r="V33" i="7"/>
  <c r="V32" i="7"/>
  <c r="V31" i="7"/>
  <c r="V30" i="7"/>
  <c r="V29" i="7"/>
  <c r="V28" i="7"/>
  <c r="V27" i="7"/>
  <c r="V26" i="7"/>
  <c r="V25" i="7"/>
  <c r="V24" i="7"/>
  <c r="V23" i="7"/>
  <c r="V22" i="7"/>
  <c r="V21" i="7"/>
  <c r="V20" i="7"/>
  <c r="V19" i="7"/>
  <c r="V18" i="7"/>
  <c r="V17" i="7"/>
  <c r="V16" i="7"/>
  <c r="V15" i="7"/>
  <c r="V14" i="7"/>
  <c r="V13" i="7"/>
  <c r="V12" i="7"/>
  <c r="V11" i="7"/>
  <c r="V10" i="7"/>
  <c r="V9" i="7"/>
  <c r="V8" i="7"/>
  <c r="V7" i="7"/>
  <c r="V6" i="7"/>
  <c r="V5" i="7"/>
  <c r="V4" i="7"/>
  <c r="V3" i="7"/>
  <c r="V2" i="7"/>
  <c r="F15" i="2"/>
  <c r="F18" i="2"/>
  <c r="K4" i="2"/>
  <c r="C23" i="2"/>
  <c r="D23" i="2" s="1"/>
  <c r="F12" i="2"/>
  <c r="C15" i="2"/>
  <c r="C18" i="2"/>
  <c r="AG344" i="1"/>
  <c r="AG343" i="1"/>
  <c r="AG342" i="1"/>
  <c r="AG341" i="1"/>
  <c r="AG340" i="1"/>
  <c r="AG339" i="1"/>
  <c r="AG338" i="1"/>
  <c r="AG337" i="1"/>
  <c r="AG336" i="1"/>
  <c r="AG335" i="1"/>
  <c r="AG334" i="1"/>
  <c r="AG333" i="1"/>
  <c r="AG332" i="1"/>
  <c r="AG331" i="1"/>
  <c r="AG330" i="1"/>
  <c r="AG329" i="1"/>
  <c r="AG328" i="1"/>
  <c r="AG327" i="1"/>
  <c r="AG326" i="1"/>
  <c r="AG325" i="1"/>
  <c r="AG324" i="1"/>
  <c r="AG323" i="1"/>
  <c r="AG322" i="1"/>
  <c r="AG321" i="1"/>
  <c r="AG320" i="1"/>
  <c r="AG319" i="1"/>
  <c r="AG318" i="1"/>
  <c r="AG317" i="1"/>
  <c r="AG316" i="1"/>
  <c r="AG315" i="1"/>
  <c r="AG314" i="1"/>
  <c r="AG313" i="1"/>
  <c r="AG312" i="1"/>
  <c r="AG311" i="1"/>
  <c r="AG310" i="1"/>
  <c r="AG309" i="1"/>
  <c r="AG308" i="1"/>
  <c r="AG307" i="1"/>
  <c r="AG306" i="1"/>
  <c r="AG305" i="1"/>
  <c r="AG304" i="1"/>
  <c r="AG303" i="1"/>
  <c r="AG302" i="1"/>
  <c r="AG301" i="1"/>
  <c r="AG300" i="1"/>
  <c r="AG299" i="1"/>
  <c r="AG298" i="1"/>
  <c r="AG297" i="1"/>
  <c r="AG296" i="1"/>
  <c r="AG295" i="1"/>
  <c r="AG294" i="1"/>
  <c r="AG293" i="1"/>
  <c r="AG292" i="1"/>
  <c r="AG291" i="1"/>
  <c r="AG290" i="1"/>
  <c r="AG289" i="1"/>
  <c r="AG288" i="1"/>
  <c r="AG287" i="1"/>
  <c r="AG286" i="1"/>
  <c r="AG285" i="1"/>
  <c r="AG284" i="1"/>
  <c r="AG283" i="1"/>
  <c r="AG282" i="1"/>
  <c r="AG281" i="1"/>
  <c r="AG280" i="1"/>
  <c r="AG279" i="1"/>
  <c r="AG278" i="1"/>
  <c r="AG277" i="1"/>
  <c r="AG276" i="1"/>
  <c r="AG275" i="1"/>
  <c r="AG274" i="1"/>
  <c r="AG273" i="1"/>
  <c r="AG272" i="1"/>
  <c r="AG271" i="1"/>
  <c r="AG270" i="1"/>
  <c r="AG269" i="1"/>
  <c r="AG268" i="1"/>
  <c r="AG267" i="1"/>
  <c r="AG266" i="1"/>
  <c r="AG265" i="1"/>
  <c r="AG264" i="1"/>
  <c r="AG263" i="1"/>
  <c r="AG262" i="1"/>
  <c r="AG261" i="1"/>
  <c r="AG260" i="1"/>
  <c r="AG259" i="1"/>
  <c r="AG258" i="1"/>
  <c r="AG257" i="1"/>
  <c r="AG256" i="1"/>
  <c r="AG255" i="1"/>
  <c r="AG254" i="1"/>
  <c r="AG253" i="1"/>
  <c r="AG252" i="1"/>
  <c r="AG251" i="1"/>
  <c r="AG250" i="1"/>
  <c r="AG249" i="1"/>
  <c r="AG248" i="1"/>
  <c r="AG247" i="1"/>
  <c r="AG246" i="1"/>
  <c r="AG245" i="1"/>
  <c r="AG244" i="1"/>
  <c r="AG243" i="1"/>
  <c r="AG242" i="1"/>
  <c r="AG241" i="1"/>
  <c r="AG240" i="1"/>
  <c r="AG239" i="1"/>
  <c r="AG238" i="1"/>
  <c r="AG237" i="1"/>
  <c r="AG236" i="1"/>
  <c r="AG235" i="1"/>
  <c r="AG234" i="1"/>
  <c r="AG233" i="1"/>
  <c r="AG232" i="1"/>
  <c r="AG231" i="1"/>
  <c r="AG230" i="1"/>
  <c r="AG229" i="1"/>
  <c r="AG228" i="1"/>
  <c r="AG227" i="1"/>
  <c r="AG226" i="1"/>
  <c r="AG225" i="1"/>
  <c r="AG224" i="1"/>
  <c r="AG223" i="1"/>
  <c r="AG222" i="1"/>
  <c r="AG221" i="1"/>
  <c r="AG220" i="1"/>
  <c r="AG219" i="1"/>
  <c r="AG218" i="1"/>
  <c r="AG217" i="1"/>
  <c r="AG216" i="1"/>
  <c r="AG215" i="1"/>
  <c r="AG214" i="1"/>
  <c r="AG213" i="1"/>
  <c r="AG212" i="1"/>
  <c r="AG211" i="1"/>
  <c r="AG210" i="1"/>
  <c r="AG209" i="1"/>
  <c r="AG208" i="1"/>
  <c r="AG207" i="1"/>
  <c r="AG206" i="1"/>
  <c r="AG205" i="1"/>
  <c r="AG204" i="1"/>
  <c r="AG203" i="1"/>
  <c r="AG202" i="1"/>
  <c r="AG201" i="1"/>
  <c r="AG200" i="1"/>
  <c r="AG199" i="1"/>
  <c r="AG198" i="1"/>
  <c r="AG197" i="1"/>
  <c r="AG196" i="1"/>
  <c r="AG195" i="1"/>
  <c r="AG194" i="1"/>
  <c r="AG193" i="1"/>
  <c r="AG192" i="1"/>
  <c r="AG191" i="1"/>
  <c r="AG190" i="1"/>
  <c r="AG189" i="1"/>
  <c r="AG188" i="1"/>
  <c r="AG187" i="1"/>
  <c r="AG186" i="1"/>
  <c r="AG185" i="1"/>
  <c r="AG184" i="1"/>
  <c r="AG183" i="1"/>
  <c r="AG182" i="1"/>
  <c r="AG181" i="1"/>
  <c r="AG180" i="1"/>
  <c r="AG179" i="1"/>
  <c r="AG178" i="1"/>
  <c r="AG177" i="1"/>
  <c r="AG176" i="1"/>
  <c r="AG175" i="1"/>
  <c r="AG174" i="1"/>
  <c r="AG173" i="1"/>
  <c r="AG172" i="1"/>
  <c r="AG171" i="1"/>
  <c r="AG170" i="1"/>
  <c r="AG169" i="1"/>
  <c r="AG168" i="1"/>
  <c r="AG167" i="1"/>
  <c r="AG166" i="1"/>
  <c r="AG165" i="1"/>
  <c r="AG164" i="1"/>
  <c r="AG163" i="1"/>
  <c r="AG162" i="1"/>
  <c r="AG161" i="1"/>
  <c r="AG160" i="1"/>
  <c r="AG159" i="1"/>
  <c r="AG158" i="1"/>
  <c r="AG157" i="1"/>
  <c r="AG156" i="1"/>
  <c r="AG155" i="1"/>
  <c r="AG154" i="1"/>
  <c r="AG153" i="1"/>
  <c r="AG152" i="1"/>
  <c r="AG151" i="1"/>
  <c r="AG150" i="1"/>
  <c r="AG149" i="1"/>
  <c r="AG148" i="1"/>
  <c r="AG147" i="1"/>
  <c r="AG146" i="1"/>
  <c r="AG145" i="1"/>
  <c r="AG144" i="1"/>
  <c r="AG143" i="1"/>
  <c r="AG142" i="1"/>
  <c r="AG141" i="1"/>
  <c r="AG140" i="1"/>
  <c r="AG139" i="1"/>
  <c r="AG138" i="1"/>
  <c r="AG137" i="1"/>
  <c r="AG136" i="1"/>
  <c r="AG135" i="1"/>
  <c r="AG134" i="1"/>
  <c r="AG133" i="1"/>
  <c r="AG132" i="1"/>
  <c r="AG131" i="1"/>
  <c r="AG130" i="1"/>
  <c r="AG129" i="1"/>
  <c r="AG128" i="1"/>
  <c r="AG127" i="1"/>
  <c r="AG126" i="1"/>
  <c r="AG125" i="1"/>
  <c r="AG124" i="1"/>
  <c r="AG123" i="1"/>
  <c r="AG122" i="1"/>
  <c r="AG121" i="1"/>
  <c r="AG120" i="1"/>
  <c r="AG119" i="1"/>
  <c r="AG118" i="1"/>
  <c r="AG117" i="1"/>
  <c r="AG116" i="1"/>
  <c r="AG115" i="1"/>
  <c r="AG114" i="1"/>
  <c r="AG113" i="1"/>
  <c r="AG112" i="1"/>
  <c r="AG111" i="1"/>
  <c r="AG110" i="1"/>
  <c r="AG109" i="1"/>
  <c r="AG108" i="1"/>
  <c r="AG107" i="1"/>
  <c r="AG106" i="1"/>
  <c r="AG105" i="1"/>
  <c r="AG104" i="1"/>
  <c r="AG103" i="1"/>
  <c r="AG102" i="1"/>
  <c r="AG101" i="1"/>
  <c r="AG100" i="1"/>
  <c r="AG99" i="1"/>
  <c r="AG98" i="1"/>
  <c r="AG97" i="1"/>
  <c r="AG96" i="1"/>
  <c r="AG95" i="1"/>
  <c r="AG94" i="1"/>
  <c r="AG93" i="1"/>
  <c r="AG92" i="1"/>
  <c r="AG91" i="1"/>
  <c r="AG90" i="1"/>
  <c r="AG89" i="1"/>
  <c r="AG88" i="1"/>
  <c r="AG87" i="1"/>
  <c r="AG86" i="1"/>
  <c r="AG85" i="1"/>
  <c r="AG84" i="1"/>
  <c r="AG83" i="1"/>
  <c r="AG82" i="1"/>
  <c r="AG81" i="1"/>
  <c r="AG80" i="1"/>
  <c r="AG79" i="1"/>
  <c r="AG78" i="1"/>
  <c r="AG77" i="1"/>
  <c r="AG76" i="1"/>
  <c r="AG75" i="1"/>
  <c r="AG74" i="1"/>
  <c r="AG73" i="1"/>
  <c r="AG72" i="1"/>
  <c r="AG71" i="1"/>
  <c r="AG70" i="1"/>
  <c r="AG69" i="1"/>
  <c r="AG68" i="1"/>
  <c r="AG67" i="1"/>
  <c r="AG66" i="1"/>
  <c r="AG65" i="1"/>
  <c r="AG64" i="1"/>
  <c r="AG63" i="1"/>
  <c r="AG62" i="1"/>
  <c r="AG61" i="1"/>
  <c r="AG60" i="1"/>
  <c r="AG59" i="1"/>
  <c r="AG58" i="1"/>
  <c r="AG57" i="1"/>
  <c r="AG56" i="1"/>
  <c r="AG55" i="1"/>
  <c r="AG54" i="1"/>
  <c r="AG53" i="1"/>
  <c r="AG52" i="1"/>
  <c r="AG51" i="1"/>
  <c r="AG50" i="1"/>
  <c r="AG49" i="1"/>
  <c r="AG48" i="1"/>
  <c r="AG47" i="1"/>
  <c r="AG46" i="1"/>
  <c r="AG45" i="1"/>
  <c r="AG44" i="1"/>
  <c r="AG43" i="1"/>
  <c r="AG42" i="1"/>
  <c r="AG41" i="1"/>
  <c r="AG40" i="1"/>
  <c r="AG39" i="1"/>
  <c r="AG38" i="1"/>
  <c r="AG37" i="1"/>
  <c r="AG36" i="1"/>
  <c r="AG35" i="1"/>
  <c r="AG34" i="1"/>
  <c r="AG33" i="1"/>
  <c r="AG32" i="1"/>
  <c r="AG31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AG11" i="1"/>
  <c r="AG10" i="1"/>
  <c r="AG9" i="1"/>
  <c r="AG8" i="1"/>
  <c r="AG7" i="1"/>
  <c r="AG6" i="1"/>
  <c r="AG5" i="1"/>
  <c r="AG4" i="1"/>
  <c r="AG3" i="1"/>
  <c r="AF344" i="1"/>
  <c r="AF343" i="1"/>
  <c r="AF342" i="1"/>
  <c r="AF341" i="1"/>
  <c r="AF340" i="1"/>
  <c r="AF339" i="1"/>
  <c r="AF338" i="1"/>
  <c r="AF337" i="1"/>
  <c r="AF336" i="1"/>
  <c r="AF335" i="1"/>
  <c r="AF334" i="1"/>
  <c r="AF333" i="1"/>
  <c r="AF332" i="1"/>
  <c r="AF331" i="1"/>
  <c r="AF330" i="1"/>
  <c r="AF329" i="1"/>
  <c r="AF328" i="1"/>
  <c r="AF327" i="1"/>
  <c r="AF326" i="1"/>
  <c r="AF325" i="1"/>
  <c r="AF324" i="1"/>
  <c r="AF323" i="1"/>
  <c r="AF322" i="1"/>
  <c r="AF321" i="1"/>
  <c r="AF320" i="1"/>
  <c r="AF319" i="1"/>
  <c r="AF318" i="1"/>
  <c r="AF317" i="1"/>
  <c r="AF316" i="1"/>
  <c r="AF315" i="1"/>
  <c r="AF314" i="1"/>
  <c r="AF313" i="1"/>
  <c r="AF312" i="1"/>
  <c r="AF311" i="1"/>
  <c r="AF310" i="1"/>
  <c r="AF309" i="1"/>
  <c r="AF308" i="1"/>
  <c r="AF307" i="1"/>
  <c r="AF306" i="1"/>
  <c r="AF305" i="1"/>
  <c r="AF304" i="1"/>
  <c r="AF303" i="1"/>
  <c r="AF302" i="1"/>
  <c r="AF301" i="1"/>
  <c r="AF300" i="1"/>
  <c r="AF299" i="1"/>
  <c r="AF298" i="1"/>
  <c r="AF297" i="1"/>
  <c r="AF296" i="1"/>
  <c r="AF295" i="1"/>
  <c r="AF294" i="1"/>
  <c r="AF293" i="1"/>
  <c r="AF292" i="1"/>
  <c r="AF291" i="1"/>
  <c r="AF290" i="1"/>
  <c r="AF289" i="1"/>
  <c r="AF288" i="1"/>
  <c r="AF287" i="1"/>
  <c r="AF286" i="1"/>
  <c r="AF285" i="1"/>
  <c r="AF284" i="1"/>
  <c r="AF283" i="1"/>
  <c r="AF282" i="1"/>
  <c r="AF281" i="1"/>
  <c r="AF280" i="1"/>
  <c r="AF279" i="1"/>
  <c r="AF278" i="1"/>
  <c r="AF277" i="1"/>
  <c r="AF276" i="1"/>
  <c r="AF275" i="1"/>
  <c r="AF274" i="1"/>
  <c r="AF273" i="1"/>
  <c r="AF272" i="1"/>
  <c r="AF271" i="1"/>
  <c r="AF270" i="1"/>
  <c r="AF269" i="1"/>
  <c r="AF268" i="1"/>
  <c r="AF267" i="1"/>
  <c r="AF266" i="1"/>
  <c r="AF265" i="1"/>
  <c r="AF264" i="1"/>
  <c r="AF263" i="1"/>
  <c r="AF262" i="1"/>
  <c r="AF261" i="1"/>
  <c r="AF260" i="1"/>
  <c r="AF259" i="1"/>
  <c r="AF258" i="1"/>
  <c r="AF257" i="1"/>
  <c r="AF256" i="1"/>
  <c r="AF255" i="1"/>
  <c r="AF254" i="1"/>
  <c r="AF253" i="1"/>
  <c r="AF252" i="1"/>
  <c r="AF251" i="1"/>
  <c r="AF250" i="1"/>
  <c r="AF249" i="1"/>
  <c r="AF248" i="1"/>
  <c r="AF247" i="1"/>
  <c r="AF246" i="1"/>
  <c r="AF245" i="1"/>
  <c r="AF244" i="1"/>
  <c r="AF243" i="1"/>
  <c r="AF242" i="1"/>
  <c r="AF241" i="1"/>
  <c r="AF240" i="1"/>
  <c r="AF239" i="1"/>
  <c r="AF238" i="1"/>
  <c r="AF237" i="1"/>
  <c r="AF236" i="1"/>
  <c r="AF235" i="1"/>
  <c r="AF234" i="1"/>
  <c r="AF233" i="1"/>
  <c r="AF232" i="1"/>
  <c r="AF231" i="1"/>
  <c r="AF230" i="1"/>
  <c r="AF229" i="1"/>
  <c r="AF228" i="1"/>
  <c r="AF227" i="1"/>
  <c r="AF226" i="1"/>
  <c r="AF225" i="1"/>
  <c r="AF224" i="1"/>
  <c r="AF223" i="1"/>
  <c r="AF222" i="1"/>
  <c r="AF221" i="1"/>
  <c r="AF220" i="1"/>
  <c r="AF219" i="1"/>
  <c r="AF218" i="1"/>
  <c r="AF217" i="1"/>
  <c r="AF216" i="1"/>
  <c r="AF215" i="1"/>
  <c r="AF214" i="1"/>
  <c r="AF213" i="1"/>
  <c r="AF212" i="1"/>
  <c r="AF211" i="1"/>
  <c r="AF210" i="1"/>
  <c r="AF209" i="1"/>
  <c r="AF208" i="1"/>
  <c r="AF207" i="1"/>
  <c r="AF206" i="1"/>
  <c r="AF205" i="1"/>
  <c r="AF204" i="1"/>
  <c r="AF203" i="1"/>
  <c r="AF202" i="1"/>
  <c r="AF201" i="1"/>
  <c r="AF200" i="1"/>
  <c r="AF199" i="1"/>
  <c r="AF198" i="1"/>
  <c r="AF197" i="1"/>
  <c r="AF196" i="1"/>
  <c r="AF195" i="1"/>
  <c r="AF194" i="1"/>
  <c r="AF193" i="1"/>
  <c r="AF192" i="1"/>
  <c r="AF191" i="1"/>
  <c r="AF190" i="1"/>
  <c r="AF189" i="1"/>
  <c r="AF188" i="1"/>
  <c r="AF187" i="1"/>
  <c r="AF186" i="1"/>
  <c r="AF185" i="1"/>
  <c r="AF184" i="1"/>
  <c r="AF183" i="1"/>
  <c r="AF182" i="1"/>
  <c r="AF181" i="1"/>
  <c r="AF180" i="1"/>
  <c r="AF179" i="1"/>
  <c r="AF178" i="1"/>
  <c r="AF177" i="1"/>
  <c r="AF176" i="1"/>
  <c r="AF175" i="1"/>
  <c r="AF174" i="1"/>
  <c r="AF173" i="1"/>
  <c r="AF172" i="1"/>
  <c r="AF171" i="1"/>
  <c r="AF170" i="1"/>
  <c r="AF169" i="1"/>
  <c r="AF168" i="1"/>
  <c r="AF167" i="1"/>
  <c r="AF166" i="1"/>
  <c r="AF165" i="1"/>
  <c r="AF164" i="1"/>
  <c r="AF163" i="1"/>
  <c r="AF162" i="1"/>
  <c r="AF161" i="1"/>
  <c r="AF160" i="1"/>
  <c r="AF159" i="1"/>
  <c r="AF158" i="1"/>
  <c r="AF157" i="1"/>
  <c r="AF156" i="1"/>
  <c r="AF155" i="1"/>
  <c r="AF154" i="1"/>
  <c r="AF153" i="1"/>
  <c r="AF152" i="1"/>
  <c r="AF151" i="1"/>
  <c r="AF150" i="1"/>
  <c r="AF149" i="1"/>
  <c r="AF148" i="1"/>
  <c r="AF147" i="1"/>
  <c r="AF146" i="1"/>
  <c r="AF145" i="1"/>
  <c r="AF144" i="1"/>
  <c r="AF143" i="1"/>
  <c r="AF142" i="1"/>
  <c r="AF141" i="1"/>
  <c r="AF140" i="1"/>
  <c r="AF139" i="1"/>
  <c r="AF138" i="1"/>
  <c r="AF137" i="1"/>
  <c r="AF136" i="1"/>
  <c r="AF135" i="1"/>
  <c r="AF134" i="1"/>
  <c r="AF133" i="1"/>
  <c r="AF132" i="1"/>
  <c r="AF131" i="1"/>
  <c r="AF130" i="1"/>
  <c r="AF129" i="1"/>
  <c r="AF128" i="1"/>
  <c r="AF127" i="1"/>
  <c r="AF126" i="1"/>
  <c r="AF125" i="1"/>
  <c r="AF124" i="1"/>
  <c r="AF123" i="1"/>
  <c r="AF122" i="1"/>
  <c r="AF121" i="1"/>
  <c r="AF120" i="1"/>
  <c r="AF119" i="1"/>
  <c r="AF118" i="1"/>
  <c r="AF117" i="1"/>
  <c r="AF116" i="1"/>
  <c r="AF115" i="1"/>
  <c r="AF114" i="1"/>
  <c r="AF113" i="1"/>
  <c r="AF112" i="1"/>
  <c r="AF111" i="1"/>
  <c r="AF110" i="1"/>
  <c r="AF109" i="1"/>
  <c r="AF108" i="1"/>
  <c r="AF107" i="1"/>
  <c r="AF106" i="1"/>
  <c r="AF105" i="1"/>
  <c r="AF104" i="1"/>
  <c r="AF103" i="1"/>
  <c r="AF102" i="1"/>
  <c r="AF101" i="1"/>
  <c r="AF100" i="1"/>
  <c r="AF99" i="1"/>
  <c r="AF98" i="1"/>
  <c r="AF97" i="1"/>
  <c r="AF96" i="1"/>
  <c r="AF95" i="1"/>
  <c r="AF94" i="1"/>
  <c r="AF93" i="1"/>
  <c r="AF92" i="1"/>
  <c r="AF91" i="1"/>
  <c r="AF90" i="1"/>
  <c r="AF89" i="1"/>
  <c r="AF88" i="1"/>
  <c r="AF87" i="1"/>
  <c r="AF86" i="1"/>
  <c r="AF85" i="1"/>
  <c r="AF84" i="1"/>
  <c r="AF83" i="1"/>
  <c r="AF82" i="1"/>
  <c r="AF81" i="1"/>
  <c r="AF80" i="1"/>
  <c r="AF79" i="1"/>
  <c r="AF78" i="1"/>
  <c r="AF77" i="1"/>
  <c r="AF76" i="1"/>
  <c r="AF75" i="1"/>
  <c r="AF74" i="1"/>
  <c r="AF73" i="1"/>
  <c r="AF72" i="1"/>
  <c r="AF71" i="1"/>
  <c r="AF70" i="1"/>
  <c r="AF69" i="1"/>
  <c r="AF68" i="1"/>
  <c r="AF67" i="1"/>
  <c r="AF66" i="1"/>
  <c r="AF65" i="1"/>
  <c r="AF64" i="1"/>
  <c r="AF63" i="1"/>
  <c r="AF62" i="1"/>
  <c r="AF61" i="1"/>
  <c r="AF60" i="1"/>
  <c r="AF59" i="1"/>
  <c r="AF58" i="1"/>
  <c r="AF57" i="1"/>
  <c r="AF56" i="1"/>
  <c r="AF55" i="1"/>
  <c r="AF54" i="1"/>
  <c r="AF53" i="1"/>
  <c r="AF52" i="1"/>
  <c r="AF51" i="1"/>
  <c r="AF50" i="1"/>
  <c r="AF49" i="1"/>
  <c r="AF48" i="1"/>
  <c r="AF47" i="1"/>
  <c r="AF46" i="1"/>
  <c r="AF45" i="1"/>
  <c r="AF44" i="1"/>
  <c r="AF43" i="1"/>
  <c r="AF42" i="1"/>
  <c r="AF41" i="1"/>
  <c r="AF40" i="1"/>
  <c r="AF39" i="1"/>
  <c r="AF38" i="1"/>
  <c r="AF37" i="1"/>
  <c r="AF36" i="1"/>
  <c r="AF35" i="1"/>
  <c r="AF34" i="1"/>
  <c r="AF33" i="1"/>
  <c r="AF32" i="1"/>
  <c r="AF31" i="1"/>
  <c r="AF30" i="1"/>
  <c r="AF29" i="1"/>
  <c r="AF28" i="1"/>
  <c r="AF27" i="1"/>
  <c r="AF26" i="1"/>
  <c r="AF25" i="1"/>
  <c r="AF24" i="1"/>
  <c r="AF23" i="1"/>
  <c r="AF22" i="1"/>
  <c r="AF21" i="1"/>
  <c r="AF20" i="1"/>
  <c r="AF19" i="1"/>
  <c r="AF18" i="1"/>
  <c r="AF17" i="1"/>
  <c r="AF16" i="1"/>
  <c r="AF15" i="1"/>
  <c r="AF14" i="1"/>
  <c r="AF13" i="1"/>
  <c r="AF12" i="1"/>
  <c r="AF11" i="1"/>
  <c r="AF10" i="1"/>
  <c r="AF9" i="1"/>
  <c r="AF8" i="1"/>
  <c r="AF7" i="1"/>
  <c r="AF6" i="1"/>
  <c r="AF5" i="1"/>
  <c r="AF4" i="1"/>
  <c r="AF3" i="1"/>
  <c r="AF2" i="1"/>
  <c r="AG2" i="1"/>
  <c r="AE349" i="1"/>
  <c r="Z344" i="7"/>
  <c r="AG349" i="1" l="1"/>
  <c r="H12" i="2" s="1"/>
  <c r="U343" i="7"/>
  <c r="U342" i="7"/>
  <c r="U341" i="7"/>
  <c r="U340" i="7"/>
  <c r="U339" i="7"/>
  <c r="U338" i="7"/>
  <c r="U337" i="7"/>
  <c r="U336" i="7"/>
  <c r="U335" i="7"/>
  <c r="U334" i="7"/>
  <c r="U333" i="7"/>
  <c r="U332" i="7"/>
  <c r="U331" i="7"/>
  <c r="U330" i="7"/>
  <c r="U329" i="7"/>
  <c r="U328" i="7"/>
  <c r="U327" i="7"/>
  <c r="U326" i="7"/>
  <c r="U325" i="7"/>
  <c r="U324" i="7"/>
  <c r="U323" i="7"/>
  <c r="U322" i="7"/>
  <c r="U321" i="7"/>
  <c r="U320" i="7"/>
  <c r="U319" i="7"/>
  <c r="U318" i="7"/>
  <c r="U317" i="7"/>
  <c r="U316" i="7"/>
  <c r="U315" i="7"/>
  <c r="U314" i="7"/>
  <c r="U313" i="7"/>
  <c r="U312" i="7"/>
  <c r="U311" i="7"/>
  <c r="U310" i="7"/>
  <c r="U309" i="7"/>
  <c r="U308" i="7"/>
  <c r="U307" i="7"/>
  <c r="U306" i="7"/>
  <c r="U305" i="7"/>
  <c r="U304" i="7"/>
  <c r="U303" i="7"/>
  <c r="U302" i="7"/>
  <c r="U301" i="7"/>
  <c r="U300" i="7"/>
  <c r="U299" i="7"/>
  <c r="U298" i="7"/>
  <c r="U297" i="7"/>
  <c r="U296" i="7"/>
  <c r="U295" i="7"/>
  <c r="U294" i="7"/>
  <c r="U293" i="7"/>
  <c r="U292" i="7"/>
  <c r="U291" i="7"/>
  <c r="U290" i="7"/>
  <c r="U289" i="7"/>
  <c r="U288" i="7"/>
  <c r="U287" i="7"/>
  <c r="U286" i="7"/>
  <c r="U285" i="7"/>
  <c r="U284" i="7"/>
  <c r="U283" i="7"/>
  <c r="U282" i="7"/>
  <c r="U281" i="7"/>
  <c r="U280" i="7"/>
  <c r="U279" i="7"/>
  <c r="U278" i="7"/>
  <c r="U277" i="7"/>
  <c r="U276" i="7"/>
  <c r="U275" i="7"/>
  <c r="U274" i="7"/>
  <c r="U273" i="7"/>
  <c r="U272" i="7"/>
  <c r="U271" i="7"/>
  <c r="U270" i="7"/>
  <c r="U269" i="7"/>
  <c r="U268" i="7"/>
  <c r="U267" i="7"/>
  <c r="U266" i="7"/>
  <c r="U265" i="7"/>
  <c r="U264" i="7"/>
  <c r="U263" i="7"/>
  <c r="U262" i="7"/>
  <c r="U261" i="7"/>
  <c r="U260" i="7"/>
  <c r="U259" i="7"/>
  <c r="U258" i="7"/>
  <c r="U257" i="7"/>
  <c r="U256" i="7"/>
  <c r="U255" i="7"/>
  <c r="U254" i="7"/>
  <c r="U253" i="7"/>
  <c r="U252" i="7"/>
  <c r="U251" i="7"/>
  <c r="U250" i="7"/>
  <c r="U249" i="7"/>
  <c r="U248" i="7"/>
  <c r="U247" i="7"/>
  <c r="U246" i="7"/>
  <c r="U245" i="7"/>
  <c r="U244" i="7"/>
  <c r="U243" i="7"/>
  <c r="U242" i="7"/>
  <c r="U241" i="7"/>
  <c r="U240" i="7"/>
  <c r="U239" i="7"/>
  <c r="U238" i="7"/>
  <c r="U237" i="7"/>
  <c r="U236" i="7"/>
  <c r="U235" i="7"/>
  <c r="U234" i="7"/>
  <c r="U233" i="7"/>
  <c r="U232" i="7"/>
  <c r="U231" i="7"/>
  <c r="U230" i="7"/>
  <c r="U229" i="7"/>
  <c r="U228" i="7"/>
  <c r="U227" i="7"/>
  <c r="U226" i="7"/>
  <c r="U225" i="7"/>
  <c r="U224" i="7"/>
  <c r="U223" i="7"/>
  <c r="U222" i="7"/>
  <c r="U221" i="7"/>
  <c r="U220" i="7"/>
  <c r="U219" i="7"/>
  <c r="U218" i="7"/>
  <c r="U217" i="7"/>
  <c r="U216" i="7"/>
  <c r="U215" i="7"/>
  <c r="U214" i="7"/>
  <c r="U213" i="7"/>
  <c r="U212" i="7"/>
  <c r="U211" i="7"/>
  <c r="U210" i="7"/>
  <c r="U209" i="7"/>
  <c r="U208" i="7"/>
  <c r="U207" i="7"/>
  <c r="U206" i="7"/>
  <c r="U205" i="7"/>
  <c r="U204" i="7"/>
  <c r="U203" i="7"/>
  <c r="U202" i="7"/>
  <c r="U201" i="7"/>
  <c r="U200" i="7"/>
  <c r="U199" i="7"/>
  <c r="U198" i="7"/>
  <c r="U197" i="7"/>
  <c r="U196" i="7"/>
  <c r="U195" i="7"/>
  <c r="U194" i="7"/>
  <c r="U193" i="7"/>
  <c r="U192" i="7"/>
  <c r="U191" i="7"/>
  <c r="U190" i="7"/>
  <c r="U189" i="7"/>
  <c r="U188" i="7"/>
  <c r="U187" i="7"/>
  <c r="U186" i="7"/>
  <c r="U185" i="7"/>
  <c r="U184" i="7"/>
  <c r="U183" i="7"/>
  <c r="U182" i="7"/>
  <c r="U181" i="7"/>
  <c r="U180" i="7"/>
  <c r="U179" i="7"/>
  <c r="U178" i="7"/>
  <c r="U177" i="7"/>
  <c r="U176" i="7"/>
  <c r="U175" i="7"/>
  <c r="U174" i="7"/>
  <c r="U173" i="7"/>
  <c r="U172" i="7"/>
  <c r="U171" i="7"/>
  <c r="U170" i="7"/>
  <c r="U169" i="7"/>
  <c r="U168" i="7"/>
  <c r="U167" i="7"/>
  <c r="U166" i="7"/>
  <c r="U165" i="7"/>
  <c r="U164" i="7"/>
  <c r="U163" i="7"/>
  <c r="U162" i="7"/>
  <c r="U161" i="7"/>
  <c r="U160" i="7"/>
  <c r="U159" i="7"/>
  <c r="U158" i="7"/>
  <c r="U157" i="7"/>
  <c r="U156" i="7"/>
  <c r="U155" i="7"/>
  <c r="U154" i="7"/>
  <c r="U153" i="7"/>
  <c r="U152" i="7"/>
  <c r="U151" i="7"/>
  <c r="U150" i="7"/>
  <c r="U149" i="7"/>
  <c r="U148" i="7"/>
  <c r="U147" i="7"/>
  <c r="U146" i="7"/>
  <c r="U145" i="7"/>
  <c r="U144" i="7"/>
  <c r="U143" i="7"/>
  <c r="U142" i="7"/>
  <c r="U141" i="7"/>
  <c r="U140" i="7"/>
  <c r="U139" i="7"/>
  <c r="U138" i="7"/>
  <c r="U137" i="7"/>
  <c r="U136" i="7"/>
  <c r="U135" i="7"/>
  <c r="U134" i="7"/>
  <c r="U133" i="7"/>
  <c r="U132" i="7"/>
  <c r="U131" i="7"/>
  <c r="U130" i="7"/>
  <c r="U129" i="7"/>
  <c r="U128" i="7"/>
  <c r="U127" i="7"/>
  <c r="U126" i="7"/>
  <c r="U125" i="7"/>
  <c r="U124" i="7"/>
  <c r="U123" i="7"/>
  <c r="U122" i="7"/>
  <c r="U121" i="7"/>
  <c r="U120" i="7"/>
  <c r="U119" i="7"/>
  <c r="U118" i="7"/>
  <c r="U117" i="7"/>
  <c r="U116" i="7"/>
  <c r="U115" i="7"/>
  <c r="U114" i="7"/>
  <c r="U113" i="7"/>
  <c r="U112" i="7"/>
  <c r="U111" i="7"/>
  <c r="U110" i="7"/>
  <c r="U109" i="7"/>
  <c r="U108" i="7"/>
  <c r="U107" i="7"/>
  <c r="U106" i="7"/>
  <c r="U105" i="7"/>
  <c r="U104" i="7"/>
  <c r="U103" i="7"/>
  <c r="U102" i="7"/>
  <c r="U101" i="7"/>
  <c r="U100" i="7"/>
  <c r="U99" i="7"/>
  <c r="U98" i="7"/>
  <c r="U97" i="7"/>
  <c r="U96" i="7"/>
  <c r="U95" i="7"/>
  <c r="U94" i="7"/>
  <c r="U93" i="7"/>
  <c r="U92" i="7"/>
  <c r="U91" i="7"/>
  <c r="U90" i="7"/>
  <c r="U89" i="7"/>
  <c r="U88" i="7"/>
  <c r="U87" i="7"/>
  <c r="U86" i="7"/>
  <c r="U85" i="7"/>
  <c r="U84" i="7"/>
  <c r="U83" i="7"/>
  <c r="U82" i="7"/>
  <c r="U81" i="7"/>
  <c r="U80" i="7"/>
  <c r="U79" i="7"/>
  <c r="U78" i="7"/>
  <c r="U77" i="7"/>
  <c r="U76" i="7"/>
  <c r="U75" i="7"/>
  <c r="U74" i="7"/>
  <c r="U73" i="7"/>
  <c r="U72" i="7"/>
  <c r="U71" i="7"/>
  <c r="U70" i="7"/>
  <c r="U69" i="7"/>
  <c r="U68" i="7"/>
  <c r="U67" i="7"/>
  <c r="U66" i="7"/>
  <c r="U65" i="7"/>
  <c r="U64" i="7"/>
  <c r="U63" i="7"/>
  <c r="U62" i="7"/>
  <c r="U61" i="7"/>
  <c r="U60" i="7"/>
  <c r="U59" i="7"/>
  <c r="U58" i="7"/>
  <c r="U57" i="7"/>
  <c r="U56" i="7"/>
  <c r="U55" i="7"/>
  <c r="U54" i="7"/>
  <c r="U53" i="7"/>
  <c r="U52" i="7"/>
  <c r="U51" i="7"/>
  <c r="U50" i="7"/>
  <c r="U49" i="7"/>
  <c r="U48" i="7"/>
  <c r="U47" i="7"/>
  <c r="U46" i="7"/>
  <c r="U45" i="7"/>
  <c r="U44" i="7"/>
  <c r="U43" i="7"/>
  <c r="U42" i="7"/>
  <c r="U41" i="7"/>
  <c r="U40" i="7"/>
  <c r="U39" i="7"/>
  <c r="U38" i="7"/>
  <c r="U37" i="7"/>
  <c r="U36" i="7"/>
  <c r="U35" i="7"/>
  <c r="U34" i="7"/>
  <c r="U33" i="7"/>
  <c r="U32" i="7"/>
  <c r="U31" i="7"/>
  <c r="U30" i="7"/>
  <c r="U29" i="7"/>
  <c r="U28" i="7"/>
  <c r="U27" i="7"/>
  <c r="U26" i="7"/>
  <c r="U25" i="7"/>
  <c r="U24" i="7"/>
  <c r="U23" i="7"/>
  <c r="U22" i="7"/>
  <c r="U21" i="7"/>
  <c r="U20" i="7"/>
  <c r="U19" i="7"/>
  <c r="U18" i="7"/>
  <c r="U17" i="7"/>
  <c r="U16" i="7"/>
  <c r="U15" i="7"/>
  <c r="U14" i="7"/>
  <c r="U13" i="7"/>
  <c r="U12" i="7"/>
  <c r="U11" i="7"/>
  <c r="U10" i="7"/>
  <c r="U9" i="7"/>
  <c r="U8" i="7"/>
  <c r="U7" i="7"/>
  <c r="U6" i="7"/>
  <c r="U5" i="7"/>
  <c r="U4" i="7"/>
  <c r="U3" i="7"/>
  <c r="U2" i="7"/>
  <c r="U344" i="6"/>
  <c r="U343" i="6"/>
  <c r="U342" i="6"/>
  <c r="U341" i="6"/>
  <c r="U340" i="6"/>
  <c r="U339" i="6"/>
  <c r="U338" i="6"/>
  <c r="U337" i="6"/>
  <c r="U336" i="6"/>
  <c r="U335" i="6"/>
  <c r="U334" i="6"/>
  <c r="U333" i="6"/>
  <c r="U332" i="6"/>
  <c r="U331" i="6"/>
  <c r="U330" i="6"/>
  <c r="U329" i="6"/>
  <c r="U328" i="6"/>
  <c r="U327" i="6"/>
  <c r="U326" i="6"/>
  <c r="U325" i="6"/>
  <c r="U324" i="6"/>
  <c r="U323" i="6"/>
  <c r="U322" i="6"/>
  <c r="U321" i="6"/>
  <c r="U320" i="6"/>
  <c r="U319" i="6"/>
  <c r="U318" i="6"/>
  <c r="U317" i="6"/>
  <c r="U316" i="6"/>
  <c r="U315" i="6"/>
  <c r="U314" i="6"/>
  <c r="U313" i="6"/>
  <c r="U312" i="6"/>
  <c r="U311" i="6"/>
  <c r="U310" i="6"/>
  <c r="U309" i="6"/>
  <c r="U308" i="6"/>
  <c r="U307" i="6"/>
  <c r="U306" i="6"/>
  <c r="U305" i="6"/>
  <c r="U304" i="6"/>
  <c r="U303" i="6"/>
  <c r="U302" i="6"/>
  <c r="U301" i="6"/>
  <c r="U300" i="6"/>
  <c r="U299" i="6"/>
  <c r="U298" i="6"/>
  <c r="U297" i="6"/>
  <c r="U296" i="6"/>
  <c r="U295" i="6"/>
  <c r="U294" i="6"/>
  <c r="U293" i="6"/>
  <c r="U292" i="6"/>
  <c r="U291" i="6"/>
  <c r="U290" i="6"/>
  <c r="U289" i="6"/>
  <c r="U288" i="6"/>
  <c r="U287" i="6"/>
  <c r="U286" i="6"/>
  <c r="U285" i="6"/>
  <c r="U284" i="6"/>
  <c r="U283" i="6"/>
  <c r="U282" i="6"/>
  <c r="U281" i="6"/>
  <c r="U280" i="6"/>
  <c r="U279" i="6"/>
  <c r="U278" i="6"/>
  <c r="U277" i="6"/>
  <c r="U276" i="6"/>
  <c r="U275" i="6"/>
  <c r="U274" i="6"/>
  <c r="U273" i="6"/>
  <c r="U272" i="6"/>
  <c r="U271" i="6"/>
  <c r="U270" i="6"/>
  <c r="U269" i="6"/>
  <c r="U268" i="6"/>
  <c r="U267" i="6"/>
  <c r="U266" i="6"/>
  <c r="U265" i="6"/>
  <c r="U264" i="6"/>
  <c r="U263" i="6"/>
  <c r="U262" i="6"/>
  <c r="U261" i="6"/>
  <c r="U260" i="6"/>
  <c r="U259" i="6"/>
  <c r="U258" i="6"/>
  <c r="U257" i="6"/>
  <c r="U256" i="6"/>
  <c r="U255" i="6"/>
  <c r="U254" i="6"/>
  <c r="U253" i="6"/>
  <c r="U252" i="6"/>
  <c r="U251" i="6"/>
  <c r="U250" i="6"/>
  <c r="U249" i="6"/>
  <c r="U248" i="6"/>
  <c r="U247" i="6"/>
  <c r="U246" i="6"/>
  <c r="U245" i="6"/>
  <c r="U244" i="6"/>
  <c r="U243" i="6"/>
  <c r="U242" i="6"/>
  <c r="U241" i="6"/>
  <c r="U240" i="6"/>
  <c r="U239" i="6"/>
  <c r="U238" i="6"/>
  <c r="U237" i="6"/>
  <c r="U236" i="6"/>
  <c r="U235" i="6"/>
  <c r="U234" i="6"/>
  <c r="U233" i="6"/>
  <c r="U232" i="6"/>
  <c r="U231" i="6"/>
  <c r="U230" i="6"/>
  <c r="U229" i="6"/>
  <c r="U228" i="6"/>
  <c r="U227" i="6"/>
  <c r="U226" i="6"/>
  <c r="U225" i="6"/>
  <c r="U224" i="6"/>
  <c r="U223" i="6"/>
  <c r="U222" i="6"/>
  <c r="U221" i="6"/>
  <c r="U220" i="6"/>
  <c r="U219" i="6"/>
  <c r="U218" i="6"/>
  <c r="U217" i="6"/>
  <c r="U216" i="6"/>
  <c r="U215" i="6"/>
  <c r="U214" i="6"/>
  <c r="U213" i="6"/>
  <c r="U212" i="6"/>
  <c r="U211" i="6"/>
  <c r="U210" i="6"/>
  <c r="U209" i="6"/>
  <c r="U208" i="6"/>
  <c r="U207" i="6"/>
  <c r="U206" i="6"/>
  <c r="U205" i="6"/>
  <c r="U204" i="6"/>
  <c r="U203" i="6"/>
  <c r="U202" i="6"/>
  <c r="U201" i="6"/>
  <c r="U200" i="6"/>
  <c r="U199" i="6"/>
  <c r="U198" i="6"/>
  <c r="U197" i="6"/>
  <c r="U196" i="6"/>
  <c r="U195" i="6"/>
  <c r="U194" i="6"/>
  <c r="U193" i="6"/>
  <c r="U192" i="6"/>
  <c r="U191" i="6"/>
  <c r="U190" i="6"/>
  <c r="U189" i="6"/>
  <c r="U188" i="6"/>
  <c r="U187" i="6"/>
  <c r="U186" i="6"/>
  <c r="U185" i="6"/>
  <c r="U184" i="6"/>
  <c r="U183" i="6"/>
  <c r="U182" i="6"/>
  <c r="U181" i="6"/>
  <c r="U180" i="6"/>
  <c r="U179" i="6"/>
  <c r="U178" i="6"/>
  <c r="U177" i="6"/>
  <c r="U176" i="6"/>
  <c r="U175" i="6"/>
  <c r="U174" i="6"/>
  <c r="U173" i="6"/>
  <c r="U172" i="6"/>
  <c r="U171" i="6"/>
  <c r="U170" i="6"/>
  <c r="U169" i="6"/>
  <c r="U168" i="6"/>
  <c r="U167" i="6"/>
  <c r="U166" i="6"/>
  <c r="U165" i="6"/>
  <c r="U164" i="6"/>
  <c r="U163" i="6"/>
  <c r="U162" i="6"/>
  <c r="U161" i="6"/>
  <c r="U160" i="6"/>
  <c r="U159" i="6"/>
  <c r="U158" i="6"/>
  <c r="U157" i="6"/>
  <c r="U156" i="6"/>
  <c r="U155" i="6"/>
  <c r="U154" i="6"/>
  <c r="U153" i="6"/>
  <c r="U152" i="6"/>
  <c r="U151" i="6"/>
  <c r="U150" i="6"/>
  <c r="U149" i="6"/>
  <c r="U148" i="6"/>
  <c r="U147" i="6"/>
  <c r="U146" i="6"/>
  <c r="U145" i="6"/>
  <c r="U144" i="6"/>
  <c r="U143" i="6"/>
  <c r="U142" i="6"/>
  <c r="U141" i="6"/>
  <c r="U140" i="6"/>
  <c r="U139" i="6"/>
  <c r="U138" i="6"/>
  <c r="U137" i="6"/>
  <c r="U136" i="6"/>
  <c r="U135" i="6"/>
  <c r="U134" i="6"/>
  <c r="U133" i="6"/>
  <c r="U132" i="6"/>
  <c r="U131" i="6"/>
  <c r="U130" i="6"/>
  <c r="U129" i="6"/>
  <c r="U128" i="6"/>
  <c r="U127" i="6"/>
  <c r="U126" i="6"/>
  <c r="U125" i="6"/>
  <c r="U124" i="6"/>
  <c r="U123" i="6"/>
  <c r="U122" i="6"/>
  <c r="U121" i="6"/>
  <c r="U120" i="6"/>
  <c r="U119" i="6"/>
  <c r="U118" i="6"/>
  <c r="U117" i="6"/>
  <c r="U116" i="6"/>
  <c r="U115" i="6"/>
  <c r="U114" i="6"/>
  <c r="U113" i="6"/>
  <c r="U112" i="6"/>
  <c r="U111" i="6"/>
  <c r="U110" i="6"/>
  <c r="U109" i="6"/>
  <c r="U108" i="6"/>
  <c r="U107" i="6"/>
  <c r="U106" i="6"/>
  <c r="U105" i="6"/>
  <c r="U104" i="6"/>
  <c r="U103" i="6"/>
  <c r="U102" i="6"/>
  <c r="U101" i="6"/>
  <c r="U100" i="6"/>
  <c r="U99" i="6"/>
  <c r="U98" i="6"/>
  <c r="U97" i="6"/>
  <c r="U96" i="6"/>
  <c r="U95" i="6"/>
  <c r="U94" i="6"/>
  <c r="U93" i="6"/>
  <c r="U92" i="6"/>
  <c r="U91" i="6"/>
  <c r="U90" i="6"/>
  <c r="U89" i="6"/>
  <c r="U88" i="6"/>
  <c r="U87" i="6"/>
  <c r="U86" i="6"/>
  <c r="U85" i="6"/>
  <c r="U84" i="6"/>
  <c r="U83" i="6"/>
  <c r="U82" i="6"/>
  <c r="U81" i="6"/>
  <c r="U80" i="6"/>
  <c r="U79" i="6"/>
  <c r="U78" i="6"/>
  <c r="U77" i="6"/>
  <c r="U76" i="6"/>
  <c r="U75" i="6"/>
  <c r="U74" i="6"/>
  <c r="U73" i="6"/>
  <c r="U72" i="6"/>
  <c r="U71" i="6"/>
  <c r="U70" i="6"/>
  <c r="U69" i="6"/>
  <c r="U68" i="6"/>
  <c r="U67" i="6"/>
  <c r="U66" i="6"/>
  <c r="U65" i="6"/>
  <c r="U64" i="6"/>
  <c r="U63" i="6"/>
  <c r="U62" i="6"/>
  <c r="U61" i="6"/>
  <c r="U60" i="6"/>
  <c r="U59" i="6"/>
  <c r="U58" i="6"/>
  <c r="U57" i="6"/>
  <c r="U56" i="6"/>
  <c r="U55" i="6"/>
  <c r="U54" i="6"/>
  <c r="U53" i="6"/>
  <c r="U52" i="6"/>
  <c r="U51" i="6"/>
  <c r="U50" i="6"/>
  <c r="U49" i="6"/>
  <c r="U48" i="6"/>
  <c r="U47" i="6"/>
  <c r="U46" i="6"/>
  <c r="U45" i="6"/>
  <c r="U44" i="6"/>
  <c r="U43" i="6"/>
  <c r="U42" i="6"/>
  <c r="U41" i="6"/>
  <c r="U40" i="6"/>
  <c r="U39" i="6"/>
  <c r="U38" i="6"/>
  <c r="U37" i="6"/>
  <c r="U36" i="6"/>
  <c r="U35" i="6"/>
  <c r="U34" i="6"/>
  <c r="U33" i="6"/>
  <c r="U32" i="6"/>
  <c r="U31" i="6"/>
  <c r="U30" i="6"/>
  <c r="U29" i="6"/>
  <c r="U28" i="6"/>
  <c r="U27" i="6"/>
  <c r="U26" i="6"/>
  <c r="U25" i="6"/>
  <c r="U24" i="6"/>
  <c r="U23" i="6"/>
  <c r="U22" i="6"/>
  <c r="U21" i="6"/>
  <c r="U20" i="6"/>
  <c r="U19" i="6"/>
  <c r="U18" i="6"/>
  <c r="U17" i="6"/>
  <c r="U16" i="6"/>
  <c r="U15" i="6"/>
  <c r="U14" i="6"/>
  <c r="U13" i="6"/>
  <c r="U12" i="6"/>
  <c r="U11" i="6"/>
  <c r="U10" i="6"/>
  <c r="U9" i="6"/>
  <c r="U8" i="6"/>
  <c r="U7" i="6"/>
  <c r="U6" i="6"/>
  <c r="U5" i="6"/>
  <c r="U4" i="6"/>
  <c r="U3" i="6"/>
  <c r="U2" i="6"/>
  <c r="T344" i="7"/>
  <c r="T343" i="7"/>
  <c r="T342" i="7"/>
  <c r="T341" i="7"/>
  <c r="T340" i="7"/>
  <c r="T339" i="7"/>
  <c r="T338" i="7"/>
  <c r="T337" i="7"/>
  <c r="T336" i="7"/>
  <c r="T335" i="7"/>
  <c r="T334" i="7"/>
  <c r="T333" i="7"/>
  <c r="T332" i="7"/>
  <c r="T331" i="7"/>
  <c r="T330" i="7"/>
  <c r="T329" i="7"/>
  <c r="T328" i="7"/>
  <c r="T327" i="7"/>
  <c r="T326" i="7"/>
  <c r="T325" i="7"/>
  <c r="T324" i="7"/>
  <c r="T323" i="7"/>
  <c r="T322" i="7"/>
  <c r="T321" i="7"/>
  <c r="T320" i="7"/>
  <c r="T319" i="7"/>
  <c r="T318" i="7"/>
  <c r="T317" i="7"/>
  <c r="T316" i="7"/>
  <c r="T315" i="7"/>
  <c r="T314" i="7"/>
  <c r="T313" i="7"/>
  <c r="T312" i="7"/>
  <c r="T311" i="7"/>
  <c r="T310" i="7"/>
  <c r="T309" i="7"/>
  <c r="T308" i="7"/>
  <c r="T307" i="7"/>
  <c r="T306" i="7"/>
  <c r="T305" i="7"/>
  <c r="T304" i="7"/>
  <c r="T303" i="7"/>
  <c r="T302" i="7"/>
  <c r="T301" i="7"/>
  <c r="T300" i="7"/>
  <c r="T299" i="7"/>
  <c r="T298" i="7"/>
  <c r="T297" i="7"/>
  <c r="T295" i="7"/>
  <c r="T294" i="7"/>
  <c r="T293" i="7"/>
  <c r="T292" i="7"/>
  <c r="T291" i="7"/>
  <c r="T290" i="7"/>
  <c r="T289" i="7"/>
  <c r="T288" i="7"/>
  <c r="T287" i="7"/>
  <c r="T286" i="7"/>
  <c r="T285" i="7"/>
  <c r="T284" i="7"/>
  <c r="T283" i="7"/>
  <c r="T282" i="7"/>
  <c r="T281" i="7"/>
  <c r="T280" i="7"/>
  <c r="T279" i="7"/>
  <c r="T278" i="7"/>
  <c r="T277" i="7"/>
  <c r="T276" i="7"/>
  <c r="T275" i="7"/>
  <c r="T274" i="7"/>
  <c r="T273" i="7"/>
  <c r="T272" i="7"/>
  <c r="T271" i="7"/>
  <c r="T270" i="7"/>
  <c r="T269" i="7"/>
  <c r="T268" i="7"/>
  <c r="T267" i="7"/>
  <c r="T266" i="7"/>
  <c r="T265" i="7"/>
  <c r="T264" i="7"/>
  <c r="T263" i="7"/>
  <c r="T262" i="7"/>
  <c r="T261" i="7"/>
  <c r="T260" i="7"/>
  <c r="T259" i="7"/>
  <c r="T258" i="7"/>
  <c r="T257" i="7"/>
  <c r="T256" i="7"/>
  <c r="T255" i="7"/>
  <c r="T254" i="7"/>
  <c r="T253" i="7"/>
  <c r="T252" i="7"/>
  <c r="T251" i="7"/>
  <c r="T250" i="7"/>
  <c r="T249" i="7"/>
  <c r="T248" i="7"/>
  <c r="T247" i="7"/>
  <c r="T246" i="7"/>
  <c r="T245" i="7"/>
  <c r="T244" i="7"/>
  <c r="T243" i="7"/>
  <c r="T242" i="7"/>
  <c r="T241" i="7"/>
  <c r="T240" i="7"/>
  <c r="T239" i="7"/>
  <c r="T238" i="7"/>
  <c r="T237" i="7"/>
  <c r="T236" i="7"/>
  <c r="T235" i="7"/>
  <c r="T234" i="7"/>
  <c r="T233" i="7"/>
  <c r="T232" i="7"/>
  <c r="T231" i="7"/>
  <c r="T230" i="7"/>
  <c r="T229" i="7"/>
  <c r="T228" i="7"/>
  <c r="T227" i="7"/>
  <c r="T226" i="7"/>
  <c r="T225" i="7"/>
  <c r="T224" i="7"/>
  <c r="T223" i="7"/>
  <c r="T222" i="7"/>
  <c r="T221" i="7"/>
  <c r="T220" i="7"/>
  <c r="T219" i="7"/>
  <c r="T218" i="7"/>
  <c r="T217" i="7"/>
  <c r="T216" i="7"/>
  <c r="T215" i="7"/>
  <c r="T214" i="7"/>
  <c r="T213" i="7"/>
  <c r="T212" i="7"/>
  <c r="T211" i="7"/>
  <c r="T210" i="7"/>
  <c r="T209" i="7"/>
  <c r="T208" i="7"/>
  <c r="T207" i="7"/>
  <c r="T206" i="7"/>
  <c r="T205" i="7"/>
  <c r="T204" i="7"/>
  <c r="T203" i="7"/>
  <c r="T202" i="7"/>
  <c r="T201" i="7"/>
  <c r="T200" i="7"/>
  <c r="T199" i="7"/>
  <c r="T198" i="7"/>
  <c r="T197" i="7"/>
  <c r="T196" i="7"/>
  <c r="T195" i="7"/>
  <c r="T194" i="7"/>
  <c r="T193" i="7"/>
  <c r="T192" i="7"/>
  <c r="T191" i="7"/>
  <c r="T190" i="7"/>
  <c r="T189" i="7"/>
  <c r="T188" i="7"/>
  <c r="T187" i="7"/>
  <c r="T186" i="7"/>
  <c r="T185" i="7"/>
  <c r="T184" i="7"/>
  <c r="T183" i="7"/>
  <c r="T182" i="7"/>
  <c r="T181" i="7"/>
  <c r="T180" i="7"/>
  <c r="T179" i="7"/>
  <c r="T178" i="7"/>
  <c r="T177" i="7"/>
  <c r="T176" i="7"/>
  <c r="T175" i="7"/>
  <c r="T174" i="7"/>
  <c r="T173" i="7"/>
  <c r="T172" i="7"/>
  <c r="T171" i="7"/>
  <c r="T170" i="7"/>
  <c r="T169" i="7"/>
  <c r="T168" i="7"/>
  <c r="T167" i="7"/>
  <c r="T166" i="7"/>
  <c r="T165" i="7"/>
  <c r="T164" i="7"/>
  <c r="T163" i="7"/>
  <c r="T162" i="7"/>
  <c r="T161" i="7"/>
  <c r="T160" i="7"/>
  <c r="T159" i="7"/>
  <c r="T158" i="7"/>
  <c r="T157" i="7"/>
  <c r="T156" i="7"/>
  <c r="T155" i="7"/>
  <c r="T154" i="7"/>
  <c r="T153" i="7"/>
  <c r="T152" i="7"/>
  <c r="T151" i="7"/>
  <c r="T150" i="7"/>
  <c r="T149" i="7"/>
  <c r="T148" i="7"/>
  <c r="T147" i="7"/>
  <c r="T146" i="7"/>
  <c r="T145" i="7"/>
  <c r="T144" i="7"/>
  <c r="T143" i="7"/>
  <c r="T142" i="7"/>
  <c r="T141" i="7"/>
  <c r="T140" i="7"/>
  <c r="T139" i="7"/>
  <c r="T138" i="7"/>
  <c r="T137" i="7"/>
  <c r="T136" i="7"/>
  <c r="T135" i="7"/>
  <c r="T134" i="7"/>
  <c r="T133" i="7"/>
  <c r="T132" i="7"/>
  <c r="T131" i="7"/>
  <c r="T130" i="7"/>
  <c r="T129" i="7"/>
  <c r="T128" i="7"/>
  <c r="T127" i="7"/>
  <c r="T126" i="7"/>
  <c r="T125" i="7"/>
  <c r="T124" i="7"/>
  <c r="T123" i="7"/>
  <c r="T122" i="7"/>
  <c r="T121" i="7"/>
  <c r="T120" i="7"/>
  <c r="T119" i="7"/>
  <c r="T118" i="7"/>
  <c r="T117" i="7"/>
  <c r="T116" i="7"/>
  <c r="T115" i="7"/>
  <c r="T114" i="7"/>
  <c r="T113" i="7"/>
  <c r="T112" i="7"/>
  <c r="T111" i="7"/>
  <c r="T110" i="7"/>
  <c r="T109" i="7"/>
  <c r="T108" i="7"/>
  <c r="T107" i="7"/>
  <c r="T106" i="7"/>
  <c r="T105" i="7"/>
  <c r="T104" i="7"/>
  <c r="T103" i="7"/>
  <c r="T102" i="7"/>
  <c r="T101" i="7"/>
  <c r="T100" i="7"/>
  <c r="T99" i="7"/>
  <c r="T98" i="7"/>
  <c r="T97" i="7"/>
  <c r="T96" i="7"/>
  <c r="T95" i="7"/>
  <c r="T94" i="7"/>
  <c r="T93" i="7"/>
  <c r="T92" i="7"/>
  <c r="T91" i="7"/>
  <c r="T90" i="7"/>
  <c r="T89" i="7"/>
  <c r="T88" i="7"/>
  <c r="T87" i="7"/>
  <c r="T86" i="7"/>
  <c r="T85" i="7"/>
  <c r="T84" i="7"/>
  <c r="T83" i="7"/>
  <c r="T82" i="7"/>
  <c r="T81" i="7"/>
  <c r="T80" i="7"/>
  <c r="T79" i="7"/>
  <c r="T78" i="7"/>
  <c r="T77" i="7"/>
  <c r="T76" i="7"/>
  <c r="T75" i="7"/>
  <c r="T74" i="7"/>
  <c r="T73" i="7"/>
  <c r="T72" i="7"/>
  <c r="T71" i="7"/>
  <c r="T70" i="7"/>
  <c r="T69" i="7"/>
  <c r="T68" i="7"/>
  <c r="T67" i="7"/>
  <c r="T66" i="7"/>
  <c r="T65" i="7"/>
  <c r="T64" i="7"/>
  <c r="T63" i="7"/>
  <c r="T62" i="7"/>
  <c r="T61" i="7"/>
  <c r="T60" i="7"/>
  <c r="T59" i="7"/>
  <c r="T58" i="7"/>
  <c r="T57" i="7"/>
  <c r="T56" i="7"/>
  <c r="T55" i="7"/>
  <c r="T54" i="7"/>
  <c r="T53" i="7"/>
  <c r="T52" i="7"/>
  <c r="T51" i="7"/>
  <c r="T50" i="7"/>
  <c r="T49" i="7"/>
  <c r="T48" i="7"/>
  <c r="T47" i="7"/>
  <c r="T46" i="7"/>
  <c r="T45" i="7"/>
  <c r="T44" i="7"/>
  <c r="T43" i="7"/>
  <c r="T42" i="7"/>
  <c r="T41" i="7"/>
  <c r="T40" i="7"/>
  <c r="T39" i="7"/>
  <c r="T38" i="7"/>
  <c r="T37" i="7"/>
  <c r="T36" i="7"/>
  <c r="T35" i="7"/>
  <c r="T34" i="7"/>
  <c r="T33" i="7"/>
  <c r="T32" i="7"/>
  <c r="T31" i="7"/>
  <c r="T30" i="7"/>
  <c r="T29" i="7"/>
  <c r="T28" i="7"/>
  <c r="T27" i="7"/>
  <c r="T26" i="7"/>
  <c r="T25" i="7"/>
  <c r="T24" i="7"/>
  <c r="T23" i="7"/>
  <c r="T22" i="7"/>
  <c r="T21" i="7"/>
  <c r="T20" i="7"/>
  <c r="T19" i="7"/>
  <c r="T18" i="7"/>
  <c r="T17" i="7"/>
  <c r="T16" i="7"/>
  <c r="T15" i="7"/>
  <c r="T14" i="7"/>
  <c r="T13" i="7"/>
  <c r="T12" i="7"/>
  <c r="T11" i="7"/>
  <c r="T10" i="7"/>
  <c r="T9" i="7"/>
  <c r="T8" i="7"/>
  <c r="T7" i="7"/>
  <c r="T6" i="7"/>
  <c r="T5" i="7"/>
  <c r="T4" i="7"/>
  <c r="T3" i="7"/>
  <c r="T2" i="7"/>
  <c r="S344" i="7"/>
  <c r="S343" i="7"/>
  <c r="S342" i="7"/>
  <c r="S341" i="7"/>
  <c r="S340" i="7"/>
  <c r="S339" i="7"/>
  <c r="S338" i="7"/>
  <c r="S337" i="7"/>
  <c r="S336" i="7"/>
  <c r="S335" i="7"/>
  <c r="S334" i="7"/>
  <c r="S333" i="7"/>
  <c r="S332" i="7"/>
  <c r="S331" i="7"/>
  <c r="S330" i="7"/>
  <c r="S329" i="7"/>
  <c r="S328" i="7"/>
  <c r="S327" i="7"/>
  <c r="S326" i="7"/>
  <c r="S325" i="7"/>
  <c r="S324" i="7"/>
  <c r="S323" i="7"/>
  <c r="S322" i="7"/>
  <c r="S321" i="7"/>
  <c r="S320" i="7"/>
  <c r="S319" i="7"/>
  <c r="S318" i="7"/>
  <c r="S317" i="7"/>
  <c r="S316" i="7"/>
  <c r="S315" i="7"/>
  <c r="S314" i="7"/>
  <c r="S313" i="7"/>
  <c r="S312" i="7"/>
  <c r="S311" i="7"/>
  <c r="S310" i="7"/>
  <c r="S309" i="7"/>
  <c r="S308" i="7"/>
  <c r="S307" i="7"/>
  <c r="S306" i="7"/>
  <c r="S305" i="7"/>
  <c r="S304" i="7"/>
  <c r="S303" i="7"/>
  <c r="S302" i="7"/>
  <c r="S301" i="7"/>
  <c r="S300" i="7"/>
  <c r="S299" i="7"/>
  <c r="S298" i="7"/>
  <c r="S297" i="7"/>
  <c r="S295" i="7"/>
  <c r="S294" i="7"/>
  <c r="S293" i="7"/>
  <c r="S292" i="7"/>
  <c r="S291" i="7"/>
  <c r="S290" i="7"/>
  <c r="S289" i="7"/>
  <c r="S288" i="7"/>
  <c r="S287" i="7"/>
  <c r="S286" i="7"/>
  <c r="S285" i="7"/>
  <c r="S284" i="7"/>
  <c r="S283" i="7"/>
  <c r="S282" i="7"/>
  <c r="S281" i="7"/>
  <c r="S280" i="7"/>
  <c r="S279" i="7"/>
  <c r="S278" i="7"/>
  <c r="S277" i="7"/>
  <c r="S276" i="7"/>
  <c r="S275" i="7"/>
  <c r="S274" i="7"/>
  <c r="S273" i="7"/>
  <c r="S272" i="7"/>
  <c r="S271" i="7"/>
  <c r="S270" i="7"/>
  <c r="S269" i="7"/>
  <c r="S268" i="7"/>
  <c r="S267" i="7"/>
  <c r="S266" i="7"/>
  <c r="S265" i="7"/>
  <c r="S264" i="7"/>
  <c r="S263" i="7"/>
  <c r="S262" i="7"/>
  <c r="S261" i="7"/>
  <c r="S260" i="7"/>
  <c r="S259" i="7"/>
  <c r="S258" i="7"/>
  <c r="S257" i="7"/>
  <c r="S256" i="7"/>
  <c r="S255" i="7"/>
  <c r="S254" i="7"/>
  <c r="S253" i="7"/>
  <c r="S252" i="7"/>
  <c r="S251" i="7"/>
  <c r="S250" i="7"/>
  <c r="S249" i="7"/>
  <c r="S248" i="7"/>
  <c r="S247" i="7"/>
  <c r="S246" i="7"/>
  <c r="S245" i="7"/>
  <c r="S244" i="7"/>
  <c r="S243" i="7"/>
  <c r="S242" i="7"/>
  <c r="S241" i="7"/>
  <c r="S240" i="7"/>
  <c r="S239" i="7"/>
  <c r="S238" i="7"/>
  <c r="S237" i="7"/>
  <c r="S236" i="7"/>
  <c r="S235" i="7"/>
  <c r="S234" i="7"/>
  <c r="S233" i="7"/>
  <c r="S232" i="7"/>
  <c r="S231" i="7"/>
  <c r="S230" i="7"/>
  <c r="S229" i="7"/>
  <c r="S228" i="7"/>
  <c r="S227" i="7"/>
  <c r="S226" i="7"/>
  <c r="S225" i="7"/>
  <c r="S224" i="7"/>
  <c r="S223" i="7"/>
  <c r="S222" i="7"/>
  <c r="S221" i="7"/>
  <c r="S220" i="7"/>
  <c r="S219" i="7"/>
  <c r="S218" i="7"/>
  <c r="S217" i="7"/>
  <c r="S216" i="7"/>
  <c r="S215" i="7"/>
  <c r="S214" i="7"/>
  <c r="S213" i="7"/>
  <c r="S212" i="7"/>
  <c r="S211" i="7"/>
  <c r="S210" i="7"/>
  <c r="S209" i="7"/>
  <c r="S208" i="7"/>
  <c r="S207" i="7"/>
  <c r="S206" i="7"/>
  <c r="S205" i="7"/>
  <c r="S204" i="7"/>
  <c r="S203" i="7"/>
  <c r="S202" i="7"/>
  <c r="S201" i="7"/>
  <c r="S200" i="7"/>
  <c r="S199" i="7"/>
  <c r="S198" i="7"/>
  <c r="S197" i="7"/>
  <c r="S196" i="7"/>
  <c r="S195" i="7"/>
  <c r="S194" i="7"/>
  <c r="S193" i="7"/>
  <c r="S192" i="7"/>
  <c r="S191" i="7"/>
  <c r="S190" i="7"/>
  <c r="S189" i="7"/>
  <c r="S188" i="7"/>
  <c r="S187" i="7"/>
  <c r="S186" i="7"/>
  <c r="S185" i="7"/>
  <c r="S184" i="7"/>
  <c r="S183" i="7"/>
  <c r="S182" i="7"/>
  <c r="S181" i="7"/>
  <c r="S180" i="7"/>
  <c r="S179" i="7"/>
  <c r="S178" i="7"/>
  <c r="S177" i="7"/>
  <c r="S176" i="7"/>
  <c r="S175" i="7"/>
  <c r="S174" i="7"/>
  <c r="S173" i="7"/>
  <c r="S172" i="7"/>
  <c r="S171" i="7"/>
  <c r="S170" i="7"/>
  <c r="S169" i="7"/>
  <c r="S168" i="7"/>
  <c r="S167" i="7"/>
  <c r="S166" i="7"/>
  <c r="S165" i="7"/>
  <c r="S164" i="7"/>
  <c r="S163" i="7"/>
  <c r="S162" i="7"/>
  <c r="S161" i="7"/>
  <c r="S160" i="7"/>
  <c r="S159" i="7"/>
  <c r="S158" i="7"/>
  <c r="S157" i="7"/>
  <c r="S156" i="7"/>
  <c r="S155" i="7"/>
  <c r="S154" i="7"/>
  <c r="S153" i="7"/>
  <c r="S152" i="7"/>
  <c r="S151" i="7"/>
  <c r="S150" i="7"/>
  <c r="S149" i="7"/>
  <c r="S148" i="7"/>
  <c r="S147" i="7"/>
  <c r="S146" i="7"/>
  <c r="S145" i="7"/>
  <c r="S144" i="7"/>
  <c r="S143" i="7"/>
  <c r="S142" i="7"/>
  <c r="S141" i="7"/>
  <c r="S140" i="7"/>
  <c r="S139" i="7"/>
  <c r="S138" i="7"/>
  <c r="S137" i="7"/>
  <c r="S136" i="7"/>
  <c r="S135" i="7"/>
  <c r="S134" i="7"/>
  <c r="S133" i="7"/>
  <c r="S132" i="7"/>
  <c r="S131" i="7"/>
  <c r="S130" i="7"/>
  <c r="S129" i="7"/>
  <c r="S128" i="7"/>
  <c r="S127" i="7"/>
  <c r="S126" i="7"/>
  <c r="S125" i="7"/>
  <c r="S124" i="7"/>
  <c r="S123" i="7"/>
  <c r="S122" i="7"/>
  <c r="S121" i="7"/>
  <c r="S120" i="7"/>
  <c r="S119" i="7"/>
  <c r="S118" i="7"/>
  <c r="S117" i="7"/>
  <c r="S116" i="7"/>
  <c r="S115" i="7"/>
  <c r="S114" i="7"/>
  <c r="S113" i="7"/>
  <c r="S112" i="7"/>
  <c r="S111" i="7"/>
  <c r="S110" i="7"/>
  <c r="S109" i="7"/>
  <c r="S108" i="7"/>
  <c r="S107" i="7"/>
  <c r="S106" i="7"/>
  <c r="S105" i="7"/>
  <c r="S104" i="7"/>
  <c r="S103" i="7"/>
  <c r="S102" i="7"/>
  <c r="S101" i="7"/>
  <c r="S100" i="7"/>
  <c r="S99" i="7"/>
  <c r="S98" i="7"/>
  <c r="S97" i="7"/>
  <c r="S96" i="7"/>
  <c r="S95" i="7"/>
  <c r="S94" i="7"/>
  <c r="S93" i="7"/>
  <c r="S92" i="7"/>
  <c r="S91" i="7"/>
  <c r="S90" i="7"/>
  <c r="S89" i="7"/>
  <c r="S88" i="7"/>
  <c r="S87" i="7"/>
  <c r="S86" i="7"/>
  <c r="S85" i="7"/>
  <c r="S84" i="7"/>
  <c r="S83" i="7"/>
  <c r="S82" i="7"/>
  <c r="S81" i="7"/>
  <c r="S80" i="7"/>
  <c r="S79" i="7"/>
  <c r="S78" i="7"/>
  <c r="S77" i="7"/>
  <c r="S76" i="7"/>
  <c r="S75" i="7"/>
  <c r="S74" i="7"/>
  <c r="S73" i="7"/>
  <c r="S72" i="7"/>
  <c r="S71" i="7"/>
  <c r="S70" i="7"/>
  <c r="S69" i="7"/>
  <c r="S68" i="7"/>
  <c r="S67" i="7"/>
  <c r="S66" i="7"/>
  <c r="S65" i="7"/>
  <c r="S64" i="7"/>
  <c r="S63" i="7"/>
  <c r="S62" i="7"/>
  <c r="S61" i="7"/>
  <c r="S60" i="7"/>
  <c r="S59" i="7"/>
  <c r="S58" i="7"/>
  <c r="S57" i="7"/>
  <c r="S56" i="7"/>
  <c r="S55" i="7"/>
  <c r="S54" i="7"/>
  <c r="S53" i="7"/>
  <c r="S52" i="7"/>
  <c r="S51" i="7"/>
  <c r="S50" i="7"/>
  <c r="S49" i="7"/>
  <c r="S48" i="7"/>
  <c r="S47" i="7"/>
  <c r="S46" i="7"/>
  <c r="S45" i="7"/>
  <c r="S44" i="7"/>
  <c r="S43" i="7"/>
  <c r="S42" i="7"/>
  <c r="S41" i="7"/>
  <c r="S40" i="7"/>
  <c r="S39" i="7"/>
  <c r="S38" i="7"/>
  <c r="S37" i="7"/>
  <c r="S36" i="7"/>
  <c r="S35" i="7"/>
  <c r="S34" i="7"/>
  <c r="S33" i="7"/>
  <c r="S32" i="7"/>
  <c r="S31" i="7"/>
  <c r="S30" i="7"/>
  <c r="S29" i="7"/>
  <c r="S28" i="7"/>
  <c r="S27" i="7"/>
  <c r="S26" i="7"/>
  <c r="S25" i="7"/>
  <c r="S24" i="7"/>
  <c r="S23" i="7"/>
  <c r="S22" i="7"/>
  <c r="S21" i="7"/>
  <c r="S20" i="7"/>
  <c r="S19" i="7"/>
  <c r="S18" i="7"/>
  <c r="S17" i="7"/>
  <c r="S16" i="7"/>
  <c r="S15" i="7"/>
  <c r="S14" i="7"/>
  <c r="S13" i="7"/>
  <c r="S12" i="7"/>
  <c r="S11" i="7"/>
  <c r="S10" i="7"/>
  <c r="S9" i="7"/>
  <c r="S8" i="7"/>
  <c r="S7" i="7"/>
  <c r="S6" i="7"/>
  <c r="S5" i="7"/>
  <c r="S4" i="7"/>
  <c r="S3" i="7"/>
  <c r="S2" i="7"/>
  <c r="R344" i="7"/>
  <c r="R343" i="7"/>
  <c r="R342" i="7"/>
  <c r="R341" i="7"/>
  <c r="R340" i="7"/>
  <c r="R339" i="7"/>
  <c r="R338" i="7"/>
  <c r="R337" i="7"/>
  <c r="R336" i="7"/>
  <c r="R335" i="7"/>
  <c r="R334" i="7"/>
  <c r="R333" i="7"/>
  <c r="R332" i="7"/>
  <c r="R331" i="7"/>
  <c r="R330" i="7"/>
  <c r="R329" i="7"/>
  <c r="R328" i="7"/>
  <c r="R327" i="7"/>
  <c r="R326" i="7"/>
  <c r="R325" i="7"/>
  <c r="R324" i="7"/>
  <c r="R323" i="7"/>
  <c r="R322" i="7"/>
  <c r="R321" i="7"/>
  <c r="R320" i="7"/>
  <c r="R319" i="7"/>
  <c r="R318" i="7"/>
  <c r="R317" i="7"/>
  <c r="R316" i="7"/>
  <c r="R315" i="7"/>
  <c r="R314" i="7"/>
  <c r="R313" i="7"/>
  <c r="R312" i="7"/>
  <c r="R311" i="7"/>
  <c r="R310" i="7"/>
  <c r="R309" i="7"/>
  <c r="R308" i="7"/>
  <c r="R307" i="7"/>
  <c r="R306" i="7"/>
  <c r="R305" i="7"/>
  <c r="R304" i="7"/>
  <c r="R303" i="7"/>
  <c r="R302" i="7"/>
  <c r="R301" i="7"/>
  <c r="R300" i="7"/>
  <c r="R299" i="7"/>
  <c r="R298" i="7"/>
  <c r="R297" i="7"/>
  <c r="R295" i="7"/>
  <c r="R294" i="7"/>
  <c r="R293" i="7"/>
  <c r="R292" i="7"/>
  <c r="R291" i="7"/>
  <c r="R290" i="7"/>
  <c r="R289" i="7"/>
  <c r="R288" i="7"/>
  <c r="R287" i="7"/>
  <c r="R286" i="7"/>
  <c r="R285" i="7"/>
  <c r="R284" i="7"/>
  <c r="R283" i="7"/>
  <c r="R282" i="7"/>
  <c r="R281" i="7"/>
  <c r="R280" i="7"/>
  <c r="R279" i="7"/>
  <c r="R278" i="7"/>
  <c r="R277" i="7"/>
  <c r="R276" i="7"/>
  <c r="R275" i="7"/>
  <c r="R274" i="7"/>
  <c r="R273" i="7"/>
  <c r="R272" i="7"/>
  <c r="R271" i="7"/>
  <c r="R270" i="7"/>
  <c r="R269" i="7"/>
  <c r="R268" i="7"/>
  <c r="R267" i="7"/>
  <c r="R266" i="7"/>
  <c r="R265" i="7"/>
  <c r="R264" i="7"/>
  <c r="R263" i="7"/>
  <c r="R262" i="7"/>
  <c r="R261" i="7"/>
  <c r="R260" i="7"/>
  <c r="R259" i="7"/>
  <c r="R258" i="7"/>
  <c r="R257" i="7"/>
  <c r="R256" i="7"/>
  <c r="R255" i="7"/>
  <c r="R254" i="7"/>
  <c r="R253" i="7"/>
  <c r="R252" i="7"/>
  <c r="R251" i="7"/>
  <c r="R250" i="7"/>
  <c r="R249" i="7"/>
  <c r="R248" i="7"/>
  <c r="R247" i="7"/>
  <c r="R246" i="7"/>
  <c r="R245" i="7"/>
  <c r="R244" i="7"/>
  <c r="R243" i="7"/>
  <c r="R242" i="7"/>
  <c r="R241" i="7"/>
  <c r="R240" i="7"/>
  <c r="R239" i="7"/>
  <c r="R238" i="7"/>
  <c r="R237" i="7"/>
  <c r="R236" i="7"/>
  <c r="R235" i="7"/>
  <c r="R234" i="7"/>
  <c r="R233" i="7"/>
  <c r="R232" i="7"/>
  <c r="R231" i="7"/>
  <c r="R230" i="7"/>
  <c r="R229" i="7"/>
  <c r="R228" i="7"/>
  <c r="R227" i="7"/>
  <c r="R226" i="7"/>
  <c r="R225" i="7"/>
  <c r="R224" i="7"/>
  <c r="R223" i="7"/>
  <c r="R222" i="7"/>
  <c r="R221" i="7"/>
  <c r="R220" i="7"/>
  <c r="R219" i="7"/>
  <c r="R218" i="7"/>
  <c r="R217" i="7"/>
  <c r="R216" i="7"/>
  <c r="R215" i="7"/>
  <c r="R214" i="7"/>
  <c r="R213" i="7"/>
  <c r="R212" i="7"/>
  <c r="R211" i="7"/>
  <c r="R210" i="7"/>
  <c r="R209" i="7"/>
  <c r="R208" i="7"/>
  <c r="R207" i="7"/>
  <c r="R206" i="7"/>
  <c r="R205" i="7"/>
  <c r="R204" i="7"/>
  <c r="R203" i="7"/>
  <c r="R202" i="7"/>
  <c r="R201" i="7"/>
  <c r="R200" i="7"/>
  <c r="R199" i="7"/>
  <c r="R198" i="7"/>
  <c r="R197" i="7"/>
  <c r="R196" i="7"/>
  <c r="R195" i="7"/>
  <c r="R194" i="7"/>
  <c r="R193" i="7"/>
  <c r="R192" i="7"/>
  <c r="R191" i="7"/>
  <c r="R190" i="7"/>
  <c r="R189" i="7"/>
  <c r="R188" i="7"/>
  <c r="R187" i="7"/>
  <c r="R186" i="7"/>
  <c r="R185" i="7"/>
  <c r="R184" i="7"/>
  <c r="R183" i="7"/>
  <c r="R182" i="7"/>
  <c r="R181" i="7"/>
  <c r="R180" i="7"/>
  <c r="R179" i="7"/>
  <c r="R178" i="7"/>
  <c r="R177" i="7"/>
  <c r="R176" i="7"/>
  <c r="R175" i="7"/>
  <c r="R174" i="7"/>
  <c r="R173" i="7"/>
  <c r="R172" i="7"/>
  <c r="R171" i="7"/>
  <c r="R170" i="7"/>
  <c r="R169" i="7"/>
  <c r="R168" i="7"/>
  <c r="R167" i="7"/>
  <c r="R166" i="7"/>
  <c r="R165" i="7"/>
  <c r="R164" i="7"/>
  <c r="R163" i="7"/>
  <c r="R162" i="7"/>
  <c r="R161" i="7"/>
  <c r="R160" i="7"/>
  <c r="R159" i="7"/>
  <c r="R158" i="7"/>
  <c r="R157" i="7"/>
  <c r="R156" i="7"/>
  <c r="R155" i="7"/>
  <c r="R154" i="7"/>
  <c r="R153" i="7"/>
  <c r="R152" i="7"/>
  <c r="R151" i="7"/>
  <c r="R150" i="7"/>
  <c r="R149" i="7"/>
  <c r="R148" i="7"/>
  <c r="R147" i="7"/>
  <c r="R146" i="7"/>
  <c r="R145" i="7"/>
  <c r="R144" i="7"/>
  <c r="R143" i="7"/>
  <c r="R142" i="7"/>
  <c r="R141" i="7"/>
  <c r="R140" i="7"/>
  <c r="R139" i="7"/>
  <c r="R138" i="7"/>
  <c r="R137" i="7"/>
  <c r="R136" i="7"/>
  <c r="R135" i="7"/>
  <c r="R134" i="7"/>
  <c r="R133" i="7"/>
  <c r="R132" i="7"/>
  <c r="R131" i="7"/>
  <c r="R130" i="7"/>
  <c r="R129" i="7"/>
  <c r="R128" i="7"/>
  <c r="R127" i="7"/>
  <c r="R126" i="7"/>
  <c r="R125" i="7"/>
  <c r="R124" i="7"/>
  <c r="R123" i="7"/>
  <c r="R122" i="7"/>
  <c r="R121" i="7"/>
  <c r="R120" i="7"/>
  <c r="R119" i="7"/>
  <c r="R118" i="7"/>
  <c r="R117" i="7"/>
  <c r="R116" i="7"/>
  <c r="R115" i="7"/>
  <c r="R114" i="7"/>
  <c r="R113" i="7"/>
  <c r="R112" i="7"/>
  <c r="R111" i="7"/>
  <c r="R110" i="7"/>
  <c r="R109" i="7"/>
  <c r="R108" i="7"/>
  <c r="R107" i="7"/>
  <c r="R106" i="7"/>
  <c r="R105" i="7"/>
  <c r="R104" i="7"/>
  <c r="R103" i="7"/>
  <c r="R102" i="7"/>
  <c r="R101" i="7"/>
  <c r="R100" i="7"/>
  <c r="R99" i="7"/>
  <c r="R98" i="7"/>
  <c r="R97" i="7"/>
  <c r="R96" i="7"/>
  <c r="R95" i="7"/>
  <c r="R94" i="7"/>
  <c r="R93" i="7"/>
  <c r="R92" i="7"/>
  <c r="R91" i="7"/>
  <c r="R90" i="7"/>
  <c r="R89" i="7"/>
  <c r="R88" i="7"/>
  <c r="R87" i="7"/>
  <c r="R86" i="7"/>
  <c r="R85" i="7"/>
  <c r="R84" i="7"/>
  <c r="R83" i="7"/>
  <c r="R82" i="7"/>
  <c r="R81" i="7"/>
  <c r="R80" i="7"/>
  <c r="R79" i="7"/>
  <c r="R78" i="7"/>
  <c r="R77" i="7"/>
  <c r="R76" i="7"/>
  <c r="R75" i="7"/>
  <c r="R74" i="7"/>
  <c r="R73" i="7"/>
  <c r="R72" i="7"/>
  <c r="R71" i="7"/>
  <c r="R70" i="7"/>
  <c r="R69" i="7"/>
  <c r="R68" i="7"/>
  <c r="R67" i="7"/>
  <c r="R66" i="7"/>
  <c r="R65" i="7"/>
  <c r="R64" i="7"/>
  <c r="R63" i="7"/>
  <c r="R62" i="7"/>
  <c r="R61" i="7"/>
  <c r="R60" i="7"/>
  <c r="R59" i="7"/>
  <c r="R58" i="7"/>
  <c r="R57" i="7"/>
  <c r="R56" i="7"/>
  <c r="R55" i="7"/>
  <c r="R54" i="7"/>
  <c r="R53" i="7"/>
  <c r="R52" i="7"/>
  <c r="R51" i="7"/>
  <c r="R50" i="7"/>
  <c r="R49" i="7"/>
  <c r="R48" i="7"/>
  <c r="R47" i="7"/>
  <c r="R46" i="7"/>
  <c r="R45" i="7"/>
  <c r="R44" i="7"/>
  <c r="R43" i="7"/>
  <c r="R42" i="7"/>
  <c r="R41" i="7"/>
  <c r="R40" i="7"/>
  <c r="R39" i="7"/>
  <c r="R38" i="7"/>
  <c r="R37" i="7"/>
  <c r="R36" i="7"/>
  <c r="R35" i="7"/>
  <c r="R34" i="7"/>
  <c r="R33" i="7"/>
  <c r="R32" i="7"/>
  <c r="R31" i="7"/>
  <c r="R30" i="7"/>
  <c r="R29" i="7"/>
  <c r="R28" i="7"/>
  <c r="R27" i="7"/>
  <c r="R26" i="7"/>
  <c r="R25" i="7"/>
  <c r="R24" i="7"/>
  <c r="R23" i="7"/>
  <c r="R22" i="7"/>
  <c r="R21" i="7"/>
  <c r="R20" i="7"/>
  <c r="R19" i="7"/>
  <c r="R18" i="7"/>
  <c r="R17" i="7"/>
  <c r="R16" i="7"/>
  <c r="R15" i="7"/>
  <c r="R14" i="7"/>
  <c r="R13" i="7"/>
  <c r="R12" i="7"/>
  <c r="R11" i="7"/>
  <c r="R10" i="7"/>
  <c r="R9" i="7"/>
  <c r="R8" i="7"/>
  <c r="R7" i="7"/>
  <c r="R6" i="7"/>
  <c r="R5" i="7"/>
  <c r="R4" i="7"/>
  <c r="R3" i="7"/>
  <c r="R2" i="7"/>
  <c r="Q344" i="7"/>
  <c r="Q343" i="7"/>
  <c r="Q342" i="7"/>
  <c r="Q341" i="7"/>
  <c r="Q340" i="7"/>
  <c r="Q339" i="7"/>
  <c r="Q338" i="7"/>
  <c r="Q337" i="7"/>
  <c r="Q336" i="7"/>
  <c r="Q335" i="7"/>
  <c r="Q334" i="7"/>
  <c r="Q333" i="7"/>
  <c r="Q332" i="7"/>
  <c r="Q331" i="7"/>
  <c r="Q330" i="7"/>
  <c r="Q329" i="7"/>
  <c r="Q328" i="7"/>
  <c r="Q327" i="7"/>
  <c r="Q326" i="7"/>
  <c r="Q325" i="7"/>
  <c r="Q324" i="7"/>
  <c r="Q323" i="7"/>
  <c r="Q322" i="7"/>
  <c r="Q321" i="7"/>
  <c r="Q320" i="7"/>
  <c r="Q319" i="7"/>
  <c r="Q318" i="7"/>
  <c r="Q317" i="7"/>
  <c r="Q316" i="7"/>
  <c r="Q315" i="7"/>
  <c r="Q314" i="7"/>
  <c r="Q313" i="7"/>
  <c r="Q312" i="7"/>
  <c r="Q311" i="7"/>
  <c r="Q310" i="7"/>
  <c r="Q309" i="7"/>
  <c r="Q308" i="7"/>
  <c r="Q307" i="7"/>
  <c r="Q306" i="7"/>
  <c r="Q305" i="7"/>
  <c r="Q304" i="7"/>
  <c r="Q303" i="7"/>
  <c r="Q302" i="7"/>
  <c r="Q301" i="7"/>
  <c r="Q300" i="7"/>
  <c r="Q299" i="7"/>
  <c r="Q298" i="7"/>
  <c r="Q297" i="7"/>
  <c r="Q295" i="7"/>
  <c r="Q294" i="7"/>
  <c r="Q293" i="7"/>
  <c r="Q292" i="7"/>
  <c r="Q291" i="7"/>
  <c r="Q290" i="7"/>
  <c r="Q289" i="7"/>
  <c r="Q288" i="7"/>
  <c r="Q287" i="7"/>
  <c r="Q286" i="7"/>
  <c r="Q285" i="7"/>
  <c r="Q284" i="7"/>
  <c r="Q283" i="7"/>
  <c r="Q282" i="7"/>
  <c r="Q281" i="7"/>
  <c r="Q280" i="7"/>
  <c r="Q279" i="7"/>
  <c r="Q278" i="7"/>
  <c r="Q277" i="7"/>
  <c r="Q276" i="7"/>
  <c r="Q275" i="7"/>
  <c r="Q274" i="7"/>
  <c r="Q273" i="7"/>
  <c r="Q272" i="7"/>
  <c r="Q271" i="7"/>
  <c r="Q270" i="7"/>
  <c r="Q269" i="7"/>
  <c r="Q268" i="7"/>
  <c r="Q267" i="7"/>
  <c r="Q266" i="7"/>
  <c r="Q265" i="7"/>
  <c r="Q264" i="7"/>
  <c r="Q263" i="7"/>
  <c r="Q262" i="7"/>
  <c r="Q261" i="7"/>
  <c r="Q260" i="7"/>
  <c r="Q259" i="7"/>
  <c r="Q258" i="7"/>
  <c r="Q257" i="7"/>
  <c r="Q256" i="7"/>
  <c r="Q255" i="7"/>
  <c r="Q254" i="7"/>
  <c r="Q253" i="7"/>
  <c r="Q252" i="7"/>
  <c r="Q251" i="7"/>
  <c r="Q250" i="7"/>
  <c r="Q249" i="7"/>
  <c r="Q248" i="7"/>
  <c r="Q247" i="7"/>
  <c r="Q246" i="7"/>
  <c r="Q245" i="7"/>
  <c r="Q244" i="7"/>
  <c r="Q243" i="7"/>
  <c r="Q242" i="7"/>
  <c r="Q241" i="7"/>
  <c r="Q240" i="7"/>
  <c r="Q239" i="7"/>
  <c r="Q238" i="7"/>
  <c r="Q237" i="7"/>
  <c r="Q236" i="7"/>
  <c r="Q235" i="7"/>
  <c r="Q234" i="7"/>
  <c r="Q233" i="7"/>
  <c r="Q232" i="7"/>
  <c r="Q231" i="7"/>
  <c r="Q230" i="7"/>
  <c r="Q229" i="7"/>
  <c r="Q228" i="7"/>
  <c r="Q227" i="7"/>
  <c r="Q226" i="7"/>
  <c r="Q225" i="7"/>
  <c r="Q224" i="7"/>
  <c r="Q223" i="7"/>
  <c r="Q222" i="7"/>
  <c r="Q221" i="7"/>
  <c r="Q220" i="7"/>
  <c r="Q219" i="7"/>
  <c r="Q218" i="7"/>
  <c r="Q217" i="7"/>
  <c r="Q216" i="7"/>
  <c r="Q215" i="7"/>
  <c r="Q214" i="7"/>
  <c r="Q213" i="7"/>
  <c r="Q212" i="7"/>
  <c r="Q211" i="7"/>
  <c r="Q210" i="7"/>
  <c r="Q209" i="7"/>
  <c r="Q208" i="7"/>
  <c r="Q207" i="7"/>
  <c r="Q206" i="7"/>
  <c r="Q205" i="7"/>
  <c r="Q204" i="7"/>
  <c r="Q203" i="7"/>
  <c r="Q202" i="7"/>
  <c r="Q201" i="7"/>
  <c r="Q200" i="7"/>
  <c r="Q199" i="7"/>
  <c r="Q198" i="7"/>
  <c r="Q197" i="7"/>
  <c r="Q196" i="7"/>
  <c r="Q195" i="7"/>
  <c r="Q194" i="7"/>
  <c r="Q193" i="7"/>
  <c r="Q192" i="7"/>
  <c r="Q191" i="7"/>
  <c r="Q190" i="7"/>
  <c r="Q189" i="7"/>
  <c r="Q188" i="7"/>
  <c r="Q187" i="7"/>
  <c r="Q186" i="7"/>
  <c r="Q185" i="7"/>
  <c r="Q184" i="7"/>
  <c r="Q183" i="7"/>
  <c r="Q182" i="7"/>
  <c r="Q181" i="7"/>
  <c r="Q180" i="7"/>
  <c r="Q179" i="7"/>
  <c r="Q178" i="7"/>
  <c r="Q177" i="7"/>
  <c r="Q176" i="7"/>
  <c r="Q175" i="7"/>
  <c r="Q174" i="7"/>
  <c r="Q173" i="7"/>
  <c r="Q172" i="7"/>
  <c r="Q171" i="7"/>
  <c r="Q170" i="7"/>
  <c r="Q169" i="7"/>
  <c r="Q168" i="7"/>
  <c r="Q167" i="7"/>
  <c r="Q166" i="7"/>
  <c r="Q165" i="7"/>
  <c r="Q164" i="7"/>
  <c r="Q163" i="7"/>
  <c r="Q162" i="7"/>
  <c r="Q161" i="7"/>
  <c r="Q160" i="7"/>
  <c r="Q159" i="7"/>
  <c r="Q158" i="7"/>
  <c r="Q157" i="7"/>
  <c r="Q156" i="7"/>
  <c r="Q155" i="7"/>
  <c r="Q154" i="7"/>
  <c r="Q153" i="7"/>
  <c r="Q152" i="7"/>
  <c r="Q151" i="7"/>
  <c r="Q150" i="7"/>
  <c r="Q149" i="7"/>
  <c r="Q148" i="7"/>
  <c r="Q147" i="7"/>
  <c r="Q146" i="7"/>
  <c r="Q145" i="7"/>
  <c r="Q144" i="7"/>
  <c r="Q143" i="7"/>
  <c r="Q142" i="7"/>
  <c r="Q141" i="7"/>
  <c r="Q140" i="7"/>
  <c r="Q139" i="7"/>
  <c r="Q138" i="7"/>
  <c r="Q137" i="7"/>
  <c r="Q136" i="7"/>
  <c r="Q135" i="7"/>
  <c r="Q134" i="7"/>
  <c r="Q133" i="7"/>
  <c r="Q132" i="7"/>
  <c r="Q131" i="7"/>
  <c r="Q130" i="7"/>
  <c r="Q129" i="7"/>
  <c r="Q128" i="7"/>
  <c r="Q127" i="7"/>
  <c r="Q126" i="7"/>
  <c r="Q125" i="7"/>
  <c r="Q124" i="7"/>
  <c r="Q123" i="7"/>
  <c r="Q122" i="7"/>
  <c r="Q121" i="7"/>
  <c r="Q120" i="7"/>
  <c r="Q119" i="7"/>
  <c r="Q118" i="7"/>
  <c r="Q117" i="7"/>
  <c r="Q116" i="7"/>
  <c r="Q115" i="7"/>
  <c r="Q114" i="7"/>
  <c r="Q113" i="7"/>
  <c r="Q112" i="7"/>
  <c r="Q111" i="7"/>
  <c r="Q110" i="7"/>
  <c r="Q109" i="7"/>
  <c r="Q108" i="7"/>
  <c r="Q107" i="7"/>
  <c r="Q106" i="7"/>
  <c r="Q105" i="7"/>
  <c r="Q104" i="7"/>
  <c r="Q103" i="7"/>
  <c r="Q102" i="7"/>
  <c r="Q101" i="7"/>
  <c r="Q100" i="7"/>
  <c r="Q99" i="7"/>
  <c r="Q98" i="7"/>
  <c r="Q97" i="7"/>
  <c r="Q96" i="7"/>
  <c r="Q95" i="7"/>
  <c r="Q94" i="7"/>
  <c r="Q93" i="7"/>
  <c r="Q92" i="7"/>
  <c r="Q91" i="7"/>
  <c r="Q90" i="7"/>
  <c r="Q89" i="7"/>
  <c r="Q88" i="7"/>
  <c r="Q87" i="7"/>
  <c r="Q86" i="7"/>
  <c r="Q85" i="7"/>
  <c r="Q84" i="7"/>
  <c r="Q83" i="7"/>
  <c r="Q82" i="7"/>
  <c r="Q81" i="7"/>
  <c r="Q80" i="7"/>
  <c r="Q79" i="7"/>
  <c r="Q78" i="7"/>
  <c r="Q77" i="7"/>
  <c r="Q76" i="7"/>
  <c r="Q75" i="7"/>
  <c r="Q74" i="7"/>
  <c r="Q73" i="7"/>
  <c r="Q72" i="7"/>
  <c r="Q71" i="7"/>
  <c r="Q70" i="7"/>
  <c r="Q69" i="7"/>
  <c r="Q68" i="7"/>
  <c r="Q67" i="7"/>
  <c r="Q66" i="7"/>
  <c r="Q65" i="7"/>
  <c r="Q64" i="7"/>
  <c r="Q63" i="7"/>
  <c r="Q62" i="7"/>
  <c r="Q61" i="7"/>
  <c r="Q60" i="7"/>
  <c r="Q59" i="7"/>
  <c r="Q58" i="7"/>
  <c r="Q57" i="7"/>
  <c r="Q56" i="7"/>
  <c r="Q55" i="7"/>
  <c r="Q54" i="7"/>
  <c r="Q53" i="7"/>
  <c r="Q52" i="7"/>
  <c r="Q51" i="7"/>
  <c r="Q50" i="7"/>
  <c r="Q49" i="7"/>
  <c r="Q48" i="7"/>
  <c r="Q47" i="7"/>
  <c r="Q46" i="7"/>
  <c r="Q45" i="7"/>
  <c r="Q44" i="7"/>
  <c r="Q43" i="7"/>
  <c r="Q42" i="7"/>
  <c r="Q41" i="7"/>
  <c r="Q40" i="7"/>
  <c r="Q39" i="7"/>
  <c r="Q38" i="7"/>
  <c r="Q37" i="7"/>
  <c r="Q36" i="7"/>
  <c r="Q35" i="7"/>
  <c r="Q34" i="7"/>
  <c r="Q33" i="7"/>
  <c r="Q32" i="7"/>
  <c r="Q31" i="7"/>
  <c r="Q30" i="7"/>
  <c r="Q29" i="7"/>
  <c r="Q28" i="7"/>
  <c r="Q27" i="7"/>
  <c r="Q26" i="7"/>
  <c r="Q25" i="7"/>
  <c r="Q24" i="7"/>
  <c r="Q23" i="7"/>
  <c r="Q22" i="7"/>
  <c r="Q21" i="7"/>
  <c r="Q20" i="7"/>
  <c r="Q19" i="7"/>
  <c r="Q18" i="7"/>
  <c r="Q17" i="7"/>
  <c r="Q16" i="7"/>
  <c r="Q15" i="7"/>
  <c r="Q14" i="7"/>
  <c r="Q13" i="7"/>
  <c r="Q12" i="7"/>
  <c r="Q11" i="7"/>
  <c r="Q10" i="7"/>
  <c r="Q9" i="7"/>
  <c r="Q8" i="7"/>
  <c r="Q7" i="7"/>
  <c r="Q6" i="7"/>
  <c r="Q5" i="7"/>
  <c r="Q4" i="7"/>
  <c r="Q3" i="7"/>
  <c r="Q2" i="7"/>
  <c r="P344" i="7"/>
  <c r="P343" i="7"/>
  <c r="P342" i="7"/>
  <c r="P341" i="7"/>
  <c r="P340" i="7"/>
  <c r="P339" i="7"/>
  <c r="P338" i="7"/>
  <c r="P337" i="7"/>
  <c r="P336" i="7"/>
  <c r="P335" i="7"/>
  <c r="P334" i="7"/>
  <c r="P333" i="7"/>
  <c r="P332" i="7"/>
  <c r="P331" i="7"/>
  <c r="P330" i="7"/>
  <c r="P329" i="7"/>
  <c r="P328" i="7"/>
  <c r="P327" i="7"/>
  <c r="P326" i="7"/>
  <c r="P325" i="7"/>
  <c r="P324" i="7"/>
  <c r="P323" i="7"/>
  <c r="P322" i="7"/>
  <c r="P321" i="7"/>
  <c r="P320" i="7"/>
  <c r="P319" i="7"/>
  <c r="P318" i="7"/>
  <c r="P317" i="7"/>
  <c r="P316" i="7"/>
  <c r="P315" i="7"/>
  <c r="P314" i="7"/>
  <c r="P313" i="7"/>
  <c r="P312" i="7"/>
  <c r="P311" i="7"/>
  <c r="P310" i="7"/>
  <c r="P309" i="7"/>
  <c r="P308" i="7"/>
  <c r="P307" i="7"/>
  <c r="P306" i="7"/>
  <c r="P305" i="7"/>
  <c r="P304" i="7"/>
  <c r="P303" i="7"/>
  <c r="P302" i="7"/>
  <c r="P301" i="7"/>
  <c r="P300" i="7"/>
  <c r="P299" i="7"/>
  <c r="P298" i="7"/>
  <c r="P297" i="7"/>
  <c r="P295" i="7"/>
  <c r="P294" i="7"/>
  <c r="P293" i="7"/>
  <c r="P292" i="7"/>
  <c r="P291" i="7"/>
  <c r="P290" i="7"/>
  <c r="P289" i="7"/>
  <c r="P288" i="7"/>
  <c r="P287" i="7"/>
  <c r="P286" i="7"/>
  <c r="P285" i="7"/>
  <c r="P284" i="7"/>
  <c r="P283" i="7"/>
  <c r="P282" i="7"/>
  <c r="P281" i="7"/>
  <c r="P280" i="7"/>
  <c r="P279" i="7"/>
  <c r="P278" i="7"/>
  <c r="P277" i="7"/>
  <c r="P276" i="7"/>
  <c r="P275" i="7"/>
  <c r="P274" i="7"/>
  <c r="P273" i="7"/>
  <c r="P272" i="7"/>
  <c r="P271" i="7"/>
  <c r="P270" i="7"/>
  <c r="P269" i="7"/>
  <c r="P268" i="7"/>
  <c r="P267" i="7"/>
  <c r="P266" i="7"/>
  <c r="P265" i="7"/>
  <c r="P264" i="7"/>
  <c r="P263" i="7"/>
  <c r="P262" i="7"/>
  <c r="P261" i="7"/>
  <c r="P260" i="7"/>
  <c r="P259" i="7"/>
  <c r="P258" i="7"/>
  <c r="P257" i="7"/>
  <c r="P256" i="7"/>
  <c r="P255" i="7"/>
  <c r="P254" i="7"/>
  <c r="P253" i="7"/>
  <c r="P252" i="7"/>
  <c r="P251" i="7"/>
  <c r="P250" i="7"/>
  <c r="P249" i="7"/>
  <c r="P248" i="7"/>
  <c r="P247" i="7"/>
  <c r="P246" i="7"/>
  <c r="P245" i="7"/>
  <c r="P244" i="7"/>
  <c r="P243" i="7"/>
  <c r="P242" i="7"/>
  <c r="P241" i="7"/>
  <c r="P240" i="7"/>
  <c r="P239" i="7"/>
  <c r="P238" i="7"/>
  <c r="P237" i="7"/>
  <c r="P236" i="7"/>
  <c r="P235" i="7"/>
  <c r="P234" i="7"/>
  <c r="P233" i="7"/>
  <c r="P232" i="7"/>
  <c r="P231" i="7"/>
  <c r="P230" i="7"/>
  <c r="P229" i="7"/>
  <c r="P228" i="7"/>
  <c r="P227" i="7"/>
  <c r="P226" i="7"/>
  <c r="P225" i="7"/>
  <c r="P224" i="7"/>
  <c r="P223" i="7"/>
  <c r="P222" i="7"/>
  <c r="P221" i="7"/>
  <c r="P220" i="7"/>
  <c r="P219" i="7"/>
  <c r="P218" i="7"/>
  <c r="P217" i="7"/>
  <c r="P216" i="7"/>
  <c r="P215" i="7"/>
  <c r="P214" i="7"/>
  <c r="P213" i="7"/>
  <c r="P212" i="7"/>
  <c r="P211" i="7"/>
  <c r="P210" i="7"/>
  <c r="P209" i="7"/>
  <c r="P208" i="7"/>
  <c r="P207" i="7"/>
  <c r="P206" i="7"/>
  <c r="P205" i="7"/>
  <c r="P204" i="7"/>
  <c r="P203" i="7"/>
  <c r="P202" i="7"/>
  <c r="P201" i="7"/>
  <c r="P200" i="7"/>
  <c r="P199" i="7"/>
  <c r="P198" i="7"/>
  <c r="P197" i="7"/>
  <c r="P196" i="7"/>
  <c r="P195" i="7"/>
  <c r="P194" i="7"/>
  <c r="P193" i="7"/>
  <c r="P192" i="7"/>
  <c r="P191" i="7"/>
  <c r="P190" i="7"/>
  <c r="P189" i="7"/>
  <c r="P188" i="7"/>
  <c r="P187" i="7"/>
  <c r="P186" i="7"/>
  <c r="P185" i="7"/>
  <c r="P184" i="7"/>
  <c r="P183" i="7"/>
  <c r="P182" i="7"/>
  <c r="P181" i="7"/>
  <c r="P180" i="7"/>
  <c r="P179" i="7"/>
  <c r="P178" i="7"/>
  <c r="P177" i="7"/>
  <c r="P176" i="7"/>
  <c r="P175" i="7"/>
  <c r="P174" i="7"/>
  <c r="P173" i="7"/>
  <c r="P172" i="7"/>
  <c r="P171" i="7"/>
  <c r="P170" i="7"/>
  <c r="P169" i="7"/>
  <c r="P168" i="7"/>
  <c r="P167" i="7"/>
  <c r="P166" i="7"/>
  <c r="P165" i="7"/>
  <c r="P164" i="7"/>
  <c r="P163" i="7"/>
  <c r="P162" i="7"/>
  <c r="P161" i="7"/>
  <c r="P160" i="7"/>
  <c r="P159" i="7"/>
  <c r="P158" i="7"/>
  <c r="P157" i="7"/>
  <c r="P156" i="7"/>
  <c r="P155" i="7"/>
  <c r="P154" i="7"/>
  <c r="P153" i="7"/>
  <c r="P152" i="7"/>
  <c r="P151" i="7"/>
  <c r="P150" i="7"/>
  <c r="P149" i="7"/>
  <c r="P148" i="7"/>
  <c r="P147" i="7"/>
  <c r="P146" i="7"/>
  <c r="P145" i="7"/>
  <c r="P144" i="7"/>
  <c r="P143" i="7"/>
  <c r="P142" i="7"/>
  <c r="P141" i="7"/>
  <c r="P140" i="7"/>
  <c r="P139" i="7"/>
  <c r="P138" i="7"/>
  <c r="P137" i="7"/>
  <c r="P136" i="7"/>
  <c r="P135" i="7"/>
  <c r="P134" i="7"/>
  <c r="P133" i="7"/>
  <c r="P132" i="7"/>
  <c r="P131" i="7"/>
  <c r="P130" i="7"/>
  <c r="P129" i="7"/>
  <c r="P128" i="7"/>
  <c r="P127" i="7"/>
  <c r="P126" i="7"/>
  <c r="P125" i="7"/>
  <c r="P124" i="7"/>
  <c r="P123" i="7"/>
  <c r="P122" i="7"/>
  <c r="P121" i="7"/>
  <c r="P120" i="7"/>
  <c r="P119" i="7"/>
  <c r="P118" i="7"/>
  <c r="P117" i="7"/>
  <c r="P116" i="7"/>
  <c r="P115" i="7"/>
  <c r="P114" i="7"/>
  <c r="P113" i="7"/>
  <c r="P112" i="7"/>
  <c r="P111" i="7"/>
  <c r="P110" i="7"/>
  <c r="P109" i="7"/>
  <c r="P108" i="7"/>
  <c r="P107" i="7"/>
  <c r="P106" i="7"/>
  <c r="P105" i="7"/>
  <c r="P104" i="7"/>
  <c r="P103" i="7"/>
  <c r="P102" i="7"/>
  <c r="P101" i="7"/>
  <c r="P100" i="7"/>
  <c r="P99" i="7"/>
  <c r="P98" i="7"/>
  <c r="P97" i="7"/>
  <c r="P96" i="7"/>
  <c r="P95" i="7"/>
  <c r="P94" i="7"/>
  <c r="P93" i="7"/>
  <c r="P92" i="7"/>
  <c r="P91" i="7"/>
  <c r="P90" i="7"/>
  <c r="P89" i="7"/>
  <c r="P88" i="7"/>
  <c r="P87" i="7"/>
  <c r="P86" i="7"/>
  <c r="P85" i="7"/>
  <c r="P84" i="7"/>
  <c r="P83" i="7"/>
  <c r="P82" i="7"/>
  <c r="P81" i="7"/>
  <c r="P80" i="7"/>
  <c r="P79" i="7"/>
  <c r="P78" i="7"/>
  <c r="P77" i="7"/>
  <c r="P76" i="7"/>
  <c r="P75" i="7"/>
  <c r="P74" i="7"/>
  <c r="P73" i="7"/>
  <c r="P72" i="7"/>
  <c r="P71" i="7"/>
  <c r="P70" i="7"/>
  <c r="P69" i="7"/>
  <c r="P68" i="7"/>
  <c r="P67" i="7"/>
  <c r="P66" i="7"/>
  <c r="P65" i="7"/>
  <c r="P64" i="7"/>
  <c r="P63" i="7"/>
  <c r="P62" i="7"/>
  <c r="P61" i="7"/>
  <c r="P60" i="7"/>
  <c r="P59" i="7"/>
  <c r="P58" i="7"/>
  <c r="P57" i="7"/>
  <c r="P56" i="7"/>
  <c r="P55" i="7"/>
  <c r="P54" i="7"/>
  <c r="P53" i="7"/>
  <c r="P52" i="7"/>
  <c r="P51" i="7"/>
  <c r="P50" i="7"/>
  <c r="P49" i="7"/>
  <c r="P48" i="7"/>
  <c r="P47" i="7"/>
  <c r="P46" i="7"/>
  <c r="P45" i="7"/>
  <c r="P44" i="7"/>
  <c r="P43" i="7"/>
  <c r="P42" i="7"/>
  <c r="P41" i="7"/>
  <c r="P40" i="7"/>
  <c r="P39" i="7"/>
  <c r="P38" i="7"/>
  <c r="P37" i="7"/>
  <c r="P36" i="7"/>
  <c r="P35" i="7"/>
  <c r="P34" i="7"/>
  <c r="P33" i="7"/>
  <c r="P32" i="7"/>
  <c r="P31" i="7"/>
  <c r="P30" i="7"/>
  <c r="P29" i="7"/>
  <c r="P28" i="7"/>
  <c r="P27" i="7"/>
  <c r="P26" i="7"/>
  <c r="P25" i="7"/>
  <c r="P24" i="7"/>
  <c r="P23" i="7"/>
  <c r="P22" i="7"/>
  <c r="P21" i="7"/>
  <c r="P20" i="7"/>
  <c r="P19" i="7"/>
  <c r="P18" i="7"/>
  <c r="P17" i="7"/>
  <c r="P16" i="7"/>
  <c r="P15" i="7"/>
  <c r="P14" i="7"/>
  <c r="P13" i="7"/>
  <c r="P12" i="7"/>
  <c r="P11" i="7"/>
  <c r="P10" i="7"/>
  <c r="P9" i="7"/>
  <c r="P8" i="7"/>
  <c r="P7" i="7"/>
  <c r="P6" i="7"/>
  <c r="P5" i="7"/>
  <c r="P4" i="7"/>
  <c r="P3" i="7"/>
  <c r="P2" i="7"/>
  <c r="O344" i="7"/>
  <c r="O343" i="7"/>
  <c r="O342" i="7"/>
  <c r="O341" i="7"/>
  <c r="O340" i="7"/>
  <c r="O339" i="7"/>
  <c r="O338" i="7"/>
  <c r="O337" i="7"/>
  <c r="O336" i="7"/>
  <c r="O335" i="7"/>
  <c r="O334" i="7"/>
  <c r="O333" i="7"/>
  <c r="O332" i="7"/>
  <c r="O331" i="7"/>
  <c r="O330" i="7"/>
  <c r="O329" i="7"/>
  <c r="O328" i="7"/>
  <c r="O327" i="7"/>
  <c r="O326" i="7"/>
  <c r="O325" i="7"/>
  <c r="O324" i="7"/>
  <c r="O323" i="7"/>
  <c r="O322" i="7"/>
  <c r="O321" i="7"/>
  <c r="O320" i="7"/>
  <c r="O319" i="7"/>
  <c r="O318" i="7"/>
  <c r="O317" i="7"/>
  <c r="O316" i="7"/>
  <c r="O315" i="7"/>
  <c r="O314" i="7"/>
  <c r="O313" i="7"/>
  <c r="O312" i="7"/>
  <c r="O311" i="7"/>
  <c r="O310" i="7"/>
  <c r="O309" i="7"/>
  <c r="O308" i="7"/>
  <c r="O307" i="7"/>
  <c r="O306" i="7"/>
  <c r="O305" i="7"/>
  <c r="O304" i="7"/>
  <c r="O303" i="7"/>
  <c r="O302" i="7"/>
  <c r="O301" i="7"/>
  <c r="O300" i="7"/>
  <c r="O299" i="7"/>
  <c r="O298" i="7"/>
  <c r="O297" i="7"/>
  <c r="O295" i="7"/>
  <c r="O294" i="7"/>
  <c r="O293" i="7"/>
  <c r="O292" i="7"/>
  <c r="O291" i="7"/>
  <c r="O290" i="7"/>
  <c r="O289" i="7"/>
  <c r="O288" i="7"/>
  <c r="O287" i="7"/>
  <c r="O286" i="7"/>
  <c r="O285" i="7"/>
  <c r="O284" i="7"/>
  <c r="O283" i="7"/>
  <c r="O282" i="7"/>
  <c r="O281" i="7"/>
  <c r="O280" i="7"/>
  <c r="O279" i="7"/>
  <c r="O278" i="7"/>
  <c r="O277" i="7"/>
  <c r="O276" i="7"/>
  <c r="O275" i="7"/>
  <c r="O274" i="7"/>
  <c r="O273" i="7"/>
  <c r="O272" i="7"/>
  <c r="O271" i="7"/>
  <c r="O270" i="7"/>
  <c r="O269" i="7"/>
  <c r="O268" i="7"/>
  <c r="O267" i="7"/>
  <c r="O266" i="7"/>
  <c r="O265" i="7"/>
  <c r="O264" i="7"/>
  <c r="O263" i="7"/>
  <c r="O262" i="7"/>
  <c r="O261" i="7"/>
  <c r="O260" i="7"/>
  <c r="O259" i="7"/>
  <c r="O258" i="7"/>
  <c r="O257" i="7"/>
  <c r="O256" i="7"/>
  <c r="O255" i="7"/>
  <c r="O254" i="7"/>
  <c r="O253" i="7"/>
  <c r="O252" i="7"/>
  <c r="O251" i="7"/>
  <c r="O250" i="7"/>
  <c r="O249" i="7"/>
  <c r="O248" i="7"/>
  <c r="O247" i="7"/>
  <c r="O246" i="7"/>
  <c r="O245" i="7"/>
  <c r="O244" i="7"/>
  <c r="O243" i="7"/>
  <c r="O242" i="7"/>
  <c r="O241" i="7"/>
  <c r="O240" i="7"/>
  <c r="O239" i="7"/>
  <c r="O238" i="7"/>
  <c r="O237" i="7"/>
  <c r="O236" i="7"/>
  <c r="O235" i="7"/>
  <c r="O234" i="7"/>
  <c r="O233" i="7"/>
  <c r="O232" i="7"/>
  <c r="O231" i="7"/>
  <c r="O230" i="7"/>
  <c r="O229" i="7"/>
  <c r="O228" i="7"/>
  <c r="O227" i="7"/>
  <c r="O226" i="7"/>
  <c r="O225" i="7"/>
  <c r="O224" i="7"/>
  <c r="O223" i="7"/>
  <c r="O222" i="7"/>
  <c r="O221" i="7"/>
  <c r="O220" i="7"/>
  <c r="O219" i="7"/>
  <c r="O218" i="7"/>
  <c r="O217" i="7"/>
  <c r="O216" i="7"/>
  <c r="O215" i="7"/>
  <c r="O214" i="7"/>
  <c r="O213" i="7"/>
  <c r="O212" i="7"/>
  <c r="O211" i="7"/>
  <c r="O210" i="7"/>
  <c r="O209" i="7"/>
  <c r="O208" i="7"/>
  <c r="O207" i="7"/>
  <c r="O206" i="7"/>
  <c r="O205" i="7"/>
  <c r="O204" i="7"/>
  <c r="O203" i="7"/>
  <c r="O202" i="7"/>
  <c r="O201" i="7"/>
  <c r="O200" i="7"/>
  <c r="O199" i="7"/>
  <c r="O198" i="7"/>
  <c r="O197" i="7"/>
  <c r="O196" i="7"/>
  <c r="O195" i="7"/>
  <c r="O194" i="7"/>
  <c r="O193" i="7"/>
  <c r="O192" i="7"/>
  <c r="O191" i="7"/>
  <c r="O190" i="7"/>
  <c r="O189" i="7"/>
  <c r="O188" i="7"/>
  <c r="O187" i="7"/>
  <c r="O186" i="7"/>
  <c r="O185" i="7"/>
  <c r="O184" i="7"/>
  <c r="O183" i="7"/>
  <c r="O182" i="7"/>
  <c r="O181" i="7"/>
  <c r="O180" i="7"/>
  <c r="O179" i="7"/>
  <c r="O178" i="7"/>
  <c r="O177" i="7"/>
  <c r="O176" i="7"/>
  <c r="O175" i="7"/>
  <c r="O174" i="7"/>
  <c r="O173" i="7"/>
  <c r="O172" i="7"/>
  <c r="O171" i="7"/>
  <c r="O170" i="7"/>
  <c r="O169" i="7"/>
  <c r="O168" i="7"/>
  <c r="O167" i="7"/>
  <c r="O166" i="7"/>
  <c r="O165" i="7"/>
  <c r="O164" i="7"/>
  <c r="O163" i="7"/>
  <c r="O162" i="7"/>
  <c r="O161" i="7"/>
  <c r="O160" i="7"/>
  <c r="O159" i="7"/>
  <c r="O158" i="7"/>
  <c r="O157" i="7"/>
  <c r="O156" i="7"/>
  <c r="O155" i="7"/>
  <c r="O154" i="7"/>
  <c r="O153" i="7"/>
  <c r="O152" i="7"/>
  <c r="O151" i="7"/>
  <c r="O150" i="7"/>
  <c r="O149" i="7"/>
  <c r="O148" i="7"/>
  <c r="O147" i="7"/>
  <c r="O146" i="7"/>
  <c r="O145" i="7"/>
  <c r="O144" i="7"/>
  <c r="O143" i="7"/>
  <c r="O142" i="7"/>
  <c r="O141" i="7"/>
  <c r="O140" i="7"/>
  <c r="O139" i="7"/>
  <c r="O138" i="7"/>
  <c r="O137" i="7"/>
  <c r="O136" i="7"/>
  <c r="O135" i="7"/>
  <c r="O134" i="7"/>
  <c r="O133" i="7"/>
  <c r="O132" i="7"/>
  <c r="O131" i="7"/>
  <c r="O130" i="7"/>
  <c r="O129" i="7"/>
  <c r="O128" i="7"/>
  <c r="O127" i="7"/>
  <c r="O126" i="7"/>
  <c r="O125" i="7"/>
  <c r="O124" i="7"/>
  <c r="O123" i="7"/>
  <c r="O122" i="7"/>
  <c r="O121" i="7"/>
  <c r="O120" i="7"/>
  <c r="O119" i="7"/>
  <c r="O118" i="7"/>
  <c r="O117" i="7"/>
  <c r="O116" i="7"/>
  <c r="O115" i="7"/>
  <c r="O114" i="7"/>
  <c r="O113" i="7"/>
  <c r="O112" i="7"/>
  <c r="O111" i="7"/>
  <c r="O110" i="7"/>
  <c r="O109" i="7"/>
  <c r="O108" i="7"/>
  <c r="O107" i="7"/>
  <c r="O106" i="7"/>
  <c r="O105" i="7"/>
  <c r="O104" i="7"/>
  <c r="O103" i="7"/>
  <c r="O102" i="7"/>
  <c r="O101" i="7"/>
  <c r="O100" i="7"/>
  <c r="O99" i="7"/>
  <c r="O98" i="7"/>
  <c r="O97" i="7"/>
  <c r="O96" i="7"/>
  <c r="O95" i="7"/>
  <c r="O94" i="7"/>
  <c r="O93" i="7"/>
  <c r="O92" i="7"/>
  <c r="O91" i="7"/>
  <c r="O90" i="7"/>
  <c r="O89" i="7"/>
  <c r="O88" i="7"/>
  <c r="O87" i="7"/>
  <c r="O86" i="7"/>
  <c r="O85" i="7"/>
  <c r="O84" i="7"/>
  <c r="O83" i="7"/>
  <c r="O82" i="7"/>
  <c r="O81" i="7"/>
  <c r="O80" i="7"/>
  <c r="O79" i="7"/>
  <c r="O78" i="7"/>
  <c r="O77" i="7"/>
  <c r="O76" i="7"/>
  <c r="O75" i="7"/>
  <c r="O74" i="7"/>
  <c r="O73" i="7"/>
  <c r="O72" i="7"/>
  <c r="O71" i="7"/>
  <c r="O70" i="7"/>
  <c r="O69" i="7"/>
  <c r="O68" i="7"/>
  <c r="O67" i="7"/>
  <c r="O66" i="7"/>
  <c r="O65" i="7"/>
  <c r="O64" i="7"/>
  <c r="O63" i="7"/>
  <c r="O62" i="7"/>
  <c r="O61" i="7"/>
  <c r="O60" i="7"/>
  <c r="O59" i="7"/>
  <c r="O58" i="7"/>
  <c r="O57" i="7"/>
  <c r="O56" i="7"/>
  <c r="O55" i="7"/>
  <c r="O54" i="7"/>
  <c r="O53" i="7"/>
  <c r="O52" i="7"/>
  <c r="O51" i="7"/>
  <c r="O50" i="7"/>
  <c r="O49" i="7"/>
  <c r="O48" i="7"/>
  <c r="O47" i="7"/>
  <c r="O46" i="7"/>
  <c r="O45" i="7"/>
  <c r="O44" i="7"/>
  <c r="O43" i="7"/>
  <c r="O42" i="7"/>
  <c r="O41" i="7"/>
  <c r="O40" i="7"/>
  <c r="O39" i="7"/>
  <c r="O38" i="7"/>
  <c r="O37" i="7"/>
  <c r="O36" i="7"/>
  <c r="O35" i="7"/>
  <c r="O34" i="7"/>
  <c r="O33" i="7"/>
  <c r="O32" i="7"/>
  <c r="O31" i="7"/>
  <c r="O30" i="7"/>
  <c r="O29" i="7"/>
  <c r="O28" i="7"/>
  <c r="O27" i="7"/>
  <c r="O26" i="7"/>
  <c r="O25" i="7"/>
  <c r="O24" i="7"/>
  <c r="O23" i="7"/>
  <c r="O22" i="7"/>
  <c r="O21" i="7"/>
  <c r="O20" i="7"/>
  <c r="O19" i="7"/>
  <c r="O18" i="7"/>
  <c r="O17" i="7"/>
  <c r="O16" i="7"/>
  <c r="O15" i="7"/>
  <c r="O14" i="7"/>
  <c r="O13" i="7"/>
  <c r="O12" i="7"/>
  <c r="O11" i="7"/>
  <c r="O10" i="7"/>
  <c r="O9" i="7"/>
  <c r="O8" i="7"/>
  <c r="O7" i="7"/>
  <c r="O6" i="7"/>
  <c r="O5" i="7"/>
  <c r="O4" i="7"/>
  <c r="O3" i="7"/>
  <c r="O2" i="7"/>
  <c r="N344" i="7"/>
  <c r="N343" i="7"/>
  <c r="N342" i="7"/>
  <c r="N341" i="7"/>
  <c r="N340" i="7"/>
  <c r="N339" i="7"/>
  <c r="N338" i="7"/>
  <c r="N337" i="7"/>
  <c r="N336" i="7"/>
  <c r="N335" i="7"/>
  <c r="N334" i="7"/>
  <c r="N333" i="7"/>
  <c r="N332" i="7"/>
  <c r="N331" i="7"/>
  <c r="N330" i="7"/>
  <c r="N329" i="7"/>
  <c r="N328" i="7"/>
  <c r="N327" i="7"/>
  <c r="N326" i="7"/>
  <c r="N325" i="7"/>
  <c r="N324" i="7"/>
  <c r="N323" i="7"/>
  <c r="N322" i="7"/>
  <c r="N321" i="7"/>
  <c r="N320" i="7"/>
  <c r="N319" i="7"/>
  <c r="N318" i="7"/>
  <c r="N317" i="7"/>
  <c r="N316" i="7"/>
  <c r="N315" i="7"/>
  <c r="N314" i="7"/>
  <c r="N313" i="7"/>
  <c r="N312" i="7"/>
  <c r="N311" i="7"/>
  <c r="N310" i="7"/>
  <c r="N309" i="7"/>
  <c r="N308" i="7"/>
  <c r="N307" i="7"/>
  <c r="N306" i="7"/>
  <c r="N305" i="7"/>
  <c r="N304" i="7"/>
  <c r="N303" i="7"/>
  <c r="N302" i="7"/>
  <c r="N301" i="7"/>
  <c r="N300" i="7"/>
  <c r="N299" i="7"/>
  <c r="N298" i="7"/>
  <c r="N297" i="7"/>
  <c r="N295" i="7"/>
  <c r="N294" i="7"/>
  <c r="N293" i="7"/>
  <c r="N292" i="7"/>
  <c r="N291" i="7"/>
  <c r="N290" i="7"/>
  <c r="N289" i="7"/>
  <c r="N288" i="7"/>
  <c r="N287" i="7"/>
  <c r="N286" i="7"/>
  <c r="N285" i="7"/>
  <c r="N284" i="7"/>
  <c r="N283" i="7"/>
  <c r="N282" i="7"/>
  <c r="N281" i="7"/>
  <c r="N280" i="7"/>
  <c r="N279" i="7"/>
  <c r="N278" i="7"/>
  <c r="N277" i="7"/>
  <c r="N276" i="7"/>
  <c r="N275" i="7"/>
  <c r="N274" i="7"/>
  <c r="N273" i="7"/>
  <c r="N272" i="7"/>
  <c r="N271" i="7"/>
  <c r="N270" i="7"/>
  <c r="N269" i="7"/>
  <c r="N268" i="7"/>
  <c r="N267" i="7"/>
  <c r="N266" i="7"/>
  <c r="N265" i="7"/>
  <c r="N264" i="7"/>
  <c r="N263" i="7"/>
  <c r="N262" i="7"/>
  <c r="N261" i="7"/>
  <c r="N260" i="7"/>
  <c r="N259" i="7"/>
  <c r="N258" i="7"/>
  <c r="N257" i="7"/>
  <c r="N256" i="7"/>
  <c r="N255" i="7"/>
  <c r="N254" i="7"/>
  <c r="N253" i="7"/>
  <c r="N252" i="7"/>
  <c r="N251" i="7"/>
  <c r="N250" i="7"/>
  <c r="N249" i="7"/>
  <c r="N248" i="7"/>
  <c r="N247" i="7"/>
  <c r="N246" i="7"/>
  <c r="N245" i="7"/>
  <c r="N244" i="7"/>
  <c r="N243" i="7"/>
  <c r="N242" i="7"/>
  <c r="N241" i="7"/>
  <c r="N240" i="7"/>
  <c r="N239" i="7"/>
  <c r="N238" i="7"/>
  <c r="N237" i="7"/>
  <c r="N236" i="7"/>
  <c r="N235" i="7"/>
  <c r="N234" i="7"/>
  <c r="N233" i="7"/>
  <c r="N232" i="7"/>
  <c r="N231" i="7"/>
  <c r="N230" i="7"/>
  <c r="N229" i="7"/>
  <c r="N228" i="7"/>
  <c r="N227" i="7"/>
  <c r="N226" i="7"/>
  <c r="N225" i="7"/>
  <c r="N224" i="7"/>
  <c r="N223" i="7"/>
  <c r="N222" i="7"/>
  <c r="N221" i="7"/>
  <c r="N220" i="7"/>
  <c r="N219" i="7"/>
  <c r="N218" i="7"/>
  <c r="N217" i="7"/>
  <c r="N216" i="7"/>
  <c r="N215" i="7"/>
  <c r="N214" i="7"/>
  <c r="N213" i="7"/>
  <c r="N212" i="7"/>
  <c r="N211" i="7"/>
  <c r="N210" i="7"/>
  <c r="N209" i="7"/>
  <c r="N208" i="7"/>
  <c r="N207" i="7"/>
  <c r="N206" i="7"/>
  <c r="N205" i="7"/>
  <c r="N204" i="7"/>
  <c r="N203" i="7"/>
  <c r="N202" i="7"/>
  <c r="N201" i="7"/>
  <c r="N200" i="7"/>
  <c r="N199" i="7"/>
  <c r="N198" i="7"/>
  <c r="N197" i="7"/>
  <c r="N196" i="7"/>
  <c r="N195" i="7"/>
  <c r="N194" i="7"/>
  <c r="N193" i="7"/>
  <c r="N192" i="7"/>
  <c r="N191" i="7"/>
  <c r="N190" i="7"/>
  <c r="N189" i="7"/>
  <c r="N188" i="7"/>
  <c r="N187" i="7"/>
  <c r="N186" i="7"/>
  <c r="N185" i="7"/>
  <c r="N184" i="7"/>
  <c r="N183" i="7"/>
  <c r="N182" i="7"/>
  <c r="N181" i="7"/>
  <c r="N180" i="7"/>
  <c r="N179" i="7"/>
  <c r="N178" i="7"/>
  <c r="N177" i="7"/>
  <c r="N176" i="7"/>
  <c r="N175" i="7"/>
  <c r="N174" i="7"/>
  <c r="N173" i="7"/>
  <c r="N172" i="7"/>
  <c r="N171" i="7"/>
  <c r="N170" i="7"/>
  <c r="N169" i="7"/>
  <c r="N168" i="7"/>
  <c r="N167" i="7"/>
  <c r="N166" i="7"/>
  <c r="N165" i="7"/>
  <c r="N164" i="7"/>
  <c r="N163" i="7"/>
  <c r="N162" i="7"/>
  <c r="N161" i="7"/>
  <c r="N160" i="7"/>
  <c r="N159" i="7"/>
  <c r="N158" i="7"/>
  <c r="N157" i="7"/>
  <c r="N156" i="7"/>
  <c r="N155" i="7"/>
  <c r="N154" i="7"/>
  <c r="N153" i="7"/>
  <c r="N152" i="7"/>
  <c r="N151" i="7"/>
  <c r="N150" i="7"/>
  <c r="N149" i="7"/>
  <c r="N148" i="7"/>
  <c r="N147" i="7"/>
  <c r="N146" i="7"/>
  <c r="N145" i="7"/>
  <c r="N144" i="7"/>
  <c r="N143" i="7"/>
  <c r="N142" i="7"/>
  <c r="N141" i="7"/>
  <c r="N140" i="7"/>
  <c r="N139" i="7"/>
  <c r="N138" i="7"/>
  <c r="N137" i="7"/>
  <c r="N136" i="7"/>
  <c r="N135" i="7"/>
  <c r="N134" i="7"/>
  <c r="N133" i="7"/>
  <c r="N132" i="7"/>
  <c r="N131" i="7"/>
  <c r="N130" i="7"/>
  <c r="N129" i="7"/>
  <c r="N128" i="7"/>
  <c r="N127" i="7"/>
  <c r="N126" i="7"/>
  <c r="N125" i="7"/>
  <c r="N124" i="7"/>
  <c r="N123" i="7"/>
  <c r="N122" i="7"/>
  <c r="N121" i="7"/>
  <c r="N120" i="7"/>
  <c r="N119" i="7"/>
  <c r="N118" i="7"/>
  <c r="N117" i="7"/>
  <c r="N116" i="7"/>
  <c r="N115" i="7"/>
  <c r="N114" i="7"/>
  <c r="N113" i="7"/>
  <c r="N112" i="7"/>
  <c r="N111" i="7"/>
  <c r="N110" i="7"/>
  <c r="N109" i="7"/>
  <c r="N108" i="7"/>
  <c r="N107" i="7"/>
  <c r="N106" i="7"/>
  <c r="N105" i="7"/>
  <c r="N104" i="7"/>
  <c r="N103" i="7"/>
  <c r="N102" i="7"/>
  <c r="N101" i="7"/>
  <c r="N100" i="7"/>
  <c r="N99" i="7"/>
  <c r="N98" i="7"/>
  <c r="N97" i="7"/>
  <c r="N96" i="7"/>
  <c r="N95" i="7"/>
  <c r="N94" i="7"/>
  <c r="N93" i="7"/>
  <c r="N92" i="7"/>
  <c r="N91" i="7"/>
  <c r="N90" i="7"/>
  <c r="N89" i="7"/>
  <c r="N88" i="7"/>
  <c r="N87" i="7"/>
  <c r="N86" i="7"/>
  <c r="N85" i="7"/>
  <c r="N84" i="7"/>
  <c r="N83" i="7"/>
  <c r="N82" i="7"/>
  <c r="N81" i="7"/>
  <c r="N80" i="7"/>
  <c r="N79" i="7"/>
  <c r="N78" i="7"/>
  <c r="N77" i="7"/>
  <c r="N76" i="7"/>
  <c r="N75" i="7"/>
  <c r="N74" i="7"/>
  <c r="N73" i="7"/>
  <c r="N72" i="7"/>
  <c r="N71" i="7"/>
  <c r="N70" i="7"/>
  <c r="N69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50" i="7"/>
  <c r="N49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5" i="7"/>
  <c r="N14" i="7"/>
  <c r="N13" i="7"/>
  <c r="N12" i="7"/>
  <c r="N11" i="7"/>
  <c r="N10" i="7"/>
  <c r="N9" i="7"/>
  <c r="N8" i="7"/>
  <c r="N7" i="7"/>
  <c r="N6" i="7"/>
  <c r="N5" i="7"/>
  <c r="N4" i="7"/>
  <c r="N3" i="7"/>
  <c r="N2" i="7"/>
  <c r="M344" i="7"/>
  <c r="M343" i="7"/>
  <c r="M342" i="7"/>
  <c r="M341" i="7"/>
  <c r="M340" i="7"/>
  <c r="M339" i="7"/>
  <c r="M338" i="7"/>
  <c r="M337" i="7"/>
  <c r="M336" i="7"/>
  <c r="M335" i="7"/>
  <c r="M334" i="7"/>
  <c r="M333" i="7"/>
  <c r="M332" i="7"/>
  <c r="M331" i="7"/>
  <c r="M330" i="7"/>
  <c r="M329" i="7"/>
  <c r="M328" i="7"/>
  <c r="M327" i="7"/>
  <c r="M326" i="7"/>
  <c r="M325" i="7"/>
  <c r="M324" i="7"/>
  <c r="M323" i="7"/>
  <c r="M322" i="7"/>
  <c r="M321" i="7"/>
  <c r="M320" i="7"/>
  <c r="M319" i="7"/>
  <c r="M318" i="7"/>
  <c r="M317" i="7"/>
  <c r="M316" i="7"/>
  <c r="M315" i="7"/>
  <c r="M314" i="7"/>
  <c r="M313" i="7"/>
  <c r="M312" i="7"/>
  <c r="M311" i="7"/>
  <c r="M310" i="7"/>
  <c r="M309" i="7"/>
  <c r="M308" i="7"/>
  <c r="M307" i="7"/>
  <c r="M306" i="7"/>
  <c r="M305" i="7"/>
  <c r="M304" i="7"/>
  <c r="M303" i="7"/>
  <c r="M302" i="7"/>
  <c r="M301" i="7"/>
  <c r="M300" i="7"/>
  <c r="M299" i="7"/>
  <c r="M298" i="7"/>
  <c r="M297" i="7"/>
  <c r="M295" i="7"/>
  <c r="M294" i="7"/>
  <c r="M293" i="7"/>
  <c r="M292" i="7"/>
  <c r="M291" i="7"/>
  <c r="M290" i="7"/>
  <c r="M289" i="7"/>
  <c r="M288" i="7"/>
  <c r="M287" i="7"/>
  <c r="M286" i="7"/>
  <c r="M285" i="7"/>
  <c r="M284" i="7"/>
  <c r="M283" i="7"/>
  <c r="M282" i="7"/>
  <c r="M281" i="7"/>
  <c r="M280" i="7"/>
  <c r="M279" i="7"/>
  <c r="M278" i="7"/>
  <c r="M277" i="7"/>
  <c r="M276" i="7"/>
  <c r="M275" i="7"/>
  <c r="M274" i="7"/>
  <c r="M273" i="7"/>
  <c r="M272" i="7"/>
  <c r="M271" i="7"/>
  <c r="M270" i="7"/>
  <c r="M269" i="7"/>
  <c r="M268" i="7"/>
  <c r="M267" i="7"/>
  <c r="M266" i="7"/>
  <c r="M265" i="7"/>
  <c r="M264" i="7"/>
  <c r="M263" i="7"/>
  <c r="M262" i="7"/>
  <c r="M261" i="7"/>
  <c r="M260" i="7"/>
  <c r="M259" i="7"/>
  <c r="M258" i="7"/>
  <c r="M257" i="7"/>
  <c r="M256" i="7"/>
  <c r="M255" i="7"/>
  <c r="M254" i="7"/>
  <c r="M253" i="7"/>
  <c r="M252" i="7"/>
  <c r="M251" i="7"/>
  <c r="M250" i="7"/>
  <c r="M249" i="7"/>
  <c r="M248" i="7"/>
  <c r="M247" i="7"/>
  <c r="M246" i="7"/>
  <c r="M245" i="7"/>
  <c r="M244" i="7"/>
  <c r="M243" i="7"/>
  <c r="M242" i="7"/>
  <c r="M241" i="7"/>
  <c r="M240" i="7"/>
  <c r="M239" i="7"/>
  <c r="M238" i="7"/>
  <c r="M237" i="7"/>
  <c r="M236" i="7"/>
  <c r="M235" i="7"/>
  <c r="M234" i="7"/>
  <c r="M233" i="7"/>
  <c r="M232" i="7"/>
  <c r="M231" i="7"/>
  <c r="M230" i="7"/>
  <c r="M229" i="7"/>
  <c r="M228" i="7"/>
  <c r="M227" i="7"/>
  <c r="M226" i="7"/>
  <c r="M225" i="7"/>
  <c r="M224" i="7"/>
  <c r="M223" i="7"/>
  <c r="M222" i="7"/>
  <c r="M221" i="7"/>
  <c r="M220" i="7"/>
  <c r="M219" i="7"/>
  <c r="M218" i="7"/>
  <c r="M217" i="7"/>
  <c r="M216" i="7"/>
  <c r="M215" i="7"/>
  <c r="M214" i="7"/>
  <c r="M213" i="7"/>
  <c r="M212" i="7"/>
  <c r="M211" i="7"/>
  <c r="M210" i="7"/>
  <c r="M209" i="7"/>
  <c r="M208" i="7"/>
  <c r="M207" i="7"/>
  <c r="M206" i="7"/>
  <c r="M205" i="7"/>
  <c r="M204" i="7"/>
  <c r="M203" i="7"/>
  <c r="M202" i="7"/>
  <c r="M201" i="7"/>
  <c r="M200" i="7"/>
  <c r="M199" i="7"/>
  <c r="M198" i="7"/>
  <c r="M197" i="7"/>
  <c r="M196" i="7"/>
  <c r="M195" i="7"/>
  <c r="M194" i="7"/>
  <c r="M193" i="7"/>
  <c r="M192" i="7"/>
  <c r="M191" i="7"/>
  <c r="M190" i="7"/>
  <c r="M189" i="7"/>
  <c r="M188" i="7"/>
  <c r="M187" i="7"/>
  <c r="M186" i="7"/>
  <c r="M185" i="7"/>
  <c r="M184" i="7"/>
  <c r="M183" i="7"/>
  <c r="M182" i="7"/>
  <c r="M181" i="7"/>
  <c r="M180" i="7"/>
  <c r="M179" i="7"/>
  <c r="M178" i="7"/>
  <c r="M177" i="7"/>
  <c r="M176" i="7"/>
  <c r="M175" i="7"/>
  <c r="M174" i="7"/>
  <c r="M173" i="7"/>
  <c r="M172" i="7"/>
  <c r="M171" i="7"/>
  <c r="M170" i="7"/>
  <c r="M169" i="7"/>
  <c r="M168" i="7"/>
  <c r="M167" i="7"/>
  <c r="M166" i="7"/>
  <c r="M165" i="7"/>
  <c r="M164" i="7"/>
  <c r="M163" i="7"/>
  <c r="M162" i="7"/>
  <c r="M161" i="7"/>
  <c r="M160" i="7"/>
  <c r="M159" i="7"/>
  <c r="M158" i="7"/>
  <c r="M157" i="7"/>
  <c r="M156" i="7"/>
  <c r="M155" i="7"/>
  <c r="M154" i="7"/>
  <c r="M153" i="7"/>
  <c r="M152" i="7"/>
  <c r="M151" i="7"/>
  <c r="M150" i="7"/>
  <c r="M149" i="7"/>
  <c r="M148" i="7"/>
  <c r="M147" i="7"/>
  <c r="M146" i="7"/>
  <c r="M145" i="7"/>
  <c r="M144" i="7"/>
  <c r="M143" i="7"/>
  <c r="M142" i="7"/>
  <c r="M141" i="7"/>
  <c r="M140" i="7"/>
  <c r="M139" i="7"/>
  <c r="M138" i="7"/>
  <c r="M137" i="7"/>
  <c r="M136" i="7"/>
  <c r="M135" i="7"/>
  <c r="M134" i="7"/>
  <c r="M133" i="7"/>
  <c r="M132" i="7"/>
  <c r="M131" i="7"/>
  <c r="M130" i="7"/>
  <c r="M129" i="7"/>
  <c r="M128" i="7"/>
  <c r="M127" i="7"/>
  <c r="M126" i="7"/>
  <c r="M125" i="7"/>
  <c r="M124" i="7"/>
  <c r="M123" i="7"/>
  <c r="M122" i="7"/>
  <c r="M121" i="7"/>
  <c r="M120" i="7"/>
  <c r="M119" i="7"/>
  <c r="M118" i="7"/>
  <c r="M117" i="7"/>
  <c r="M116" i="7"/>
  <c r="M115" i="7"/>
  <c r="M114" i="7"/>
  <c r="M113" i="7"/>
  <c r="M112" i="7"/>
  <c r="M111" i="7"/>
  <c r="M110" i="7"/>
  <c r="M109" i="7"/>
  <c r="M108" i="7"/>
  <c r="M107" i="7"/>
  <c r="M106" i="7"/>
  <c r="M105" i="7"/>
  <c r="M104" i="7"/>
  <c r="M103" i="7"/>
  <c r="M102" i="7"/>
  <c r="M101" i="7"/>
  <c r="M100" i="7"/>
  <c r="M99" i="7"/>
  <c r="M98" i="7"/>
  <c r="M97" i="7"/>
  <c r="M96" i="7"/>
  <c r="M95" i="7"/>
  <c r="M94" i="7"/>
  <c r="M93" i="7"/>
  <c r="M92" i="7"/>
  <c r="M91" i="7"/>
  <c r="M90" i="7"/>
  <c r="M89" i="7"/>
  <c r="M88" i="7"/>
  <c r="M87" i="7"/>
  <c r="M86" i="7"/>
  <c r="M85" i="7"/>
  <c r="M84" i="7"/>
  <c r="M83" i="7"/>
  <c r="M82" i="7"/>
  <c r="M81" i="7"/>
  <c r="M80" i="7"/>
  <c r="M79" i="7"/>
  <c r="M78" i="7"/>
  <c r="M77" i="7"/>
  <c r="M76" i="7"/>
  <c r="M75" i="7"/>
  <c r="M74" i="7"/>
  <c r="M73" i="7"/>
  <c r="M72" i="7"/>
  <c r="M71" i="7"/>
  <c r="M70" i="7"/>
  <c r="M69" i="7"/>
  <c r="M68" i="7"/>
  <c r="M67" i="7"/>
  <c r="M66" i="7"/>
  <c r="M65" i="7"/>
  <c r="M64" i="7"/>
  <c r="M63" i="7"/>
  <c r="M62" i="7"/>
  <c r="M61" i="7"/>
  <c r="M60" i="7"/>
  <c r="M59" i="7"/>
  <c r="M58" i="7"/>
  <c r="M57" i="7"/>
  <c r="M56" i="7"/>
  <c r="M55" i="7"/>
  <c r="M54" i="7"/>
  <c r="M53" i="7"/>
  <c r="M52" i="7"/>
  <c r="M51" i="7"/>
  <c r="M50" i="7"/>
  <c r="M49" i="7"/>
  <c r="M48" i="7"/>
  <c r="M47" i="7"/>
  <c r="M46" i="7"/>
  <c r="M45" i="7"/>
  <c r="M44" i="7"/>
  <c r="M43" i="7"/>
  <c r="M42" i="7"/>
  <c r="M41" i="7"/>
  <c r="M40" i="7"/>
  <c r="M39" i="7"/>
  <c r="M38" i="7"/>
  <c r="M37" i="7"/>
  <c r="M36" i="7"/>
  <c r="M35" i="7"/>
  <c r="M34" i="7"/>
  <c r="M33" i="7"/>
  <c r="M32" i="7"/>
  <c r="M31" i="7"/>
  <c r="M30" i="7"/>
  <c r="M29" i="7"/>
  <c r="M28" i="7"/>
  <c r="M27" i="7"/>
  <c r="M26" i="7"/>
  <c r="M25" i="7"/>
  <c r="M24" i="7"/>
  <c r="M23" i="7"/>
  <c r="M22" i="7"/>
  <c r="M21" i="7"/>
  <c r="M20" i="7"/>
  <c r="M19" i="7"/>
  <c r="M18" i="7"/>
  <c r="M17" i="7"/>
  <c r="M16" i="7"/>
  <c r="M15" i="7"/>
  <c r="M14" i="7"/>
  <c r="M13" i="7"/>
  <c r="M12" i="7"/>
  <c r="M11" i="7"/>
  <c r="M10" i="7"/>
  <c r="M9" i="7"/>
  <c r="M8" i="7"/>
  <c r="M7" i="7"/>
  <c r="M6" i="7"/>
  <c r="M5" i="7"/>
  <c r="M4" i="7"/>
  <c r="M3" i="7"/>
  <c r="M2" i="7"/>
  <c r="L344" i="7"/>
  <c r="L343" i="7"/>
  <c r="L342" i="7"/>
  <c r="L341" i="7"/>
  <c r="L340" i="7"/>
  <c r="L339" i="7"/>
  <c r="L338" i="7"/>
  <c r="L337" i="7"/>
  <c r="L336" i="7"/>
  <c r="L335" i="7"/>
  <c r="L334" i="7"/>
  <c r="L333" i="7"/>
  <c r="L332" i="7"/>
  <c r="L331" i="7"/>
  <c r="L330" i="7"/>
  <c r="L329" i="7"/>
  <c r="L328" i="7"/>
  <c r="L327" i="7"/>
  <c r="L326" i="7"/>
  <c r="L325" i="7"/>
  <c r="L324" i="7"/>
  <c r="L323" i="7"/>
  <c r="L322" i="7"/>
  <c r="L321" i="7"/>
  <c r="L320" i="7"/>
  <c r="L319" i="7"/>
  <c r="L318" i="7"/>
  <c r="L317" i="7"/>
  <c r="L316" i="7"/>
  <c r="L315" i="7"/>
  <c r="L314" i="7"/>
  <c r="L313" i="7"/>
  <c r="L312" i="7"/>
  <c r="L311" i="7"/>
  <c r="L310" i="7"/>
  <c r="L309" i="7"/>
  <c r="L308" i="7"/>
  <c r="L307" i="7"/>
  <c r="L306" i="7"/>
  <c r="L305" i="7"/>
  <c r="L304" i="7"/>
  <c r="L303" i="7"/>
  <c r="L302" i="7"/>
  <c r="L301" i="7"/>
  <c r="L300" i="7"/>
  <c r="L299" i="7"/>
  <c r="L298" i="7"/>
  <c r="L297" i="7"/>
  <c r="L295" i="7"/>
  <c r="L294" i="7"/>
  <c r="L293" i="7"/>
  <c r="L292" i="7"/>
  <c r="L291" i="7"/>
  <c r="L290" i="7"/>
  <c r="L289" i="7"/>
  <c r="L288" i="7"/>
  <c r="L287" i="7"/>
  <c r="L286" i="7"/>
  <c r="L285" i="7"/>
  <c r="L284" i="7"/>
  <c r="L283" i="7"/>
  <c r="L282" i="7"/>
  <c r="L281" i="7"/>
  <c r="L280" i="7"/>
  <c r="L279" i="7"/>
  <c r="L278" i="7"/>
  <c r="L277" i="7"/>
  <c r="L276" i="7"/>
  <c r="L275" i="7"/>
  <c r="L274" i="7"/>
  <c r="L273" i="7"/>
  <c r="L272" i="7"/>
  <c r="L271" i="7"/>
  <c r="L270" i="7"/>
  <c r="L269" i="7"/>
  <c r="L268" i="7"/>
  <c r="L267" i="7"/>
  <c r="L266" i="7"/>
  <c r="L265" i="7"/>
  <c r="L264" i="7"/>
  <c r="L263" i="7"/>
  <c r="L262" i="7"/>
  <c r="L261" i="7"/>
  <c r="L260" i="7"/>
  <c r="L259" i="7"/>
  <c r="L258" i="7"/>
  <c r="L257" i="7"/>
  <c r="L256" i="7"/>
  <c r="L255" i="7"/>
  <c r="L254" i="7"/>
  <c r="L253" i="7"/>
  <c r="L252" i="7"/>
  <c r="L251" i="7"/>
  <c r="L250" i="7"/>
  <c r="L249" i="7"/>
  <c r="L248" i="7"/>
  <c r="L247" i="7"/>
  <c r="L246" i="7"/>
  <c r="L245" i="7"/>
  <c r="L244" i="7"/>
  <c r="L243" i="7"/>
  <c r="L242" i="7"/>
  <c r="L241" i="7"/>
  <c r="L240" i="7"/>
  <c r="L239" i="7"/>
  <c r="L238" i="7"/>
  <c r="L237" i="7"/>
  <c r="L236" i="7"/>
  <c r="L235" i="7"/>
  <c r="L234" i="7"/>
  <c r="L233" i="7"/>
  <c r="L232" i="7"/>
  <c r="L231" i="7"/>
  <c r="L230" i="7"/>
  <c r="L229" i="7"/>
  <c r="L228" i="7"/>
  <c r="L227" i="7"/>
  <c r="L226" i="7"/>
  <c r="L225" i="7"/>
  <c r="L224" i="7"/>
  <c r="L223" i="7"/>
  <c r="L222" i="7"/>
  <c r="L221" i="7"/>
  <c r="L220" i="7"/>
  <c r="L219" i="7"/>
  <c r="L218" i="7"/>
  <c r="L217" i="7"/>
  <c r="L216" i="7"/>
  <c r="L215" i="7"/>
  <c r="L214" i="7"/>
  <c r="L213" i="7"/>
  <c r="L212" i="7"/>
  <c r="L211" i="7"/>
  <c r="L210" i="7"/>
  <c r="L209" i="7"/>
  <c r="L208" i="7"/>
  <c r="L207" i="7"/>
  <c r="L206" i="7"/>
  <c r="L205" i="7"/>
  <c r="L204" i="7"/>
  <c r="L203" i="7"/>
  <c r="L202" i="7"/>
  <c r="L201" i="7"/>
  <c r="L200" i="7"/>
  <c r="L199" i="7"/>
  <c r="L198" i="7"/>
  <c r="L197" i="7"/>
  <c r="L196" i="7"/>
  <c r="L195" i="7"/>
  <c r="L194" i="7"/>
  <c r="L193" i="7"/>
  <c r="L192" i="7"/>
  <c r="L191" i="7"/>
  <c r="L190" i="7"/>
  <c r="L189" i="7"/>
  <c r="L188" i="7"/>
  <c r="L187" i="7"/>
  <c r="L186" i="7"/>
  <c r="L185" i="7"/>
  <c r="L184" i="7"/>
  <c r="L183" i="7"/>
  <c r="L182" i="7"/>
  <c r="L181" i="7"/>
  <c r="L180" i="7"/>
  <c r="L179" i="7"/>
  <c r="L178" i="7"/>
  <c r="L177" i="7"/>
  <c r="L176" i="7"/>
  <c r="L175" i="7"/>
  <c r="L174" i="7"/>
  <c r="L173" i="7"/>
  <c r="L172" i="7"/>
  <c r="L171" i="7"/>
  <c r="L170" i="7"/>
  <c r="L169" i="7"/>
  <c r="L168" i="7"/>
  <c r="L167" i="7"/>
  <c r="L166" i="7"/>
  <c r="L165" i="7"/>
  <c r="L164" i="7"/>
  <c r="L163" i="7"/>
  <c r="L162" i="7"/>
  <c r="L161" i="7"/>
  <c r="L160" i="7"/>
  <c r="L159" i="7"/>
  <c r="L158" i="7"/>
  <c r="L157" i="7"/>
  <c r="L156" i="7"/>
  <c r="L155" i="7"/>
  <c r="L154" i="7"/>
  <c r="L153" i="7"/>
  <c r="L152" i="7"/>
  <c r="L151" i="7"/>
  <c r="L150" i="7"/>
  <c r="L149" i="7"/>
  <c r="L148" i="7"/>
  <c r="L147" i="7"/>
  <c r="L146" i="7"/>
  <c r="L145" i="7"/>
  <c r="L144" i="7"/>
  <c r="L143" i="7"/>
  <c r="L142" i="7"/>
  <c r="L141" i="7"/>
  <c r="L140" i="7"/>
  <c r="L139" i="7"/>
  <c r="L138" i="7"/>
  <c r="L137" i="7"/>
  <c r="L136" i="7"/>
  <c r="L135" i="7"/>
  <c r="L134" i="7"/>
  <c r="L133" i="7"/>
  <c r="L132" i="7"/>
  <c r="L131" i="7"/>
  <c r="L130" i="7"/>
  <c r="L129" i="7"/>
  <c r="L128" i="7"/>
  <c r="L127" i="7"/>
  <c r="L126" i="7"/>
  <c r="L125" i="7"/>
  <c r="L124" i="7"/>
  <c r="L123" i="7"/>
  <c r="L122" i="7"/>
  <c r="L121" i="7"/>
  <c r="L120" i="7"/>
  <c r="L119" i="7"/>
  <c r="L118" i="7"/>
  <c r="L117" i="7"/>
  <c r="L116" i="7"/>
  <c r="L115" i="7"/>
  <c r="L114" i="7"/>
  <c r="L113" i="7"/>
  <c r="L112" i="7"/>
  <c r="L111" i="7"/>
  <c r="L110" i="7"/>
  <c r="L109" i="7"/>
  <c r="L108" i="7"/>
  <c r="L107" i="7"/>
  <c r="L106" i="7"/>
  <c r="L105" i="7"/>
  <c r="L104" i="7"/>
  <c r="L103" i="7"/>
  <c r="L102" i="7"/>
  <c r="L101" i="7"/>
  <c r="L100" i="7"/>
  <c r="L99" i="7"/>
  <c r="L98" i="7"/>
  <c r="L97" i="7"/>
  <c r="L96" i="7"/>
  <c r="L95" i="7"/>
  <c r="L94" i="7"/>
  <c r="L93" i="7"/>
  <c r="L92" i="7"/>
  <c r="L91" i="7"/>
  <c r="L90" i="7"/>
  <c r="L89" i="7"/>
  <c r="L88" i="7"/>
  <c r="L87" i="7"/>
  <c r="L86" i="7"/>
  <c r="L85" i="7"/>
  <c r="L84" i="7"/>
  <c r="L83" i="7"/>
  <c r="L82" i="7"/>
  <c r="L81" i="7"/>
  <c r="L80" i="7"/>
  <c r="L79" i="7"/>
  <c r="L78" i="7"/>
  <c r="L77" i="7"/>
  <c r="L76" i="7"/>
  <c r="L75" i="7"/>
  <c r="L74" i="7"/>
  <c r="L73" i="7"/>
  <c r="L72" i="7"/>
  <c r="L71" i="7"/>
  <c r="L70" i="7"/>
  <c r="L69" i="7"/>
  <c r="L68" i="7"/>
  <c r="L67" i="7"/>
  <c r="L66" i="7"/>
  <c r="L65" i="7"/>
  <c r="L64" i="7"/>
  <c r="L63" i="7"/>
  <c r="L62" i="7"/>
  <c r="L61" i="7"/>
  <c r="L60" i="7"/>
  <c r="L59" i="7"/>
  <c r="L58" i="7"/>
  <c r="L57" i="7"/>
  <c r="L56" i="7"/>
  <c r="L55" i="7"/>
  <c r="L54" i="7"/>
  <c r="L53" i="7"/>
  <c r="L52" i="7"/>
  <c r="L51" i="7"/>
  <c r="L50" i="7"/>
  <c r="L49" i="7"/>
  <c r="L48" i="7"/>
  <c r="L47" i="7"/>
  <c r="L46" i="7"/>
  <c r="L45" i="7"/>
  <c r="L44" i="7"/>
  <c r="L43" i="7"/>
  <c r="L42" i="7"/>
  <c r="L41" i="7"/>
  <c r="L40" i="7"/>
  <c r="L39" i="7"/>
  <c r="L38" i="7"/>
  <c r="L37" i="7"/>
  <c r="L36" i="7"/>
  <c r="L35" i="7"/>
  <c r="L34" i="7"/>
  <c r="L33" i="7"/>
  <c r="L32" i="7"/>
  <c r="L31" i="7"/>
  <c r="L30" i="7"/>
  <c r="L29" i="7"/>
  <c r="L28" i="7"/>
  <c r="L27" i="7"/>
  <c r="L26" i="7"/>
  <c r="L25" i="7"/>
  <c r="L24" i="7"/>
  <c r="L23" i="7"/>
  <c r="L22" i="7"/>
  <c r="L21" i="7"/>
  <c r="L20" i="7"/>
  <c r="L19" i="7"/>
  <c r="L18" i="7"/>
  <c r="L17" i="7"/>
  <c r="L16" i="7"/>
  <c r="L15" i="7"/>
  <c r="L14" i="7"/>
  <c r="L13" i="7"/>
  <c r="L12" i="7"/>
  <c r="L11" i="7"/>
  <c r="L10" i="7"/>
  <c r="L9" i="7"/>
  <c r="L8" i="7"/>
  <c r="L7" i="7"/>
  <c r="L6" i="7"/>
  <c r="L5" i="7"/>
  <c r="L4" i="7"/>
  <c r="L3" i="7"/>
  <c r="L2" i="7"/>
  <c r="K344" i="7"/>
  <c r="K343" i="7"/>
  <c r="K342" i="7"/>
  <c r="K341" i="7"/>
  <c r="K340" i="7"/>
  <c r="K339" i="7"/>
  <c r="K338" i="7"/>
  <c r="K337" i="7"/>
  <c r="K336" i="7"/>
  <c r="K335" i="7"/>
  <c r="K334" i="7"/>
  <c r="K333" i="7"/>
  <c r="K332" i="7"/>
  <c r="K331" i="7"/>
  <c r="K330" i="7"/>
  <c r="K329" i="7"/>
  <c r="K328" i="7"/>
  <c r="K327" i="7"/>
  <c r="K326" i="7"/>
  <c r="K325" i="7"/>
  <c r="K324" i="7"/>
  <c r="K323" i="7"/>
  <c r="K322" i="7"/>
  <c r="K321" i="7"/>
  <c r="K320" i="7"/>
  <c r="K319" i="7"/>
  <c r="K318" i="7"/>
  <c r="K317" i="7"/>
  <c r="K316" i="7"/>
  <c r="K315" i="7"/>
  <c r="K314" i="7"/>
  <c r="K313" i="7"/>
  <c r="K312" i="7"/>
  <c r="K311" i="7"/>
  <c r="K310" i="7"/>
  <c r="K309" i="7"/>
  <c r="K308" i="7"/>
  <c r="K307" i="7"/>
  <c r="K306" i="7"/>
  <c r="K305" i="7"/>
  <c r="K304" i="7"/>
  <c r="K303" i="7"/>
  <c r="K302" i="7"/>
  <c r="K301" i="7"/>
  <c r="K300" i="7"/>
  <c r="K299" i="7"/>
  <c r="K298" i="7"/>
  <c r="K297" i="7"/>
  <c r="K295" i="7"/>
  <c r="K294" i="7"/>
  <c r="K293" i="7"/>
  <c r="K292" i="7"/>
  <c r="K291" i="7"/>
  <c r="K290" i="7"/>
  <c r="K289" i="7"/>
  <c r="K288" i="7"/>
  <c r="K287" i="7"/>
  <c r="K286" i="7"/>
  <c r="K285" i="7"/>
  <c r="K284" i="7"/>
  <c r="K283" i="7"/>
  <c r="K282" i="7"/>
  <c r="K281" i="7"/>
  <c r="K280" i="7"/>
  <c r="K279" i="7"/>
  <c r="K278" i="7"/>
  <c r="K277" i="7"/>
  <c r="K276" i="7"/>
  <c r="K275" i="7"/>
  <c r="K274" i="7"/>
  <c r="K273" i="7"/>
  <c r="K272" i="7"/>
  <c r="K271" i="7"/>
  <c r="K270" i="7"/>
  <c r="K269" i="7"/>
  <c r="K268" i="7"/>
  <c r="K267" i="7"/>
  <c r="K266" i="7"/>
  <c r="K265" i="7"/>
  <c r="K264" i="7"/>
  <c r="K263" i="7"/>
  <c r="K262" i="7"/>
  <c r="K261" i="7"/>
  <c r="K260" i="7"/>
  <c r="K259" i="7"/>
  <c r="K258" i="7"/>
  <c r="K257" i="7"/>
  <c r="K256" i="7"/>
  <c r="K255" i="7"/>
  <c r="K254" i="7"/>
  <c r="K253" i="7"/>
  <c r="K252" i="7"/>
  <c r="K251" i="7"/>
  <c r="K250" i="7"/>
  <c r="K249" i="7"/>
  <c r="K248" i="7"/>
  <c r="K247" i="7"/>
  <c r="K246" i="7"/>
  <c r="K245" i="7"/>
  <c r="K244" i="7"/>
  <c r="K243" i="7"/>
  <c r="K242" i="7"/>
  <c r="K241" i="7"/>
  <c r="K240" i="7"/>
  <c r="K239" i="7"/>
  <c r="K238" i="7"/>
  <c r="K237" i="7"/>
  <c r="K236" i="7"/>
  <c r="K235" i="7"/>
  <c r="K234" i="7"/>
  <c r="K233" i="7"/>
  <c r="K232" i="7"/>
  <c r="K231" i="7"/>
  <c r="K230" i="7"/>
  <c r="K229" i="7"/>
  <c r="K228" i="7"/>
  <c r="K227" i="7"/>
  <c r="K226" i="7"/>
  <c r="K225" i="7"/>
  <c r="K224" i="7"/>
  <c r="K223" i="7"/>
  <c r="K222" i="7"/>
  <c r="K221" i="7"/>
  <c r="K220" i="7"/>
  <c r="K219" i="7"/>
  <c r="K218" i="7"/>
  <c r="K217" i="7"/>
  <c r="K216" i="7"/>
  <c r="K215" i="7"/>
  <c r="K214" i="7"/>
  <c r="K213" i="7"/>
  <c r="K212" i="7"/>
  <c r="K211" i="7"/>
  <c r="K210" i="7"/>
  <c r="K209" i="7"/>
  <c r="K208" i="7"/>
  <c r="K207" i="7"/>
  <c r="K206" i="7"/>
  <c r="K205" i="7"/>
  <c r="K204" i="7"/>
  <c r="K203" i="7"/>
  <c r="K202" i="7"/>
  <c r="K201" i="7"/>
  <c r="K200" i="7"/>
  <c r="K199" i="7"/>
  <c r="K198" i="7"/>
  <c r="K197" i="7"/>
  <c r="K196" i="7"/>
  <c r="K195" i="7"/>
  <c r="K194" i="7"/>
  <c r="K193" i="7"/>
  <c r="K192" i="7"/>
  <c r="K191" i="7"/>
  <c r="K190" i="7"/>
  <c r="K189" i="7"/>
  <c r="K188" i="7"/>
  <c r="K187" i="7"/>
  <c r="K186" i="7"/>
  <c r="K185" i="7"/>
  <c r="K184" i="7"/>
  <c r="K183" i="7"/>
  <c r="K182" i="7"/>
  <c r="K181" i="7"/>
  <c r="K180" i="7"/>
  <c r="K179" i="7"/>
  <c r="K178" i="7"/>
  <c r="K177" i="7"/>
  <c r="K176" i="7"/>
  <c r="K175" i="7"/>
  <c r="K174" i="7"/>
  <c r="K173" i="7"/>
  <c r="K172" i="7"/>
  <c r="K171" i="7"/>
  <c r="K170" i="7"/>
  <c r="K169" i="7"/>
  <c r="K168" i="7"/>
  <c r="K167" i="7"/>
  <c r="K166" i="7"/>
  <c r="K165" i="7"/>
  <c r="K164" i="7"/>
  <c r="K163" i="7"/>
  <c r="K162" i="7"/>
  <c r="K161" i="7"/>
  <c r="K160" i="7"/>
  <c r="K159" i="7"/>
  <c r="K158" i="7"/>
  <c r="K157" i="7"/>
  <c r="K156" i="7"/>
  <c r="K155" i="7"/>
  <c r="K154" i="7"/>
  <c r="K153" i="7"/>
  <c r="K152" i="7"/>
  <c r="K151" i="7"/>
  <c r="K150" i="7"/>
  <c r="K149" i="7"/>
  <c r="K148" i="7"/>
  <c r="K147" i="7"/>
  <c r="K146" i="7"/>
  <c r="K145" i="7"/>
  <c r="K144" i="7"/>
  <c r="K143" i="7"/>
  <c r="K142" i="7"/>
  <c r="K141" i="7"/>
  <c r="K140" i="7"/>
  <c r="K139" i="7"/>
  <c r="K138" i="7"/>
  <c r="K137" i="7"/>
  <c r="K136" i="7"/>
  <c r="K135" i="7"/>
  <c r="K134" i="7"/>
  <c r="K133" i="7"/>
  <c r="K132" i="7"/>
  <c r="K131" i="7"/>
  <c r="K130" i="7"/>
  <c r="K129" i="7"/>
  <c r="K128" i="7"/>
  <c r="K127" i="7"/>
  <c r="K126" i="7"/>
  <c r="K125" i="7"/>
  <c r="K124" i="7"/>
  <c r="K123" i="7"/>
  <c r="K122" i="7"/>
  <c r="K121" i="7"/>
  <c r="K120" i="7"/>
  <c r="K119" i="7"/>
  <c r="K118" i="7"/>
  <c r="K117" i="7"/>
  <c r="K116" i="7"/>
  <c r="K115" i="7"/>
  <c r="K114" i="7"/>
  <c r="K113" i="7"/>
  <c r="K112" i="7"/>
  <c r="K111" i="7"/>
  <c r="K110" i="7"/>
  <c r="K109" i="7"/>
  <c r="K108" i="7"/>
  <c r="K107" i="7"/>
  <c r="K106" i="7"/>
  <c r="K105" i="7"/>
  <c r="K104" i="7"/>
  <c r="K103" i="7"/>
  <c r="K102" i="7"/>
  <c r="K101" i="7"/>
  <c r="K100" i="7"/>
  <c r="K99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2" i="7"/>
  <c r="K81" i="7"/>
  <c r="K80" i="7"/>
  <c r="K79" i="7"/>
  <c r="K78" i="7"/>
  <c r="K77" i="7"/>
  <c r="K76" i="7"/>
  <c r="K75" i="7"/>
  <c r="K74" i="7"/>
  <c r="K73" i="7"/>
  <c r="K72" i="7"/>
  <c r="K71" i="7"/>
  <c r="K70" i="7"/>
  <c r="K69" i="7"/>
  <c r="K68" i="7"/>
  <c r="K67" i="7"/>
  <c r="K66" i="7"/>
  <c r="K65" i="7"/>
  <c r="K64" i="7"/>
  <c r="K63" i="7"/>
  <c r="K62" i="7"/>
  <c r="K61" i="7"/>
  <c r="K60" i="7"/>
  <c r="K59" i="7"/>
  <c r="K58" i="7"/>
  <c r="K57" i="7"/>
  <c r="K56" i="7"/>
  <c r="K55" i="7"/>
  <c r="K54" i="7"/>
  <c r="K53" i="7"/>
  <c r="K52" i="7"/>
  <c r="K51" i="7"/>
  <c r="K50" i="7"/>
  <c r="K49" i="7"/>
  <c r="K48" i="7"/>
  <c r="K47" i="7"/>
  <c r="K46" i="7"/>
  <c r="K45" i="7"/>
  <c r="K44" i="7"/>
  <c r="K43" i="7"/>
  <c r="K42" i="7"/>
  <c r="K41" i="7"/>
  <c r="K40" i="7"/>
  <c r="K39" i="7"/>
  <c r="K38" i="7"/>
  <c r="K37" i="7"/>
  <c r="K36" i="7"/>
  <c r="K35" i="7"/>
  <c r="K34" i="7"/>
  <c r="K33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K10" i="7"/>
  <c r="K9" i="7"/>
  <c r="K8" i="7"/>
  <c r="K7" i="7"/>
  <c r="K6" i="7"/>
  <c r="K5" i="7"/>
  <c r="K4" i="7"/>
  <c r="K3" i="7"/>
  <c r="K2" i="7"/>
  <c r="J344" i="7"/>
  <c r="J343" i="7"/>
  <c r="J342" i="7"/>
  <c r="J341" i="7"/>
  <c r="J340" i="7"/>
  <c r="J339" i="7"/>
  <c r="J338" i="7"/>
  <c r="J337" i="7"/>
  <c r="J336" i="7"/>
  <c r="J335" i="7"/>
  <c r="J334" i="7"/>
  <c r="J333" i="7"/>
  <c r="J332" i="7"/>
  <c r="J331" i="7"/>
  <c r="J330" i="7"/>
  <c r="J329" i="7"/>
  <c r="J328" i="7"/>
  <c r="J327" i="7"/>
  <c r="J326" i="7"/>
  <c r="J325" i="7"/>
  <c r="J324" i="7"/>
  <c r="J323" i="7"/>
  <c r="J322" i="7"/>
  <c r="J321" i="7"/>
  <c r="J320" i="7"/>
  <c r="J319" i="7"/>
  <c r="J318" i="7"/>
  <c r="J317" i="7"/>
  <c r="J316" i="7"/>
  <c r="J315" i="7"/>
  <c r="J314" i="7"/>
  <c r="J313" i="7"/>
  <c r="J312" i="7"/>
  <c r="J311" i="7"/>
  <c r="J310" i="7"/>
  <c r="J309" i="7"/>
  <c r="J308" i="7"/>
  <c r="J307" i="7"/>
  <c r="J306" i="7"/>
  <c r="J305" i="7"/>
  <c r="J304" i="7"/>
  <c r="J303" i="7"/>
  <c r="J302" i="7"/>
  <c r="J301" i="7"/>
  <c r="J300" i="7"/>
  <c r="J299" i="7"/>
  <c r="J298" i="7"/>
  <c r="J297" i="7"/>
  <c r="J296" i="7"/>
  <c r="J295" i="7"/>
  <c r="J294" i="7"/>
  <c r="J293" i="7"/>
  <c r="J292" i="7"/>
  <c r="J291" i="7"/>
  <c r="J290" i="7"/>
  <c r="J289" i="7"/>
  <c r="J288" i="7"/>
  <c r="J287" i="7"/>
  <c r="J286" i="7"/>
  <c r="J285" i="7"/>
  <c r="J284" i="7"/>
  <c r="J283" i="7"/>
  <c r="J282" i="7"/>
  <c r="J281" i="7"/>
  <c r="J280" i="7"/>
  <c r="J279" i="7"/>
  <c r="J278" i="7"/>
  <c r="J277" i="7"/>
  <c r="J276" i="7"/>
  <c r="J275" i="7"/>
  <c r="J274" i="7"/>
  <c r="J273" i="7"/>
  <c r="J272" i="7"/>
  <c r="J271" i="7"/>
  <c r="J270" i="7"/>
  <c r="J269" i="7"/>
  <c r="J268" i="7"/>
  <c r="J267" i="7"/>
  <c r="J266" i="7"/>
  <c r="J265" i="7"/>
  <c r="J264" i="7"/>
  <c r="J263" i="7"/>
  <c r="J262" i="7"/>
  <c r="J261" i="7"/>
  <c r="J260" i="7"/>
  <c r="J259" i="7"/>
  <c r="J258" i="7"/>
  <c r="J257" i="7"/>
  <c r="J256" i="7"/>
  <c r="J255" i="7"/>
  <c r="J254" i="7"/>
  <c r="J253" i="7"/>
  <c r="J252" i="7"/>
  <c r="J251" i="7"/>
  <c r="J250" i="7"/>
  <c r="J249" i="7"/>
  <c r="J248" i="7"/>
  <c r="J247" i="7"/>
  <c r="J246" i="7"/>
  <c r="J245" i="7"/>
  <c r="J244" i="7"/>
  <c r="J243" i="7"/>
  <c r="J242" i="7"/>
  <c r="J241" i="7"/>
  <c r="J240" i="7"/>
  <c r="J239" i="7"/>
  <c r="J238" i="7"/>
  <c r="J237" i="7"/>
  <c r="J236" i="7"/>
  <c r="J235" i="7"/>
  <c r="J234" i="7"/>
  <c r="J233" i="7"/>
  <c r="J232" i="7"/>
  <c r="J231" i="7"/>
  <c r="J230" i="7"/>
  <c r="J229" i="7"/>
  <c r="J228" i="7"/>
  <c r="J227" i="7"/>
  <c r="J226" i="7"/>
  <c r="J225" i="7"/>
  <c r="J224" i="7"/>
  <c r="J223" i="7"/>
  <c r="J222" i="7"/>
  <c r="J221" i="7"/>
  <c r="J220" i="7"/>
  <c r="J219" i="7"/>
  <c r="J218" i="7"/>
  <c r="J217" i="7"/>
  <c r="J216" i="7"/>
  <c r="J215" i="7"/>
  <c r="J214" i="7"/>
  <c r="J213" i="7"/>
  <c r="J212" i="7"/>
  <c r="J211" i="7"/>
  <c r="J210" i="7"/>
  <c r="J209" i="7"/>
  <c r="J208" i="7"/>
  <c r="J207" i="7"/>
  <c r="J206" i="7"/>
  <c r="J205" i="7"/>
  <c r="J204" i="7"/>
  <c r="J203" i="7"/>
  <c r="J202" i="7"/>
  <c r="J201" i="7"/>
  <c r="J200" i="7"/>
  <c r="J199" i="7"/>
  <c r="J198" i="7"/>
  <c r="J197" i="7"/>
  <c r="J196" i="7"/>
  <c r="J195" i="7"/>
  <c r="J194" i="7"/>
  <c r="J193" i="7"/>
  <c r="J192" i="7"/>
  <c r="J191" i="7"/>
  <c r="J190" i="7"/>
  <c r="J189" i="7"/>
  <c r="J188" i="7"/>
  <c r="J187" i="7"/>
  <c r="J186" i="7"/>
  <c r="J185" i="7"/>
  <c r="J184" i="7"/>
  <c r="J183" i="7"/>
  <c r="J182" i="7"/>
  <c r="J181" i="7"/>
  <c r="J180" i="7"/>
  <c r="J179" i="7"/>
  <c r="J178" i="7"/>
  <c r="J177" i="7"/>
  <c r="J176" i="7"/>
  <c r="J175" i="7"/>
  <c r="J174" i="7"/>
  <c r="J173" i="7"/>
  <c r="J172" i="7"/>
  <c r="J171" i="7"/>
  <c r="J170" i="7"/>
  <c r="J169" i="7"/>
  <c r="J168" i="7"/>
  <c r="J167" i="7"/>
  <c r="J166" i="7"/>
  <c r="J165" i="7"/>
  <c r="J164" i="7"/>
  <c r="J163" i="7"/>
  <c r="J162" i="7"/>
  <c r="J161" i="7"/>
  <c r="J160" i="7"/>
  <c r="J159" i="7"/>
  <c r="J158" i="7"/>
  <c r="J157" i="7"/>
  <c r="J156" i="7"/>
  <c r="J155" i="7"/>
  <c r="J154" i="7"/>
  <c r="J153" i="7"/>
  <c r="J152" i="7"/>
  <c r="J151" i="7"/>
  <c r="J150" i="7"/>
  <c r="J149" i="7"/>
  <c r="J148" i="7"/>
  <c r="J147" i="7"/>
  <c r="J146" i="7"/>
  <c r="J145" i="7"/>
  <c r="J144" i="7"/>
  <c r="J143" i="7"/>
  <c r="J142" i="7"/>
  <c r="J141" i="7"/>
  <c r="J140" i="7"/>
  <c r="J139" i="7"/>
  <c r="J138" i="7"/>
  <c r="J137" i="7"/>
  <c r="J136" i="7"/>
  <c r="J135" i="7"/>
  <c r="J134" i="7"/>
  <c r="J133" i="7"/>
  <c r="J132" i="7"/>
  <c r="J131" i="7"/>
  <c r="J130" i="7"/>
  <c r="J129" i="7"/>
  <c r="J128" i="7"/>
  <c r="J127" i="7"/>
  <c r="J126" i="7"/>
  <c r="J125" i="7"/>
  <c r="J124" i="7"/>
  <c r="J123" i="7"/>
  <c r="J122" i="7"/>
  <c r="J121" i="7"/>
  <c r="J120" i="7"/>
  <c r="J119" i="7"/>
  <c r="J118" i="7"/>
  <c r="J117" i="7"/>
  <c r="J116" i="7"/>
  <c r="J115" i="7"/>
  <c r="J114" i="7"/>
  <c r="J113" i="7"/>
  <c r="J112" i="7"/>
  <c r="J111" i="7"/>
  <c r="J110" i="7"/>
  <c r="J109" i="7"/>
  <c r="J108" i="7"/>
  <c r="J107" i="7"/>
  <c r="J106" i="7"/>
  <c r="J105" i="7"/>
  <c r="J104" i="7"/>
  <c r="J103" i="7"/>
  <c r="J102" i="7"/>
  <c r="J101" i="7"/>
  <c r="J100" i="7"/>
  <c r="J99" i="7"/>
  <c r="J98" i="7"/>
  <c r="J97" i="7"/>
  <c r="J96" i="7"/>
  <c r="J95" i="7"/>
  <c r="J94" i="7"/>
  <c r="J93" i="7"/>
  <c r="J92" i="7"/>
  <c r="J91" i="7"/>
  <c r="J90" i="7"/>
  <c r="J89" i="7"/>
  <c r="J88" i="7"/>
  <c r="J87" i="7"/>
  <c r="J86" i="7"/>
  <c r="J85" i="7"/>
  <c r="J84" i="7"/>
  <c r="J83" i="7"/>
  <c r="J82" i="7"/>
  <c r="J81" i="7"/>
  <c r="J80" i="7"/>
  <c r="J79" i="7"/>
  <c r="J78" i="7"/>
  <c r="J77" i="7"/>
  <c r="J76" i="7"/>
  <c r="J75" i="7"/>
  <c r="J74" i="7"/>
  <c r="J73" i="7"/>
  <c r="J72" i="7"/>
  <c r="J71" i="7"/>
  <c r="J70" i="7"/>
  <c r="J69" i="7"/>
  <c r="J68" i="7"/>
  <c r="J67" i="7"/>
  <c r="J66" i="7"/>
  <c r="J65" i="7"/>
  <c r="J64" i="7"/>
  <c r="J63" i="7"/>
  <c r="J62" i="7"/>
  <c r="J61" i="7"/>
  <c r="J60" i="7"/>
  <c r="J59" i="7"/>
  <c r="J58" i="7"/>
  <c r="J57" i="7"/>
  <c r="J56" i="7"/>
  <c r="J55" i="7"/>
  <c r="J54" i="7"/>
  <c r="J53" i="7"/>
  <c r="J52" i="7"/>
  <c r="J51" i="7"/>
  <c r="J50" i="7"/>
  <c r="J49" i="7"/>
  <c r="J48" i="7"/>
  <c r="J47" i="7"/>
  <c r="J46" i="7"/>
  <c r="J45" i="7"/>
  <c r="J44" i="7"/>
  <c r="J43" i="7"/>
  <c r="J42" i="7"/>
  <c r="J41" i="7"/>
  <c r="J40" i="7"/>
  <c r="J39" i="7"/>
  <c r="J38" i="7"/>
  <c r="J37" i="7"/>
  <c r="J36" i="7"/>
  <c r="J35" i="7"/>
  <c r="J34" i="7"/>
  <c r="J33" i="7"/>
  <c r="J32" i="7"/>
  <c r="J31" i="7"/>
  <c r="J30" i="7"/>
  <c r="J29" i="7"/>
  <c r="J28" i="7"/>
  <c r="J27" i="7"/>
  <c r="J26" i="7"/>
  <c r="J25" i="7"/>
  <c r="J24" i="7"/>
  <c r="J23" i="7"/>
  <c r="J22" i="7"/>
  <c r="J21" i="7"/>
  <c r="J20" i="7"/>
  <c r="J19" i="7"/>
  <c r="J18" i="7"/>
  <c r="J17" i="7"/>
  <c r="J16" i="7"/>
  <c r="J15" i="7"/>
  <c r="J14" i="7"/>
  <c r="J13" i="7"/>
  <c r="J12" i="7"/>
  <c r="J11" i="7"/>
  <c r="J10" i="7"/>
  <c r="J9" i="7"/>
  <c r="J8" i="7"/>
  <c r="J7" i="7"/>
  <c r="J6" i="7"/>
  <c r="J5" i="7"/>
  <c r="J4" i="7"/>
  <c r="J3" i="7"/>
  <c r="J2" i="7"/>
  <c r="I344" i="7"/>
  <c r="I343" i="7"/>
  <c r="I342" i="7"/>
  <c r="I341" i="7"/>
  <c r="I340" i="7"/>
  <c r="I339" i="7"/>
  <c r="I338" i="7"/>
  <c r="I337" i="7"/>
  <c r="I336" i="7"/>
  <c r="I335" i="7"/>
  <c r="I334" i="7"/>
  <c r="I333" i="7"/>
  <c r="I332" i="7"/>
  <c r="I331" i="7"/>
  <c r="I330" i="7"/>
  <c r="I329" i="7"/>
  <c r="I328" i="7"/>
  <c r="I327" i="7"/>
  <c r="I326" i="7"/>
  <c r="I325" i="7"/>
  <c r="I324" i="7"/>
  <c r="I323" i="7"/>
  <c r="I322" i="7"/>
  <c r="I321" i="7"/>
  <c r="I320" i="7"/>
  <c r="I319" i="7"/>
  <c r="I318" i="7"/>
  <c r="I317" i="7"/>
  <c r="I316" i="7"/>
  <c r="I315" i="7"/>
  <c r="I314" i="7"/>
  <c r="I313" i="7"/>
  <c r="I312" i="7"/>
  <c r="I311" i="7"/>
  <c r="I310" i="7"/>
  <c r="I309" i="7"/>
  <c r="I308" i="7"/>
  <c r="I307" i="7"/>
  <c r="I306" i="7"/>
  <c r="I305" i="7"/>
  <c r="I304" i="7"/>
  <c r="I303" i="7"/>
  <c r="I302" i="7"/>
  <c r="I301" i="7"/>
  <c r="I300" i="7"/>
  <c r="I299" i="7"/>
  <c r="I298" i="7"/>
  <c r="I297" i="7"/>
  <c r="I295" i="7"/>
  <c r="I294" i="7"/>
  <c r="I293" i="7"/>
  <c r="I292" i="7"/>
  <c r="I291" i="7"/>
  <c r="I290" i="7"/>
  <c r="I289" i="7"/>
  <c r="I288" i="7"/>
  <c r="I287" i="7"/>
  <c r="I286" i="7"/>
  <c r="I285" i="7"/>
  <c r="I284" i="7"/>
  <c r="I283" i="7"/>
  <c r="I282" i="7"/>
  <c r="I281" i="7"/>
  <c r="I280" i="7"/>
  <c r="I279" i="7"/>
  <c r="I278" i="7"/>
  <c r="I277" i="7"/>
  <c r="I276" i="7"/>
  <c r="I275" i="7"/>
  <c r="I274" i="7"/>
  <c r="I273" i="7"/>
  <c r="I272" i="7"/>
  <c r="I271" i="7"/>
  <c r="I270" i="7"/>
  <c r="I269" i="7"/>
  <c r="I268" i="7"/>
  <c r="I267" i="7"/>
  <c r="I266" i="7"/>
  <c r="I265" i="7"/>
  <c r="I264" i="7"/>
  <c r="I263" i="7"/>
  <c r="I262" i="7"/>
  <c r="I261" i="7"/>
  <c r="I260" i="7"/>
  <c r="I259" i="7"/>
  <c r="I258" i="7"/>
  <c r="I257" i="7"/>
  <c r="I256" i="7"/>
  <c r="I255" i="7"/>
  <c r="I254" i="7"/>
  <c r="I253" i="7"/>
  <c r="I252" i="7"/>
  <c r="I251" i="7"/>
  <c r="I250" i="7"/>
  <c r="I249" i="7"/>
  <c r="I248" i="7"/>
  <c r="I247" i="7"/>
  <c r="I246" i="7"/>
  <c r="I245" i="7"/>
  <c r="I244" i="7"/>
  <c r="I243" i="7"/>
  <c r="I242" i="7"/>
  <c r="I241" i="7"/>
  <c r="I240" i="7"/>
  <c r="I239" i="7"/>
  <c r="I238" i="7"/>
  <c r="I237" i="7"/>
  <c r="I236" i="7"/>
  <c r="I235" i="7"/>
  <c r="I234" i="7"/>
  <c r="I233" i="7"/>
  <c r="I232" i="7"/>
  <c r="I231" i="7"/>
  <c r="I230" i="7"/>
  <c r="I229" i="7"/>
  <c r="I228" i="7"/>
  <c r="I227" i="7"/>
  <c r="I226" i="7"/>
  <c r="I225" i="7"/>
  <c r="I224" i="7"/>
  <c r="I223" i="7"/>
  <c r="I222" i="7"/>
  <c r="I221" i="7"/>
  <c r="I220" i="7"/>
  <c r="I219" i="7"/>
  <c r="I218" i="7"/>
  <c r="I217" i="7"/>
  <c r="I216" i="7"/>
  <c r="I215" i="7"/>
  <c r="I214" i="7"/>
  <c r="I213" i="7"/>
  <c r="I212" i="7"/>
  <c r="I211" i="7"/>
  <c r="I210" i="7"/>
  <c r="I209" i="7"/>
  <c r="I208" i="7"/>
  <c r="I207" i="7"/>
  <c r="I206" i="7"/>
  <c r="I205" i="7"/>
  <c r="I204" i="7"/>
  <c r="I203" i="7"/>
  <c r="I202" i="7"/>
  <c r="I201" i="7"/>
  <c r="I200" i="7"/>
  <c r="I199" i="7"/>
  <c r="I198" i="7"/>
  <c r="I197" i="7"/>
  <c r="I196" i="7"/>
  <c r="I195" i="7"/>
  <c r="I194" i="7"/>
  <c r="I193" i="7"/>
  <c r="I192" i="7"/>
  <c r="I191" i="7"/>
  <c r="I190" i="7"/>
  <c r="I189" i="7"/>
  <c r="I188" i="7"/>
  <c r="I187" i="7"/>
  <c r="I186" i="7"/>
  <c r="I185" i="7"/>
  <c r="I184" i="7"/>
  <c r="I183" i="7"/>
  <c r="I182" i="7"/>
  <c r="I181" i="7"/>
  <c r="I180" i="7"/>
  <c r="I179" i="7"/>
  <c r="I178" i="7"/>
  <c r="I177" i="7"/>
  <c r="I176" i="7"/>
  <c r="I175" i="7"/>
  <c r="I174" i="7"/>
  <c r="I173" i="7"/>
  <c r="I172" i="7"/>
  <c r="I171" i="7"/>
  <c r="I170" i="7"/>
  <c r="I169" i="7"/>
  <c r="I168" i="7"/>
  <c r="I167" i="7"/>
  <c r="I166" i="7"/>
  <c r="I165" i="7"/>
  <c r="I164" i="7"/>
  <c r="I163" i="7"/>
  <c r="I162" i="7"/>
  <c r="I161" i="7"/>
  <c r="I160" i="7"/>
  <c r="I159" i="7"/>
  <c r="I158" i="7"/>
  <c r="I157" i="7"/>
  <c r="I156" i="7"/>
  <c r="I155" i="7"/>
  <c r="I154" i="7"/>
  <c r="I153" i="7"/>
  <c r="I152" i="7"/>
  <c r="I151" i="7"/>
  <c r="I150" i="7"/>
  <c r="I149" i="7"/>
  <c r="I148" i="7"/>
  <c r="I147" i="7"/>
  <c r="I146" i="7"/>
  <c r="I145" i="7"/>
  <c r="I144" i="7"/>
  <c r="I143" i="7"/>
  <c r="I142" i="7"/>
  <c r="I141" i="7"/>
  <c r="I140" i="7"/>
  <c r="I139" i="7"/>
  <c r="I138" i="7"/>
  <c r="I137" i="7"/>
  <c r="I136" i="7"/>
  <c r="I135" i="7"/>
  <c r="I134" i="7"/>
  <c r="I133" i="7"/>
  <c r="I132" i="7"/>
  <c r="I131" i="7"/>
  <c r="I130" i="7"/>
  <c r="I129" i="7"/>
  <c r="I128" i="7"/>
  <c r="I127" i="7"/>
  <c r="I126" i="7"/>
  <c r="I125" i="7"/>
  <c r="I124" i="7"/>
  <c r="I123" i="7"/>
  <c r="I122" i="7"/>
  <c r="I121" i="7"/>
  <c r="I120" i="7"/>
  <c r="I119" i="7"/>
  <c r="I118" i="7"/>
  <c r="I117" i="7"/>
  <c r="I116" i="7"/>
  <c r="I115" i="7"/>
  <c r="I114" i="7"/>
  <c r="I113" i="7"/>
  <c r="I112" i="7"/>
  <c r="I111" i="7"/>
  <c r="I110" i="7"/>
  <c r="I109" i="7"/>
  <c r="I108" i="7"/>
  <c r="I107" i="7"/>
  <c r="I106" i="7"/>
  <c r="I105" i="7"/>
  <c r="I104" i="7"/>
  <c r="I103" i="7"/>
  <c r="I102" i="7"/>
  <c r="I101" i="7"/>
  <c r="I100" i="7"/>
  <c r="I99" i="7"/>
  <c r="I98" i="7"/>
  <c r="I97" i="7"/>
  <c r="I96" i="7"/>
  <c r="I95" i="7"/>
  <c r="I94" i="7"/>
  <c r="I93" i="7"/>
  <c r="I92" i="7"/>
  <c r="I91" i="7"/>
  <c r="I90" i="7"/>
  <c r="I89" i="7"/>
  <c r="I88" i="7"/>
  <c r="I87" i="7"/>
  <c r="I86" i="7"/>
  <c r="I85" i="7"/>
  <c r="I84" i="7"/>
  <c r="I83" i="7"/>
  <c r="I82" i="7"/>
  <c r="I81" i="7"/>
  <c r="I80" i="7"/>
  <c r="I79" i="7"/>
  <c r="I78" i="7"/>
  <c r="I77" i="7"/>
  <c r="I76" i="7"/>
  <c r="I75" i="7"/>
  <c r="I74" i="7"/>
  <c r="I73" i="7"/>
  <c r="I72" i="7"/>
  <c r="I71" i="7"/>
  <c r="I70" i="7"/>
  <c r="I69" i="7"/>
  <c r="I68" i="7"/>
  <c r="I67" i="7"/>
  <c r="I66" i="7"/>
  <c r="I65" i="7"/>
  <c r="I64" i="7"/>
  <c r="I63" i="7"/>
  <c r="I62" i="7"/>
  <c r="I61" i="7"/>
  <c r="I60" i="7"/>
  <c r="I59" i="7"/>
  <c r="I58" i="7"/>
  <c r="I57" i="7"/>
  <c r="I56" i="7"/>
  <c r="I55" i="7"/>
  <c r="I54" i="7"/>
  <c r="I53" i="7"/>
  <c r="I52" i="7"/>
  <c r="I51" i="7"/>
  <c r="I50" i="7"/>
  <c r="I49" i="7"/>
  <c r="I48" i="7"/>
  <c r="I47" i="7"/>
  <c r="I46" i="7"/>
  <c r="I45" i="7"/>
  <c r="I44" i="7"/>
  <c r="I43" i="7"/>
  <c r="I42" i="7"/>
  <c r="I41" i="7"/>
  <c r="I40" i="7"/>
  <c r="I39" i="7"/>
  <c r="I38" i="7"/>
  <c r="I37" i="7"/>
  <c r="I36" i="7"/>
  <c r="I35" i="7"/>
  <c r="I34" i="7"/>
  <c r="I33" i="7"/>
  <c r="I32" i="7"/>
  <c r="I31" i="7"/>
  <c r="I30" i="7"/>
  <c r="I29" i="7"/>
  <c r="I28" i="7"/>
  <c r="I27" i="7"/>
  <c r="I26" i="7"/>
  <c r="I25" i="7"/>
  <c r="I24" i="7"/>
  <c r="I23" i="7"/>
  <c r="I22" i="7"/>
  <c r="I21" i="7"/>
  <c r="I20" i="7"/>
  <c r="I19" i="7"/>
  <c r="I18" i="7"/>
  <c r="I17" i="7"/>
  <c r="I16" i="7"/>
  <c r="I15" i="7"/>
  <c r="I14" i="7"/>
  <c r="I13" i="7"/>
  <c r="I12" i="7"/>
  <c r="I11" i="7"/>
  <c r="I10" i="7"/>
  <c r="I9" i="7"/>
  <c r="I8" i="7"/>
  <c r="I7" i="7"/>
  <c r="I6" i="7"/>
  <c r="I5" i="7"/>
  <c r="I4" i="7"/>
  <c r="I3" i="7"/>
  <c r="I2" i="7"/>
  <c r="H344" i="7"/>
  <c r="H343" i="7"/>
  <c r="H342" i="7"/>
  <c r="H341" i="7"/>
  <c r="H340" i="7"/>
  <c r="H339" i="7"/>
  <c r="H338" i="7"/>
  <c r="H337" i="7"/>
  <c r="H336" i="7"/>
  <c r="H335" i="7"/>
  <c r="H334" i="7"/>
  <c r="H333" i="7"/>
  <c r="H332" i="7"/>
  <c r="H331" i="7"/>
  <c r="H330" i="7"/>
  <c r="H329" i="7"/>
  <c r="H328" i="7"/>
  <c r="H327" i="7"/>
  <c r="H326" i="7"/>
  <c r="H325" i="7"/>
  <c r="H324" i="7"/>
  <c r="H323" i="7"/>
  <c r="H322" i="7"/>
  <c r="H321" i="7"/>
  <c r="H320" i="7"/>
  <c r="H319" i="7"/>
  <c r="H318" i="7"/>
  <c r="H317" i="7"/>
  <c r="H316" i="7"/>
  <c r="H315" i="7"/>
  <c r="H314" i="7"/>
  <c r="H313" i="7"/>
  <c r="H312" i="7"/>
  <c r="H311" i="7"/>
  <c r="H310" i="7"/>
  <c r="H309" i="7"/>
  <c r="H308" i="7"/>
  <c r="H307" i="7"/>
  <c r="H306" i="7"/>
  <c r="H305" i="7"/>
  <c r="H304" i="7"/>
  <c r="H303" i="7"/>
  <c r="H302" i="7"/>
  <c r="H301" i="7"/>
  <c r="H300" i="7"/>
  <c r="H299" i="7"/>
  <c r="H298" i="7"/>
  <c r="H297" i="7"/>
  <c r="H295" i="7"/>
  <c r="H294" i="7"/>
  <c r="H293" i="7"/>
  <c r="H292" i="7"/>
  <c r="H291" i="7"/>
  <c r="H290" i="7"/>
  <c r="H289" i="7"/>
  <c r="H288" i="7"/>
  <c r="H287" i="7"/>
  <c r="H286" i="7"/>
  <c r="H285" i="7"/>
  <c r="H284" i="7"/>
  <c r="H283" i="7"/>
  <c r="H282" i="7"/>
  <c r="H281" i="7"/>
  <c r="H280" i="7"/>
  <c r="H279" i="7"/>
  <c r="H278" i="7"/>
  <c r="H277" i="7"/>
  <c r="H276" i="7"/>
  <c r="H275" i="7"/>
  <c r="H274" i="7"/>
  <c r="H273" i="7"/>
  <c r="H272" i="7"/>
  <c r="H271" i="7"/>
  <c r="H270" i="7"/>
  <c r="H269" i="7"/>
  <c r="H268" i="7"/>
  <c r="H267" i="7"/>
  <c r="H266" i="7"/>
  <c r="H265" i="7"/>
  <c r="H264" i="7"/>
  <c r="H263" i="7"/>
  <c r="H262" i="7"/>
  <c r="H261" i="7"/>
  <c r="H260" i="7"/>
  <c r="H259" i="7"/>
  <c r="H258" i="7"/>
  <c r="H257" i="7"/>
  <c r="H256" i="7"/>
  <c r="H255" i="7"/>
  <c r="H254" i="7"/>
  <c r="H253" i="7"/>
  <c r="H252" i="7"/>
  <c r="H251" i="7"/>
  <c r="H250" i="7"/>
  <c r="H249" i="7"/>
  <c r="H248" i="7"/>
  <c r="H247" i="7"/>
  <c r="H246" i="7"/>
  <c r="H245" i="7"/>
  <c r="H244" i="7"/>
  <c r="H243" i="7"/>
  <c r="H242" i="7"/>
  <c r="H241" i="7"/>
  <c r="H240" i="7"/>
  <c r="H239" i="7"/>
  <c r="H238" i="7"/>
  <c r="H237" i="7"/>
  <c r="H236" i="7"/>
  <c r="H235" i="7"/>
  <c r="H234" i="7"/>
  <c r="H233" i="7"/>
  <c r="H232" i="7"/>
  <c r="H231" i="7"/>
  <c r="H230" i="7"/>
  <c r="H229" i="7"/>
  <c r="H228" i="7"/>
  <c r="H227" i="7"/>
  <c r="H226" i="7"/>
  <c r="H225" i="7"/>
  <c r="H224" i="7"/>
  <c r="H223" i="7"/>
  <c r="H222" i="7"/>
  <c r="H221" i="7"/>
  <c r="H220" i="7"/>
  <c r="H219" i="7"/>
  <c r="H218" i="7"/>
  <c r="H217" i="7"/>
  <c r="H216" i="7"/>
  <c r="H215" i="7"/>
  <c r="H214" i="7"/>
  <c r="H213" i="7"/>
  <c r="H212" i="7"/>
  <c r="H211" i="7"/>
  <c r="H210" i="7"/>
  <c r="H209" i="7"/>
  <c r="H208" i="7"/>
  <c r="H207" i="7"/>
  <c r="H206" i="7"/>
  <c r="H205" i="7"/>
  <c r="H204" i="7"/>
  <c r="H203" i="7"/>
  <c r="H202" i="7"/>
  <c r="H201" i="7"/>
  <c r="H200" i="7"/>
  <c r="H199" i="7"/>
  <c r="H198" i="7"/>
  <c r="H197" i="7"/>
  <c r="H196" i="7"/>
  <c r="H195" i="7"/>
  <c r="H194" i="7"/>
  <c r="H193" i="7"/>
  <c r="H192" i="7"/>
  <c r="H191" i="7"/>
  <c r="H190" i="7"/>
  <c r="H189" i="7"/>
  <c r="H188" i="7"/>
  <c r="H187" i="7"/>
  <c r="H186" i="7"/>
  <c r="H185" i="7"/>
  <c r="H184" i="7"/>
  <c r="H183" i="7"/>
  <c r="H182" i="7"/>
  <c r="H181" i="7"/>
  <c r="H180" i="7"/>
  <c r="H179" i="7"/>
  <c r="H178" i="7"/>
  <c r="H177" i="7"/>
  <c r="H176" i="7"/>
  <c r="H175" i="7"/>
  <c r="H174" i="7"/>
  <c r="H173" i="7"/>
  <c r="H172" i="7"/>
  <c r="H171" i="7"/>
  <c r="H170" i="7"/>
  <c r="H169" i="7"/>
  <c r="H168" i="7"/>
  <c r="H167" i="7"/>
  <c r="H166" i="7"/>
  <c r="H165" i="7"/>
  <c r="H164" i="7"/>
  <c r="H163" i="7"/>
  <c r="H162" i="7"/>
  <c r="H161" i="7"/>
  <c r="H160" i="7"/>
  <c r="H159" i="7"/>
  <c r="H158" i="7"/>
  <c r="H157" i="7"/>
  <c r="H156" i="7"/>
  <c r="H155" i="7"/>
  <c r="H154" i="7"/>
  <c r="H153" i="7"/>
  <c r="H152" i="7"/>
  <c r="H151" i="7"/>
  <c r="H150" i="7"/>
  <c r="H149" i="7"/>
  <c r="H148" i="7"/>
  <c r="H147" i="7"/>
  <c r="H146" i="7"/>
  <c r="H145" i="7"/>
  <c r="H144" i="7"/>
  <c r="H143" i="7"/>
  <c r="H142" i="7"/>
  <c r="H141" i="7"/>
  <c r="H140" i="7"/>
  <c r="H139" i="7"/>
  <c r="H138" i="7"/>
  <c r="H137" i="7"/>
  <c r="H136" i="7"/>
  <c r="H135" i="7"/>
  <c r="H134" i="7"/>
  <c r="H133" i="7"/>
  <c r="H132" i="7"/>
  <c r="H131" i="7"/>
  <c r="H130" i="7"/>
  <c r="H129" i="7"/>
  <c r="H128" i="7"/>
  <c r="H127" i="7"/>
  <c r="H126" i="7"/>
  <c r="H125" i="7"/>
  <c r="H124" i="7"/>
  <c r="H123" i="7"/>
  <c r="H122" i="7"/>
  <c r="H121" i="7"/>
  <c r="H120" i="7"/>
  <c r="H119" i="7"/>
  <c r="H118" i="7"/>
  <c r="H117" i="7"/>
  <c r="H116" i="7"/>
  <c r="H115" i="7"/>
  <c r="H114" i="7"/>
  <c r="H113" i="7"/>
  <c r="H112" i="7"/>
  <c r="H111" i="7"/>
  <c r="H110" i="7"/>
  <c r="H109" i="7"/>
  <c r="H108" i="7"/>
  <c r="H107" i="7"/>
  <c r="H106" i="7"/>
  <c r="H105" i="7"/>
  <c r="H104" i="7"/>
  <c r="H103" i="7"/>
  <c r="H102" i="7"/>
  <c r="H101" i="7"/>
  <c r="H100" i="7"/>
  <c r="H99" i="7"/>
  <c r="H98" i="7"/>
  <c r="H97" i="7"/>
  <c r="H96" i="7"/>
  <c r="H95" i="7"/>
  <c r="H94" i="7"/>
  <c r="H93" i="7"/>
  <c r="H92" i="7"/>
  <c r="H91" i="7"/>
  <c r="H90" i="7"/>
  <c r="H89" i="7"/>
  <c r="H88" i="7"/>
  <c r="H87" i="7"/>
  <c r="H86" i="7"/>
  <c r="H85" i="7"/>
  <c r="H84" i="7"/>
  <c r="H83" i="7"/>
  <c r="H82" i="7"/>
  <c r="H81" i="7"/>
  <c r="H80" i="7"/>
  <c r="H79" i="7"/>
  <c r="H78" i="7"/>
  <c r="H77" i="7"/>
  <c r="H76" i="7"/>
  <c r="H75" i="7"/>
  <c r="H74" i="7"/>
  <c r="H73" i="7"/>
  <c r="H72" i="7"/>
  <c r="H71" i="7"/>
  <c r="H70" i="7"/>
  <c r="H69" i="7"/>
  <c r="H68" i="7"/>
  <c r="H67" i="7"/>
  <c r="H66" i="7"/>
  <c r="H65" i="7"/>
  <c r="H64" i="7"/>
  <c r="H63" i="7"/>
  <c r="H62" i="7"/>
  <c r="H61" i="7"/>
  <c r="H60" i="7"/>
  <c r="H59" i="7"/>
  <c r="H58" i="7"/>
  <c r="H57" i="7"/>
  <c r="H56" i="7"/>
  <c r="H55" i="7"/>
  <c r="H54" i="7"/>
  <c r="H53" i="7"/>
  <c r="H52" i="7"/>
  <c r="H51" i="7"/>
  <c r="H50" i="7"/>
  <c r="H49" i="7"/>
  <c r="H48" i="7"/>
  <c r="H47" i="7"/>
  <c r="H46" i="7"/>
  <c r="H45" i="7"/>
  <c r="H44" i="7"/>
  <c r="H43" i="7"/>
  <c r="H42" i="7"/>
  <c r="H41" i="7"/>
  <c r="H40" i="7"/>
  <c r="H39" i="7"/>
  <c r="H38" i="7"/>
  <c r="H37" i="7"/>
  <c r="H36" i="7"/>
  <c r="H35" i="7"/>
  <c r="H34" i="7"/>
  <c r="H33" i="7"/>
  <c r="H32" i="7"/>
  <c r="H31" i="7"/>
  <c r="H30" i="7"/>
  <c r="H29" i="7"/>
  <c r="H28" i="7"/>
  <c r="H27" i="7"/>
  <c r="H26" i="7"/>
  <c r="H25" i="7"/>
  <c r="H24" i="7"/>
  <c r="H23" i="7"/>
  <c r="H22" i="7"/>
  <c r="H21" i="7"/>
  <c r="H20" i="7"/>
  <c r="H19" i="7"/>
  <c r="H18" i="7"/>
  <c r="H17" i="7"/>
  <c r="H16" i="7"/>
  <c r="H15" i="7"/>
  <c r="H14" i="7"/>
  <c r="H13" i="7"/>
  <c r="H12" i="7"/>
  <c r="H11" i="7"/>
  <c r="H10" i="7"/>
  <c r="H9" i="7"/>
  <c r="H8" i="7"/>
  <c r="H7" i="7"/>
  <c r="H6" i="7"/>
  <c r="H5" i="7"/>
  <c r="H4" i="7"/>
  <c r="H3" i="7"/>
  <c r="H2" i="7"/>
  <c r="G344" i="7"/>
  <c r="G343" i="7"/>
  <c r="G342" i="7"/>
  <c r="G341" i="7"/>
  <c r="G340" i="7"/>
  <c r="G339" i="7"/>
  <c r="G338" i="7"/>
  <c r="G337" i="7"/>
  <c r="G336" i="7"/>
  <c r="G335" i="7"/>
  <c r="G334" i="7"/>
  <c r="G333" i="7"/>
  <c r="G332" i="7"/>
  <c r="G331" i="7"/>
  <c r="G330" i="7"/>
  <c r="G329" i="7"/>
  <c r="G328" i="7"/>
  <c r="G327" i="7"/>
  <c r="G326" i="7"/>
  <c r="G325" i="7"/>
  <c r="G324" i="7"/>
  <c r="G323" i="7"/>
  <c r="G322" i="7"/>
  <c r="G321" i="7"/>
  <c r="G320" i="7"/>
  <c r="G319" i="7"/>
  <c r="G318" i="7"/>
  <c r="G317" i="7"/>
  <c r="G316" i="7"/>
  <c r="G315" i="7"/>
  <c r="G314" i="7"/>
  <c r="G313" i="7"/>
  <c r="G312" i="7"/>
  <c r="G311" i="7"/>
  <c r="G310" i="7"/>
  <c r="G309" i="7"/>
  <c r="G308" i="7"/>
  <c r="G307" i="7"/>
  <c r="G306" i="7"/>
  <c r="G305" i="7"/>
  <c r="G304" i="7"/>
  <c r="G303" i="7"/>
  <c r="G302" i="7"/>
  <c r="G301" i="7"/>
  <c r="G300" i="7"/>
  <c r="G299" i="7"/>
  <c r="G298" i="7"/>
  <c r="G297" i="7"/>
  <c r="G295" i="7"/>
  <c r="G294" i="7"/>
  <c r="G293" i="7"/>
  <c r="G292" i="7"/>
  <c r="G291" i="7"/>
  <c r="G290" i="7"/>
  <c r="G289" i="7"/>
  <c r="G288" i="7"/>
  <c r="G287" i="7"/>
  <c r="G286" i="7"/>
  <c r="G285" i="7"/>
  <c r="G284" i="7"/>
  <c r="G283" i="7"/>
  <c r="G282" i="7"/>
  <c r="G281" i="7"/>
  <c r="G280" i="7"/>
  <c r="G279" i="7"/>
  <c r="G278" i="7"/>
  <c r="G277" i="7"/>
  <c r="G276" i="7"/>
  <c r="G275" i="7"/>
  <c r="G274" i="7"/>
  <c r="G273" i="7"/>
  <c r="G272" i="7"/>
  <c r="G271" i="7"/>
  <c r="G270" i="7"/>
  <c r="G269" i="7"/>
  <c r="G268" i="7"/>
  <c r="G267" i="7"/>
  <c r="G266" i="7"/>
  <c r="G265" i="7"/>
  <c r="G264" i="7"/>
  <c r="G263" i="7"/>
  <c r="G262" i="7"/>
  <c r="G261" i="7"/>
  <c r="G260" i="7"/>
  <c r="G259" i="7"/>
  <c r="G258" i="7"/>
  <c r="G257" i="7"/>
  <c r="G256" i="7"/>
  <c r="G255" i="7"/>
  <c r="G254" i="7"/>
  <c r="G253" i="7"/>
  <c r="G252" i="7"/>
  <c r="G251" i="7"/>
  <c r="G250" i="7"/>
  <c r="G249" i="7"/>
  <c r="G248" i="7"/>
  <c r="G247" i="7"/>
  <c r="G246" i="7"/>
  <c r="G245" i="7"/>
  <c r="G244" i="7"/>
  <c r="G243" i="7"/>
  <c r="G242" i="7"/>
  <c r="G241" i="7"/>
  <c r="G240" i="7"/>
  <c r="G239" i="7"/>
  <c r="G238" i="7"/>
  <c r="G237" i="7"/>
  <c r="G236" i="7"/>
  <c r="G235" i="7"/>
  <c r="G234" i="7"/>
  <c r="G233" i="7"/>
  <c r="G232" i="7"/>
  <c r="G231" i="7"/>
  <c r="G230" i="7"/>
  <c r="G229" i="7"/>
  <c r="G228" i="7"/>
  <c r="G227" i="7"/>
  <c r="G226" i="7"/>
  <c r="G225" i="7"/>
  <c r="G224" i="7"/>
  <c r="G223" i="7"/>
  <c r="G222" i="7"/>
  <c r="G221" i="7"/>
  <c r="G220" i="7"/>
  <c r="G219" i="7"/>
  <c r="G218" i="7"/>
  <c r="G217" i="7"/>
  <c r="G216" i="7"/>
  <c r="G215" i="7"/>
  <c r="G214" i="7"/>
  <c r="G213" i="7"/>
  <c r="G212" i="7"/>
  <c r="G211" i="7"/>
  <c r="G210" i="7"/>
  <c r="G209" i="7"/>
  <c r="G208" i="7"/>
  <c r="G207" i="7"/>
  <c r="G206" i="7"/>
  <c r="G205" i="7"/>
  <c r="G204" i="7"/>
  <c r="G203" i="7"/>
  <c r="G202" i="7"/>
  <c r="G201" i="7"/>
  <c r="G200" i="7"/>
  <c r="G199" i="7"/>
  <c r="G198" i="7"/>
  <c r="G197" i="7"/>
  <c r="G196" i="7"/>
  <c r="G195" i="7"/>
  <c r="G194" i="7"/>
  <c r="G193" i="7"/>
  <c r="G192" i="7"/>
  <c r="G191" i="7"/>
  <c r="G190" i="7"/>
  <c r="G189" i="7"/>
  <c r="G188" i="7"/>
  <c r="G187" i="7"/>
  <c r="G186" i="7"/>
  <c r="G185" i="7"/>
  <c r="G184" i="7"/>
  <c r="G183" i="7"/>
  <c r="G182" i="7"/>
  <c r="G181" i="7"/>
  <c r="G180" i="7"/>
  <c r="G179" i="7"/>
  <c r="G178" i="7"/>
  <c r="G177" i="7"/>
  <c r="G176" i="7"/>
  <c r="G175" i="7"/>
  <c r="G174" i="7"/>
  <c r="G173" i="7"/>
  <c r="G172" i="7"/>
  <c r="G171" i="7"/>
  <c r="G170" i="7"/>
  <c r="G169" i="7"/>
  <c r="G168" i="7"/>
  <c r="G167" i="7"/>
  <c r="G166" i="7"/>
  <c r="G165" i="7"/>
  <c r="G164" i="7"/>
  <c r="G163" i="7"/>
  <c r="G162" i="7"/>
  <c r="G161" i="7"/>
  <c r="G160" i="7"/>
  <c r="G159" i="7"/>
  <c r="G158" i="7"/>
  <c r="G157" i="7"/>
  <c r="G156" i="7"/>
  <c r="G155" i="7"/>
  <c r="G154" i="7"/>
  <c r="G153" i="7"/>
  <c r="G152" i="7"/>
  <c r="G151" i="7"/>
  <c r="G150" i="7"/>
  <c r="G149" i="7"/>
  <c r="G148" i="7"/>
  <c r="G147" i="7"/>
  <c r="G146" i="7"/>
  <c r="G145" i="7"/>
  <c r="G144" i="7"/>
  <c r="G143" i="7"/>
  <c r="G142" i="7"/>
  <c r="G141" i="7"/>
  <c r="G140" i="7"/>
  <c r="G139" i="7"/>
  <c r="G138" i="7"/>
  <c r="G137" i="7"/>
  <c r="G136" i="7"/>
  <c r="G135" i="7"/>
  <c r="G134" i="7"/>
  <c r="G133" i="7"/>
  <c r="G132" i="7"/>
  <c r="G131" i="7"/>
  <c r="G130" i="7"/>
  <c r="G129" i="7"/>
  <c r="G128" i="7"/>
  <c r="G127" i="7"/>
  <c r="G126" i="7"/>
  <c r="G125" i="7"/>
  <c r="G124" i="7"/>
  <c r="G123" i="7"/>
  <c r="G122" i="7"/>
  <c r="G121" i="7"/>
  <c r="G120" i="7"/>
  <c r="G119" i="7"/>
  <c r="G118" i="7"/>
  <c r="G117" i="7"/>
  <c r="G116" i="7"/>
  <c r="G115" i="7"/>
  <c r="G114" i="7"/>
  <c r="G113" i="7"/>
  <c r="G112" i="7"/>
  <c r="G111" i="7"/>
  <c r="G110" i="7"/>
  <c r="G109" i="7"/>
  <c r="G108" i="7"/>
  <c r="G107" i="7"/>
  <c r="G106" i="7"/>
  <c r="G105" i="7"/>
  <c r="G104" i="7"/>
  <c r="G103" i="7"/>
  <c r="G102" i="7"/>
  <c r="G101" i="7"/>
  <c r="G100" i="7"/>
  <c r="G99" i="7"/>
  <c r="G98" i="7"/>
  <c r="G97" i="7"/>
  <c r="G96" i="7"/>
  <c r="G95" i="7"/>
  <c r="G94" i="7"/>
  <c r="G93" i="7"/>
  <c r="G92" i="7"/>
  <c r="G91" i="7"/>
  <c r="G90" i="7"/>
  <c r="G89" i="7"/>
  <c r="G88" i="7"/>
  <c r="G87" i="7"/>
  <c r="G86" i="7"/>
  <c r="G85" i="7"/>
  <c r="G84" i="7"/>
  <c r="G83" i="7"/>
  <c r="G82" i="7"/>
  <c r="G81" i="7"/>
  <c r="G80" i="7"/>
  <c r="G79" i="7"/>
  <c r="G78" i="7"/>
  <c r="G77" i="7"/>
  <c r="G76" i="7"/>
  <c r="G75" i="7"/>
  <c r="G74" i="7"/>
  <c r="G73" i="7"/>
  <c r="G72" i="7"/>
  <c r="G71" i="7"/>
  <c r="G70" i="7"/>
  <c r="G69" i="7"/>
  <c r="G68" i="7"/>
  <c r="G67" i="7"/>
  <c r="G66" i="7"/>
  <c r="G65" i="7"/>
  <c r="G64" i="7"/>
  <c r="G63" i="7"/>
  <c r="G62" i="7"/>
  <c r="G61" i="7"/>
  <c r="G60" i="7"/>
  <c r="G59" i="7"/>
  <c r="G58" i="7"/>
  <c r="G57" i="7"/>
  <c r="G56" i="7"/>
  <c r="G55" i="7"/>
  <c r="G54" i="7"/>
  <c r="G53" i="7"/>
  <c r="G52" i="7"/>
  <c r="G51" i="7"/>
  <c r="G50" i="7"/>
  <c r="G49" i="7"/>
  <c r="G48" i="7"/>
  <c r="G47" i="7"/>
  <c r="G46" i="7"/>
  <c r="G45" i="7"/>
  <c r="G44" i="7"/>
  <c r="G43" i="7"/>
  <c r="G42" i="7"/>
  <c r="G41" i="7"/>
  <c r="G40" i="7"/>
  <c r="G39" i="7"/>
  <c r="G38" i="7"/>
  <c r="G37" i="7"/>
  <c r="G36" i="7"/>
  <c r="G35" i="7"/>
  <c r="G34" i="7"/>
  <c r="G33" i="7"/>
  <c r="G32" i="7"/>
  <c r="G31" i="7"/>
  <c r="G30" i="7"/>
  <c r="G29" i="7"/>
  <c r="G28" i="7"/>
  <c r="G27" i="7"/>
  <c r="G26" i="7"/>
  <c r="G25" i="7"/>
  <c r="G24" i="7"/>
  <c r="G23" i="7"/>
  <c r="G22" i="7"/>
  <c r="G21" i="7"/>
  <c r="G20" i="7"/>
  <c r="G19" i="7"/>
  <c r="G18" i="7"/>
  <c r="G17" i="7"/>
  <c r="G16" i="7"/>
  <c r="G15" i="7"/>
  <c r="G14" i="7"/>
  <c r="G13" i="7"/>
  <c r="G12" i="7"/>
  <c r="G11" i="7"/>
  <c r="G10" i="7"/>
  <c r="G9" i="7"/>
  <c r="G8" i="7"/>
  <c r="G7" i="7"/>
  <c r="G6" i="7"/>
  <c r="G5" i="7"/>
  <c r="G4" i="7"/>
  <c r="G3" i="7"/>
  <c r="G2" i="7"/>
  <c r="F344" i="7"/>
  <c r="U344" i="7" s="1"/>
  <c r="F343" i="7"/>
  <c r="F342" i="7"/>
  <c r="F341" i="7"/>
  <c r="F340" i="7"/>
  <c r="F339" i="7"/>
  <c r="F338" i="7"/>
  <c r="F337" i="7"/>
  <c r="F336" i="7"/>
  <c r="F335" i="7"/>
  <c r="F334" i="7"/>
  <c r="F333" i="7"/>
  <c r="F332" i="7"/>
  <c r="F331" i="7"/>
  <c r="F330" i="7"/>
  <c r="F329" i="7"/>
  <c r="F328" i="7"/>
  <c r="F327" i="7"/>
  <c r="F326" i="7"/>
  <c r="F325" i="7"/>
  <c r="F324" i="7"/>
  <c r="F323" i="7"/>
  <c r="F322" i="7"/>
  <c r="F321" i="7"/>
  <c r="F320" i="7"/>
  <c r="F319" i="7"/>
  <c r="F318" i="7"/>
  <c r="F317" i="7"/>
  <c r="F316" i="7"/>
  <c r="F315" i="7"/>
  <c r="F314" i="7"/>
  <c r="F313" i="7"/>
  <c r="F312" i="7"/>
  <c r="F311" i="7"/>
  <c r="F310" i="7"/>
  <c r="F309" i="7"/>
  <c r="F308" i="7"/>
  <c r="F307" i="7"/>
  <c r="F306" i="7"/>
  <c r="F305" i="7"/>
  <c r="F304" i="7"/>
  <c r="F303" i="7"/>
  <c r="F302" i="7"/>
  <c r="F301" i="7"/>
  <c r="F300" i="7"/>
  <c r="F299" i="7"/>
  <c r="F298" i="7"/>
  <c r="F297" i="7"/>
  <c r="F295" i="7"/>
  <c r="F294" i="7"/>
  <c r="F293" i="7"/>
  <c r="F292" i="7"/>
  <c r="F291" i="7"/>
  <c r="F290" i="7"/>
  <c r="F289" i="7"/>
  <c r="F288" i="7"/>
  <c r="F287" i="7"/>
  <c r="F286" i="7"/>
  <c r="F285" i="7"/>
  <c r="F284" i="7"/>
  <c r="F283" i="7"/>
  <c r="F282" i="7"/>
  <c r="F281" i="7"/>
  <c r="F280" i="7"/>
  <c r="F279" i="7"/>
  <c r="F278" i="7"/>
  <c r="F277" i="7"/>
  <c r="F276" i="7"/>
  <c r="F275" i="7"/>
  <c r="F274" i="7"/>
  <c r="F273" i="7"/>
  <c r="F272" i="7"/>
  <c r="F271" i="7"/>
  <c r="F270" i="7"/>
  <c r="F269" i="7"/>
  <c r="F268" i="7"/>
  <c r="F267" i="7"/>
  <c r="F266" i="7"/>
  <c r="F265" i="7"/>
  <c r="F264" i="7"/>
  <c r="F263" i="7"/>
  <c r="F262" i="7"/>
  <c r="F261" i="7"/>
  <c r="F260" i="7"/>
  <c r="F259" i="7"/>
  <c r="F258" i="7"/>
  <c r="F257" i="7"/>
  <c r="F256" i="7"/>
  <c r="F255" i="7"/>
  <c r="F254" i="7"/>
  <c r="F253" i="7"/>
  <c r="F252" i="7"/>
  <c r="F251" i="7"/>
  <c r="F250" i="7"/>
  <c r="F249" i="7"/>
  <c r="F248" i="7"/>
  <c r="F247" i="7"/>
  <c r="F246" i="7"/>
  <c r="F245" i="7"/>
  <c r="F244" i="7"/>
  <c r="F243" i="7"/>
  <c r="F242" i="7"/>
  <c r="F241" i="7"/>
  <c r="F240" i="7"/>
  <c r="F239" i="7"/>
  <c r="F238" i="7"/>
  <c r="F237" i="7"/>
  <c r="F236" i="7"/>
  <c r="F235" i="7"/>
  <c r="F234" i="7"/>
  <c r="F233" i="7"/>
  <c r="F232" i="7"/>
  <c r="F231" i="7"/>
  <c r="F230" i="7"/>
  <c r="F229" i="7"/>
  <c r="F228" i="7"/>
  <c r="F227" i="7"/>
  <c r="F226" i="7"/>
  <c r="F225" i="7"/>
  <c r="F224" i="7"/>
  <c r="F223" i="7"/>
  <c r="F222" i="7"/>
  <c r="F221" i="7"/>
  <c r="F220" i="7"/>
  <c r="F219" i="7"/>
  <c r="F218" i="7"/>
  <c r="F217" i="7"/>
  <c r="F216" i="7"/>
  <c r="F215" i="7"/>
  <c r="F214" i="7"/>
  <c r="F213" i="7"/>
  <c r="F212" i="7"/>
  <c r="F211" i="7"/>
  <c r="F210" i="7"/>
  <c r="F209" i="7"/>
  <c r="F208" i="7"/>
  <c r="F207" i="7"/>
  <c r="F206" i="7"/>
  <c r="F205" i="7"/>
  <c r="F204" i="7"/>
  <c r="F203" i="7"/>
  <c r="F202" i="7"/>
  <c r="F201" i="7"/>
  <c r="F200" i="7"/>
  <c r="F199" i="7"/>
  <c r="F198" i="7"/>
  <c r="F197" i="7"/>
  <c r="F196" i="7"/>
  <c r="F195" i="7"/>
  <c r="F194" i="7"/>
  <c r="F193" i="7"/>
  <c r="F192" i="7"/>
  <c r="F191" i="7"/>
  <c r="F190" i="7"/>
  <c r="F189" i="7"/>
  <c r="F188" i="7"/>
  <c r="F187" i="7"/>
  <c r="F186" i="7"/>
  <c r="F185" i="7"/>
  <c r="F184" i="7"/>
  <c r="F183" i="7"/>
  <c r="F182" i="7"/>
  <c r="F181" i="7"/>
  <c r="F180" i="7"/>
  <c r="F179" i="7"/>
  <c r="F178" i="7"/>
  <c r="F177" i="7"/>
  <c r="F176" i="7"/>
  <c r="F175" i="7"/>
  <c r="F174" i="7"/>
  <c r="F173" i="7"/>
  <c r="F172" i="7"/>
  <c r="F171" i="7"/>
  <c r="F170" i="7"/>
  <c r="F169" i="7"/>
  <c r="F168" i="7"/>
  <c r="F167" i="7"/>
  <c r="F166" i="7"/>
  <c r="F165" i="7"/>
  <c r="F164" i="7"/>
  <c r="F163" i="7"/>
  <c r="F162" i="7"/>
  <c r="F161" i="7"/>
  <c r="F160" i="7"/>
  <c r="F159" i="7"/>
  <c r="F158" i="7"/>
  <c r="F157" i="7"/>
  <c r="F156" i="7"/>
  <c r="F155" i="7"/>
  <c r="F154" i="7"/>
  <c r="F153" i="7"/>
  <c r="F152" i="7"/>
  <c r="F151" i="7"/>
  <c r="F150" i="7"/>
  <c r="F149" i="7"/>
  <c r="F148" i="7"/>
  <c r="F147" i="7"/>
  <c r="F146" i="7"/>
  <c r="F145" i="7"/>
  <c r="F144" i="7"/>
  <c r="F143" i="7"/>
  <c r="F142" i="7"/>
  <c r="F141" i="7"/>
  <c r="F140" i="7"/>
  <c r="F139" i="7"/>
  <c r="F138" i="7"/>
  <c r="F137" i="7"/>
  <c r="F136" i="7"/>
  <c r="F135" i="7"/>
  <c r="F134" i="7"/>
  <c r="F133" i="7"/>
  <c r="F132" i="7"/>
  <c r="F131" i="7"/>
  <c r="F130" i="7"/>
  <c r="F129" i="7"/>
  <c r="F128" i="7"/>
  <c r="F127" i="7"/>
  <c r="F126" i="7"/>
  <c r="F125" i="7"/>
  <c r="F124" i="7"/>
  <c r="F123" i="7"/>
  <c r="F122" i="7"/>
  <c r="F121" i="7"/>
  <c r="F120" i="7"/>
  <c r="F119" i="7"/>
  <c r="F118" i="7"/>
  <c r="F117" i="7"/>
  <c r="F116" i="7"/>
  <c r="F115" i="7"/>
  <c r="F114" i="7"/>
  <c r="F113" i="7"/>
  <c r="F112" i="7"/>
  <c r="F111" i="7"/>
  <c r="F110" i="7"/>
  <c r="F109" i="7"/>
  <c r="F108" i="7"/>
  <c r="F107" i="7"/>
  <c r="F106" i="7"/>
  <c r="F105" i="7"/>
  <c r="F104" i="7"/>
  <c r="F103" i="7"/>
  <c r="F102" i="7"/>
  <c r="F101" i="7"/>
  <c r="F100" i="7"/>
  <c r="F99" i="7"/>
  <c r="F98" i="7"/>
  <c r="F97" i="7"/>
  <c r="F96" i="7"/>
  <c r="F95" i="7"/>
  <c r="F94" i="7"/>
  <c r="F93" i="7"/>
  <c r="F92" i="7"/>
  <c r="F91" i="7"/>
  <c r="F90" i="7"/>
  <c r="F89" i="7"/>
  <c r="F88" i="7"/>
  <c r="F87" i="7"/>
  <c r="F86" i="7"/>
  <c r="F85" i="7"/>
  <c r="F84" i="7"/>
  <c r="F83" i="7"/>
  <c r="F82" i="7"/>
  <c r="F81" i="7"/>
  <c r="F80" i="7"/>
  <c r="F79" i="7"/>
  <c r="F78" i="7"/>
  <c r="F77" i="7"/>
  <c r="F76" i="7"/>
  <c r="F75" i="7"/>
  <c r="F74" i="7"/>
  <c r="F73" i="7"/>
  <c r="F72" i="7"/>
  <c r="F71" i="7"/>
  <c r="F70" i="7"/>
  <c r="F69" i="7"/>
  <c r="F68" i="7"/>
  <c r="F67" i="7"/>
  <c r="F66" i="7"/>
  <c r="F65" i="7"/>
  <c r="F64" i="7"/>
  <c r="F63" i="7"/>
  <c r="F62" i="7"/>
  <c r="F61" i="7"/>
  <c r="F60" i="7"/>
  <c r="F59" i="7"/>
  <c r="F58" i="7"/>
  <c r="F57" i="7"/>
  <c r="F56" i="7"/>
  <c r="F55" i="7"/>
  <c r="F54" i="7"/>
  <c r="F53" i="7"/>
  <c r="F52" i="7"/>
  <c r="F51" i="7"/>
  <c r="F50" i="7"/>
  <c r="F49" i="7"/>
  <c r="F48" i="7"/>
  <c r="F47" i="7"/>
  <c r="F46" i="7"/>
  <c r="F45" i="7"/>
  <c r="F44" i="7"/>
  <c r="F43" i="7"/>
  <c r="F42" i="7"/>
  <c r="F41" i="7"/>
  <c r="F40" i="7"/>
  <c r="F39" i="7"/>
  <c r="F38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F11" i="7"/>
  <c r="F10" i="7"/>
  <c r="F9" i="7"/>
  <c r="F8" i="7"/>
  <c r="F7" i="7"/>
  <c r="F6" i="7"/>
  <c r="F5" i="7"/>
  <c r="F4" i="7"/>
  <c r="F3" i="7"/>
  <c r="F2" i="7"/>
  <c r="E344" i="7"/>
  <c r="E343" i="7"/>
  <c r="E342" i="7"/>
  <c r="E341" i="7"/>
  <c r="E340" i="7"/>
  <c r="E339" i="7"/>
  <c r="E338" i="7"/>
  <c r="E337" i="7"/>
  <c r="E336" i="7"/>
  <c r="E335" i="7"/>
  <c r="E334" i="7"/>
  <c r="E333" i="7"/>
  <c r="E332" i="7"/>
  <c r="E331" i="7"/>
  <c r="E330" i="7"/>
  <c r="E329" i="7"/>
  <c r="E328" i="7"/>
  <c r="E327" i="7"/>
  <c r="E326" i="7"/>
  <c r="E325" i="7"/>
  <c r="E324" i="7"/>
  <c r="E323" i="7"/>
  <c r="E322" i="7"/>
  <c r="E321" i="7"/>
  <c r="E320" i="7"/>
  <c r="E319" i="7"/>
  <c r="E318" i="7"/>
  <c r="E317" i="7"/>
  <c r="E316" i="7"/>
  <c r="E315" i="7"/>
  <c r="E314" i="7"/>
  <c r="E313" i="7"/>
  <c r="E312" i="7"/>
  <c r="E311" i="7"/>
  <c r="E310" i="7"/>
  <c r="E309" i="7"/>
  <c r="E308" i="7"/>
  <c r="E307" i="7"/>
  <c r="E306" i="7"/>
  <c r="E305" i="7"/>
  <c r="E304" i="7"/>
  <c r="E303" i="7"/>
  <c r="E302" i="7"/>
  <c r="E301" i="7"/>
  <c r="E300" i="7"/>
  <c r="E299" i="7"/>
  <c r="E298" i="7"/>
  <c r="E297" i="7"/>
  <c r="E295" i="7"/>
  <c r="E294" i="7"/>
  <c r="E293" i="7"/>
  <c r="E292" i="7"/>
  <c r="E291" i="7"/>
  <c r="E290" i="7"/>
  <c r="E289" i="7"/>
  <c r="E288" i="7"/>
  <c r="E287" i="7"/>
  <c r="E286" i="7"/>
  <c r="E285" i="7"/>
  <c r="E284" i="7"/>
  <c r="E283" i="7"/>
  <c r="E282" i="7"/>
  <c r="E281" i="7"/>
  <c r="E280" i="7"/>
  <c r="E279" i="7"/>
  <c r="E278" i="7"/>
  <c r="E277" i="7"/>
  <c r="E276" i="7"/>
  <c r="E275" i="7"/>
  <c r="E274" i="7"/>
  <c r="E273" i="7"/>
  <c r="E272" i="7"/>
  <c r="E271" i="7"/>
  <c r="E270" i="7"/>
  <c r="E269" i="7"/>
  <c r="E268" i="7"/>
  <c r="E267" i="7"/>
  <c r="E266" i="7"/>
  <c r="E265" i="7"/>
  <c r="E264" i="7"/>
  <c r="E263" i="7"/>
  <c r="E262" i="7"/>
  <c r="E261" i="7"/>
  <c r="E260" i="7"/>
  <c r="E259" i="7"/>
  <c r="E258" i="7"/>
  <c r="E257" i="7"/>
  <c r="E256" i="7"/>
  <c r="E255" i="7"/>
  <c r="E254" i="7"/>
  <c r="E253" i="7"/>
  <c r="E252" i="7"/>
  <c r="E251" i="7"/>
  <c r="E250" i="7"/>
  <c r="E249" i="7"/>
  <c r="E248" i="7"/>
  <c r="E247" i="7"/>
  <c r="E246" i="7"/>
  <c r="E245" i="7"/>
  <c r="E244" i="7"/>
  <c r="E243" i="7"/>
  <c r="E242" i="7"/>
  <c r="E241" i="7"/>
  <c r="E240" i="7"/>
  <c r="E239" i="7"/>
  <c r="E238" i="7"/>
  <c r="E237" i="7"/>
  <c r="E236" i="7"/>
  <c r="E235" i="7"/>
  <c r="E234" i="7"/>
  <c r="E233" i="7"/>
  <c r="E232" i="7"/>
  <c r="E231" i="7"/>
  <c r="E230" i="7"/>
  <c r="E229" i="7"/>
  <c r="E228" i="7"/>
  <c r="E227" i="7"/>
  <c r="E226" i="7"/>
  <c r="E225" i="7"/>
  <c r="E224" i="7"/>
  <c r="E223" i="7"/>
  <c r="E222" i="7"/>
  <c r="E221" i="7"/>
  <c r="E220" i="7"/>
  <c r="E219" i="7"/>
  <c r="E218" i="7"/>
  <c r="E217" i="7"/>
  <c r="E216" i="7"/>
  <c r="E215" i="7"/>
  <c r="E214" i="7"/>
  <c r="E213" i="7"/>
  <c r="E212" i="7"/>
  <c r="E211" i="7"/>
  <c r="E210" i="7"/>
  <c r="E209" i="7"/>
  <c r="E208" i="7"/>
  <c r="E207" i="7"/>
  <c r="E206" i="7"/>
  <c r="E205" i="7"/>
  <c r="E204" i="7"/>
  <c r="E203" i="7"/>
  <c r="E202" i="7"/>
  <c r="E201" i="7"/>
  <c r="E200" i="7"/>
  <c r="E199" i="7"/>
  <c r="E198" i="7"/>
  <c r="E197" i="7"/>
  <c r="E196" i="7"/>
  <c r="E195" i="7"/>
  <c r="E194" i="7"/>
  <c r="E193" i="7"/>
  <c r="E192" i="7"/>
  <c r="E191" i="7"/>
  <c r="E190" i="7"/>
  <c r="E189" i="7"/>
  <c r="E188" i="7"/>
  <c r="E187" i="7"/>
  <c r="E186" i="7"/>
  <c r="E185" i="7"/>
  <c r="E184" i="7"/>
  <c r="E183" i="7"/>
  <c r="E182" i="7"/>
  <c r="E181" i="7"/>
  <c r="E180" i="7"/>
  <c r="E179" i="7"/>
  <c r="E178" i="7"/>
  <c r="E177" i="7"/>
  <c r="E176" i="7"/>
  <c r="E175" i="7"/>
  <c r="E174" i="7"/>
  <c r="E173" i="7"/>
  <c r="E172" i="7"/>
  <c r="E171" i="7"/>
  <c r="E170" i="7"/>
  <c r="E169" i="7"/>
  <c r="E168" i="7"/>
  <c r="E167" i="7"/>
  <c r="E166" i="7"/>
  <c r="E165" i="7"/>
  <c r="E164" i="7"/>
  <c r="E163" i="7"/>
  <c r="E162" i="7"/>
  <c r="E161" i="7"/>
  <c r="E160" i="7"/>
  <c r="E159" i="7"/>
  <c r="E158" i="7"/>
  <c r="E157" i="7"/>
  <c r="E156" i="7"/>
  <c r="E155" i="7"/>
  <c r="E154" i="7"/>
  <c r="E153" i="7"/>
  <c r="E152" i="7"/>
  <c r="E151" i="7"/>
  <c r="E150" i="7"/>
  <c r="E149" i="7"/>
  <c r="E148" i="7"/>
  <c r="E147" i="7"/>
  <c r="E146" i="7"/>
  <c r="E145" i="7"/>
  <c r="E144" i="7"/>
  <c r="E143" i="7"/>
  <c r="E142" i="7"/>
  <c r="E141" i="7"/>
  <c r="E140" i="7"/>
  <c r="E139" i="7"/>
  <c r="E138" i="7"/>
  <c r="E137" i="7"/>
  <c r="E136" i="7"/>
  <c r="E135" i="7"/>
  <c r="E134" i="7"/>
  <c r="E133" i="7"/>
  <c r="E132" i="7"/>
  <c r="E131" i="7"/>
  <c r="E130" i="7"/>
  <c r="E129" i="7"/>
  <c r="E128" i="7"/>
  <c r="E127" i="7"/>
  <c r="E126" i="7"/>
  <c r="E125" i="7"/>
  <c r="E124" i="7"/>
  <c r="E123" i="7"/>
  <c r="E122" i="7"/>
  <c r="E121" i="7"/>
  <c r="E120" i="7"/>
  <c r="E119" i="7"/>
  <c r="E118" i="7"/>
  <c r="E117" i="7"/>
  <c r="E116" i="7"/>
  <c r="E115" i="7"/>
  <c r="E114" i="7"/>
  <c r="E113" i="7"/>
  <c r="E112" i="7"/>
  <c r="E111" i="7"/>
  <c r="E110" i="7"/>
  <c r="E109" i="7"/>
  <c r="E108" i="7"/>
  <c r="E107" i="7"/>
  <c r="E106" i="7"/>
  <c r="E105" i="7"/>
  <c r="E104" i="7"/>
  <c r="E103" i="7"/>
  <c r="E102" i="7"/>
  <c r="E101" i="7"/>
  <c r="E100" i="7"/>
  <c r="E99" i="7"/>
  <c r="E98" i="7"/>
  <c r="E97" i="7"/>
  <c r="E96" i="7"/>
  <c r="E95" i="7"/>
  <c r="E94" i="7"/>
  <c r="E93" i="7"/>
  <c r="E92" i="7"/>
  <c r="E91" i="7"/>
  <c r="E90" i="7"/>
  <c r="E89" i="7"/>
  <c r="E88" i="7"/>
  <c r="E87" i="7"/>
  <c r="E86" i="7"/>
  <c r="E85" i="7"/>
  <c r="E84" i="7"/>
  <c r="E83" i="7"/>
  <c r="E82" i="7"/>
  <c r="E81" i="7"/>
  <c r="E80" i="7"/>
  <c r="E79" i="7"/>
  <c r="E78" i="7"/>
  <c r="E77" i="7"/>
  <c r="E76" i="7"/>
  <c r="E75" i="7"/>
  <c r="E74" i="7"/>
  <c r="E73" i="7"/>
  <c r="E72" i="7"/>
  <c r="E71" i="7"/>
  <c r="E70" i="7"/>
  <c r="E69" i="7"/>
  <c r="E68" i="7"/>
  <c r="E67" i="7"/>
  <c r="E66" i="7"/>
  <c r="E65" i="7"/>
  <c r="E64" i="7"/>
  <c r="E63" i="7"/>
  <c r="E62" i="7"/>
  <c r="E61" i="7"/>
  <c r="E60" i="7"/>
  <c r="E59" i="7"/>
  <c r="E58" i="7"/>
  <c r="E57" i="7"/>
  <c r="E56" i="7"/>
  <c r="E55" i="7"/>
  <c r="E54" i="7"/>
  <c r="E53" i="7"/>
  <c r="E52" i="7"/>
  <c r="E51" i="7"/>
  <c r="E50" i="7"/>
  <c r="E49" i="7"/>
  <c r="E48" i="7"/>
  <c r="E47" i="7"/>
  <c r="E46" i="7"/>
  <c r="E45" i="7"/>
  <c r="E44" i="7"/>
  <c r="E43" i="7"/>
  <c r="E42" i="7"/>
  <c r="E41" i="7"/>
  <c r="E40" i="7"/>
  <c r="E39" i="7"/>
  <c r="E38" i="7"/>
  <c r="E37" i="7"/>
  <c r="E36" i="7"/>
  <c r="E35" i="7"/>
  <c r="E34" i="7"/>
  <c r="E33" i="7"/>
  <c r="E32" i="7"/>
  <c r="E31" i="7"/>
  <c r="E30" i="7"/>
  <c r="E29" i="7"/>
  <c r="E28" i="7"/>
  <c r="E27" i="7"/>
  <c r="E26" i="7"/>
  <c r="E25" i="7"/>
  <c r="E24" i="7"/>
  <c r="E23" i="7"/>
  <c r="E22" i="7"/>
  <c r="E21" i="7"/>
  <c r="E20" i="7"/>
  <c r="E19" i="7"/>
  <c r="E18" i="7"/>
  <c r="E17" i="7"/>
  <c r="E16" i="7"/>
  <c r="E15" i="7"/>
  <c r="E14" i="7"/>
  <c r="E13" i="7"/>
  <c r="E12" i="7"/>
  <c r="E11" i="7"/>
  <c r="E10" i="7"/>
  <c r="E9" i="7"/>
  <c r="E8" i="7"/>
  <c r="E7" i="7"/>
  <c r="E6" i="7"/>
  <c r="E5" i="7"/>
  <c r="E4" i="7"/>
  <c r="E3" i="7"/>
  <c r="E2" i="7"/>
  <c r="D344" i="7"/>
  <c r="D343" i="7"/>
  <c r="D342" i="7"/>
  <c r="D341" i="7"/>
  <c r="D340" i="7"/>
  <c r="D339" i="7"/>
  <c r="D338" i="7"/>
  <c r="D337" i="7"/>
  <c r="D336" i="7"/>
  <c r="D335" i="7"/>
  <c r="D334" i="7"/>
  <c r="D333" i="7"/>
  <c r="D332" i="7"/>
  <c r="D331" i="7"/>
  <c r="D330" i="7"/>
  <c r="D329" i="7"/>
  <c r="D328" i="7"/>
  <c r="D327" i="7"/>
  <c r="D326" i="7"/>
  <c r="D325" i="7"/>
  <c r="D324" i="7"/>
  <c r="D323" i="7"/>
  <c r="D322" i="7"/>
  <c r="D321" i="7"/>
  <c r="D320" i="7"/>
  <c r="D319" i="7"/>
  <c r="D318" i="7"/>
  <c r="D317" i="7"/>
  <c r="D316" i="7"/>
  <c r="D315" i="7"/>
  <c r="D314" i="7"/>
  <c r="D313" i="7"/>
  <c r="D312" i="7"/>
  <c r="D311" i="7"/>
  <c r="D310" i="7"/>
  <c r="D309" i="7"/>
  <c r="D308" i="7"/>
  <c r="D307" i="7"/>
  <c r="D306" i="7"/>
  <c r="D305" i="7"/>
  <c r="D304" i="7"/>
  <c r="D303" i="7"/>
  <c r="D302" i="7"/>
  <c r="D301" i="7"/>
  <c r="D300" i="7"/>
  <c r="D299" i="7"/>
  <c r="D298" i="7"/>
  <c r="D297" i="7"/>
  <c r="D295" i="7"/>
  <c r="D294" i="7"/>
  <c r="D293" i="7"/>
  <c r="D292" i="7"/>
  <c r="D291" i="7"/>
  <c r="D290" i="7"/>
  <c r="D289" i="7"/>
  <c r="D288" i="7"/>
  <c r="D287" i="7"/>
  <c r="D286" i="7"/>
  <c r="D285" i="7"/>
  <c r="D284" i="7"/>
  <c r="D283" i="7"/>
  <c r="D282" i="7"/>
  <c r="D281" i="7"/>
  <c r="D280" i="7"/>
  <c r="D279" i="7"/>
  <c r="D278" i="7"/>
  <c r="D277" i="7"/>
  <c r="D276" i="7"/>
  <c r="D275" i="7"/>
  <c r="D274" i="7"/>
  <c r="D273" i="7"/>
  <c r="D272" i="7"/>
  <c r="D271" i="7"/>
  <c r="D270" i="7"/>
  <c r="D269" i="7"/>
  <c r="D268" i="7"/>
  <c r="D267" i="7"/>
  <c r="D266" i="7"/>
  <c r="D265" i="7"/>
  <c r="D264" i="7"/>
  <c r="D263" i="7"/>
  <c r="D262" i="7"/>
  <c r="D261" i="7"/>
  <c r="D260" i="7"/>
  <c r="D259" i="7"/>
  <c r="D258" i="7"/>
  <c r="D257" i="7"/>
  <c r="D256" i="7"/>
  <c r="D255" i="7"/>
  <c r="D254" i="7"/>
  <c r="D253" i="7"/>
  <c r="D252" i="7"/>
  <c r="D251" i="7"/>
  <c r="D250" i="7"/>
  <c r="D249" i="7"/>
  <c r="D248" i="7"/>
  <c r="D247" i="7"/>
  <c r="D246" i="7"/>
  <c r="D245" i="7"/>
  <c r="D244" i="7"/>
  <c r="D243" i="7"/>
  <c r="D242" i="7"/>
  <c r="D241" i="7"/>
  <c r="D240" i="7"/>
  <c r="D239" i="7"/>
  <c r="D238" i="7"/>
  <c r="D237" i="7"/>
  <c r="D236" i="7"/>
  <c r="D235" i="7"/>
  <c r="D234" i="7"/>
  <c r="D233" i="7"/>
  <c r="D232" i="7"/>
  <c r="D231" i="7"/>
  <c r="D230" i="7"/>
  <c r="D229" i="7"/>
  <c r="D228" i="7"/>
  <c r="D227" i="7"/>
  <c r="D226" i="7"/>
  <c r="D225" i="7"/>
  <c r="D224" i="7"/>
  <c r="D223" i="7"/>
  <c r="D222" i="7"/>
  <c r="D221" i="7"/>
  <c r="D220" i="7"/>
  <c r="D219" i="7"/>
  <c r="D218" i="7"/>
  <c r="D217" i="7"/>
  <c r="D216" i="7"/>
  <c r="D215" i="7"/>
  <c r="D214" i="7"/>
  <c r="D213" i="7"/>
  <c r="D212" i="7"/>
  <c r="D211" i="7"/>
  <c r="D210" i="7"/>
  <c r="D209" i="7"/>
  <c r="D208" i="7"/>
  <c r="D207" i="7"/>
  <c r="D206" i="7"/>
  <c r="D205" i="7"/>
  <c r="D204" i="7"/>
  <c r="D203" i="7"/>
  <c r="D202" i="7"/>
  <c r="D201" i="7"/>
  <c r="D200" i="7"/>
  <c r="D199" i="7"/>
  <c r="D198" i="7"/>
  <c r="D197" i="7"/>
  <c r="D196" i="7"/>
  <c r="D195" i="7"/>
  <c r="D194" i="7"/>
  <c r="D193" i="7"/>
  <c r="D192" i="7"/>
  <c r="D191" i="7"/>
  <c r="D190" i="7"/>
  <c r="D189" i="7"/>
  <c r="D188" i="7"/>
  <c r="D187" i="7"/>
  <c r="D186" i="7"/>
  <c r="D185" i="7"/>
  <c r="D184" i="7"/>
  <c r="D183" i="7"/>
  <c r="D182" i="7"/>
  <c r="D181" i="7"/>
  <c r="D180" i="7"/>
  <c r="D179" i="7"/>
  <c r="D178" i="7"/>
  <c r="D177" i="7"/>
  <c r="D176" i="7"/>
  <c r="D175" i="7"/>
  <c r="D174" i="7"/>
  <c r="D173" i="7"/>
  <c r="D172" i="7"/>
  <c r="D171" i="7"/>
  <c r="D170" i="7"/>
  <c r="D169" i="7"/>
  <c r="D168" i="7"/>
  <c r="D167" i="7"/>
  <c r="D166" i="7"/>
  <c r="D165" i="7"/>
  <c r="D164" i="7"/>
  <c r="D163" i="7"/>
  <c r="D162" i="7"/>
  <c r="D161" i="7"/>
  <c r="D160" i="7"/>
  <c r="D159" i="7"/>
  <c r="D158" i="7"/>
  <c r="D157" i="7"/>
  <c r="D156" i="7"/>
  <c r="D155" i="7"/>
  <c r="D154" i="7"/>
  <c r="D153" i="7"/>
  <c r="D152" i="7"/>
  <c r="D151" i="7"/>
  <c r="D150" i="7"/>
  <c r="D149" i="7"/>
  <c r="D148" i="7"/>
  <c r="D147" i="7"/>
  <c r="D146" i="7"/>
  <c r="D145" i="7"/>
  <c r="D144" i="7"/>
  <c r="D143" i="7"/>
  <c r="D142" i="7"/>
  <c r="D141" i="7"/>
  <c r="D140" i="7"/>
  <c r="D139" i="7"/>
  <c r="D138" i="7"/>
  <c r="D137" i="7"/>
  <c r="D136" i="7"/>
  <c r="D135" i="7"/>
  <c r="D134" i="7"/>
  <c r="D133" i="7"/>
  <c r="D132" i="7"/>
  <c r="D131" i="7"/>
  <c r="D130" i="7"/>
  <c r="D129" i="7"/>
  <c r="D128" i="7"/>
  <c r="D127" i="7"/>
  <c r="D126" i="7"/>
  <c r="D125" i="7"/>
  <c r="D124" i="7"/>
  <c r="D123" i="7"/>
  <c r="D122" i="7"/>
  <c r="D121" i="7"/>
  <c r="D120" i="7"/>
  <c r="D119" i="7"/>
  <c r="D118" i="7"/>
  <c r="D117" i="7"/>
  <c r="D116" i="7"/>
  <c r="D115" i="7"/>
  <c r="D114" i="7"/>
  <c r="D113" i="7"/>
  <c r="D112" i="7"/>
  <c r="D111" i="7"/>
  <c r="D110" i="7"/>
  <c r="D109" i="7"/>
  <c r="D108" i="7"/>
  <c r="D107" i="7"/>
  <c r="D106" i="7"/>
  <c r="D105" i="7"/>
  <c r="D104" i="7"/>
  <c r="D103" i="7"/>
  <c r="D102" i="7"/>
  <c r="D101" i="7"/>
  <c r="D100" i="7"/>
  <c r="D99" i="7"/>
  <c r="D98" i="7"/>
  <c r="D97" i="7"/>
  <c r="D96" i="7"/>
  <c r="D95" i="7"/>
  <c r="D94" i="7"/>
  <c r="D93" i="7"/>
  <c r="D92" i="7"/>
  <c r="D91" i="7"/>
  <c r="D90" i="7"/>
  <c r="D89" i="7"/>
  <c r="D88" i="7"/>
  <c r="D87" i="7"/>
  <c r="D86" i="7"/>
  <c r="D85" i="7"/>
  <c r="D84" i="7"/>
  <c r="D83" i="7"/>
  <c r="D82" i="7"/>
  <c r="D81" i="7"/>
  <c r="D80" i="7"/>
  <c r="D79" i="7"/>
  <c r="D78" i="7"/>
  <c r="D77" i="7"/>
  <c r="D76" i="7"/>
  <c r="D75" i="7"/>
  <c r="D74" i="7"/>
  <c r="D73" i="7"/>
  <c r="D72" i="7"/>
  <c r="D71" i="7"/>
  <c r="D70" i="7"/>
  <c r="D69" i="7"/>
  <c r="D68" i="7"/>
  <c r="D67" i="7"/>
  <c r="D66" i="7"/>
  <c r="D65" i="7"/>
  <c r="D64" i="7"/>
  <c r="D63" i="7"/>
  <c r="D62" i="7"/>
  <c r="D61" i="7"/>
  <c r="D60" i="7"/>
  <c r="D59" i="7"/>
  <c r="D58" i="7"/>
  <c r="D57" i="7"/>
  <c r="D56" i="7"/>
  <c r="D55" i="7"/>
  <c r="D54" i="7"/>
  <c r="D53" i="7"/>
  <c r="D52" i="7"/>
  <c r="D51" i="7"/>
  <c r="D50" i="7"/>
  <c r="D49" i="7"/>
  <c r="D48" i="7"/>
  <c r="D47" i="7"/>
  <c r="D46" i="7"/>
  <c r="D45" i="7"/>
  <c r="D44" i="7"/>
  <c r="D43" i="7"/>
  <c r="D42" i="7"/>
  <c r="D41" i="7"/>
  <c r="D40" i="7"/>
  <c r="D39" i="7"/>
  <c r="D38" i="7"/>
  <c r="D37" i="7"/>
  <c r="D36" i="7"/>
  <c r="D35" i="7"/>
  <c r="D34" i="7"/>
  <c r="D33" i="7"/>
  <c r="D32" i="7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11" i="7"/>
  <c r="D10" i="7"/>
  <c r="D9" i="7"/>
  <c r="D8" i="7"/>
  <c r="D7" i="7"/>
  <c r="D6" i="7"/>
  <c r="D5" i="7"/>
  <c r="D4" i="7"/>
  <c r="D3" i="7"/>
  <c r="D2" i="7"/>
  <c r="C344" i="7"/>
  <c r="C343" i="7"/>
  <c r="C342" i="7"/>
  <c r="C341" i="7"/>
  <c r="C340" i="7"/>
  <c r="C339" i="7"/>
  <c r="C338" i="7"/>
  <c r="C337" i="7"/>
  <c r="C336" i="7"/>
  <c r="C335" i="7"/>
  <c r="C334" i="7"/>
  <c r="C333" i="7"/>
  <c r="C332" i="7"/>
  <c r="C331" i="7"/>
  <c r="C330" i="7"/>
  <c r="C329" i="7"/>
  <c r="C328" i="7"/>
  <c r="C327" i="7"/>
  <c r="C326" i="7"/>
  <c r="C325" i="7"/>
  <c r="C324" i="7"/>
  <c r="C323" i="7"/>
  <c r="C322" i="7"/>
  <c r="C321" i="7"/>
  <c r="C320" i="7"/>
  <c r="C319" i="7"/>
  <c r="C318" i="7"/>
  <c r="C317" i="7"/>
  <c r="C316" i="7"/>
  <c r="C315" i="7"/>
  <c r="C314" i="7"/>
  <c r="C313" i="7"/>
  <c r="C312" i="7"/>
  <c r="C311" i="7"/>
  <c r="C310" i="7"/>
  <c r="C309" i="7"/>
  <c r="C308" i="7"/>
  <c r="C307" i="7"/>
  <c r="C306" i="7"/>
  <c r="C305" i="7"/>
  <c r="C304" i="7"/>
  <c r="C303" i="7"/>
  <c r="C302" i="7"/>
  <c r="C301" i="7"/>
  <c r="C300" i="7"/>
  <c r="C299" i="7"/>
  <c r="C298" i="7"/>
  <c r="C297" i="7"/>
  <c r="C295" i="7"/>
  <c r="C294" i="7"/>
  <c r="C293" i="7"/>
  <c r="C292" i="7"/>
  <c r="C291" i="7"/>
  <c r="C290" i="7"/>
  <c r="C289" i="7"/>
  <c r="C288" i="7"/>
  <c r="C287" i="7"/>
  <c r="C286" i="7"/>
  <c r="C285" i="7"/>
  <c r="C284" i="7"/>
  <c r="C283" i="7"/>
  <c r="C282" i="7"/>
  <c r="C281" i="7"/>
  <c r="C280" i="7"/>
  <c r="C279" i="7"/>
  <c r="C278" i="7"/>
  <c r="C277" i="7"/>
  <c r="C276" i="7"/>
  <c r="C275" i="7"/>
  <c r="C274" i="7"/>
  <c r="C273" i="7"/>
  <c r="C272" i="7"/>
  <c r="C271" i="7"/>
  <c r="C270" i="7"/>
  <c r="C269" i="7"/>
  <c r="C268" i="7"/>
  <c r="C267" i="7"/>
  <c r="C266" i="7"/>
  <c r="C265" i="7"/>
  <c r="C264" i="7"/>
  <c r="C263" i="7"/>
  <c r="C262" i="7"/>
  <c r="C261" i="7"/>
  <c r="C260" i="7"/>
  <c r="C259" i="7"/>
  <c r="C258" i="7"/>
  <c r="C257" i="7"/>
  <c r="C256" i="7"/>
  <c r="C255" i="7"/>
  <c r="C254" i="7"/>
  <c r="C253" i="7"/>
  <c r="C252" i="7"/>
  <c r="C251" i="7"/>
  <c r="C250" i="7"/>
  <c r="C249" i="7"/>
  <c r="C248" i="7"/>
  <c r="C247" i="7"/>
  <c r="C246" i="7"/>
  <c r="C245" i="7"/>
  <c r="C244" i="7"/>
  <c r="C243" i="7"/>
  <c r="C242" i="7"/>
  <c r="C241" i="7"/>
  <c r="C240" i="7"/>
  <c r="C239" i="7"/>
  <c r="C238" i="7"/>
  <c r="C237" i="7"/>
  <c r="C236" i="7"/>
  <c r="C235" i="7"/>
  <c r="C234" i="7"/>
  <c r="C233" i="7"/>
  <c r="C232" i="7"/>
  <c r="C231" i="7"/>
  <c r="C230" i="7"/>
  <c r="C229" i="7"/>
  <c r="C228" i="7"/>
  <c r="C227" i="7"/>
  <c r="C226" i="7"/>
  <c r="C225" i="7"/>
  <c r="C224" i="7"/>
  <c r="C223" i="7"/>
  <c r="C222" i="7"/>
  <c r="C221" i="7"/>
  <c r="C220" i="7"/>
  <c r="C219" i="7"/>
  <c r="C218" i="7"/>
  <c r="C217" i="7"/>
  <c r="C216" i="7"/>
  <c r="C215" i="7"/>
  <c r="C214" i="7"/>
  <c r="C213" i="7"/>
  <c r="C212" i="7"/>
  <c r="C211" i="7"/>
  <c r="C210" i="7"/>
  <c r="C209" i="7"/>
  <c r="C208" i="7"/>
  <c r="C207" i="7"/>
  <c r="C206" i="7"/>
  <c r="C205" i="7"/>
  <c r="C204" i="7"/>
  <c r="C203" i="7"/>
  <c r="C202" i="7"/>
  <c r="C201" i="7"/>
  <c r="C200" i="7"/>
  <c r="C199" i="7"/>
  <c r="C198" i="7"/>
  <c r="C197" i="7"/>
  <c r="C196" i="7"/>
  <c r="C195" i="7"/>
  <c r="C194" i="7"/>
  <c r="C193" i="7"/>
  <c r="C192" i="7"/>
  <c r="C191" i="7"/>
  <c r="C190" i="7"/>
  <c r="C189" i="7"/>
  <c r="C188" i="7"/>
  <c r="C187" i="7"/>
  <c r="C186" i="7"/>
  <c r="C185" i="7"/>
  <c r="C184" i="7"/>
  <c r="C183" i="7"/>
  <c r="C182" i="7"/>
  <c r="C181" i="7"/>
  <c r="C180" i="7"/>
  <c r="C179" i="7"/>
  <c r="C178" i="7"/>
  <c r="C177" i="7"/>
  <c r="C176" i="7"/>
  <c r="C175" i="7"/>
  <c r="C174" i="7"/>
  <c r="C173" i="7"/>
  <c r="C172" i="7"/>
  <c r="C171" i="7"/>
  <c r="C170" i="7"/>
  <c r="C169" i="7"/>
  <c r="C168" i="7"/>
  <c r="C167" i="7"/>
  <c r="C166" i="7"/>
  <c r="C165" i="7"/>
  <c r="C164" i="7"/>
  <c r="C163" i="7"/>
  <c r="C162" i="7"/>
  <c r="C161" i="7"/>
  <c r="C160" i="7"/>
  <c r="C159" i="7"/>
  <c r="C158" i="7"/>
  <c r="C157" i="7"/>
  <c r="C156" i="7"/>
  <c r="C155" i="7"/>
  <c r="C154" i="7"/>
  <c r="C153" i="7"/>
  <c r="C152" i="7"/>
  <c r="C151" i="7"/>
  <c r="C150" i="7"/>
  <c r="C149" i="7"/>
  <c r="C148" i="7"/>
  <c r="C147" i="7"/>
  <c r="C146" i="7"/>
  <c r="C145" i="7"/>
  <c r="C144" i="7"/>
  <c r="C143" i="7"/>
  <c r="C142" i="7"/>
  <c r="C141" i="7"/>
  <c r="C140" i="7"/>
  <c r="C139" i="7"/>
  <c r="C138" i="7"/>
  <c r="C137" i="7"/>
  <c r="C136" i="7"/>
  <c r="C135" i="7"/>
  <c r="C134" i="7"/>
  <c r="C133" i="7"/>
  <c r="C132" i="7"/>
  <c r="C131" i="7"/>
  <c r="C130" i="7"/>
  <c r="C129" i="7"/>
  <c r="C128" i="7"/>
  <c r="C127" i="7"/>
  <c r="C126" i="7"/>
  <c r="C125" i="7"/>
  <c r="C124" i="7"/>
  <c r="C123" i="7"/>
  <c r="C122" i="7"/>
  <c r="C121" i="7"/>
  <c r="C120" i="7"/>
  <c r="C119" i="7"/>
  <c r="C118" i="7"/>
  <c r="C117" i="7"/>
  <c r="C116" i="7"/>
  <c r="C115" i="7"/>
  <c r="C114" i="7"/>
  <c r="C113" i="7"/>
  <c r="C112" i="7"/>
  <c r="C111" i="7"/>
  <c r="C110" i="7"/>
  <c r="C109" i="7"/>
  <c r="C108" i="7"/>
  <c r="C107" i="7"/>
  <c r="C106" i="7"/>
  <c r="C105" i="7"/>
  <c r="C104" i="7"/>
  <c r="C103" i="7"/>
  <c r="C102" i="7"/>
  <c r="C101" i="7"/>
  <c r="C100" i="7"/>
  <c r="C99" i="7"/>
  <c r="C98" i="7"/>
  <c r="C97" i="7"/>
  <c r="C96" i="7"/>
  <c r="C95" i="7"/>
  <c r="C94" i="7"/>
  <c r="C93" i="7"/>
  <c r="C92" i="7"/>
  <c r="C91" i="7"/>
  <c r="C90" i="7"/>
  <c r="C89" i="7"/>
  <c r="C88" i="7"/>
  <c r="C87" i="7"/>
  <c r="C86" i="7"/>
  <c r="C85" i="7"/>
  <c r="C84" i="7"/>
  <c r="C83" i="7"/>
  <c r="C82" i="7"/>
  <c r="C81" i="7"/>
  <c r="C80" i="7"/>
  <c r="C79" i="7"/>
  <c r="C78" i="7"/>
  <c r="C77" i="7"/>
  <c r="C76" i="7"/>
  <c r="C75" i="7"/>
  <c r="C74" i="7"/>
  <c r="C73" i="7"/>
  <c r="C72" i="7"/>
  <c r="C71" i="7"/>
  <c r="C70" i="7"/>
  <c r="C69" i="7"/>
  <c r="C68" i="7"/>
  <c r="C67" i="7"/>
  <c r="C66" i="7"/>
  <c r="C65" i="7"/>
  <c r="C64" i="7"/>
  <c r="C63" i="7"/>
  <c r="C62" i="7"/>
  <c r="C61" i="7"/>
  <c r="C60" i="7"/>
  <c r="C59" i="7"/>
  <c r="C58" i="7"/>
  <c r="C57" i="7"/>
  <c r="C56" i="7"/>
  <c r="C55" i="7"/>
  <c r="C54" i="7"/>
  <c r="C53" i="7"/>
  <c r="C52" i="7"/>
  <c r="C51" i="7"/>
  <c r="C50" i="7"/>
  <c r="C49" i="7"/>
  <c r="C48" i="7"/>
  <c r="C47" i="7"/>
  <c r="C46" i="7"/>
  <c r="C45" i="7"/>
  <c r="C44" i="7"/>
  <c r="C43" i="7"/>
  <c r="C42" i="7"/>
  <c r="C41" i="7"/>
  <c r="C40" i="7"/>
  <c r="C39" i="7"/>
  <c r="C38" i="7"/>
  <c r="C37" i="7"/>
  <c r="C36" i="7"/>
  <c r="C35" i="7"/>
  <c r="C34" i="7"/>
  <c r="C33" i="7"/>
  <c r="C32" i="7"/>
  <c r="C31" i="7"/>
  <c r="C30" i="7"/>
  <c r="C29" i="7"/>
  <c r="C28" i="7"/>
  <c r="C27" i="7"/>
  <c r="C26" i="7"/>
  <c r="C25" i="7"/>
  <c r="C24" i="7"/>
  <c r="C23" i="7"/>
  <c r="C22" i="7"/>
  <c r="C21" i="7"/>
  <c r="C20" i="7"/>
  <c r="C19" i="7"/>
  <c r="C18" i="7"/>
  <c r="C17" i="7"/>
  <c r="C16" i="7"/>
  <c r="C15" i="7"/>
  <c r="C14" i="7"/>
  <c r="C13" i="7"/>
  <c r="C12" i="7"/>
  <c r="C11" i="7"/>
  <c r="C10" i="7"/>
  <c r="C9" i="7"/>
  <c r="C8" i="7"/>
  <c r="C7" i="7"/>
  <c r="C6" i="7"/>
  <c r="C5" i="7"/>
  <c r="C4" i="7"/>
  <c r="C3" i="7"/>
  <c r="C2" i="7"/>
  <c r="B344" i="7"/>
  <c r="V344" i="7" s="1"/>
  <c r="B343" i="7"/>
  <c r="B342" i="7"/>
  <c r="B341" i="7"/>
  <c r="B340" i="7"/>
  <c r="B339" i="7"/>
  <c r="B338" i="7"/>
  <c r="B337" i="7"/>
  <c r="B336" i="7"/>
  <c r="B335" i="7"/>
  <c r="B334" i="7"/>
  <c r="B333" i="7"/>
  <c r="B332" i="7"/>
  <c r="B331" i="7"/>
  <c r="B330" i="7"/>
  <c r="B329" i="7"/>
  <c r="B328" i="7"/>
  <c r="B327" i="7"/>
  <c r="B326" i="7"/>
  <c r="B325" i="7"/>
  <c r="B324" i="7"/>
  <c r="B323" i="7"/>
  <c r="B322" i="7"/>
  <c r="B321" i="7"/>
  <c r="B320" i="7"/>
  <c r="B319" i="7"/>
  <c r="B318" i="7"/>
  <c r="B317" i="7"/>
  <c r="B316" i="7"/>
  <c r="B315" i="7"/>
  <c r="B314" i="7"/>
  <c r="B313" i="7"/>
  <c r="B312" i="7"/>
  <c r="B311" i="7"/>
  <c r="B310" i="7"/>
  <c r="B309" i="7"/>
  <c r="B308" i="7"/>
  <c r="B307" i="7"/>
  <c r="B306" i="7"/>
  <c r="B305" i="7"/>
  <c r="B304" i="7"/>
  <c r="B303" i="7"/>
  <c r="B302" i="7"/>
  <c r="B301" i="7"/>
  <c r="B300" i="7"/>
  <c r="B299" i="7"/>
  <c r="B298" i="7"/>
  <c r="B297" i="7"/>
  <c r="B295" i="7"/>
  <c r="B294" i="7"/>
  <c r="B293" i="7"/>
  <c r="B292" i="7"/>
  <c r="B291" i="7"/>
  <c r="B290" i="7"/>
  <c r="B289" i="7"/>
  <c r="B288" i="7"/>
  <c r="B287" i="7"/>
  <c r="B286" i="7"/>
  <c r="B285" i="7"/>
  <c r="B284" i="7"/>
  <c r="B283" i="7"/>
  <c r="B282" i="7"/>
  <c r="B281" i="7"/>
  <c r="B280" i="7"/>
  <c r="B279" i="7"/>
  <c r="B278" i="7"/>
  <c r="B277" i="7"/>
  <c r="B276" i="7"/>
  <c r="B275" i="7"/>
  <c r="B274" i="7"/>
  <c r="B273" i="7"/>
  <c r="B272" i="7"/>
  <c r="B271" i="7"/>
  <c r="B270" i="7"/>
  <c r="B269" i="7"/>
  <c r="B268" i="7"/>
  <c r="B267" i="7"/>
  <c r="B266" i="7"/>
  <c r="B265" i="7"/>
  <c r="B264" i="7"/>
  <c r="B263" i="7"/>
  <c r="B262" i="7"/>
  <c r="B261" i="7"/>
  <c r="B260" i="7"/>
  <c r="B259" i="7"/>
  <c r="B258" i="7"/>
  <c r="B257" i="7"/>
  <c r="B256" i="7"/>
  <c r="B255" i="7"/>
  <c r="B254" i="7"/>
  <c r="B253" i="7"/>
  <c r="B252" i="7"/>
  <c r="B251" i="7"/>
  <c r="B250" i="7"/>
  <c r="B249" i="7"/>
  <c r="B248" i="7"/>
  <c r="B247" i="7"/>
  <c r="B246" i="7"/>
  <c r="B245" i="7"/>
  <c r="B244" i="7"/>
  <c r="B243" i="7"/>
  <c r="B242" i="7"/>
  <c r="B241" i="7"/>
  <c r="B240" i="7"/>
  <c r="B239" i="7"/>
  <c r="B238" i="7"/>
  <c r="B237" i="7"/>
  <c r="B236" i="7"/>
  <c r="B235" i="7"/>
  <c r="B234" i="7"/>
  <c r="B233" i="7"/>
  <c r="B232" i="7"/>
  <c r="B231" i="7"/>
  <c r="B230" i="7"/>
  <c r="B229" i="7"/>
  <c r="B228" i="7"/>
  <c r="B227" i="7"/>
  <c r="B226" i="7"/>
  <c r="B225" i="7"/>
  <c r="B224" i="7"/>
  <c r="B223" i="7"/>
  <c r="B222" i="7"/>
  <c r="B221" i="7"/>
  <c r="B220" i="7"/>
  <c r="B219" i="7"/>
  <c r="B218" i="7"/>
  <c r="B217" i="7"/>
  <c r="B216" i="7"/>
  <c r="B215" i="7"/>
  <c r="B214" i="7"/>
  <c r="B213" i="7"/>
  <c r="B212" i="7"/>
  <c r="B211" i="7"/>
  <c r="B210" i="7"/>
  <c r="B209" i="7"/>
  <c r="B208" i="7"/>
  <c r="B207" i="7"/>
  <c r="B206" i="7"/>
  <c r="B205" i="7"/>
  <c r="B204" i="7"/>
  <c r="B203" i="7"/>
  <c r="B202" i="7"/>
  <c r="B201" i="7"/>
  <c r="B200" i="7"/>
  <c r="B199" i="7"/>
  <c r="B198" i="7"/>
  <c r="B197" i="7"/>
  <c r="B196" i="7"/>
  <c r="B195" i="7"/>
  <c r="B194" i="7"/>
  <c r="B193" i="7"/>
  <c r="B192" i="7"/>
  <c r="B191" i="7"/>
  <c r="B190" i="7"/>
  <c r="B189" i="7"/>
  <c r="B188" i="7"/>
  <c r="B187" i="7"/>
  <c r="B186" i="7"/>
  <c r="B185" i="7"/>
  <c r="B184" i="7"/>
  <c r="B183" i="7"/>
  <c r="B182" i="7"/>
  <c r="B181" i="7"/>
  <c r="B180" i="7"/>
  <c r="B179" i="7"/>
  <c r="B178" i="7"/>
  <c r="B177" i="7"/>
  <c r="B176" i="7"/>
  <c r="B175" i="7"/>
  <c r="B174" i="7"/>
  <c r="B173" i="7"/>
  <c r="B172" i="7"/>
  <c r="B171" i="7"/>
  <c r="B170" i="7"/>
  <c r="B169" i="7"/>
  <c r="B168" i="7"/>
  <c r="B167" i="7"/>
  <c r="B166" i="7"/>
  <c r="B165" i="7"/>
  <c r="B164" i="7"/>
  <c r="B163" i="7"/>
  <c r="B162" i="7"/>
  <c r="B161" i="7"/>
  <c r="B160" i="7"/>
  <c r="B159" i="7"/>
  <c r="B158" i="7"/>
  <c r="B157" i="7"/>
  <c r="B156" i="7"/>
  <c r="B155" i="7"/>
  <c r="B154" i="7"/>
  <c r="B153" i="7"/>
  <c r="B152" i="7"/>
  <c r="B151" i="7"/>
  <c r="B150" i="7"/>
  <c r="B149" i="7"/>
  <c r="B148" i="7"/>
  <c r="B147" i="7"/>
  <c r="B146" i="7"/>
  <c r="B145" i="7"/>
  <c r="B144" i="7"/>
  <c r="B143" i="7"/>
  <c r="B142" i="7"/>
  <c r="B141" i="7"/>
  <c r="B140" i="7"/>
  <c r="B139" i="7"/>
  <c r="B138" i="7"/>
  <c r="B137" i="7"/>
  <c r="B136" i="7"/>
  <c r="B135" i="7"/>
  <c r="B134" i="7"/>
  <c r="B133" i="7"/>
  <c r="B132" i="7"/>
  <c r="B131" i="7"/>
  <c r="B130" i="7"/>
  <c r="B129" i="7"/>
  <c r="B128" i="7"/>
  <c r="B127" i="7"/>
  <c r="B126" i="7"/>
  <c r="B125" i="7"/>
  <c r="B124" i="7"/>
  <c r="B123" i="7"/>
  <c r="B122" i="7"/>
  <c r="B121" i="7"/>
  <c r="B120" i="7"/>
  <c r="B119" i="7"/>
  <c r="B118" i="7"/>
  <c r="B117" i="7"/>
  <c r="B116" i="7"/>
  <c r="B115" i="7"/>
  <c r="B114" i="7"/>
  <c r="B113" i="7"/>
  <c r="B112" i="7"/>
  <c r="B111" i="7"/>
  <c r="B110" i="7"/>
  <c r="B109" i="7"/>
  <c r="B108" i="7"/>
  <c r="B107" i="7"/>
  <c r="B106" i="7"/>
  <c r="B105" i="7"/>
  <c r="B104" i="7"/>
  <c r="B103" i="7"/>
  <c r="B102" i="7"/>
  <c r="B101" i="7"/>
  <c r="B100" i="7"/>
  <c r="B99" i="7"/>
  <c r="B98" i="7"/>
  <c r="B97" i="7"/>
  <c r="B96" i="7"/>
  <c r="B95" i="7"/>
  <c r="B94" i="7"/>
  <c r="B93" i="7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77" i="7"/>
  <c r="B76" i="7"/>
  <c r="B75" i="7"/>
  <c r="B74" i="7"/>
  <c r="B73" i="7"/>
  <c r="B72" i="7"/>
  <c r="B71" i="7"/>
  <c r="B70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54" i="7"/>
  <c r="B53" i="7"/>
  <c r="B52" i="7"/>
  <c r="B51" i="7"/>
  <c r="B50" i="7"/>
  <c r="B49" i="7"/>
  <c r="B48" i="7"/>
  <c r="B47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8" i="7"/>
  <c r="B7" i="7"/>
  <c r="B6" i="7"/>
  <c r="B5" i="7"/>
  <c r="B4" i="7"/>
  <c r="B3" i="7"/>
  <c r="B2" i="7"/>
  <c r="T344" i="6"/>
  <c r="T343" i="6"/>
  <c r="T342" i="6"/>
  <c r="T341" i="6"/>
  <c r="T340" i="6"/>
  <c r="T339" i="6"/>
  <c r="T338" i="6"/>
  <c r="T337" i="6"/>
  <c r="T336" i="6"/>
  <c r="T335" i="6"/>
  <c r="T334" i="6"/>
  <c r="T333" i="6"/>
  <c r="T332" i="6"/>
  <c r="T331" i="6"/>
  <c r="T330" i="6"/>
  <c r="T329" i="6"/>
  <c r="T328" i="6"/>
  <c r="T327" i="6"/>
  <c r="T326" i="6"/>
  <c r="T325" i="6"/>
  <c r="T324" i="6"/>
  <c r="T323" i="6"/>
  <c r="T322" i="6"/>
  <c r="T321" i="6"/>
  <c r="T320" i="6"/>
  <c r="T319" i="6"/>
  <c r="T318" i="6"/>
  <c r="T317" i="6"/>
  <c r="T316" i="6"/>
  <c r="T315" i="6"/>
  <c r="T314" i="6"/>
  <c r="T313" i="6"/>
  <c r="T312" i="6"/>
  <c r="T311" i="6"/>
  <c r="T310" i="6"/>
  <c r="T309" i="6"/>
  <c r="T308" i="6"/>
  <c r="T307" i="6"/>
  <c r="T306" i="6"/>
  <c r="T305" i="6"/>
  <c r="T304" i="6"/>
  <c r="T303" i="6"/>
  <c r="T302" i="6"/>
  <c r="T301" i="6"/>
  <c r="T300" i="6"/>
  <c r="T299" i="6"/>
  <c r="T298" i="6"/>
  <c r="T297" i="6"/>
  <c r="T295" i="6"/>
  <c r="T294" i="6"/>
  <c r="T293" i="6"/>
  <c r="T292" i="6"/>
  <c r="T291" i="6"/>
  <c r="T290" i="6"/>
  <c r="T289" i="6"/>
  <c r="T288" i="6"/>
  <c r="T287" i="6"/>
  <c r="T286" i="6"/>
  <c r="T285" i="6"/>
  <c r="T284" i="6"/>
  <c r="T283" i="6"/>
  <c r="T282" i="6"/>
  <c r="T281" i="6"/>
  <c r="T280" i="6"/>
  <c r="T279" i="6"/>
  <c r="T278" i="6"/>
  <c r="T277" i="6"/>
  <c r="T276" i="6"/>
  <c r="T275" i="6"/>
  <c r="T274" i="6"/>
  <c r="T273" i="6"/>
  <c r="T272" i="6"/>
  <c r="T271" i="6"/>
  <c r="T270" i="6"/>
  <c r="T269" i="6"/>
  <c r="T268" i="6"/>
  <c r="T267" i="6"/>
  <c r="T266" i="6"/>
  <c r="T265" i="6"/>
  <c r="T264" i="6"/>
  <c r="T263" i="6"/>
  <c r="T262" i="6"/>
  <c r="T261" i="6"/>
  <c r="T260" i="6"/>
  <c r="T259" i="6"/>
  <c r="T258" i="6"/>
  <c r="T257" i="6"/>
  <c r="T256" i="6"/>
  <c r="T255" i="6"/>
  <c r="T254" i="6"/>
  <c r="T253" i="6"/>
  <c r="T252" i="6"/>
  <c r="T251" i="6"/>
  <c r="T250" i="6"/>
  <c r="T249" i="6"/>
  <c r="T248" i="6"/>
  <c r="T247" i="6"/>
  <c r="T246" i="6"/>
  <c r="T245" i="6"/>
  <c r="T244" i="6"/>
  <c r="T243" i="6"/>
  <c r="T242" i="6"/>
  <c r="T241" i="6"/>
  <c r="T240" i="6"/>
  <c r="T239" i="6"/>
  <c r="T238" i="6"/>
  <c r="T237" i="6"/>
  <c r="T236" i="6"/>
  <c r="T235" i="6"/>
  <c r="T234" i="6"/>
  <c r="T233" i="6"/>
  <c r="T232" i="6"/>
  <c r="T231" i="6"/>
  <c r="T230" i="6"/>
  <c r="T229" i="6"/>
  <c r="T228" i="6"/>
  <c r="T227" i="6"/>
  <c r="T226" i="6"/>
  <c r="T225" i="6"/>
  <c r="T224" i="6"/>
  <c r="T223" i="6"/>
  <c r="T222" i="6"/>
  <c r="T221" i="6"/>
  <c r="T220" i="6"/>
  <c r="T219" i="6"/>
  <c r="T218" i="6"/>
  <c r="T217" i="6"/>
  <c r="T216" i="6"/>
  <c r="T215" i="6"/>
  <c r="T214" i="6"/>
  <c r="T213" i="6"/>
  <c r="T212" i="6"/>
  <c r="T211" i="6"/>
  <c r="T210" i="6"/>
  <c r="T209" i="6"/>
  <c r="T208" i="6"/>
  <c r="T207" i="6"/>
  <c r="T206" i="6"/>
  <c r="T205" i="6"/>
  <c r="T204" i="6"/>
  <c r="T203" i="6"/>
  <c r="T202" i="6"/>
  <c r="T201" i="6"/>
  <c r="T200" i="6"/>
  <c r="T199" i="6"/>
  <c r="T198" i="6"/>
  <c r="T197" i="6"/>
  <c r="T196" i="6"/>
  <c r="T195" i="6"/>
  <c r="T194" i="6"/>
  <c r="T193" i="6"/>
  <c r="T192" i="6"/>
  <c r="T191" i="6"/>
  <c r="T190" i="6"/>
  <c r="T189" i="6"/>
  <c r="T188" i="6"/>
  <c r="T187" i="6"/>
  <c r="T186" i="6"/>
  <c r="T185" i="6"/>
  <c r="T184" i="6"/>
  <c r="T183" i="6"/>
  <c r="T182" i="6"/>
  <c r="T181" i="6"/>
  <c r="T180" i="6"/>
  <c r="T179" i="6"/>
  <c r="T178" i="6"/>
  <c r="T177" i="6"/>
  <c r="T176" i="6"/>
  <c r="T175" i="6"/>
  <c r="T174" i="6"/>
  <c r="T173" i="6"/>
  <c r="T172" i="6"/>
  <c r="T171" i="6"/>
  <c r="T170" i="6"/>
  <c r="T169" i="6"/>
  <c r="T168" i="6"/>
  <c r="T167" i="6"/>
  <c r="T166" i="6"/>
  <c r="T165" i="6"/>
  <c r="T164" i="6"/>
  <c r="T163" i="6"/>
  <c r="T162" i="6"/>
  <c r="T161" i="6"/>
  <c r="T160" i="6"/>
  <c r="T159" i="6"/>
  <c r="T158" i="6"/>
  <c r="T157" i="6"/>
  <c r="T156" i="6"/>
  <c r="T155" i="6"/>
  <c r="T154" i="6"/>
  <c r="T153" i="6"/>
  <c r="T152" i="6"/>
  <c r="T151" i="6"/>
  <c r="T150" i="6"/>
  <c r="T149" i="6"/>
  <c r="T148" i="6"/>
  <c r="T147" i="6"/>
  <c r="T146" i="6"/>
  <c r="T145" i="6"/>
  <c r="T144" i="6"/>
  <c r="T143" i="6"/>
  <c r="T142" i="6"/>
  <c r="T141" i="6"/>
  <c r="T140" i="6"/>
  <c r="T139" i="6"/>
  <c r="T138" i="6"/>
  <c r="T137" i="6"/>
  <c r="T136" i="6"/>
  <c r="T135" i="6"/>
  <c r="T134" i="6"/>
  <c r="T133" i="6"/>
  <c r="T132" i="6"/>
  <c r="T131" i="6"/>
  <c r="T130" i="6"/>
  <c r="T129" i="6"/>
  <c r="T128" i="6"/>
  <c r="T127" i="6"/>
  <c r="T126" i="6"/>
  <c r="T125" i="6"/>
  <c r="T124" i="6"/>
  <c r="T123" i="6"/>
  <c r="T122" i="6"/>
  <c r="T121" i="6"/>
  <c r="T120" i="6"/>
  <c r="T119" i="6"/>
  <c r="T118" i="6"/>
  <c r="T117" i="6"/>
  <c r="T116" i="6"/>
  <c r="T115" i="6"/>
  <c r="T114" i="6"/>
  <c r="T113" i="6"/>
  <c r="T112" i="6"/>
  <c r="T111" i="6"/>
  <c r="T110" i="6"/>
  <c r="T109" i="6"/>
  <c r="T108" i="6"/>
  <c r="T107" i="6"/>
  <c r="T106" i="6"/>
  <c r="T105" i="6"/>
  <c r="T104" i="6"/>
  <c r="T103" i="6"/>
  <c r="T102" i="6"/>
  <c r="T101" i="6"/>
  <c r="T100" i="6"/>
  <c r="T99" i="6"/>
  <c r="T98" i="6"/>
  <c r="T97" i="6"/>
  <c r="T96" i="6"/>
  <c r="T95" i="6"/>
  <c r="T94" i="6"/>
  <c r="T93" i="6"/>
  <c r="T92" i="6"/>
  <c r="T91" i="6"/>
  <c r="T90" i="6"/>
  <c r="T89" i="6"/>
  <c r="T88" i="6"/>
  <c r="T87" i="6"/>
  <c r="T86" i="6"/>
  <c r="T85" i="6"/>
  <c r="T84" i="6"/>
  <c r="T83" i="6"/>
  <c r="T82" i="6"/>
  <c r="T81" i="6"/>
  <c r="T80" i="6"/>
  <c r="T79" i="6"/>
  <c r="T78" i="6"/>
  <c r="T77" i="6"/>
  <c r="T76" i="6"/>
  <c r="T75" i="6"/>
  <c r="T74" i="6"/>
  <c r="T73" i="6"/>
  <c r="T72" i="6"/>
  <c r="T71" i="6"/>
  <c r="T70" i="6"/>
  <c r="T69" i="6"/>
  <c r="T68" i="6"/>
  <c r="T67" i="6"/>
  <c r="T66" i="6"/>
  <c r="T65" i="6"/>
  <c r="T64" i="6"/>
  <c r="T63" i="6"/>
  <c r="T62" i="6"/>
  <c r="T61" i="6"/>
  <c r="T60" i="6"/>
  <c r="T59" i="6"/>
  <c r="T58" i="6"/>
  <c r="T57" i="6"/>
  <c r="T56" i="6"/>
  <c r="T55" i="6"/>
  <c r="T54" i="6"/>
  <c r="T53" i="6"/>
  <c r="T52" i="6"/>
  <c r="T51" i="6"/>
  <c r="T50" i="6"/>
  <c r="T49" i="6"/>
  <c r="T48" i="6"/>
  <c r="T47" i="6"/>
  <c r="T46" i="6"/>
  <c r="T45" i="6"/>
  <c r="T44" i="6"/>
  <c r="T43" i="6"/>
  <c r="T42" i="6"/>
  <c r="T41" i="6"/>
  <c r="T40" i="6"/>
  <c r="T39" i="6"/>
  <c r="T38" i="6"/>
  <c r="T37" i="6"/>
  <c r="T36" i="6"/>
  <c r="T35" i="6"/>
  <c r="T34" i="6"/>
  <c r="T33" i="6"/>
  <c r="T32" i="6"/>
  <c r="T31" i="6"/>
  <c r="T30" i="6"/>
  <c r="T29" i="6"/>
  <c r="T28" i="6"/>
  <c r="T27" i="6"/>
  <c r="T26" i="6"/>
  <c r="T25" i="6"/>
  <c r="T24" i="6"/>
  <c r="T23" i="6"/>
  <c r="T22" i="6"/>
  <c r="T21" i="6"/>
  <c r="T20" i="6"/>
  <c r="T19" i="6"/>
  <c r="T18" i="6"/>
  <c r="T17" i="6"/>
  <c r="T16" i="6"/>
  <c r="T15" i="6"/>
  <c r="T14" i="6"/>
  <c r="T13" i="6"/>
  <c r="T12" i="6"/>
  <c r="T11" i="6"/>
  <c r="T10" i="6"/>
  <c r="T9" i="6"/>
  <c r="T8" i="6"/>
  <c r="T7" i="6"/>
  <c r="T6" i="6"/>
  <c r="T5" i="6"/>
  <c r="T4" i="6"/>
  <c r="T3" i="6"/>
  <c r="T2" i="6"/>
  <c r="S344" i="6"/>
  <c r="S343" i="6"/>
  <c r="S342" i="6"/>
  <c r="S341" i="6"/>
  <c r="S340" i="6"/>
  <c r="S339" i="6"/>
  <c r="S338" i="6"/>
  <c r="S337" i="6"/>
  <c r="S336" i="6"/>
  <c r="S335" i="6"/>
  <c r="S334" i="6"/>
  <c r="S333" i="6"/>
  <c r="S332" i="6"/>
  <c r="S331" i="6"/>
  <c r="S330" i="6"/>
  <c r="S329" i="6"/>
  <c r="S328" i="6"/>
  <c r="S327" i="6"/>
  <c r="S326" i="6"/>
  <c r="S325" i="6"/>
  <c r="S324" i="6"/>
  <c r="S323" i="6"/>
  <c r="S322" i="6"/>
  <c r="S321" i="6"/>
  <c r="S320" i="6"/>
  <c r="S319" i="6"/>
  <c r="S318" i="6"/>
  <c r="S317" i="6"/>
  <c r="S316" i="6"/>
  <c r="S315" i="6"/>
  <c r="S314" i="6"/>
  <c r="S313" i="6"/>
  <c r="S312" i="6"/>
  <c r="S311" i="6"/>
  <c r="S310" i="6"/>
  <c r="S309" i="6"/>
  <c r="S308" i="6"/>
  <c r="S307" i="6"/>
  <c r="S306" i="6"/>
  <c r="S305" i="6"/>
  <c r="S304" i="6"/>
  <c r="S303" i="6"/>
  <c r="S302" i="6"/>
  <c r="S301" i="6"/>
  <c r="S300" i="6"/>
  <c r="S299" i="6"/>
  <c r="S298" i="6"/>
  <c r="S297" i="6"/>
  <c r="S295" i="6"/>
  <c r="S294" i="6"/>
  <c r="S293" i="6"/>
  <c r="S292" i="6"/>
  <c r="S291" i="6"/>
  <c r="S290" i="6"/>
  <c r="S289" i="6"/>
  <c r="S288" i="6"/>
  <c r="S287" i="6"/>
  <c r="S286" i="6"/>
  <c r="S285" i="6"/>
  <c r="S284" i="6"/>
  <c r="S283" i="6"/>
  <c r="S282" i="6"/>
  <c r="S281" i="6"/>
  <c r="S280" i="6"/>
  <c r="S279" i="6"/>
  <c r="S278" i="6"/>
  <c r="S277" i="6"/>
  <c r="S276" i="6"/>
  <c r="S275" i="6"/>
  <c r="S274" i="6"/>
  <c r="S273" i="6"/>
  <c r="S272" i="6"/>
  <c r="S271" i="6"/>
  <c r="S270" i="6"/>
  <c r="S269" i="6"/>
  <c r="S268" i="6"/>
  <c r="S267" i="6"/>
  <c r="S266" i="6"/>
  <c r="S265" i="6"/>
  <c r="S264" i="6"/>
  <c r="S263" i="6"/>
  <c r="S262" i="6"/>
  <c r="S261" i="6"/>
  <c r="S260" i="6"/>
  <c r="S259" i="6"/>
  <c r="S258" i="6"/>
  <c r="S257" i="6"/>
  <c r="S256" i="6"/>
  <c r="S255" i="6"/>
  <c r="S254" i="6"/>
  <c r="S253" i="6"/>
  <c r="S252" i="6"/>
  <c r="S251" i="6"/>
  <c r="S250" i="6"/>
  <c r="S249" i="6"/>
  <c r="S248" i="6"/>
  <c r="S247" i="6"/>
  <c r="S246" i="6"/>
  <c r="S245" i="6"/>
  <c r="S244" i="6"/>
  <c r="S243" i="6"/>
  <c r="S242" i="6"/>
  <c r="S241" i="6"/>
  <c r="S240" i="6"/>
  <c r="S239" i="6"/>
  <c r="S238" i="6"/>
  <c r="S237" i="6"/>
  <c r="S236" i="6"/>
  <c r="S235" i="6"/>
  <c r="S234" i="6"/>
  <c r="S233" i="6"/>
  <c r="S232" i="6"/>
  <c r="S231" i="6"/>
  <c r="S230" i="6"/>
  <c r="S229" i="6"/>
  <c r="S228" i="6"/>
  <c r="S227" i="6"/>
  <c r="S226" i="6"/>
  <c r="S225" i="6"/>
  <c r="S224" i="6"/>
  <c r="S223" i="6"/>
  <c r="S222" i="6"/>
  <c r="S221" i="6"/>
  <c r="S220" i="6"/>
  <c r="S219" i="6"/>
  <c r="S218" i="6"/>
  <c r="S217" i="6"/>
  <c r="S216" i="6"/>
  <c r="S215" i="6"/>
  <c r="S214" i="6"/>
  <c r="S213" i="6"/>
  <c r="S212" i="6"/>
  <c r="S211" i="6"/>
  <c r="S210" i="6"/>
  <c r="S209" i="6"/>
  <c r="S208" i="6"/>
  <c r="S207" i="6"/>
  <c r="S206" i="6"/>
  <c r="S205" i="6"/>
  <c r="S204" i="6"/>
  <c r="S203" i="6"/>
  <c r="S202" i="6"/>
  <c r="S201" i="6"/>
  <c r="S200" i="6"/>
  <c r="S199" i="6"/>
  <c r="S198" i="6"/>
  <c r="S197" i="6"/>
  <c r="S196" i="6"/>
  <c r="S195" i="6"/>
  <c r="S194" i="6"/>
  <c r="S193" i="6"/>
  <c r="S192" i="6"/>
  <c r="S191" i="6"/>
  <c r="S190" i="6"/>
  <c r="S189" i="6"/>
  <c r="S188" i="6"/>
  <c r="S187" i="6"/>
  <c r="S186" i="6"/>
  <c r="S185" i="6"/>
  <c r="S184" i="6"/>
  <c r="S183" i="6"/>
  <c r="S182" i="6"/>
  <c r="S181" i="6"/>
  <c r="S180" i="6"/>
  <c r="S179" i="6"/>
  <c r="S178" i="6"/>
  <c r="S177" i="6"/>
  <c r="S176" i="6"/>
  <c r="S175" i="6"/>
  <c r="S174" i="6"/>
  <c r="S173" i="6"/>
  <c r="S172" i="6"/>
  <c r="S171" i="6"/>
  <c r="S170" i="6"/>
  <c r="S169" i="6"/>
  <c r="S168" i="6"/>
  <c r="S167" i="6"/>
  <c r="S166" i="6"/>
  <c r="S165" i="6"/>
  <c r="S164" i="6"/>
  <c r="S163" i="6"/>
  <c r="S162" i="6"/>
  <c r="S161" i="6"/>
  <c r="S160" i="6"/>
  <c r="S159" i="6"/>
  <c r="S158" i="6"/>
  <c r="S157" i="6"/>
  <c r="S156" i="6"/>
  <c r="S155" i="6"/>
  <c r="S154" i="6"/>
  <c r="S153" i="6"/>
  <c r="S152" i="6"/>
  <c r="S151" i="6"/>
  <c r="S150" i="6"/>
  <c r="S149" i="6"/>
  <c r="S148" i="6"/>
  <c r="S147" i="6"/>
  <c r="S146" i="6"/>
  <c r="S145" i="6"/>
  <c r="S144" i="6"/>
  <c r="S143" i="6"/>
  <c r="S142" i="6"/>
  <c r="S141" i="6"/>
  <c r="S140" i="6"/>
  <c r="S139" i="6"/>
  <c r="S138" i="6"/>
  <c r="S137" i="6"/>
  <c r="S136" i="6"/>
  <c r="S135" i="6"/>
  <c r="S134" i="6"/>
  <c r="S133" i="6"/>
  <c r="S132" i="6"/>
  <c r="S131" i="6"/>
  <c r="S130" i="6"/>
  <c r="S129" i="6"/>
  <c r="S128" i="6"/>
  <c r="S127" i="6"/>
  <c r="S126" i="6"/>
  <c r="S125" i="6"/>
  <c r="S124" i="6"/>
  <c r="S123" i="6"/>
  <c r="S122" i="6"/>
  <c r="S121" i="6"/>
  <c r="S120" i="6"/>
  <c r="S119" i="6"/>
  <c r="S118" i="6"/>
  <c r="S117" i="6"/>
  <c r="S116" i="6"/>
  <c r="S115" i="6"/>
  <c r="S114" i="6"/>
  <c r="S113" i="6"/>
  <c r="S112" i="6"/>
  <c r="S111" i="6"/>
  <c r="S110" i="6"/>
  <c r="S109" i="6"/>
  <c r="S108" i="6"/>
  <c r="S107" i="6"/>
  <c r="S106" i="6"/>
  <c r="S105" i="6"/>
  <c r="S104" i="6"/>
  <c r="S103" i="6"/>
  <c r="S102" i="6"/>
  <c r="S101" i="6"/>
  <c r="S100" i="6"/>
  <c r="S99" i="6"/>
  <c r="S98" i="6"/>
  <c r="S97" i="6"/>
  <c r="S96" i="6"/>
  <c r="S95" i="6"/>
  <c r="S94" i="6"/>
  <c r="S93" i="6"/>
  <c r="S92" i="6"/>
  <c r="S91" i="6"/>
  <c r="S90" i="6"/>
  <c r="S89" i="6"/>
  <c r="S88" i="6"/>
  <c r="S87" i="6"/>
  <c r="S86" i="6"/>
  <c r="S85" i="6"/>
  <c r="S84" i="6"/>
  <c r="S83" i="6"/>
  <c r="S82" i="6"/>
  <c r="S81" i="6"/>
  <c r="S80" i="6"/>
  <c r="S79" i="6"/>
  <c r="S78" i="6"/>
  <c r="S77" i="6"/>
  <c r="S76" i="6"/>
  <c r="S75" i="6"/>
  <c r="S74" i="6"/>
  <c r="S73" i="6"/>
  <c r="S72" i="6"/>
  <c r="S71" i="6"/>
  <c r="S70" i="6"/>
  <c r="S69" i="6"/>
  <c r="S68" i="6"/>
  <c r="S67" i="6"/>
  <c r="S66" i="6"/>
  <c r="S65" i="6"/>
  <c r="S64" i="6"/>
  <c r="S63" i="6"/>
  <c r="S62" i="6"/>
  <c r="S61" i="6"/>
  <c r="S60" i="6"/>
  <c r="S59" i="6"/>
  <c r="S58" i="6"/>
  <c r="S57" i="6"/>
  <c r="S56" i="6"/>
  <c r="S55" i="6"/>
  <c r="S54" i="6"/>
  <c r="S53" i="6"/>
  <c r="S52" i="6"/>
  <c r="S51" i="6"/>
  <c r="S50" i="6"/>
  <c r="S49" i="6"/>
  <c r="S48" i="6"/>
  <c r="S47" i="6"/>
  <c r="S46" i="6"/>
  <c r="S45" i="6"/>
  <c r="S44" i="6"/>
  <c r="S43" i="6"/>
  <c r="S42" i="6"/>
  <c r="S41" i="6"/>
  <c r="S40" i="6"/>
  <c r="S39" i="6"/>
  <c r="S38" i="6"/>
  <c r="S37" i="6"/>
  <c r="S36" i="6"/>
  <c r="S35" i="6"/>
  <c r="S34" i="6"/>
  <c r="S33" i="6"/>
  <c r="S32" i="6"/>
  <c r="S31" i="6"/>
  <c r="S30" i="6"/>
  <c r="S29" i="6"/>
  <c r="S28" i="6"/>
  <c r="S27" i="6"/>
  <c r="S26" i="6"/>
  <c r="S25" i="6"/>
  <c r="S24" i="6"/>
  <c r="S23" i="6"/>
  <c r="S22" i="6"/>
  <c r="S21" i="6"/>
  <c r="S20" i="6"/>
  <c r="S19" i="6"/>
  <c r="S18" i="6"/>
  <c r="S17" i="6"/>
  <c r="S16" i="6"/>
  <c r="S15" i="6"/>
  <c r="S14" i="6"/>
  <c r="S13" i="6"/>
  <c r="S12" i="6"/>
  <c r="S11" i="6"/>
  <c r="S10" i="6"/>
  <c r="S9" i="6"/>
  <c r="S8" i="6"/>
  <c r="S7" i="6"/>
  <c r="S6" i="6"/>
  <c r="S5" i="6"/>
  <c r="S4" i="6"/>
  <c r="S3" i="6"/>
  <c r="S2" i="6"/>
  <c r="R344" i="6"/>
  <c r="R343" i="6"/>
  <c r="R342" i="6"/>
  <c r="R341" i="6"/>
  <c r="R340" i="6"/>
  <c r="R339" i="6"/>
  <c r="R338" i="6"/>
  <c r="R337" i="6"/>
  <c r="R336" i="6"/>
  <c r="R335" i="6"/>
  <c r="R334" i="6"/>
  <c r="R333" i="6"/>
  <c r="R332" i="6"/>
  <c r="R331" i="6"/>
  <c r="R330" i="6"/>
  <c r="R329" i="6"/>
  <c r="R328" i="6"/>
  <c r="R327" i="6"/>
  <c r="R326" i="6"/>
  <c r="R325" i="6"/>
  <c r="R324" i="6"/>
  <c r="R323" i="6"/>
  <c r="R322" i="6"/>
  <c r="R321" i="6"/>
  <c r="R320" i="6"/>
  <c r="R319" i="6"/>
  <c r="R318" i="6"/>
  <c r="R317" i="6"/>
  <c r="R316" i="6"/>
  <c r="R315" i="6"/>
  <c r="R314" i="6"/>
  <c r="R313" i="6"/>
  <c r="R312" i="6"/>
  <c r="R311" i="6"/>
  <c r="R310" i="6"/>
  <c r="R309" i="6"/>
  <c r="R308" i="6"/>
  <c r="R307" i="6"/>
  <c r="R306" i="6"/>
  <c r="R305" i="6"/>
  <c r="R304" i="6"/>
  <c r="R303" i="6"/>
  <c r="R302" i="6"/>
  <c r="R301" i="6"/>
  <c r="R300" i="6"/>
  <c r="R299" i="6"/>
  <c r="R298" i="6"/>
  <c r="R297" i="6"/>
  <c r="R295" i="6"/>
  <c r="R294" i="6"/>
  <c r="R293" i="6"/>
  <c r="R292" i="6"/>
  <c r="R291" i="6"/>
  <c r="R290" i="6"/>
  <c r="R289" i="6"/>
  <c r="R288" i="6"/>
  <c r="R287" i="6"/>
  <c r="R286" i="6"/>
  <c r="R285" i="6"/>
  <c r="R284" i="6"/>
  <c r="R283" i="6"/>
  <c r="R282" i="6"/>
  <c r="R281" i="6"/>
  <c r="R280" i="6"/>
  <c r="R279" i="6"/>
  <c r="R278" i="6"/>
  <c r="R277" i="6"/>
  <c r="R276" i="6"/>
  <c r="R275" i="6"/>
  <c r="R274" i="6"/>
  <c r="R273" i="6"/>
  <c r="R272" i="6"/>
  <c r="R271" i="6"/>
  <c r="R270" i="6"/>
  <c r="R269" i="6"/>
  <c r="R268" i="6"/>
  <c r="R267" i="6"/>
  <c r="R266" i="6"/>
  <c r="R265" i="6"/>
  <c r="R264" i="6"/>
  <c r="R263" i="6"/>
  <c r="R262" i="6"/>
  <c r="R261" i="6"/>
  <c r="R260" i="6"/>
  <c r="R259" i="6"/>
  <c r="R258" i="6"/>
  <c r="R257" i="6"/>
  <c r="R256" i="6"/>
  <c r="R255" i="6"/>
  <c r="R254" i="6"/>
  <c r="R253" i="6"/>
  <c r="R252" i="6"/>
  <c r="R251" i="6"/>
  <c r="R250" i="6"/>
  <c r="R249" i="6"/>
  <c r="R248" i="6"/>
  <c r="R247" i="6"/>
  <c r="R246" i="6"/>
  <c r="R245" i="6"/>
  <c r="R244" i="6"/>
  <c r="R243" i="6"/>
  <c r="R242" i="6"/>
  <c r="R241" i="6"/>
  <c r="R240" i="6"/>
  <c r="R239" i="6"/>
  <c r="R238" i="6"/>
  <c r="R237" i="6"/>
  <c r="R236" i="6"/>
  <c r="R235" i="6"/>
  <c r="R234" i="6"/>
  <c r="R233" i="6"/>
  <c r="R232" i="6"/>
  <c r="R231" i="6"/>
  <c r="R230" i="6"/>
  <c r="R229" i="6"/>
  <c r="R228" i="6"/>
  <c r="R227" i="6"/>
  <c r="R226" i="6"/>
  <c r="R225" i="6"/>
  <c r="R224" i="6"/>
  <c r="R223" i="6"/>
  <c r="R222" i="6"/>
  <c r="R221" i="6"/>
  <c r="R220" i="6"/>
  <c r="R219" i="6"/>
  <c r="R218" i="6"/>
  <c r="R217" i="6"/>
  <c r="R216" i="6"/>
  <c r="R215" i="6"/>
  <c r="R214" i="6"/>
  <c r="R213" i="6"/>
  <c r="R212" i="6"/>
  <c r="R211" i="6"/>
  <c r="R210" i="6"/>
  <c r="R209" i="6"/>
  <c r="R208" i="6"/>
  <c r="R207" i="6"/>
  <c r="R206" i="6"/>
  <c r="R205" i="6"/>
  <c r="R204" i="6"/>
  <c r="R203" i="6"/>
  <c r="R202" i="6"/>
  <c r="R201" i="6"/>
  <c r="R200" i="6"/>
  <c r="R199" i="6"/>
  <c r="R198" i="6"/>
  <c r="R197" i="6"/>
  <c r="R196" i="6"/>
  <c r="R195" i="6"/>
  <c r="R194" i="6"/>
  <c r="R193" i="6"/>
  <c r="R192" i="6"/>
  <c r="R191" i="6"/>
  <c r="R190" i="6"/>
  <c r="R189" i="6"/>
  <c r="R188" i="6"/>
  <c r="R187" i="6"/>
  <c r="R186" i="6"/>
  <c r="R185" i="6"/>
  <c r="R184" i="6"/>
  <c r="R183" i="6"/>
  <c r="R182" i="6"/>
  <c r="R181" i="6"/>
  <c r="R180" i="6"/>
  <c r="R179" i="6"/>
  <c r="R178" i="6"/>
  <c r="R177" i="6"/>
  <c r="R176" i="6"/>
  <c r="R175" i="6"/>
  <c r="R174" i="6"/>
  <c r="R173" i="6"/>
  <c r="R172" i="6"/>
  <c r="R171" i="6"/>
  <c r="R170" i="6"/>
  <c r="R169" i="6"/>
  <c r="R168" i="6"/>
  <c r="R167" i="6"/>
  <c r="R166" i="6"/>
  <c r="R165" i="6"/>
  <c r="R164" i="6"/>
  <c r="R163" i="6"/>
  <c r="R162" i="6"/>
  <c r="R161" i="6"/>
  <c r="R160" i="6"/>
  <c r="R159" i="6"/>
  <c r="R158" i="6"/>
  <c r="R157" i="6"/>
  <c r="R156" i="6"/>
  <c r="R155" i="6"/>
  <c r="R154" i="6"/>
  <c r="R153" i="6"/>
  <c r="R152" i="6"/>
  <c r="R151" i="6"/>
  <c r="R150" i="6"/>
  <c r="R149" i="6"/>
  <c r="R148" i="6"/>
  <c r="R147" i="6"/>
  <c r="R146" i="6"/>
  <c r="R145" i="6"/>
  <c r="R144" i="6"/>
  <c r="R143" i="6"/>
  <c r="R142" i="6"/>
  <c r="R141" i="6"/>
  <c r="R140" i="6"/>
  <c r="R139" i="6"/>
  <c r="R138" i="6"/>
  <c r="R137" i="6"/>
  <c r="R136" i="6"/>
  <c r="R135" i="6"/>
  <c r="R134" i="6"/>
  <c r="R133" i="6"/>
  <c r="R132" i="6"/>
  <c r="R131" i="6"/>
  <c r="R130" i="6"/>
  <c r="R129" i="6"/>
  <c r="R128" i="6"/>
  <c r="R127" i="6"/>
  <c r="R126" i="6"/>
  <c r="R125" i="6"/>
  <c r="R124" i="6"/>
  <c r="R123" i="6"/>
  <c r="R122" i="6"/>
  <c r="R121" i="6"/>
  <c r="R120" i="6"/>
  <c r="R119" i="6"/>
  <c r="R118" i="6"/>
  <c r="R117" i="6"/>
  <c r="R116" i="6"/>
  <c r="R115" i="6"/>
  <c r="R114" i="6"/>
  <c r="R113" i="6"/>
  <c r="R112" i="6"/>
  <c r="R111" i="6"/>
  <c r="R110" i="6"/>
  <c r="R109" i="6"/>
  <c r="R108" i="6"/>
  <c r="R107" i="6"/>
  <c r="R106" i="6"/>
  <c r="R105" i="6"/>
  <c r="R104" i="6"/>
  <c r="R103" i="6"/>
  <c r="R102" i="6"/>
  <c r="R101" i="6"/>
  <c r="R100" i="6"/>
  <c r="R99" i="6"/>
  <c r="R98" i="6"/>
  <c r="R97" i="6"/>
  <c r="R96" i="6"/>
  <c r="R95" i="6"/>
  <c r="R94" i="6"/>
  <c r="R93" i="6"/>
  <c r="R92" i="6"/>
  <c r="R91" i="6"/>
  <c r="R90" i="6"/>
  <c r="R89" i="6"/>
  <c r="R88" i="6"/>
  <c r="R87" i="6"/>
  <c r="R86" i="6"/>
  <c r="R85" i="6"/>
  <c r="R84" i="6"/>
  <c r="R83" i="6"/>
  <c r="R82" i="6"/>
  <c r="R81" i="6"/>
  <c r="R80" i="6"/>
  <c r="R79" i="6"/>
  <c r="R78" i="6"/>
  <c r="R77" i="6"/>
  <c r="R76" i="6"/>
  <c r="R75" i="6"/>
  <c r="R74" i="6"/>
  <c r="R73" i="6"/>
  <c r="R72" i="6"/>
  <c r="R71" i="6"/>
  <c r="R70" i="6"/>
  <c r="R69" i="6"/>
  <c r="R68" i="6"/>
  <c r="R67" i="6"/>
  <c r="R66" i="6"/>
  <c r="R65" i="6"/>
  <c r="R64" i="6"/>
  <c r="R63" i="6"/>
  <c r="R62" i="6"/>
  <c r="R61" i="6"/>
  <c r="R60" i="6"/>
  <c r="R59" i="6"/>
  <c r="R58" i="6"/>
  <c r="R57" i="6"/>
  <c r="R56" i="6"/>
  <c r="R55" i="6"/>
  <c r="R54" i="6"/>
  <c r="R53" i="6"/>
  <c r="R52" i="6"/>
  <c r="R51" i="6"/>
  <c r="R50" i="6"/>
  <c r="R49" i="6"/>
  <c r="R48" i="6"/>
  <c r="R47" i="6"/>
  <c r="R46" i="6"/>
  <c r="R45" i="6"/>
  <c r="R44" i="6"/>
  <c r="R43" i="6"/>
  <c r="R42" i="6"/>
  <c r="R41" i="6"/>
  <c r="R40" i="6"/>
  <c r="R39" i="6"/>
  <c r="R38" i="6"/>
  <c r="R37" i="6"/>
  <c r="R36" i="6"/>
  <c r="R35" i="6"/>
  <c r="R34" i="6"/>
  <c r="R33" i="6"/>
  <c r="R32" i="6"/>
  <c r="R31" i="6"/>
  <c r="R30" i="6"/>
  <c r="R29" i="6"/>
  <c r="R28" i="6"/>
  <c r="R27" i="6"/>
  <c r="R26" i="6"/>
  <c r="R25" i="6"/>
  <c r="R24" i="6"/>
  <c r="R23" i="6"/>
  <c r="R22" i="6"/>
  <c r="R21" i="6"/>
  <c r="R20" i="6"/>
  <c r="R19" i="6"/>
  <c r="R18" i="6"/>
  <c r="R17" i="6"/>
  <c r="R16" i="6"/>
  <c r="R15" i="6"/>
  <c r="R14" i="6"/>
  <c r="R13" i="6"/>
  <c r="R12" i="6"/>
  <c r="R11" i="6"/>
  <c r="R10" i="6"/>
  <c r="R9" i="6"/>
  <c r="R8" i="6"/>
  <c r="R7" i="6"/>
  <c r="R6" i="6"/>
  <c r="R5" i="6"/>
  <c r="R4" i="6"/>
  <c r="R3" i="6"/>
  <c r="R2" i="6"/>
  <c r="Q344" i="6"/>
  <c r="Q343" i="6"/>
  <c r="Q342" i="6"/>
  <c r="Q341" i="6"/>
  <c r="Q340" i="6"/>
  <c r="Q339" i="6"/>
  <c r="Q338" i="6"/>
  <c r="Q337" i="6"/>
  <c r="Q336" i="6"/>
  <c r="Q335" i="6"/>
  <c r="Q334" i="6"/>
  <c r="Q333" i="6"/>
  <c r="Q332" i="6"/>
  <c r="Q331" i="6"/>
  <c r="Q330" i="6"/>
  <c r="Q329" i="6"/>
  <c r="Q328" i="6"/>
  <c r="Q327" i="6"/>
  <c r="Q326" i="6"/>
  <c r="Q325" i="6"/>
  <c r="Q324" i="6"/>
  <c r="Q323" i="6"/>
  <c r="Q322" i="6"/>
  <c r="Q321" i="6"/>
  <c r="Q320" i="6"/>
  <c r="Q319" i="6"/>
  <c r="Q318" i="6"/>
  <c r="Q317" i="6"/>
  <c r="Q316" i="6"/>
  <c r="Q315" i="6"/>
  <c r="Q314" i="6"/>
  <c r="Q313" i="6"/>
  <c r="Q312" i="6"/>
  <c r="Q311" i="6"/>
  <c r="Q310" i="6"/>
  <c r="Q309" i="6"/>
  <c r="Q308" i="6"/>
  <c r="Q307" i="6"/>
  <c r="Q306" i="6"/>
  <c r="Q305" i="6"/>
  <c r="Q304" i="6"/>
  <c r="Q303" i="6"/>
  <c r="Q302" i="6"/>
  <c r="Q301" i="6"/>
  <c r="Q300" i="6"/>
  <c r="Q299" i="6"/>
  <c r="Q298" i="6"/>
  <c r="Q297" i="6"/>
  <c r="Q295" i="6"/>
  <c r="Q294" i="6"/>
  <c r="Q293" i="6"/>
  <c r="Q292" i="6"/>
  <c r="Q291" i="6"/>
  <c r="Q290" i="6"/>
  <c r="Q289" i="6"/>
  <c r="Q288" i="6"/>
  <c r="Q287" i="6"/>
  <c r="Q286" i="6"/>
  <c r="Q285" i="6"/>
  <c r="Q284" i="6"/>
  <c r="Q283" i="6"/>
  <c r="Q282" i="6"/>
  <c r="Q281" i="6"/>
  <c r="Q280" i="6"/>
  <c r="Q279" i="6"/>
  <c r="Q278" i="6"/>
  <c r="Q277" i="6"/>
  <c r="Q276" i="6"/>
  <c r="Q275" i="6"/>
  <c r="Q274" i="6"/>
  <c r="Q273" i="6"/>
  <c r="Q272" i="6"/>
  <c r="Q271" i="6"/>
  <c r="Q270" i="6"/>
  <c r="Q269" i="6"/>
  <c r="Q268" i="6"/>
  <c r="Q267" i="6"/>
  <c r="Q266" i="6"/>
  <c r="Q265" i="6"/>
  <c r="Q264" i="6"/>
  <c r="Q263" i="6"/>
  <c r="Q262" i="6"/>
  <c r="Q261" i="6"/>
  <c r="Q260" i="6"/>
  <c r="Q259" i="6"/>
  <c r="Q258" i="6"/>
  <c r="Q257" i="6"/>
  <c r="Q256" i="6"/>
  <c r="Q255" i="6"/>
  <c r="Q254" i="6"/>
  <c r="Q253" i="6"/>
  <c r="Q252" i="6"/>
  <c r="Q251" i="6"/>
  <c r="Q250" i="6"/>
  <c r="Q249" i="6"/>
  <c r="Q248" i="6"/>
  <c r="Q247" i="6"/>
  <c r="Q246" i="6"/>
  <c r="Q245" i="6"/>
  <c r="Q244" i="6"/>
  <c r="Q243" i="6"/>
  <c r="Q242" i="6"/>
  <c r="Q241" i="6"/>
  <c r="Q240" i="6"/>
  <c r="Q239" i="6"/>
  <c r="Q238" i="6"/>
  <c r="Q237" i="6"/>
  <c r="Q236" i="6"/>
  <c r="Q235" i="6"/>
  <c r="Q234" i="6"/>
  <c r="Q233" i="6"/>
  <c r="Q232" i="6"/>
  <c r="Q231" i="6"/>
  <c r="Q230" i="6"/>
  <c r="Q229" i="6"/>
  <c r="Q228" i="6"/>
  <c r="Q227" i="6"/>
  <c r="Q226" i="6"/>
  <c r="Q225" i="6"/>
  <c r="Q224" i="6"/>
  <c r="Q223" i="6"/>
  <c r="Q222" i="6"/>
  <c r="Q221" i="6"/>
  <c r="Q220" i="6"/>
  <c r="Q219" i="6"/>
  <c r="Q218" i="6"/>
  <c r="Q217" i="6"/>
  <c r="Q216" i="6"/>
  <c r="Q215" i="6"/>
  <c r="Q214" i="6"/>
  <c r="Q213" i="6"/>
  <c r="Q212" i="6"/>
  <c r="Q211" i="6"/>
  <c r="Q210" i="6"/>
  <c r="Q209" i="6"/>
  <c r="Q208" i="6"/>
  <c r="Q207" i="6"/>
  <c r="Q206" i="6"/>
  <c r="Q205" i="6"/>
  <c r="Q204" i="6"/>
  <c r="Q203" i="6"/>
  <c r="Q202" i="6"/>
  <c r="Q201" i="6"/>
  <c r="Q200" i="6"/>
  <c r="Q199" i="6"/>
  <c r="Q198" i="6"/>
  <c r="Q197" i="6"/>
  <c r="Q196" i="6"/>
  <c r="Q195" i="6"/>
  <c r="Q194" i="6"/>
  <c r="Q193" i="6"/>
  <c r="Q192" i="6"/>
  <c r="Q191" i="6"/>
  <c r="Q190" i="6"/>
  <c r="Q189" i="6"/>
  <c r="Q188" i="6"/>
  <c r="Q187" i="6"/>
  <c r="Q186" i="6"/>
  <c r="Q185" i="6"/>
  <c r="Q184" i="6"/>
  <c r="Q183" i="6"/>
  <c r="Q182" i="6"/>
  <c r="Q181" i="6"/>
  <c r="Q180" i="6"/>
  <c r="Q179" i="6"/>
  <c r="Q178" i="6"/>
  <c r="Q177" i="6"/>
  <c r="Q176" i="6"/>
  <c r="Q175" i="6"/>
  <c r="Q174" i="6"/>
  <c r="Q173" i="6"/>
  <c r="Q172" i="6"/>
  <c r="Q171" i="6"/>
  <c r="Q170" i="6"/>
  <c r="Q169" i="6"/>
  <c r="Q168" i="6"/>
  <c r="Q167" i="6"/>
  <c r="Q166" i="6"/>
  <c r="Q165" i="6"/>
  <c r="Q164" i="6"/>
  <c r="Q163" i="6"/>
  <c r="Q162" i="6"/>
  <c r="Q161" i="6"/>
  <c r="Q160" i="6"/>
  <c r="Q159" i="6"/>
  <c r="Q158" i="6"/>
  <c r="Q157" i="6"/>
  <c r="Q156" i="6"/>
  <c r="Q155" i="6"/>
  <c r="Q154" i="6"/>
  <c r="Q153" i="6"/>
  <c r="Q152" i="6"/>
  <c r="Q151" i="6"/>
  <c r="Q150" i="6"/>
  <c r="Q149" i="6"/>
  <c r="Q148" i="6"/>
  <c r="Q147" i="6"/>
  <c r="Q146" i="6"/>
  <c r="Q145" i="6"/>
  <c r="Q144" i="6"/>
  <c r="Q143" i="6"/>
  <c r="Q142" i="6"/>
  <c r="Q141" i="6"/>
  <c r="Q140" i="6"/>
  <c r="Q139" i="6"/>
  <c r="Q138" i="6"/>
  <c r="Q137" i="6"/>
  <c r="Q136" i="6"/>
  <c r="Q135" i="6"/>
  <c r="Q134" i="6"/>
  <c r="Q133" i="6"/>
  <c r="Q132" i="6"/>
  <c r="Q131" i="6"/>
  <c r="Q130" i="6"/>
  <c r="Q129" i="6"/>
  <c r="Q128" i="6"/>
  <c r="Q127" i="6"/>
  <c r="Q126" i="6"/>
  <c r="Q125" i="6"/>
  <c r="Q124" i="6"/>
  <c r="Q123" i="6"/>
  <c r="Q122" i="6"/>
  <c r="Q121" i="6"/>
  <c r="Q120" i="6"/>
  <c r="Q119" i="6"/>
  <c r="Q118" i="6"/>
  <c r="Q117" i="6"/>
  <c r="Q116" i="6"/>
  <c r="Q115" i="6"/>
  <c r="Q114" i="6"/>
  <c r="Q113" i="6"/>
  <c r="Q112" i="6"/>
  <c r="Q111" i="6"/>
  <c r="Q110" i="6"/>
  <c r="Q109" i="6"/>
  <c r="Q108" i="6"/>
  <c r="Q107" i="6"/>
  <c r="Q106" i="6"/>
  <c r="Q105" i="6"/>
  <c r="Q104" i="6"/>
  <c r="Q103" i="6"/>
  <c r="Q102" i="6"/>
  <c r="Q101" i="6"/>
  <c r="Q100" i="6"/>
  <c r="Q99" i="6"/>
  <c r="Q98" i="6"/>
  <c r="Q97" i="6"/>
  <c r="Q96" i="6"/>
  <c r="Q95" i="6"/>
  <c r="Q94" i="6"/>
  <c r="Q93" i="6"/>
  <c r="Q92" i="6"/>
  <c r="Q91" i="6"/>
  <c r="Q90" i="6"/>
  <c r="Q89" i="6"/>
  <c r="Q88" i="6"/>
  <c r="Q87" i="6"/>
  <c r="Q86" i="6"/>
  <c r="Q85" i="6"/>
  <c r="Q84" i="6"/>
  <c r="Q83" i="6"/>
  <c r="Q82" i="6"/>
  <c r="Q81" i="6"/>
  <c r="Q80" i="6"/>
  <c r="Q79" i="6"/>
  <c r="Q78" i="6"/>
  <c r="Q77" i="6"/>
  <c r="Q76" i="6"/>
  <c r="Q75" i="6"/>
  <c r="Q74" i="6"/>
  <c r="Q73" i="6"/>
  <c r="Q72" i="6"/>
  <c r="Q71" i="6"/>
  <c r="Q70" i="6"/>
  <c r="Q69" i="6"/>
  <c r="Q68" i="6"/>
  <c r="Q67" i="6"/>
  <c r="Q66" i="6"/>
  <c r="Q65" i="6"/>
  <c r="Q64" i="6"/>
  <c r="Q63" i="6"/>
  <c r="Q62" i="6"/>
  <c r="Q61" i="6"/>
  <c r="Q60" i="6"/>
  <c r="Q59" i="6"/>
  <c r="Q58" i="6"/>
  <c r="Q57" i="6"/>
  <c r="Q56" i="6"/>
  <c r="Q55" i="6"/>
  <c r="Q54" i="6"/>
  <c r="Q53" i="6"/>
  <c r="Q52" i="6"/>
  <c r="Q51" i="6"/>
  <c r="Q50" i="6"/>
  <c r="Q49" i="6"/>
  <c r="Q48" i="6"/>
  <c r="Q47" i="6"/>
  <c r="Q46" i="6"/>
  <c r="Q45" i="6"/>
  <c r="Q44" i="6"/>
  <c r="Q43" i="6"/>
  <c r="Q42" i="6"/>
  <c r="Q41" i="6"/>
  <c r="Q40" i="6"/>
  <c r="Q39" i="6"/>
  <c r="Q38" i="6"/>
  <c r="Q37" i="6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Q23" i="6"/>
  <c r="Q22" i="6"/>
  <c r="Q21" i="6"/>
  <c r="Q20" i="6"/>
  <c r="Q19" i="6"/>
  <c r="Q18" i="6"/>
  <c r="Q17" i="6"/>
  <c r="Q16" i="6"/>
  <c r="Q15" i="6"/>
  <c r="Q14" i="6"/>
  <c r="Q13" i="6"/>
  <c r="Q12" i="6"/>
  <c r="Q11" i="6"/>
  <c r="Q10" i="6"/>
  <c r="Q9" i="6"/>
  <c r="Q8" i="6"/>
  <c r="Q7" i="6"/>
  <c r="Q6" i="6"/>
  <c r="Q5" i="6"/>
  <c r="Q4" i="6"/>
  <c r="Q3" i="6"/>
  <c r="Q2" i="6"/>
  <c r="P344" i="6"/>
  <c r="P343" i="6"/>
  <c r="P342" i="6"/>
  <c r="P341" i="6"/>
  <c r="P340" i="6"/>
  <c r="P339" i="6"/>
  <c r="P338" i="6"/>
  <c r="P337" i="6"/>
  <c r="P336" i="6"/>
  <c r="P335" i="6"/>
  <c r="P334" i="6"/>
  <c r="P333" i="6"/>
  <c r="P332" i="6"/>
  <c r="P331" i="6"/>
  <c r="P330" i="6"/>
  <c r="P329" i="6"/>
  <c r="P328" i="6"/>
  <c r="P327" i="6"/>
  <c r="P326" i="6"/>
  <c r="P325" i="6"/>
  <c r="P324" i="6"/>
  <c r="P323" i="6"/>
  <c r="P322" i="6"/>
  <c r="P321" i="6"/>
  <c r="P320" i="6"/>
  <c r="P319" i="6"/>
  <c r="P318" i="6"/>
  <c r="P317" i="6"/>
  <c r="P316" i="6"/>
  <c r="P315" i="6"/>
  <c r="P314" i="6"/>
  <c r="P313" i="6"/>
  <c r="P312" i="6"/>
  <c r="P311" i="6"/>
  <c r="P310" i="6"/>
  <c r="P309" i="6"/>
  <c r="P308" i="6"/>
  <c r="P307" i="6"/>
  <c r="P306" i="6"/>
  <c r="P305" i="6"/>
  <c r="P304" i="6"/>
  <c r="P303" i="6"/>
  <c r="P302" i="6"/>
  <c r="P301" i="6"/>
  <c r="P300" i="6"/>
  <c r="P299" i="6"/>
  <c r="P298" i="6"/>
  <c r="P297" i="6"/>
  <c r="P295" i="6"/>
  <c r="P294" i="6"/>
  <c r="P293" i="6"/>
  <c r="P292" i="6"/>
  <c r="P291" i="6"/>
  <c r="P290" i="6"/>
  <c r="P289" i="6"/>
  <c r="P288" i="6"/>
  <c r="P287" i="6"/>
  <c r="P286" i="6"/>
  <c r="P285" i="6"/>
  <c r="P284" i="6"/>
  <c r="P283" i="6"/>
  <c r="P282" i="6"/>
  <c r="P281" i="6"/>
  <c r="P280" i="6"/>
  <c r="P279" i="6"/>
  <c r="P278" i="6"/>
  <c r="P277" i="6"/>
  <c r="P276" i="6"/>
  <c r="P275" i="6"/>
  <c r="P274" i="6"/>
  <c r="P273" i="6"/>
  <c r="P272" i="6"/>
  <c r="P271" i="6"/>
  <c r="P270" i="6"/>
  <c r="P269" i="6"/>
  <c r="P268" i="6"/>
  <c r="P267" i="6"/>
  <c r="P266" i="6"/>
  <c r="P265" i="6"/>
  <c r="P264" i="6"/>
  <c r="P263" i="6"/>
  <c r="P262" i="6"/>
  <c r="P261" i="6"/>
  <c r="P260" i="6"/>
  <c r="P259" i="6"/>
  <c r="P258" i="6"/>
  <c r="P257" i="6"/>
  <c r="P256" i="6"/>
  <c r="P255" i="6"/>
  <c r="P254" i="6"/>
  <c r="P253" i="6"/>
  <c r="P252" i="6"/>
  <c r="P251" i="6"/>
  <c r="P250" i="6"/>
  <c r="P249" i="6"/>
  <c r="P248" i="6"/>
  <c r="P247" i="6"/>
  <c r="P246" i="6"/>
  <c r="P245" i="6"/>
  <c r="P244" i="6"/>
  <c r="P243" i="6"/>
  <c r="P242" i="6"/>
  <c r="P241" i="6"/>
  <c r="P240" i="6"/>
  <c r="P239" i="6"/>
  <c r="P238" i="6"/>
  <c r="P237" i="6"/>
  <c r="P236" i="6"/>
  <c r="P235" i="6"/>
  <c r="P234" i="6"/>
  <c r="P233" i="6"/>
  <c r="P232" i="6"/>
  <c r="P231" i="6"/>
  <c r="P230" i="6"/>
  <c r="P229" i="6"/>
  <c r="P228" i="6"/>
  <c r="P227" i="6"/>
  <c r="P226" i="6"/>
  <c r="P225" i="6"/>
  <c r="P224" i="6"/>
  <c r="P223" i="6"/>
  <c r="P222" i="6"/>
  <c r="P221" i="6"/>
  <c r="P220" i="6"/>
  <c r="P219" i="6"/>
  <c r="P218" i="6"/>
  <c r="P217" i="6"/>
  <c r="P216" i="6"/>
  <c r="P215" i="6"/>
  <c r="P214" i="6"/>
  <c r="P213" i="6"/>
  <c r="P212" i="6"/>
  <c r="P211" i="6"/>
  <c r="P210" i="6"/>
  <c r="P209" i="6"/>
  <c r="P208" i="6"/>
  <c r="P207" i="6"/>
  <c r="P206" i="6"/>
  <c r="P205" i="6"/>
  <c r="P204" i="6"/>
  <c r="P203" i="6"/>
  <c r="P202" i="6"/>
  <c r="P201" i="6"/>
  <c r="P200" i="6"/>
  <c r="P199" i="6"/>
  <c r="P198" i="6"/>
  <c r="P197" i="6"/>
  <c r="P196" i="6"/>
  <c r="P195" i="6"/>
  <c r="P194" i="6"/>
  <c r="P193" i="6"/>
  <c r="P192" i="6"/>
  <c r="P191" i="6"/>
  <c r="P190" i="6"/>
  <c r="P189" i="6"/>
  <c r="P188" i="6"/>
  <c r="P187" i="6"/>
  <c r="P186" i="6"/>
  <c r="P185" i="6"/>
  <c r="P184" i="6"/>
  <c r="P183" i="6"/>
  <c r="P182" i="6"/>
  <c r="P181" i="6"/>
  <c r="P180" i="6"/>
  <c r="P179" i="6"/>
  <c r="P178" i="6"/>
  <c r="P177" i="6"/>
  <c r="P176" i="6"/>
  <c r="P175" i="6"/>
  <c r="P174" i="6"/>
  <c r="P173" i="6"/>
  <c r="P172" i="6"/>
  <c r="P171" i="6"/>
  <c r="P170" i="6"/>
  <c r="P169" i="6"/>
  <c r="P168" i="6"/>
  <c r="P167" i="6"/>
  <c r="P166" i="6"/>
  <c r="P165" i="6"/>
  <c r="P164" i="6"/>
  <c r="P163" i="6"/>
  <c r="P162" i="6"/>
  <c r="P161" i="6"/>
  <c r="P160" i="6"/>
  <c r="P159" i="6"/>
  <c r="P158" i="6"/>
  <c r="P157" i="6"/>
  <c r="P156" i="6"/>
  <c r="P155" i="6"/>
  <c r="P154" i="6"/>
  <c r="P153" i="6"/>
  <c r="P152" i="6"/>
  <c r="P151" i="6"/>
  <c r="P150" i="6"/>
  <c r="P149" i="6"/>
  <c r="P148" i="6"/>
  <c r="P147" i="6"/>
  <c r="P146" i="6"/>
  <c r="P145" i="6"/>
  <c r="P144" i="6"/>
  <c r="P143" i="6"/>
  <c r="P142" i="6"/>
  <c r="P141" i="6"/>
  <c r="P140" i="6"/>
  <c r="P139" i="6"/>
  <c r="P138" i="6"/>
  <c r="P137" i="6"/>
  <c r="P136" i="6"/>
  <c r="P135" i="6"/>
  <c r="P134" i="6"/>
  <c r="P133" i="6"/>
  <c r="P132" i="6"/>
  <c r="P131" i="6"/>
  <c r="P130" i="6"/>
  <c r="P129" i="6"/>
  <c r="P128" i="6"/>
  <c r="P127" i="6"/>
  <c r="P126" i="6"/>
  <c r="P125" i="6"/>
  <c r="P124" i="6"/>
  <c r="P123" i="6"/>
  <c r="P122" i="6"/>
  <c r="P121" i="6"/>
  <c r="P120" i="6"/>
  <c r="P119" i="6"/>
  <c r="P118" i="6"/>
  <c r="P117" i="6"/>
  <c r="P116" i="6"/>
  <c r="P115" i="6"/>
  <c r="P114" i="6"/>
  <c r="P113" i="6"/>
  <c r="P112" i="6"/>
  <c r="P111" i="6"/>
  <c r="P110" i="6"/>
  <c r="P109" i="6"/>
  <c r="P108" i="6"/>
  <c r="P107" i="6"/>
  <c r="P106" i="6"/>
  <c r="P105" i="6"/>
  <c r="P104" i="6"/>
  <c r="P103" i="6"/>
  <c r="P102" i="6"/>
  <c r="P101" i="6"/>
  <c r="P100" i="6"/>
  <c r="P99" i="6"/>
  <c r="P98" i="6"/>
  <c r="P97" i="6"/>
  <c r="P96" i="6"/>
  <c r="P95" i="6"/>
  <c r="P94" i="6"/>
  <c r="P93" i="6"/>
  <c r="P92" i="6"/>
  <c r="P91" i="6"/>
  <c r="P90" i="6"/>
  <c r="P89" i="6"/>
  <c r="P88" i="6"/>
  <c r="P87" i="6"/>
  <c r="P86" i="6"/>
  <c r="P85" i="6"/>
  <c r="P84" i="6"/>
  <c r="P83" i="6"/>
  <c r="P82" i="6"/>
  <c r="P81" i="6"/>
  <c r="P80" i="6"/>
  <c r="P79" i="6"/>
  <c r="P78" i="6"/>
  <c r="P77" i="6"/>
  <c r="P76" i="6"/>
  <c r="P75" i="6"/>
  <c r="P74" i="6"/>
  <c r="P73" i="6"/>
  <c r="P72" i="6"/>
  <c r="P71" i="6"/>
  <c r="P70" i="6"/>
  <c r="P69" i="6"/>
  <c r="P68" i="6"/>
  <c r="P67" i="6"/>
  <c r="P66" i="6"/>
  <c r="P65" i="6"/>
  <c r="P64" i="6"/>
  <c r="P63" i="6"/>
  <c r="P62" i="6"/>
  <c r="P61" i="6"/>
  <c r="P60" i="6"/>
  <c r="P59" i="6"/>
  <c r="P58" i="6"/>
  <c r="P57" i="6"/>
  <c r="P56" i="6"/>
  <c r="P55" i="6"/>
  <c r="P54" i="6"/>
  <c r="P53" i="6"/>
  <c r="P52" i="6"/>
  <c r="P51" i="6"/>
  <c r="P50" i="6"/>
  <c r="P49" i="6"/>
  <c r="P48" i="6"/>
  <c r="P47" i="6"/>
  <c r="P46" i="6"/>
  <c r="P45" i="6"/>
  <c r="P44" i="6"/>
  <c r="P43" i="6"/>
  <c r="P42" i="6"/>
  <c r="P41" i="6"/>
  <c r="P40" i="6"/>
  <c r="P39" i="6"/>
  <c r="P38" i="6"/>
  <c r="P37" i="6"/>
  <c r="P36" i="6"/>
  <c r="P35" i="6"/>
  <c r="P34" i="6"/>
  <c r="P33" i="6"/>
  <c r="P32" i="6"/>
  <c r="P31" i="6"/>
  <c r="P30" i="6"/>
  <c r="P29" i="6"/>
  <c r="P28" i="6"/>
  <c r="P27" i="6"/>
  <c r="P26" i="6"/>
  <c r="P25" i="6"/>
  <c r="P24" i="6"/>
  <c r="P23" i="6"/>
  <c r="P22" i="6"/>
  <c r="P21" i="6"/>
  <c r="P20" i="6"/>
  <c r="P19" i="6"/>
  <c r="P18" i="6"/>
  <c r="P17" i="6"/>
  <c r="P16" i="6"/>
  <c r="P15" i="6"/>
  <c r="P14" i="6"/>
  <c r="P13" i="6"/>
  <c r="P12" i="6"/>
  <c r="P11" i="6"/>
  <c r="P10" i="6"/>
  <c r="P9" i="6"/>
  <c r="P8" i="6"/>
  <c r="P7" i="6"/>
  <c r="P6" i="6"/>
  <c r="P5" i="6"/>
  <c r="P4" i="6"/>
  <c r="P3" i="6"/>
  <c r="P2" i="6"/>
  <c r="O344" i="6"/>
  <c r="O343" i="6"/>
  <c r="O342" i="6"/>
  <c r="O341" i="6"/>
  <c r="O340" i="6"/>
  <c r="O339" i="6"/>
  <c r="O338" i="6"/>
  <c r="O337" i="6"/>
  <c r="O336" i="6"/>
  <c r="O335" i="6"/>
  <c r="O334" i="6"/>
  <c r="O333" i="6"/>
  <c r="O332" i="6"/>
  <c r="O331" i="6"/>
  <c r="O330" i="6"/>
  <c r="O329" i="6"/>
  <c r="O328" i="6"/>
  <c r="O327" i="6"/>
  <c r="O326" i="6"/>
  <c r="O325" i="6"/>
  <c r="O324" i="6"/>
  <c r="O323" i="6"/>
  <c r="O322" i="6"/>
  <c r="O321" i="6"/>
  <c r="O320" i="6"/>
  <c r="O319" i="6"/>
  <c r="O318" i="6"/>
  <c r="O317" i="6"/>
  <c r="O316" i="6"/>
  <c r="O315" i="6"/>
  <c r="O314" i="6"/>
  <c r="O313" i="6"/>
  <c r="O312" i="6"/>
  <c r="O311" i="6"/>
  <c r="O310" i="6"/>
  <c r="O309" i="6"/>
  <c r="O308" i="6"/>
  <c r="O307" i="6"/>
  <c r="O306" i="6"/>
  <c r="O305" i="6"/>
  <c r="O304" i="6"/>
  <c r="O303" i="6"/>
  <c r="O302" i="6"/>
  <c r="O301" i="6"/>
  <c r="O300" i="6"/>
  <c r="O299" i="6"/>
  <c r="O298" i="6"/>
  <c r="O297" i="6"/>
  <c r="O295" i="6"/>
  <c r="O294" i="6"/>
  <c r="O293" i="6"/>
  <c r="O292" i="6"/>
  <c r="O291" i="6"/>
  <c r="O290" i="6"/>
  <c r="O289" i="6"/>
  <c r="O288" i="6"/>
  <c r="O287" i="6"/>
  <c r="O286" i="6"/>
  <c r="O285" i="6"/>
  <c r="O284" i="6"/>
  <c r="O283" i="6"/>
  <c r="O282" i="6"/>
  <c r="O281" i="6"/>
  <c r="O280" i="6"/>
  <c r="O279" i="6"/>
  <c r="O278" i="6"/>
  <c r="O277" i="6"/>
  <c r="O276" i="6"/>
  <c r="O275" i="6"/>
  <c r="O274" i="6"/>
  <c r="O273" i="6"/>
  <c r="O272" i="6"/>
  <c r="O271" i="6"/>
  <c r="O270" i="6"/>
  <c r="O269" i="6"/>
  <c r="O268" i="6"/>
  <c r="O267" i="6"/>
  <c r="O266" i="6"/>
  <c r="O265" i="6"/>
  <c r="O264" i="6"/>
  <c r="O263" i="6"/>
  <c r="O262" i="6"/>
  <c r="O261" i="6"/>
  <c r="O260" i="6"/>
  <c r="O259" i="6"/>
  <c r="O258" i="6"/>
  <c r="O257" i="6"/>
  <c r="O256" i="6"/>
  <c r="O255" i="6"/>
  <c r="O254" i="6"/>
  <c r="O253" i="6"/>
  <c r="O252" i="6"/>
  <c r="O251" i="6"/>
  <c r="O250" i="6"/>
  <c r="O249" i="6"/>
  <c r="O248" i="6"/>
  <c r="O247" i="6"/>
  <c r="O246" i="6"/>
  <c r="O245" i="6"/>
  <c r="O244" i="6"/>
  <c r="O243" i="6"/>
  <c r="O242" i="6"/>
  <c r="O241" i="6"/>
  <c r="O240" i="6"/>
  <c r="O239" i="6"/>
  <c r="O238" i="6"/>
  <c r="O237" i="6"/>
  <c r="O236" i="6"/>
  <c r="O235" i="6"/>
  <c r="O234" i="6"/>
  <c r="O233" i="6"/>
  <c r="O232" i="6"/>
  <c r="O231" i="6"/>
  <c r="O230" i="6"/>
  <c r="O229" i="6"/>
  <c r="O228" i="6"/>
  <c r="O227" i="6"/>
  <c r="O226" i="6"/>
  <c r="O225" i="6"/>
  <c r="O224" i="6"/>
  <c r="O223" i="6"/>
  <c r="O222" i="6"/>
  <c r="O221" i="6"/>
  <c r="O220" i="6"/>
  <c r="O219" i="6"/>
  <c r="O218" i="6"/>
  <c r="O217" i="6"/>
  <c r="O216" i="6"/>
  <c r="O215" i="6"/>
  <c r="O214" i="6"/>
  <c r="O213" i="6"/>
  <c r="O212" i="6"/>
  <c r="O211" i="6"/>
  <c r="O210" i="6"/>
  <c r="O209" i="6"/>
  <c r="O208" i="6"/>
  <c r="O207" i="6"/>
  <c r="O206" i="6"/>
  <c r="O205" i="6"/>
  <c r="O204" i="6"/>
  <c r="O203" i="6"/>
  <c r="O202" i="6"/>
  <c r="O201" i="6"/>
  <c r="O200" i="6"/>
  <c r="O199" i="6"/>
  <c r="O198" i="6"/>
  <c r="O197" i="6"/>
  <c r="O196" i="6"/>
  <c r="O195" i="6"/>
  <c r="O194" i="6"/>
  <c r="O193" i="6"/>
  <c r="O192" i="6"/>
  <c r="O191" i="6"/>
  <c r="O190" i="6"/>
  <c r="O189" i="6"/>
  <c r="O188" i="6"/>
  <c r="O187" i="6"/>
  <c r="O186" i="6"/>
  <c r="O185" i="6"/>
  <c r="O184" i="6"/>
  <c r="O183" i="6"/>
  <c r="O182" i="6"/>
  <c r="O181" i="6"/>
  <c r="O180" i="6"/>
  <c r="O179" i="6"/>
  <c r="O178" i="6"/>
  <c r="O177" i="6"/>
  <c r="O176" i="6"/>
  <c r="O175" i="6"/>
  <c r="O174" i="6"/>
  <c r="O173" i="6"/>
  <c r="O172" i="6"/>
  <c r="O171" i="6"/>
  <c r="O170" i="6"/>
  <c r="O169" i="6"/>
  <c r="O168" i="6"/>
  <c r="O167" i="6"/>
  <c r="O166" i="6"/>
  <c r="O165" i="6"/>
  <c r="O164" i="6"/>
  <c r="O163" i="6"/>
  <c r="O162" i="6"/>
  <c r="O161" i="6"/>
  <c r="O160" i="6"/>
  <c r="O159" i="6"/>
  <c r="O158" i="6"/>
  <c r="O157" i="6"/>
  <c r="O156" i="6"/>
  <c r="O155" i="6"/>
  <c r="O154" i="6"/>
  <c r="O153" i="6"/>
  <c r="O152" i="6"/>
  <c r="O151" i="6"/>
  <c r="O150" i="6"/>
  <c r="O149" i="6"/>
  <c r="O148" i="6"/>
  <c r="O147" i="6"/>
  <c r="O146" i="6"/>
  <c r="O145" i="6"/>
  <c r="O144" i="6"/>
  <c r="O143" i="6"/>
  <c r="O142" i="6"/>
  <c r="O141" i="6"/>
  <c r="O140" i="6"/>
  <c r="O139" i="6"/>
  <c r="O138" i="6"/>
  <c r="O137" i="6"/>
  <c r="O136" i="6"/>
  <c r="O135" i="6"/>
  <c r="O134" i="6"/>
  <c r="O133" i="6"/>
  <c r="O132" i="6"/>
  <c r="O131" i="6"/>
  <c r="O130" i="6"/>
  <c r="O129" i="6"/>
  <c r="O128" i="6"/>
  <c r="O127" i="6"/>
  <c r="O126" i="6"/>
  <c r="O125" i="6"/>
  <c r="O124" i="6"/>
  <c r="O123" i="6"/>
  <c r="O122" i="6"/>
  <c r="O121" i="6"/>
  <c r="O120" i="6"/>
  <c r="O119" i="6"/>
  <c r="O118" i="6"/>
  <c r="O117" i="6"/>
  <c r="O116" i="6"/>
  <c r="O115" i="6"/>
  <c r="O114" i="6"/>
  <c r="O113" i="6"/>
  <c r="O112" i="6"/>
  <c r="O111" i="6"/>
  <c r="O110" i="6"/>
  <c r="O109" i="6"/>
  <c r="O108" i="6"/>
  <c r="O107" i="6"/>
  <c r="O106" i="6"/>
  <c r="O105" i="6"/>
  <c r="O104" i="6"/>
  <c r="O103" i="6"/>
  <c r="O102" i="6"/>
  <c r="O101" i="6"/>
  <c r="O100" i="6"/>
  <c r="O99" i="6"/>
  <c r="O98" i="6"/>
  <c r="O97" i="6"/>
  <c r="O96" i="6"/>
  <c r="O95" i="6"/>
  <c r="O94" i="6"/>
  <c r="O93" i="6"/>
  <c r="O92" i="6"/>
  <c r="O91" i="6"/>
  <c r="O90" i="6"/>
  <c r="O89" i="6"/>
  <c r="O88" i="6"/>
  <c r="O87" i="6"/>
  <c r="O86" i="6"/>
  <c r="O85" i="6"/>
  <c r="O84" i="6"/>
  <c r="O83" i="6"/>
  <c r="O82" i="6"/>
  <c r="O81" i="6"/>
  <c r="O80" i="6"/>
  <c r="O79" i="6"/>
  <c r="O78" i="6"/>
  <c r="O77" i="6"/>
  <c r="O76" i="6"/>
  <c r="O75" i="6"/>
  <c r="O74" i="6"/>
  <c r="O73" i="6"/>
  <c r="O72" i="6"/>
  <c r="O71" i="6"/>
  <c r="O70" i="6"/>
  <c r="O69" i="6"/>
  <c r="O68" i="6"/>
  <c r="O67" i="6"/>
  <c r="O66" i="6"/>
  <c r="O65" i="6"/>
  <c r="O64" i="6"/>
  <c r="O63" i="6"/>
  <c r="O62" i="6"/>
  <c r="O61" i="6"/>
  <c r="O60" i="6"/>
  <c r="O59" i="6"/>
  <c r="O58" i="6"/>
  <c r="O57" i="6"/>
  <c r="O56" i="6"/>
  <c r="O55" i="6"/>
  <c r="O54" i="6"/>
  <c r="O53" i="6"/>
  <c r="O52" i="6"/>
  <c r="O51" i="6"/>
  <c r="O50" i="6"/>
  <c r="O49" i="6"/>
  <c r="O48" i="6"/>
  <c r="O47" i="6"/>
  <c r="O46" i="6"/>
  <c r="O45" i="6"/>
  <c r="O44" i="6"/>
  <c r="O43" i="6"/>
  <c r="O42" i="6"/>
  <c r="O41" i="6"/>
  <c r="O40" i="6"/>
  <c r="O39" i="6"/>
  <c r="O38" i="6"/>
  <c r="O37" i="6"/>
  <c r="O36" i="6"/>
  <c r="O35" i="6"/>
  <c r="O34" i="6"/>
  <c r="O33" i="6"/>
  <c r="O32" i="6"/>
  <c r="O31" i="6"/>
  <c r="O30" i="6"/>
  <c r="O29" i="6"/>
  <c r="O28" i="6"/>
  <c r="O27" i="6"/>
  <c r="O26" i="6"/>
  <c r="O25" i="6"/>
  <c r="O24" i="6"/>
  <c r="O23" i="6"/>
  <c r="O22" i="6"/>
  <c r="O21" i="6"/>
  <c r="O20" i="6"/>
  <c r="O19" i="6"/>
  <c r="O18" i="6"/>
  <c r="O17" i="6"/>
  <c r="O16" i="6"/>
  <c r="O15" i="6"/>
  <c r="O14" i="6"/>
  <c r="O13" i="6"/>
  <c r="O12" i="6"/>
  <c r="O11" i="6"/>
  <c r="O10" i="6"/>
  <c r="O9" i="6"/>
  <c r="O8" i="6"/>
  <c r="O7" i="6"/>
  <c r="O6" i="6"/>
  <c r="O5" i="6"/>
  <c r="O4" i="6"/>
  <c r="O3" i="6"/>
  <c r="O2" i="6"/>
  <c r="N344" i="6"/>
  <c r="N343" i="6"/>
  <c r="N342" i="6"/>
  <c r="N341" i="6"/>
  <c r="N340" i="6"/>
  <c r="N339" i="6"/>
  <c r="N338" i="6"/>
  <c r="N337" i="6"/>
  <c r="N336" i="6"/>
  <c r="N335" i="6"/>
  <c r="N334" i="6"/>
  <c r="N333" i="6"/>
  <c r="N332" i="6"/>
  <c r="N331" i="6"/>
  <c r="N330" i="6"/>
  <c r="N329" i="6"/>
  <c r="N328" i="6"/>
  <c r="N327" i="6"/>
  <c r="N326" i="6"/>
  <c r="N325" i="6"/>
  <c r="N324" i="6"/>
  <c r="N323" i="6"/>
  <c r="N322" i="6"/>
  <c r="N321" i="6"/>
  <c r="N320" i="6"/>
  <c r="N319" i="6"/>
  <c r="N318" i="6"/>
  <c r="N317" i="6"/>
  <c r="N316" i="6"/>
  <c r="N315" i="6"/>
  <c r="N314" i="6"/>
  <c r="N313" i="6"/>
  <c r="N312" i="6"/>
  <c r="N311" i="6"/>
  <c r="N310" i="6"/>
  <c r="N309" i="6"/>
  <c r="N308" i="6"/>
  <c r="N307" i="6"/>
  <c r="N306" i="6"/>
  <c r="N305" i="6"/>
  <c r="N304" i="6"/>
  <c r="N303" i="6"/>
  <c r="N302" i="6"/>
  <c r="N301" i="6"/>
  <c r="N300" i="6"/>
  <c r="N299" i="6"/>
  <c r="N298" i="6"/>
  <c r="N297" i="6"/>
  <c r="N295" i="6"/>
  <c r="N294" i="6"/>
  <c r="N293" i="6"/>
  <c r="N292" i="6"/>
  <c r="N291" i="6"/>
  <c r="N290" i="6"/>
  <c r="N289" i="6"/>
  <c r="N288" i="6"/>
  <c r="N287" i="6"/>
  <c r="N286" i="6"/>
  <c r="N285" i="6"/>
  <c r="N284" i="6"/>
  <c r="N283" i="6"/>
  <c r="N282" i="6"/>
  <c r="N281" i="6"/>
  <c r="N280" i="6"/>
  <c r="N279" i="6"/>
  <c r="N278" i="6"/>
  <c r="N277" i="6"/>
  <c r="N276" i="6"/>
  <c r="N275" i="6"/>
  <c r="N274" i="6"/>
  <c r="N273" i="6"/>
  <c r="N272" i="6"/>
  <c r="N271" i="6"/>
  <c r="N270" i="6"/>
  <c r="N269" i="6"/>
  <c r="N268" i="6"/>
  <c r="N267" i="6"/>
  <c r="N266" i="6"/>
  <c r="N265" i="6"/>
  <c r="N264" i="6"/>
  <c r="N263" i="6"/>
  <c r="N262" i="6"/>
  <c r="N261" i="6"/>
  <c r="N260" i="6"/>
  <c r="N259" i="6"/>
  <c r="N258" i="6"/>
  <c r="N257" i="6"/>
  <c r="N256" i="6"/>
  <c r="N255" i="6"/>
  <c r="N254" i="6"/>
  <c r="N253" i="6"/>
  <c r="N252" i="6"/>
  <c r="N251" i="6"/>
  <c r="N250" i="6"/>
  <c r="N249" i="6"/>
  <c r="N248" i="6"/>
  <c r="N247" i="6"/>
  <c r="N246" i="6"/>
  <c r="N245" i="6"/>
  <c r="N244" i="6"/>
  <c r="N243" i="6"/>
  <c r="N242" i="6"/>
  <c r="N241" i="6"/>
  <c r="N240" i="6"/>
  <c r="N239" i="6"/>
  <c r="N238" i="6"/>
  <c r="N237" i="6"/>
  <c r="N236" i="6"/>
  <c r="N235" i="6"/>
  <c r="N234" i="6"/>
  <c r="N233" i="6"/>
  <c r="N232" i="6"/>
  <c r="N231" i="6"/>
  <c r="N230" i="6"/>
  <c r="N229" i="6"/>
  <c r="N228" i="6"/>
  <c r="N227" i="6"/>
  <c r="N226" i="6"/>
  <c r="N225" i="6"/>
  <c r="N224" i="6"/>
  <c r="N223" i="6"/>
  <c r="N222" i="6"/>
  <c r="N221" i="6"/>
  <c r="N220" i="6"/>
  <c r="N219" i="6"/>
  <c r="N218" i="6"/>
  <c r="N217" i="6"/>
  <c r="N216" i="6"/>
  <c r="N215" i="6"/>
  <c r="N214" i="6"/>
  <c r="N213" i="6"/>
  <c r="N212" i="6"/>
  <c r="N211" i="6"/>
  <c r="N210" i="6"/>
  <c r="N209" i="6"/>
  <c r="N208" i="6"/>
  <c r="N207" i="6"/>
  <c r="N206" i="6"/>
  <c r="N205" i="6"/>
  <c r="N204" i="6"/>
  <c r="N203" i="6"/>
  <c r="N202" i="6"/>
  <c r="N201" i="6"/>
  <c r="N200" i="6"/>
  <c r="N199" i="6"/>
  <c r="N198" i="6"/>
  <c r="N197" i="6"/>
  <c r="N196" i="6"/>
  <c r="N195" i="6"/>
  <c r="N194" i="6"/>
  <c r="N193" i="6"/>
  <c r="N192" i="6"/>
  <c r="N191" i="6"/>
  <c r="N190" i="6"/>
  <c r="N189" i="6"/>
  <c r="N188" i="6"/>
  <c r="N187" i="6"/>
  <c r="N186" i="6"/>
  <c r="N185" i="6"/>
  <c r="N184" i="6"/>
  <c r="N183" i="6"/>
  <c r="N182" i="6"/>
  <c r="N181" i="6"/>
  <c r="N180" i="6"/>
  <c r="N179" i="6"/>
  <c r="N178" i="6"/>
  <c r="N177" i="6"/>
  <c r="N176" i="6"/>
  <c r="N175" i="6"/>
  <c r="N174" i="6"/>
  <c r="N173" i="6"/>
  <c r="N172" i="6"/>
  <c r="N171" i="6"/>
  <c r="N170" i="6"/>
  <c r="N169" i="6"/>
  <c r="N168" i="6"/>
  <c r="N167" i="6"/>
  <c r="N166" i="6"/>
  <c r="N165" i="6"/>
  <c r="N164" i="6"/>
  <c r="N163" i="6"/>
  <c r="N162" i="6"/>
  <c r="N161" i="6"/>
  <c r="N160" i="6"/>
  <c r="N159" i="6"/>
  <c r="N158" i="6"/>
  <c r="N157" i="6"/>
  <c r="N156" i="6"/>
  <c r="N155" i="6"/>
  <c r="N154" i="6"/>
  <c r="N153" i="6"/>
  <c r="N152" i="6"/>
  <c r="N151" i="6"/>
  <c r="N150" i="6"/>
  <c r="N149" i="6"/>
  <c r="N148" i="6"/>
  <c r="N147" i="6"/>
  <c r="N146" i="6"/>
  <c r="N145" i="6"/>
  <c r="N144" i="6"/>
  <c r="N143" i="6"/>
  <c r="N142" i="6"/>
  <c r="N141" i="6"/>
  <c r="N140" i="6"/>
  <c r="N139" i="6"/>
  <c r="N138" i="6"/>
  <c r="N137" i="6"/>
  <c r="N136" i="6"/>
  <c r="N135" i="6"/>
  <c r="N134" i="6"/>
  <c r="N133" i="6"/>
  <c r="N132" i="6"/>
  <c r="N131" i="6"/>
  <c r="N130" i="6"/>
  <c r="N129" i="6"/>
  <c r="N128" i="6"/>
  <c r="N127" i="6"/>
  <c r="N126" i="6"/>
  <c r="N125" i="6"/>
  <c r="N124" i="6"/>
  <c r="N123" i="6"/>
  <c r="N122" i="6"/>
  <c r="N121" i="6"/>
  <c r="N120" i="6"/>
  <c r="N119" i="6"/>
  <c r="N118" i="6"/>
  <c r="N117" i="6"/>
  <c r="N116" i="6"/>
  <c r="N115" i="6"/>
  <c r="N114" i="6"/>
  <c r="N113" i="6"/>
  <c r="N11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92" i="6"/>
  <c r="N91" i="6"/>
  <c r="N90" i="6"/>
  <c r="N89" i="6"/>
  <c r="N88" i="6"/>
  <c r="N87" i="6"/>
  <c r="N86" i="6"/>
  <c r="N85" i="6"/>
  <c r="N84" i="6"/>
  <c r="N83" i="6"/>
  <c r="N82" i="6"/>
  <c r="N81" i="6"/>
  <c r="N80" i="6"/>
  <c r="N79" i="6"/>
  <c r="N78" i="6"/>
  <c r="N77" i="6"/>
  <c r="N76" i="6"/>
  <c r="N75" i="6"/>
  <c r="N74" i="6"/>
  <c r="N73" i="6"/>
  <c r="N72" i="6"/>
  <c r="N71" i="6"/>
  <c r="N70" i="6"/>
  <c r="N69" i="6"/>
  <c r="N68" i="6"/>
  <c r="N67" i="6"/>
  <c r="N66" i="6"/>
  <c r="N65" i="6"/>
  <c r="N64" i="6"/>
  <c r="N63" i="6"/>
  <c r="N62" i="6"/>
  <c r="N61" i="6"/>
  <c r="N60" i="6"/>
  <c r="N59" i="6"/>
  <c r="N58" i="6"/>
  <c r="N57" i="6"/>
  <c r="N56" i="6"/>
  <c r="N55" i="6"/>
  <c r="N54" i="6"/>
  <c r="N53" i="6"/>
  <c r="N52" i="6"/>
  <c r="N51" i="6"/>
  <c r="N50" i="6"/>
  <c r="N49" i="6"/>
  <c r="N48" i="6"/>
  <c r="N47" i="6"/>
  <c r="N46" i="6"/>
  <c r="N45" i="6"/>
  <c r="N44" i="6"/>
  <c r="N43" i="6"/>
  <c r="N42" i="6"/>
  <c r="N41" i="6"/>
  <c r="N40" i="6"/>
  <c r="N39" i="6"/>
  <c r="N38" i="6"/>
  <c r="N37" i="6"/>
  <c r="N36" i="6"/>
  <c r="N35" i="6"/>
  <c r="N34" i="6"/>
  <c r="N33" i="6"/>
  <c r="N32" i="6"/>
  <c r="N31" i="6"/>
  <c r="N30" i="6"/>
  <c r="N29" i="6"/>
  <c r="N28" i="6"/>
  <c r="N27" i="6"/>
  <c r="N26" i="6"/>
  <c r="N25" i="6"/>
  <c r="N24" i="6"/>
  <c r="N23" i="6"/>
  <c r="N22" i="6"/>
  <c r="N21" i="6"/>
  <c r="N20" i="6"/>
  <c r="N19" i="6"/>
  <c r="N18" i="6"/>
  <c r="N17" i="6"/>
  <c r="N16" i="6"/>
  <c r="N15" i="6"/>
  <c r="N14" i="6"/>
  <c r="N13" i="6"/>
  <c r="N12" i="6"/>
  <c r="N11" i="6"/>
  <c r="N10" i="6"/>
  <c r="N9" i="6"/>
  <c r="N8" i="6"/>
  <c r="N7" i="6"/>
  <c r="N6" i="6"/>
  <c r="N5" i="6"/>
  <c r="N4" i="6"/>
  <c r="N3" i="6"/>
  <c r="N2" i="6"/>
  <c r="AF349" i="1" l="1"/>
  <c r="G12" i="2" s="1"/>
  <c r="M344" i="6"/>
  <c r="M343" i="6"/>
  <c r="M342" i="6"/>
  <c r="M341" i="6"/>
  <c r="M340" i="6"/>
  <c r="M339" i="6"/>
  <c r="M338" i="6"/>
  <c r="M337" i="6"/>
  <c r="M336" i="6"/>
  <c r="M335" i="6"/>
  <c r="M334" i="6"/>
  <c r="M333" i="6"/>
  <c r="M332" i="6"/>
  <c r="M331" i="6"/>
  <c r="M330" i="6"/>
  <c r="M329" i="6"/>
  <c r="M328" i="6"/>
  <c r="M327" i="6"/>
  <c r="M326" i="6"/>
  <c r="M325" i="6"/>
  <c r="M324" i="6"/>
  <c r="M323" i="6"/>
  <c r="M322" i="6"/>
  <c r="M321" i="6"/>
  <c r="M320" i="6"/>
  <c r="M319" i="6"/>
  <c r="M318" i="6"/>
  <c r="M317" i="6"/>
  <c r="M316" i="6"/>
  <c r="M315" i="6"/>
  <c r="M314" i="6"/>
  <c r="M313" i="6"/>
  <c r="M312" i="6"/>
  <c r="M311" i="6"/>
  <c r="M310" i="6"/>
  <c r="M309" i="6"/>
  <c r="M308" i="6"/>
  <c r="M307" i="6"/>
  <c r="M306" i="6"/>
  <c r="M305" i="6"/>
  <c r="M304" i="6"/>
  <c r="M303" i="6"/>
  <c r="M302" i="6"/>
  <c r="M301" i="6"/>
  <c r="M300" i="6"/>
  <c r="M299" i="6"/>
  <c r="M298" i="6"/>
  <c r="M297" i="6"/>
  <c r="M295" i="6"/>
  <c r="M294" i="6"/>
  <c r="M293" i="6"/>
  <c r="M292" i="6"/>
  <c r="M291" i="6"/>
  <c r="M290" i="6"/>
  <c r="M289" i="6"/>
  <c r="M288" i="6"/>
  <c r="M287" i="6"/>
  <c r="M286" i="6"/>
  <c r="M285" i="6"/>
  <c r="M284" i="6"/>
  <c r="M283" i="6"/>
  <c r="M282" i="6"/>
  <c r="M281" i="6"/>
  <c r="M280" i="6"/>
  <c r="M279" i="6"/>
  <c r="M278" i="6"/>
  <c r="M277" i="6"/>
  <c r="M276" i="6"/>
  <c r="M275" i="6"/>
  <c r="M274" i="6"/>
  <c r="M273" i="6"/>
  <c r="M272" i="6"/>
  <c r="M271" i="6"/>
  <c r="M270" i="6"/>
  <c r="M269" i="6"/>
  <c r="M268" i="6"/>
  <c r="M267" i="6"/>
  <c r="M266" i="6"/>
  <c r="M265" i="6"/>
  <c r="M264" i="6"/>
  <c r="M263" i="6"/>
  <c r="M262" i="6"/>
  <c r="M261" i="6"/>
  <c r="M260" i="6"/>
  <c r="M259" i="6"/>
  <c r="M258" i="6"/>
  <c r="M257" i="6"/>
  <c r="M256" i="6"/>
  <c r="M255" i="6"/>
  <c r="M254" i="6"/>
  <c r="M253" i="6"/>
  <c r="M252" i="6"/>
  <c r="M251" i="6"/>
  <c r="M250" i="6"/>
  <c r="M249" i="6"/>
  <c r="M248" i="6"/>
  <c r="M247" i="6"/>
  <c r="M246" i="6"/>
  <c r="M245" i="6"/>
  <c r="M244" i="6"/>
  <c r="M243" i="6"/>
  <c r="M242" i="6"/>
  <c r="M241" i="6"/>
  <c r="M240" i="6"/>
  <c r="M239" i="6"/>
  <c r="M238" i="6"/>
  <c r="M237" i="6"/>
  <c r="M236" i="6"/>
  <c r="M235" i="6"/>
  <c r="M234" i="6"/>
  <c r="M233" i="6"/>
  <c r="M232" i="6"/>
  <c r="M231" i="6"/>
  <c r="M230" i="6"/>
  <c r="M229" i="6"/>
  <c r="M228" i="6"/>
  <c r="M227" i="6"/>
  <c r="M226" i="6"/>
  <c r="M225" i="6"/>
  <c r="M224" i="6"/>
  <c r="M223" i="6"/>
  <c r="M222" i="6"/>
  <c r="M221" i="6"/>
  <c r="M220" i="6"/>
  <c r="M219" i="6"/>
  <c r="M218" i="6"/>
  <c r="M217" i="6"/>
  <c r="M216" i="6"/>
  <c r="M215" i="6"/>
  <c r="M214" i="6"/>
  <c r="M213" i="6"/>
  <c r="M212" i="6"/>
  <c r="M211" i="6"/>
  <c r="M210" i="6"/>
  <c r="M209" i="6"/>
  <c r="M208" i="6"/>
  <c r="M207" i="6"/>
  <c r="M206" i="6"/>
  <c r="M205" i="6"/>
  <c r="M204" i="6"/>
  <c r="M203" i="6"/>
  <c r="M202" i="6"/>
  <c r="M201" i="6"/>
  <c r="M200" i="6"/>
  <c r="M199" i="6"/>
  <c r="M198" i="6"/>
  <c r="M197" i="6"/>
  <c r="M196" i="6"/>
  <c r="M195" i="6"/>
  <c r="M194" i="6"/>
  <c r="M193" i="6"/>
  <c r="M192" i="6"/>
  <c r="M191" i="6"/>
  <c r="M190" i="6"/>
  <c r="M189" i="6"/>
  <c r="M188" i="6"/>
  <c r="M187" i="6"/>
  <c r="M186" i="6"/>
  <c r="M185" i="6"/>
  <c r="M184" i="6"/>
  <c r="M183" i="6"/>
  <c r="M182" i="6"/>
  <c r="M181" i="6"/>
  <c r="M180" i="6"/>
  <c r="M179" i="6"/>
  <c r="M178" i="6"/>
  <c r="M177" i="6"/>
  <c r="M176" i="6"/>
  <c r="M175" i="6"/>
  <c r="M174" i="6"/>
  <c r="M173" i="6"/>
  <c r="M172" i="6"/>
  <c r="M171" i="6"/>
  <c r="M170" i="6"/>
  <c r="M169" i="6"/>
  <c r="M168" i="6"/>
  <c r="M167" i="6"/>
  <c r="M166" i="6"/>
  <c r="M165" i="6"/>
  <c r="M164" i="6"/>
  <c r="M163" i="6"/>
  <c r="M162" i="6"/>
  <c r="M161" i="6"/>
  <c r="M160" i="6"/>
  <c r="M159" i="6"/>
  <c r="M158" i="6"/>
  <c r="M157" i="6"/>
  <c r="M156" i="6"/>
  <c r="M155" i="6"/>
  <c r="M154" i="6"/>
  <c r="M153" i="6"/>
  <c r="M152" i="6"/>
  <c r="M151" i="6"/>
  <c r="M150" i="6"/>
  <c r="M149" i="6"/>
  <c r="M148" i="6"/>
  <c r="M147" i="6"/>
  <c r="M146" i="6"/>
  <c r="M145" i="6"/>
  <c r="M144" i="6"/>
  <c r="M143" i="6"/>
  <c r="M142" i="6"/>
  <c r="M141" i="6"/>
  <c r="M140" i="6"/>
  <c r="M139" i="6"/>
  <c r="M138" i="6"/>
  <c r="M137" i="6"/>
  <c r="M136" i="6"/>
  <c r="M135" i="6"/>
  <c r="M134" i="6"/>
  <c r="M133" i="6"/>
  <c r="M132" i="6"/>
  <c r="M131" i="6"/>
  <c r="M130" i="6"/>
  <c r="M129" i="6"/>
  <c r="M128" i="6"/>
  <c r="M127" i="6"/>
  <c r="M126" i="6"/>
  <c r="M125" i="6"/>
  <c r="M124" i="6"/>
  <c r="M123" i="6"/>
  <c r="M122" i="6"/>
  <c r="M121" i="6"/>
  <c r="M120" i="6"/>
  <c r="M119" i="6"/>
  <c r="M118" i="6"/>
  <c r="M117" i="6"/>
  <c r="M116" i="6"/>
  <c r="M115" i="6"/>
  <c r="M114" i="6"/>
  <c r="M113" i="6"/>
  <c r="M112" i="6"/>
  <c r="M111" i="6"/>
  <c r="M110" i="6"/>
  <c r="M109" i="6"/>
  <c r="M108" i="6"/>
  <c r="M107" i="6"/>
  <c r="M106" i="6"/>
  <c r="M105" i="6"/>
  <c r="M104" i="6"/>
  <c r="M103" i="6"/>
  <c r="M102" i="6"/>
  <c r="M101" i="6"/>
  <c r="M100" i="6"/>
  <c r="M99" i="6"/>
  <c r="M98" i="6"/>
  <c r="M97" i="6"/>
  <c r="M96" i="6"/>
  <c r="M95" i="6"/>
  <c r="M94" i="6"/>
  <c r="M93" i="6"/>
  <c r="M92" i="6"/>
  <c r="M91" i="6"/>
  <c r="M90" i="6"/>
  <c r="M89" i="6"/>
  <c r="M88" i="6"/>
  <c r="M87" i="6"/>
  <c r="M86" i="6"/>
  <c r="M85" i="6"/>
  <c r="M84" i="6"/>
  <c r="M83" i="6"/>
  <c r="M82" i="6"/>
  <c r="M81" i="6"/>
  <c r="M80" i="6"/>
  <c r="M79" i="6"/>
  <c r="M78" i="6"/>
  <c r="M77" i="6"/>
  <c r="M76" i="6"/>
  <c r="M75" i="6"/>
  <c r="M74" i="6"/>
  <c r="M73" i="6"/>
  <c r="M72" i="6"/>
  <c r="M71" i="6"/>
  <c r="M70" i="6"/>
  <c r="M69" i="6"/>
  <c r="M68" i="6"/>
  <c r="M67" i="6"/>
  <c r="M66" i="6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40" i="6"/>
  <c r="M39" i="6"/>
  <c r="M38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8" i="6"/>
  <c r="M17" i="6"/>
  <c r="M16" i="6"/>
  <c r="M15" i="6"/>
  <c r="M14" i="6"/>
  <c r="M13" i="6"/>
  <c r="M12" i="6"/>
  <c r="M11" i="6"/>
  <c r="M10" i="6"/>
  <c r="M9" i="6"/>
  <c r="M8" i="6"/>
  <c r="M7" i="6"/>
  <c r="M6" i="6"/>
  <c r="M5" i="6"/>
  <c r="M4" i="6"/>
  <c r="M3" i="6"/>
  <c r="M2" i="6"/>
  <c r="L344" i="6"/>
  <c r="L343" i="6"/>
  <c r="L342" i="6"/>
  <c r="L341" i="6"/>
  <c r="L340" i="6"/>
  <c r="L339" i="6"/>
  <c r="L338" i="6"/>
  <c r="L337" i="6"/>
  <c r="L336" i="6"/>
  <c r="L335" i="6"/>
  <c r="L334" i="6"/>
  <c r="L333" i="6"/>
  <c r="L332" i="6"/>
  <c r="L331" i="6"/>
  <c r="L330" i="6"/>
  <c r="L329" i="6"/>
  <c r="L328" i="6"/>
  <c r="L327" i="6"/>
  <c r="L326" i="6"/>
  <c r="L325" i="6"/>
  <c r="L324" i="6"/>
  <c r="L323" i="6"/>
  <c r="L322" i="6"/>
  <c r="L321" i="6"/>
  <c r="L320" i="6"/>
  <c r="L319" i="6"/>
  <c r="L318" i="6"/>
  <c r="L317" i="6"/>
  <c r="L316" i="6"/>
  <c r="L315" i="6"/>
  <c r="L314" i="6"/>
  <c r="L313" i="6"/>
  <c r="L312" i="6"/>
  <c r="L311" i="6"/>
  <c r="L310" i="6"/>
  <c r="L309" i="6"/>
  <c r="L308" i="6"/>
  <c r="L307" i="6"/>
  <c r="L306" i="6"/>
  <c r="L305" i="6"/>
  <c r="L304" i="6"/>
  <c r="L303" i="6"/>
  <c r="L302" i="6"/>
  <c r="L301" i="6"/>
  <c r="L300" i="6"/>
  <c r="L299" i="6"/>
  <c r="L298" i="6"/>
  <c r="L297" i="6"/>
  <c r="L295" i="6"/>
  <c r="L294" i="6"/>
  <c r="L293" i="6"/>
  <c r="L292" i="6"/>
  <c r="L291" i="6"/>
  <c r="L290" i="6"/>
  <c r="L289" i="6"/>
  <c r="L288" i="6"/>
  <c r="L287" i="6"/>
  <c r="L286" i="6"/>
  <c r="L285" i="6"/>
  <c r="L284" i="6"/>
  <c r="L283" i="6"/>
  <c r="L282" i="6"/>
  <c r="L281" i="6"/>
  <c r="L280" i="6"/>
  <c r="L279" i="6"/>
  <c r="L278" i="6"/>
  <c r="L277" i="6"/>
  <c r="L276" i="6"/>
  <c r="L275" i="6"/>
  <c r="L274" i="6"/>
  <c r="L273" i="6"/>
  <c r="L272" i="6"/>
  <c r="L271" i="6"/>
  <c r="L270" i="6"/>
  <c r="L269" i="6"/>
  <c r="L268" i="6"/>
  <c r="L267" i="6"/>
  <c r="L266" i="6"/>
  <c r="L265" i="6"/>
  <c r="L264" i="6"/>
  <c r="L263" i="6"/>
  <c r="L262" i="6"/>
  <c r="L261" i="6"/>
  <c r="L260" i="6"/>
  <c r="L259" i="6"/>
  <c r="L258" i="6"/>
  <c r="L257" i="6"/>
  <c r="L256" i="6"/>
  <c r="L255" i="6"/>
  <c r="L254" i="6"/>
  <c r="L253" i="6"/>
  <c r="L252" i="6"/>
  <c r="L251" i="6"/>
  <c r="L250" i="6"/>
  <c r="L249" i="6"/>
  <c r="L248" i="6"/>
  <c r="L247" i="6"/>
  <c r="L246" i="6"/>
  <c r="L245" i="6"/>
  <c r="L244" i="6"/>
  <c r="L243" i="6"/>
  <c r="L242" i="6"/>
  <c r="L241" i="6"/>
  <c r="L240" i="6"/>
  <c r="L239" i="6"/>
  <c r="L238" i="6"/>
  <c r="L237" i="6"/>
  <c r="L236" i="6"/>
  <c r="L235" i="6"/>
  <c r="L234" i="6"/>
  <c r="L233" i="6"/>
  <c r="L232" i="6"/>
  <c r="L231" i="6"/>
  <c r="L230" i="6"/>
  <c r="L229" i="6"/>
  <c r="L228" i="6"/>
  <c r="L227" i="6"/>
  <c r="L226" i="6"/>
  <c r="L225" i="6"/>
  <c r="L224" i="6"/>
  <c r="L223" i="6"/>
  <c r="L222" i="6"/>
  <c r="L221" i="6"/>
  <c r="L220" i="6"/>
  <c r="L219" i="6"/>
  <c r="L218" i="6"/>
  <c r="L217" i="6"/>
  <c r="L216" i="6"/>
  <c r="L215" i="6"/>
  <c r="L214" i="6"/>
  <c r="L213" i="6"/>
  <c r="L212" i="6"/>
  <c r="L211" i="6"/>
  <c r="L210" i="6"/>
  <c r="L209" i="6"/>
  <c r="L208" i="6"/>
  <c r="L207" i="6"/>
  <c r="L206" i="6"/>
  <c r="L205" i="6"/>
  <c r="L204" i="6"/>
  <c r="L203" i="6"/>
  <c r="L202" i="6"/>
  <c r="L201" i="6"/>
  <c r="L200" i="6"/>
  <c r="L199" i="6"/>
  <c r="L198" i="6"/>
  <c r="L197" i="6"/>
  <c r="L196" i="6"/>
  <c r="L195" i="6"/>
  <c r="L194" i="6"/>
  <c r="L193" i="6"/>
  <c r="L192" i="6"/>
  <c r="L191" i="6"/>
  <c r="L190" i="6"/>
  <c r="L189" i="6"/>
  <c r="L188" i="6"/>
  <c r="L187" i="6"/>
  <c r="L186" i="6"/>
  <c r="L185" i="6"/>
  <c r="L184" i="6"/>
  <c r="L183" i="6"/>
  <c r="L182" i="6"/>
  <c r="L181" i="6"/>
  <c r="L180" i="6"/>
  <c r="L179" i="6"/>
  <c r="L178" i="6"/>
  <c r="L177" i="6"/>
  <c r="L176" i="6"/>
  <c r="L175" i="6"/>
  <c r="L174" i="6"/>
  <c r="L173" i="6"/>
  <c r="L172" i="6"/>
  <c r="L171" i="6"/>
  <c r="L170" i="6"/>
  <c r="L169" i="6"/>
  <c r="L168" i="6"/>
  <c r="L167" i="6"/>
  <c r="L166" i="6"/>
  <c r="L165" i="6"/>
  <c r="L164" i="6"/>
  <c r="L163" i="6"/>
  <c r="L162" i="6"/>
  <c r="L161" i="6"/>
  <c r="L160" i="6"/>
  <c r="L159" i="6"/>
  <c r="L158" i="6"/>
  <c r="L157" i="6"/>
  <c r="L156" i="6"/>
  <c r="L155" i="6"/>
  <c r="L154" i="6"/>
  <c r="L153" i="6"/>
  <c r="L152" i="6"/>
  <c r="L151" i="6"/>
  <c r="L150" i="6"/>
  <c r="L149" i="6"/>
  <c r="L148" i="6"/>
  <c r="L147" i="6"/>
  <c r="L146" i="6"/>
  <c r="L145" i="6"/>
  <c r="L144" i="6"/>
  <c r="L143" i="6"/>
  <c r="L142" i="6"/>
  <c r="L141" i="6"/>
  <c r="L140" i="6"/>
  <c r="L139" i="6"/>
  <c r="L138" i="6"/>
  <c r="L137" i="6"/>
  <c r="L136" i="6"/>
  <c r="L135" i="6"/>
  <c r="L134" i="6"/>
  <c r="L133" i="6"/>
  <c r="L132" i="6"/>
  <c r="L131" i="6"/>
  <c r="L130" i="6"/>
  <c r="L129" i="6"/>
  <c r="L128" i="6"/>
  <c r="L127" i="6"/>
  <c r="L126" i="6"/>
  <c r="L125" i="6"/>
  <c r="L124" i="6"/>
  <c r="L123" i="6"/>
  <c r="L122" i="6"/>
  <c r="L121" i="6"/>
  <c r="L120" i="6"/>
  <c r="L119" i="6"/>
  <c r="L118" i="6"/>
  <c r="L117" i="6"/>
  <c r="L116" i="6"/>
  <c r="L115" i="6"/>
  <c r="L114" i="6"/>
  <c r="L113" i="6"/>
  <c r="L112" i="6"/>
  <c r="L111" i="6"/>
  <c r="L110" i="6"/>
  <c r="L109" i="6"/>
  <c r="L108" i="6"/>
  <c r="L107" i="6"/>
  <c r="L106" i="6"/>
  <c r="L105" i="6"/>
  <c r="L104" i="6"/>
  <c r="L103" i="6"/>
  <c r="L102" i="6"/>
  <c r="L101" i="6"/>
  <c r="L100" i="6"/>
  <c r="L99" i="6"/>
  <c r="L98" i="6"/>
  <c r="L97" i="6"/>
  <c r="L96" i="6"/>
  <c r="L95" i="6"/>
  <c r="L94" i="6"/>
  <c r="L93" i="6"/>
  <c r="L92" i="6"/>
  <c r="L91" i="6"/>
  <c r="L90" i="6"/>
  <c r="L89" i="6"/>
  <c r="L88" i="6"/>
  <c r="L87" i="6"/>
  <c r="L86" i="6"/>
  <c r="L85" i="6"/>
  <c r="L84" i="6"/>
  <c r="L83" i="6"/>
  <c r="L82" i="6"/>
  <c r="L81" i="6"/>
  <c r="L80" i="6"/>
  <c r="L79" i="6"/>
  <c r="L78" i="6"/>
  <c r="L77" i="6"/>
  <c r="L76" i="6"/>
  <c r="L75" i="6"/>
  <c r="L74" i="6"/>
  <c r="L73" i="6"/>
  <c r="L72" i="6"/>
  <c r="L71" i="6"/>
  <c r="L70" i="6"/>
  <c r="L69" i="6"/>
  <c r="L68" i="6"/>
  <c r="L67" i="6"/>
  <c r="L66" i="6"/>
  <c r="L65" i="6"/>
  <c r="L64" i="6"/>
  <c r="L63" i="6"/>
  <c r="L62" i="6"/>
  <c r="L61" i="6"/>
  <c r="L60" i="6"/>
  <c r="L59" i="6"/>
  <c r="L58" i="6"/>
  <c r="L57" i="6"/>
  <c r="L56" i="6"/>
  <c r="L55" i="6"/>
  <c r="L54" i="6"/>
  <c r="L53" i="6"/>
  <c r="L52" i="6"/>
  <c r="L51" i="6"/>
  <c r="L50" i="6"/>
  <c r="L49" i="6"/>
  <c r="L48" i="6"/>
  <c r="L47" i="6"/>
  <c r="L46" i="6"/>
  <c r="L45" i="6"/>
  <c r="L44" i="6"/>
  <c r="L43" i="6"/>
  <c r="L42" i="6"/>
  <c r="L41" i="6"/>
  <c r="L40" i="6"/>
  <c r="L39" i="6"/>
  <c r="L38" i="6"/>
  <c r="L37" i="6"/>
  <c r="L36" i="6"/>
  <c r="L35" i="6"/>
  <c r="L34" i="6"/>
  <c r="L33" i="6"/>
  <c r="L32" i="6"/>
  <c r="L31" i="6"/>
  <c r="L30" i="6"/>
  <c r="L29" i="6"/>
  <c r="L28" i="6"/>
  <c r="L27" i="6"/>
  <c r="L26" i="6"/>
  <c r="L25" i="6"/>
  <c r="L24" i="6"/>
  <c r="L23" i="6"/>
  <c r="L22" i="6"/>
  <c r="L21" i="6"/>
  <c r="L20" i="6"/>
  <c r="L19" i="6"/>
  <c r="L18" i="6"/>
  <c r="L17" i="6"/>
  <c r="L16" i="6"/>
  <c r="L15" i="6"/>
  <c r="L14" i="6"/>
  <c r="L13" i="6"/>
  <c r="L12" i="6"/>
  <c r="L11" i="6"/>
  <c r="L10" i="6"/>
  <c r="L9" i="6"/>
  <c r="L8" i="6"/>
  <c r="L7" i="6"/>
  <c r="L6" i="6"/>
  <c r="L5" i="6"/>
  <c r="L4" i="6"/>
  <c r="L3" i="6"/>
  <c r="L2" i="6"/>
  <c r="K344" i="6"/>
  <c r="K343" i="6"/>
  <c r="K342" i="6"/>
  <c r="K341" i="6"/>
  <c r="K340" i="6"/>
  <c r="K339" i="6"/>
  <c r="K338" i="6"/>
  <c r="K337" i="6"/>
  <c r="K336" i="6"/>
  <c r="K335" i="6"/>
  <c r="K334" i="6"/>
  <c r="K333" i="6"/>
  <c r="K332" i="6"/>
  <c r="K331" i="6"/>
  <c r="K330" i="6"/>
  <c r="K329" i="6"/>
  <c r="K328" i="6"/>
  <c r="K327" i="6"/>
  <c r="K326" i="6"/>
  <c r="K325" i="6"/>
  <c r="K324" i="6"/>
  <c r="K323" i="6"/>
  <c r="K322" i="6"/>
  <c r="K321" i="6"/>
  <c r="K320" i="6"/>
  <c r="K319" i="6"/>
  <c r="K318" i="6"/>
  <c r="K317" i="6"/>
  <c r="K316" i="6"/>
  <c r="K315" i="6"/>
  <c r="K314" i="6"/>
  <c r="K313" i="6"/>
  <c r="K312" i="6"/>
  <c r="K311" i="6"/>
  <c r="K310" i="6"/>
  <c r="K309" i="6"/>
  <c r="K308" i="6"/>
  <c r="K307" i="6"/>
  <c r="K306" i="6"/>
  <c r="K305" i="6"/>
  <c r="K304" i="6"/>
  <c r="K303" i="6"/>
  <c r="K302" i="6"/>
  <c r="K301" i="6"/>
  <c r="K300" i="6"/>
  <c r="K299" i="6"/>
  <c r="K298" i="6"/>
  <c r="K297" i="6"/>
  <c r="K295" i="6"/>
  <c r="K294" i="6"/>
  <c r="K293" i="6"/>
  <c r="K292" i="6"/>
  <c r="K291" i="6"/>
  <c r="K290" i="6"/>
  <c r="K289" i="6"/>
  <c r="K288" i="6"/>
  <c r="K287" i="6"/>
  <c r="K286" i="6"/>
  <c r="K285" i="6"/>
  <c r="K284" i="6"/>
  <c r="K283" i="6"/>
  <c r="K282" i="6"/>
  <c r="K281" i="6"/>
  <c r="K280" i="6"/>
  <c r="K279" i="6"/>
  <c r="K278" i="6"/>
  <c r="K277" i="6"/>
  <c r="K276" i="6"/>
  <c r="K275" i="6"/>
  <c r="K274" i="6"/>
  <c r="K273" i="6"/>
  <c r="K272" i="6"/>
  <c r="K271" i="6"/>
  <c r="K270" i="6"/>
  <c r="K269" i="6"/>
  <c r="K268" i="6"/>
  <c r="K267" i="6"/>
  <c r="K266" i="6"/>
  <c r="K265" i="6"/>
  <c r="K264" i="6"/>
  <c r="K263" i="6"/>
  <c r="K262" i="6"/>
  <c r="K261" i="6"/>
  <c r="K260" i="6"/>
  <c r="K259" i="6"/>
  <c r="K258" i="6"/>
  <c r="K257" i="6"/>
  <c r="K256" i="6"/>
  <c r="K255" i="6"/>
  <c r="K254" i="6"/>
  <c r="K253" i="6"/>
  <c r="K252" i="6"/>
  <c r="K251" i="6"/>
  <c r="K250" i="6"/>
  <c r="K249" i="6"/>
  <c r="K248" i="6"/>
  <c r="K247" i="6"/>
  <c r="K246" i="6"/>
  <c r="K245" i="6"/>
  <c r="K244" i="6"/>
  <c r="K243" i="6"/>
  <c r="K242" i="6"/>
  <c r="K241" i="6"/>
  <c r="K240" i="6"/>
  <c r="K239" i="6"/>
  <c r="K238" i="6"/>
  <c r="K237" i="6"/>
  <c r="K236" i="6"/>
  <c r="K235" i="6"/>
  <c r="K234" i="6"/>
  <c r="K233" i="6"/>
  <c r="K232" i="6"/>
  <c r="K231" i="6"/>
  <c r="K230" i="6"/>
  <c r="K229" i="6"/>
  <c r="K228" i="6"/>
  <c r="K227" i="6"/>
  <c r="K226" i="6"/>
  <c r="K225" i="6"/>
  <c r="K224" i="6"/>
  <c r="K223" i="6"/>
  <c r="K222" i="6"/>
  <c r="K221" i="6"/>
  <c r="K220" i="6"/>
  <c r="K219" i="6"/>
  <c r="K218" i="6"/>
  <c r="K217" i="6"/>
  <c r="K216" i="6"/>
  <c r="K215" i="6"/>
  <c r="K214" i="6"/>
  <c r="K213" i="6"/>
  <c r="K212" i="6"/>
  <c r="K211" i="6"/>
  <c r="K210" i="6"/>
  <c r="K209" i="6"/>
  <c r="K208" i="6"/>
  <c r="K207" i="6"/>
  <c r="K206" i="6"/>
  <c r="K205" i="6"/>
  <c r="K204" i="6"/>
  <c r="K203" i="6"/>
  <c r="K202" i="6"/>
  <c r="K201" i="6"/>
  <c r="K200" i="6"/>
  <c r="K199" i="6"/>
  <c r="K198" i="6"/>
  <c r="K197" i="6"/>
  <c r="K196" i="6"/>
  <c r="K195" i="6"/>
  <c r="K194" i="6"/>
  <c r="K193" i="6"/>
  <c r="K192" i="6"/>
  <c r="K191" i="6"/>
  <c r="K190" i="6"/>
  <c r="K189" i="6"/>
  <c r="K188" i="6"/>
  <c r="K187" i="6"/>
  <c r="K186" i="6"/>
  <c r="K185" i="6"/>
  <c r="K184" i="6"/>
  <c r="K183" i="6"/>
  <c r="K182" i="6"/>
  <c r="K181" i="6"/>
  <c r="K180" i="6"/>
  <c r="K179" i="6"/>
  <c r="K178" i="6"/>
  <c r="K177" i="6"/>
  <c r="K176" i="6"/>
  <c r="K175" i="6"/>
  <c r="K174" i="6"/>
  <c r="K173" i="6"/>
  <c r="K172" i="6"/>
  <c r="K171" i="6"/>
  <c r="K170" i="6"/>
  <c r="K169" i="6"/>
  <c r="K168" i="6"/>
  <c r="K167" i="6"/>
  <c r="K166" i="6"/>
  <c r="K165" i="6"/>
  <c r="K164" i="6"/>
  <c r="K163" i="6"/>
  <c r="K162" i="6"/>
  <c r="K161" i="6"/>
  <c r="K160" i="6"/>
  <c r="K159" i="6"/>
  <c r="K158" i="6"/>
  <c r="K157" i="6"/>
  <c r="K156" i="6"/>
  <c r="K155" i="6"/>
  <c r="K154" i="6"/>
  <c r="K153" i="6"/>
  <c r="K152" i="6"/>
  <c r="K151" i="6"/>
  <c r="K150" i="6"/>
  <c r="K149" i="6"/>
  <c r="K148" i="6"/>
  <c r="K147" i="6"/>
  <c r="K146" i="6"/>
  <c r="K145" i="6"/>
  <c r="K144" i="6"/>
  <c r="K143" i="6"/>
  <c r="K142" i="6"/>
  <c r="K141" i="6"/>
  <c r="K140" i="6"/>
  <c r="K139" i="6"/>
  <c r="K138" i="6"/>
  <c r="K137" i="6"/>
  <c r="K136" i="6"/>
  <c r="K135" i="6"/>
  <c r="K134" i="6"/>
  <c r="K133" i="6"/>
  <c r="K132" i="6"/>
  <c r="K131" i="6"/>
  <c r="K130" i="6"/>
  <c r="K129" i="6"/>
  <c r="K128" i="6"/>
  <c r="K127" i="6"/>
  <c r="K126" i="6"/>
  <c r="K125" i="6"/>
  <c r="K124" i="6"/>
  <c r="K123" i="6"/>
  <c r="K122" i="6"/>
  <c r="K121" i="6"/>
  <c r="K120" i="6"/>
  <c r="K119" i="6"/>
  <c r="K118" i="6"/>
  <c r="K117" i="6"/>
  <c r="K116" i="6"/>
  <c r="K115" i="6"/>
  <c r="K114" i="6"/>
  <c r="K113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88" i="6"/>
  <c r="K87" i="6"/>
  <c r="K86" i="6"/>
  <c r="K85" i="6"/>
  <c r="K84" i="6"/>
  <c r="K83" i="6"/>
  <c r="K82" i="6"/>
  <c r="K81" i="6"/>
  <c r="K80" i="6"/>
  <c r="K79" i="6"/>
  <c r="K78" i="6"/>
  <c r="K77" i="6"/>
  <c r="K76" i="6"/>
  <c r="K75" i="6"/>
  <c r="K74" i="6"/>
  <c r="K73" i="6"/>
  <c r="K72" i="6"/>
  <c r="K71" i="6"/>
  <c r="K70" i="6"/>
  <c r="K69" i="6"/>
  <c r="K68" i="6"/>
  <c r="K67" i="6"/>
  <c r="K66" i="6"/>
  <c r="K65" i="6"/>
  <c r="K64" i="6"/>
  <c r="K63" i="6"/>
  <c r="K62" i="6"/>
  <c r="K61" i="6"/>
  <c r="K60" i="6"/>
  <c r="K59" i="6"/>
  <c r="K58" i="6"/>
  <c r="K57" i="6"/>
  <c r="K56" i="6"/>
  <c r="K55" i="6"/>
  <c r="K54" i="6"/>
  <c r="K53" i="6"/>
  <c r="K52" i="6"/>
  <c r="K51" i="6"/>
  <c r="K50" i="6"/>
  <c r="K49" i="6"/>
  <c r="K48" i="6"/>
  <c r="K47" i="6"/>
  <c r="K46" i="6"/>
  <c r="K45" i="6"/>
  <c r="K44" i="6"/>
  <c r="K43" i="6"/>
  <c r="K42" i="6"/>
  <c r="K41" i="6"/>
  <c r="K40" i="6"/>
  <c r="K39" i="6"/>
  <c r="K38" i="6"/>
  <c r="K37" i="6"/>
  <c r="K36" i="6"/>
  <c r="K35" i="6"/>
  <c r="K34" i="6"/>
  <c r="K33" i="6"/>
  <c r="K32" i="6"/>
  <c r="K31" i="6"/>
  <c r="K30" i="6"/>
  <c r="K29" i="6"/>
  <c r="K28" i="6"/>
  <c r="K27" i="6"/>
  <c r="K26" i="6"/>
  <c r="K25" i="6"/>
  <c r="K24" i="6"/>
  <c r="K23" i="6"/>
  <c r="K22" i="6"/>
  <c r="K21" i="6"/>
  <c r="K20" i="6"/>
  <c r="K19" i="6"/>
  <c r="K18" i="6"/>
  <c r="K17" i="6"/>
  <c r="K16" i="6"/>
  <c r="K15" i="6"/>
  <c r="K14" i="6"/>
  <c r="K13" i="6"/>
  <c r="K12" i="6"/>
  <c r="K11" i="6"/>
  <c r="K10" i="6"/>
  <c r="K9" i="6"/>
  <c r="K8" i="6"/>
  <c r="K7" i="6"/>
  <c r="K6" i="6"/>
  <c r="K5" i="6"/>
  <c r="K4" i="6"/>
  <c r="K3" i="6"/>
  <c r="K2" i="6"/>
  <c r="J344" i="6"/>
  <c r="J343" i="6"/>
  <c r="J342" i="6"/>
  <c r="J341" i="6"/>
  <c r="J340" i="6"/>
  <c r="J339" i="6"/>
  <c r="J338" i="6"/>
  <c r="J337" i="6"/>
  <c r="J336" i="6"/>
  <c r="J335" i="6"/>
  <c r="J334" i="6"/>
  <c r="J333" i="6"/>
  <c r="J332" i="6"/>
  <c r="J331" i="6"/>
  <c r="J330" i="6"/>
  <c r="J329" i="6"/>
  <c r="J328" i="6"/>
  <c r="J327" i="6"/>
  <c r="J326" i="6"/>
  <c r="J325" i="6"/>
  <c r="J324" i="6"/>
  <c r="J323" i="6"/>
  <c r="J322" i="6"/>
  <c r="J321" i="6"/>
  <c r="J320" i="6"/>
  <c r="J319" i="6"/>
  <c r="J318" i="6"/>
  <c r="J317" i="6"/>
  <c r="J316" i="6"/>
  <c r="J315" i="6"/>
  <c r="J314" i="6"/>
  <c r="J313" i="6"/>
  <c r="J312" i="6"/>
  <c r="J311" i="6"/>
  <c r="J310" i="6"/>
  <c r="J309" i="6"/>
  <c r="J308" i="6"/>
  <c r="J307" i="6"/>
  <c r="J306" i="6"/>
  <c r="J305" i="6"/>
  <c r="J304" i="6"/>
  <c r="J303" i="6"/>
  <c r="J302" i="6"/>
  <c r="J301" i="6"/>
  <c r="J300" i="6"/>
  <c r="J299" i="6"/>
  <c r="J298" i="6"/>
  <c r="J297" i="6"/>
  <c r="J296" i="6"/>
  <c r="J295" i="6"/>
  <c r="J294" i="6"/>
  <c r="J293" i="6"/>
  <c r="J292" i="6"/>
  <c r="J291" i="6"/>
  <c r="J290" i="6"/>
  <c r="J289" i="6"/>
  <c r="J288" i="6"/>
  <c r="J287" i="6"/>
  <c r="J286" i="6"/>
  <c r="J285" i="6"/>
  <c r="J284" i="6"/>
  <c r="J283" i="6"/>
  <c r="J282" i="6"/>
  <c r="J281" i="6"/>
  <c r="J280" i="6"/>
  <c r="J279" i="6"/>
  <c r="J278" i="6"/>
  <c r="J277" i="6"/>
  <c r="J276" i="6"/>
  <c r="J275" i="6"/>
  <c r="J274" i="6"/>
  <c r="J273" i="6"/>
  <c r="J272" i="6"/>
  <c r="J271" i="6"/>
  <c r="J270" i="6"/>
  <c r="J269" i="6"/>
  <c r="J268" i="6"/>
  <c r="J267" i="6"/>
  <c r="J266" i="6"/>
  <c r="J265" i="6"/>
  <c r="J264" i="6"/>
  <c r="J263" i="6"/>
  <c r="J262" i="6"/>
  <c r="J261" i="6"/>
  <c r="J260" i="6"/>
  <c r="J259" i="6"/>
  <c r="J258" i="6"/>
  <c r="J257" i="6"/>
  <c r="J256" i="6"/>
  <c r="J255" i="6"/>
  <c r="J254" i="6"/>
  <c r="J253" i="6"/>
  <c r="J252" i="6"/>
  <c r="J251" i="6"/>
  <c r="J250" i="6"/>
  <c r="J249" i="6"/>
  <c r="J248" i="6"/>
  <c r="J247" i="6"/>
  <c r="J246" i="6"/>
  <c r="J245" i="6"/>
  <c r="J244" i="6"/>
  <c r="J243" i="6"/>
  <c r="J242" i="6"/>
  <c r="J241" i="6"/>
  <c r="J240" i="6"/>
  <c r="J239" i="6"/>
  <c r="J238" i="6"/>
  <c r="J237" i="6"/>
  <c r="J236" i="6"/>
  <c r="J235" i="6"/>
  <c r="J234" i="6"/>
  <c r="J233" i="6"/>
  <c r="J232" i="6"/>
  <c r="J231" i="6"/>
  <c r="J230" i="6"/>
  <c r="J229" i="6"/>
  <c r="J228" i="6"/>
  <c r="J227" i="6"/>
  <c r="J226" i="6"/>
  <c r="J225" i="6"/>
  <c r="J224" i="6"/>
  <c r="J223" i="6"/>
  <c r="J222" i="6"/>
  <c r="J221" i="6"/>
  <c r="J220" i="6"/>
  <c r="J219" i="6"/>
  <c r="J218" i="6"/>
  <c r="J217" i="6"/>
  <c r="J216" i="6"/>
  <c r="J215" i="6"/>
  <c r="J214" i="6"/>
  <c r="J213" i="6"/>
  <c r="J212" i="6"/>
  <c r="J211" i="6"/>
  <c r="J210" i="6"/>
  <c r="J209" i="6"/>
  <c r="J208" i="6"/>
  <c r="J207" i="6"/>
  <c r="J206" i="6"/>
  <c r="J205" i="6"/>
  <c r="J204" i="6"/>
  <c r="J203" i="6"/>
  <c r="J202" i="6"/>
  <c r="J201" i="6"/>
  <c r="J200" i="6"/>
  <c r="J199" i="6"/>
  <c r="J198" i="6"/>
  <c r="J197" i="6"/>
  <c r="J196" i="6"/>
  <c r="J195" i="6"/>
  <c r="J194" i="6"/>
  <c r="J193" i="6"/>
  <c r="J192" i="6"/>
  <c r="J191" i="6"/>
  <c r="J190" i="6"/>
  <c r="J189" i="6"/>
  <c r="J188" i="6"/>
  <c r="J187" i="6"/>
  <c r="J186" i="6"/>
  <c r="J185" i="6"/>
  <c r="J184" i="6"/>
  <c r="J183" i="6"/>
  <c r="J182" i="6"/>
  <c r="J181" i="6"/>
  <c r="J180" i="6"/>
  <c r="J179" i="6"/>
  <c r="J178" i="6"/>
  <c r="J177" i="6"/>
  <c r="J176" i="6"/>
  <c r="J175" i="6"/>
  <c r="J174" i="6"/>
  <c r="J173" i="6"/>
  <c r="J172" i="6"/>
  <c r="J171" i="6"/>
  <c r="J170" i="6"/>
  <c r="J169" i="6"/>
  <c r="J168" i="6"/>
  <c r="J167" i="6"/>
  <c r="J166" i="6"/>
  <c r="J165" i="6"/>
  <c r="J164" i="6"/>
  <c r="J163" i="6"/>
  <c r="J162" i="6"/>
  <c r="J161" i="6"/>
  <c r="J160" i="6"/>
  <c r="J159" i="6"/>
  <c r="J158" i="6"/>
  <c r="J157" i="6"/>
  <c r="J156" i="6"/>
  <c r="J155" i="6"/>
  <c r="J154" i="6"/>
  <c r="J153" i="6"/>
  <c r="J152" i="6"/>
  <c r="J151" i="6"/>
  <c r="J150" i="6"/>
  <c r="J149" i="6"/>
  <c r="J148" i="6"/>
  <c r="J147" i="6"/>
  <c r="J146" i="6"/>
  <c r="J145" i="6"/>
  <c r="J144" i="6"/>
  <c r="J143" i="6"/>
  <c r="J142" i="6"/>
  <c r="J141" i="6"/>
  <c r="J140" i="6"/>
  <c r="J139" i="6"/>
  <c r="J138" i="6"/>
  <c r="J137" i="6"/>
  <c r="J136" i="6"/>
  <c r="J135" i="6"/>
  <c r="J134" i="6"/>
  <c r="J133" i="6"/>
  <c r="J132" i="6"/>
  <c r="J131" i="6"/>
  <c r="J130" i="6"/>
  <c r="J129" i="6"/>
  <c r="J128" i="6"/>
  <c r="J127" i="6"/>
  <c r="J126" i="6"/>
  <c r="J125" i="6"/>
  <c r="J124" i="6"/>
  <c r="J123" i="6"/>
  <c r="J122" i="6"/>
  <c r="J121" i="6"/>
  <c r="J120" i="6"/>
  <c r="J119" i="6"/>
  <c r="J118" i="6"/>
  <c r="J117" i="6"/>
  <c r="J116" i="6"/>
  <c r="J115" i="6"/>
  <c r="J114" i="6"/>
  <c r="J113" i="6"/>
  <c r="J112" i="6"/>
  <c r="J111" i="6"/>
  <c r="J110" i="6"/>
  <c r="J109" i="6"/>
  <c r="J108" i="6"/>
  <c r="J107" i="6"/>
  <c r="J106" i="6"/>
  <c r="J105" i="6"/>
  <c r="J104" i="6"/>
  <c r="J103" i="6"/>
  <c r="J102" i="6"/>
  <c r="J101" i="6"/>
  <c r="J100" i="6"/>
  <c r="J99" i="6"/>
  <c r="J98" i="6"/>
  <c r="J97" i="6"/>
  <c r="J96" i="6"/>
  <c r="J95" i="6"/>
  <c r="J94" i="6"/>
  <c r="J93" i="6"/>
  <c r="J92" i="6"/>
  <c r="J91" i="6"/>
  <c r="J90" i="6"/>
  <c r="J89" i="6"/>
  <c r="J88" i="6"/>
  <c r="J87" i="6"/>
  <c r="J86" i="6"/>
  <c r="J85" i="6"/>
  <c r="J84" i="6"/>
  <c r="J83" i="6"/>
  <c r="J82" i="6"/>
  <c r="J81" i="6"/>
  <c r="J80" i="6"/>
  <c r="J79" i="6"/>
  <c r="J78" i="6"/>
  <c r="J77" i="6"/>
  <c r="J76" i="6"/>
  <c r="J75" i="6"/>
  <c r="J74" i="6"/>
  <c r="J73" i="6"/>
  <c r="J72" i="6"/>
  <c r="J71" i="6"/>
  <c r="J70" i="6"/>
  <c r="J69" i="6"/>
  <c r="J68" i="6"/>
  <c r="J67" i="6"/>
  <c r="J66" i="6"/>
  <c r="J65" i="6"/>
  <c r="J64" i="6"/>
  <c r="J63" i="6"/>
  <c r="J62" i="6"/>
  <c r="J61" i="6"/>
  <c r="J60" i="6"/>
  <c r="J59" i="6"/>
  <c r="J58" i="6"/>
  <c r="J57" i="6"/>
  <c r="J56" i="6"/>
  <c r="J55" i="6"/>
  <c r="J54" i="6"/>
  <c r="J53" i="6"/>
  <c r="J52" i="6"/>
  <c r="J51" i="6"/>
  <c r="J50" i="6"/>
  <c r="J49" i="6"/>
  <c r="J48" i="6"/>
  <c r="J47" i="6"/>
  <c r="J46" i="6"/>
  <c r="J45" i="6"/>
  <c r="J44" i="6"/>
  <c r="J43" i="6"/>
  <c r="J42" i="6"/>
  <c r="J41" i="6"/>
  <c r="J40" i="6"/>
  <c r="J39" i="6"/>
  <c r="J38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7" i="6"/>
  <c r="J6" i="6"/>
  <c r="J5" i="6"/>
  <c r="J4" i="6"/>
  <c r="J3" i="6"/>
  <c r="J2" i="6"/>
  <c r="I344" i="6"/>
  <c r="I343" i="6"/>
  <c r="I342" i="6"/>
  <c r="I341" i="6"/>
  <c r="I340" i="6"/>
  <c r="I339" i="6"/>
  <c r="I338" i="6"/>
  <c r="I337" i="6"/>
  <c r="I336" i="6"/>
  <c r="I335" i="6"/>
  <c r="I334" i="6"/>
  <c r="I333" i="6"/>
  <c r="I332" i="6"/>
  <c r="I331" i="6"/>
  <c r="I330" i="6"/>
  <c r="I329" i="6"/>
  <c r="I328" i="6"/>
  <c r="I327" i="6"/>
  <c r="I326" i="6"/>
  <c r="I325" i="6"/>
  <c r="I324" i="6"/>
  <c r="I323" i="6"/>
  <c r="I322" i="6"/>
  <c r="I321" i="6"/>
  <c r="I320" i="6"/>
  <c r="I319" i="6"/>
  <c r="I318" i="6"/>
  <c r="I317" i="6"/>
  <c r="I316" i="6"/>
  <c r="I315" i="6"/>
  <c r="I314" i="6"/>
  <c r="I313" i="6"/>
  <c r="I312" i="6"/>
  <c r="I311" i="6"/>
  <c r="I310" i="6"/>
  <c r="I309" i="6"/>
  <c r="I308" i="6"/>
  <c r="I307" i="6"/>
  <c r="I306" i="6"/>
  <c r="I305" i="6"/>
  <c r="I304" i="6"/>
  <c r="I303" i="6"/>
  <c r="I302" i="6"/>
  <c r="I301" i="6"/>
  <c r="I300" i="6"/>
  <c r="I299" i="6"/>
  <c r="I298" i="6"/>
  <c r="I297" i="6"/>
  <c r="I295" i="6"/>
  <c r="I294" i="6"/>
  <c r="I293" i="6"/>
  <c r="I292" i="6"/>
  <c r="I291" i="6"/>
  <c r="I290" i="6"/>
  <c r="I289" i="6"/>
  <c r="I288" i="6"/>
  <c r="I287" i="6"/>
  <c r="I286" i="6"/>
  <c r="I285" i="6"/>
  <c r="I284" i="6"/>
  <c r="I283" i="6"/>
  <c r="I282" i="6"/>
  <c r="I281" i="6"/>
  <c r="I280" i="6"/>
  <c r="I279" i="6"/>
  <c r="I278" i="6"/>
  <c r="I277" i="6"/>
  <c r="I276" i="6"/>
  <c r="I275" i="6"/>
  <c r="I274" i="6"/>
  <c r="I273" i="6"/>
  <c r="I272" i="6"/>
  <c r="I271" i="6"/>
  <c r="I270" i="6"/>
  <c r="I269" i="6"/>
  <c r="I268" i="6"/>
  <c r="I267" i="6"/>
  <c r="I266" i="6"/>
  <c r="I265" i="6"/>
  <c r="I264" i="6"/>
  <c r="I263" i="6"/>
  <c r="I262" i="6"/>
  <c r="I261" i="6"/>
  <c r="I260" i="6"/>
  <c r="I259" i="6"/>
  <c r="I258" i="6"/>
  <c r="I257" i="6"/>
  <c r="I256" i="6"/>
  <c r="I255" i="6"/>
  <c r="I254" i="6"/>
  <c r="I253" i="6"/>
  <c r="I252" i="6"/>
  <c r="I251" i="6"/>
  <c r="I250" i="6"/>
  <c r="I249" i="6"/>
  <c r="I248" i="6"/>
  <c r="I247" i="6"/>
  <c r="I246" i="6"/>
  <c r="I245" i="6"/>
  <c r="I244" i="6"/>
  <c r="I243" i="6"/>
  <c r="I242" i="6"/>
  <c r="I241" i="6"/>
  <c r="I240" i="6"/>
  <c r="I239" i="6"/>
  <c r="I238" i="6"/>
  <c r="I237" i="6"/>
  <c r="I236" i="6"/>
  <c r="I235" i="6"/>
  <c r="I234" i="6"/>
  <c r="I233" i="6"/>
  <c r="I232" i="6"/>
  <c r="I231" i="6"/>
  <c r="I230" i="6"/>
  <c r="I229" i="6"/>
  <c r="I228" i="6"/>
  <c r="I227" i="6"/>
  <c r="I226" i="6"/>
  <c r="I225" i="6"/>
  <c r="I224" i="6"/>
  <c r="I223" i="6"/>
  <c r="I222" i="6"/>
  <c r="I221" i="6"/>
  <c r="I220" i="6"/>
  <c r="I219" i="6"/>
  <c r="I218" i="6"/>
  <c r="I217" i="6"/>
  <c r="I216" i="6"/>
  <c r="I215" i="6"/>
  <c r="I214" i="6"/>
  <c r="I213" i="6"/>
  <c r="I212" i="6"/>
  <c r="I211" i="6"/>
  <c r="I210" i="6"/>
  <c r="I209" i="6"/>
  <c r="I208" i="6"/>
  <c r="I207" i="6"/>
  <c r="I206" i="6"/>
  <c r="I205" i="6"/>
  <c r="I204" i="6"/>
  <c r="I203" i="6"/>
  <c r="I202" i="6"/>
  <c r="I201" i="6"/>
  <c r="I200" i="6"/>
  <c r="I199" i="6"/>
  <c r="I198" i="6"/>
  <c r="I197" i="6"/>
  <c r="I196" i="6"/>
  <c r="I195" i="6"/>
  <c r="I194" i="6"/>
  <c r="I193" i="6"/>
  <c r="I192" i="6"/>
  <c r="I191" i="6"/>
  <c r="I190" i="6"/>
  <c r="I189" i="6"/>
  <c r="I188" i="6"/>
  <c r="I187" i="6"/>
  <c r="I186" i="6"/>
  <c r="I185" i="6"/>
  <c r="I184" i="6"/>
  <c r="I183" i="6"/>
  <c r="I182" i="6"/>
  <c r="I181" i="6"/>
  <c r="I180" i="6"/>
  <c r="I179" i="6"/>
  <c r="I178" i="6"/>
  <c r="I177" i="6"/>
  <c r="I176" i="6"/>
  <c r="I175" i="6"/>
  <c r="I174" i="6"/>
  <c r="I173" i="6"/>
  <c r="I172" i="6"/>
  <c r="I171" i="6"/>
  <c r="I170" i="6"/>
  <c r="I169" i="6"/>
  <c r="I168" i="6"/>
  <c r="I167" i="6"/>
  <c r="I166" i="6"/>
  <c r="I165" i="6"/>
  <c r="I164" i="6"/>
  <c r="I163" i="6"/>
  <c r="I162" i="6"/>
  <c r="I161" i="6"/>
  <c r="I160" i="6"/>
  <c r="I159" i="6"/>
  <c r="I158" i="6"/>
  <c r="I157" i="6"/>
  <c r="I156" i="6"/>
  <c r="I155" i="6"/>
  <c r="I154" i="6"/>
  <c r="I153" i="6"/>
  <c r="I152" i="6"/>
  <c r="I151" i="6"/>
  <c r="I150" i="6"/>
  <c r="I149" i="6"/>
  <c r="I148" i="6"/>
  <c r="I147" i="6"/>
  <c r="I146" i="6"/>
  <c r="I145" i="6"/>
  <c r="I144" i="6"/>
  <c r="I143" i="6"/>
  <c r="I142" i="6"/>
  <c r="I141" i="6"/>
  <c r="I140" i="6"/>
  <c r="I139" i="6"/>
  <c r="I138" i="6"/>
  <c r="I137" i="6"/>
  <c r="I136" i="6"/>
  <c r="I135" i="6"/>
  <c r="I134" i="6"/>
  <c r="I133" i="6"/>
  <c r="I132" i="6"/>
  <c r="I131" i="6"/>
  <c r="I130" i="6"/>
  <c r="I129" i="6"/>
  <c r="I128" i="6"/>
  <c r="I127" i="6"/>
  <c r="I126" i="6"/>
  <c r="I125" i="6"/>
  <c r="I124" i="6"/>
  <c r="I123" i="6"/>
  <c r="I122" i="6"/>
  <c r="I121" i="6"/>
  <c r="I120" i="6"/>
  <c r="I119" i="6"/>
  <c r="I118" i="6"/>
  <c r="I117" i="6"/>
  <c r="I116" i="6"/>
  <c r="I115" i="6"/>
  <c r="I114" i="6"/>
  <c r="I113" i="6"/>
  <c r="I112" i="6"/>
  <c r="I111" i="6"/>
  <c r="I110" i="6"/>
  <c r="I109" i="6"/>
  <c r="I108" i="6"/>
  <c r="I107" i="6"/>
  <c r="I106" i="6"/>
  <c r="I105" i="6"/>
  <c r="I104" i="6"/>
  <c r="I103" i="6"/>
  <c r="I102" i="6"/>
  <c r="I101" i="6"/>
  <c r="I100" i="6"/>
  <c r="I99" i="6"/>
  <c r="I98" i="6"/>
  <c r="I97" i="6"/>
  <c r="I96" i="6"/>
  <c r="I95" i="6"/>
  <c r="I94" i="6"/>
  <c r="I93" i="6"/>
  <c r="I92" i="6"/>
  <c r="I91" i="6"/>
  <c r="I90" i="6"/>
  <c r="I89" i="6"/>
  <c r="I88" i="6"/>
  <c r="I87" i="6"/>
  <c r="I86" i="6"/>
  <c r="I85" i="6"/>
  <c r="I84" i="6"/>
  <c r="I83" i="6"/>
  <c r="I82" i="6"/>
  <c r="I81" i="6"/>
  <c r="I80" i="6"/>
  <c r="I79" i="6"/>
  <c r="I78" i="6"/>
  <c r="I77" i="6"/>
  <c r="I76" i="6"/>
  <c r="I75" i="6"/>
  <c r="I74" i="6"/>
  <c r="I73" i="6"/>
  <c r="I72" i="6"/>
  <c r="I71" i="6"/>
  <c r="I70" i="6"/>
  <c r="I69" i="6"/>
  <c r="I68" i="6"/>
  <c r="I67" i="6"/>
  <c r="I66" i="6"/>
  <c r="I65" i="6"/>
  <c r="I64" i="6"/>
  <c r="I63" i="6"/>
  <c r="I62" i="6"/>
  <c r="I61" i="6"/>
  <c r="I60" i="6"/>
  <c r="I59" i="6"/>
  <c r="I58" i="6"/>
  <c r="I57" i="6"/>
  <c r="I56" i="6"/>
  <c r="I55" i="6"/>
  <c r="I54" i="6"/>
  <c r="I53" i="6"/>
  <c r="I52" i="6"/>
  <c r="I51" i="6"/>
  <c r="I50" i="6"/>
  <c r="I49" i="6"/>
  <c r="I48" i="6"/>
  <c r="I47" i="6"/>
  <c r="I46" i="6"/>
  <c r="I45" i="6"/>
  <c r="I44" i="6"/>
  <c r="I43" i="6"/>
  <c r="I42" i="6"/>
  <c r="I41" i="6"/>
  <c r="I40" i="6"/>
  <c r="I39" i="6"/>
  <c r="I38" i="6"/>
  <c r="I37" i="6"/>
  <c r="I36" i="6"/>
  <c r="I35" i="6"/>
  <c r="I34" i="6"/>
  <c r="I33" i="6"/>
  <c r="I32" i="6"/>
  <c r="I31" i="6"/>
  <c r="I30" i="6"/>
  <c r="I29" i="6"/>
  <c r="I28" i="6"/>
  <c r="I27" i="6"/>
  <c r="I26" i="6"/>
  <c r="I25" i="6"/>
  <c r="I24" i="6"/>
  <c r="I23" i="6"/>
  <c r="I22" i="6"/>
  <c r="I21" i="6"/>
  <c r="I20" i="6"/>
  <c r="I19" i="6"/>
  <c r="I18" i="6"/>
  <c r="I17" i="6"/>
  <c r="I16" i="6"/>
  <c r="I15" i="6"/>
  <c r="I14" i="6"/>
  <c r="I13" i="6"/>
  <c r="I12" i="6"/>
  <c r="I11" i="6"/>
  <c r="I10" i="6"/>
  <c r="I9" i="6"/>
  <c r="I8" i="6"/>
  <c r="I7" i="6"/>
  <c r="I6" i="6"/>
  <c r="I5" i="6"/>
  <c r="I4" i="6"/>
  <c r="I3" i="6"/>
  <c r="I2" i="6"/>
  <c r="H344" i="6"/>
  <c r="H343" i="6"/>
  <c r="H342" i="6"/>
  <c r="H341" i="6"/>
  <c r="H340" i="6"/>
  <c r="H339" i="6"/>
  <c r="H338" i="6"/>
  <c r="H337" i="6"/>
  <c r="H336" i="6"/>
  <c r="H335" i="6"/>
  <c r="H334" i="6"/>
  <c r="H333" i="6"/>
  <c r="H332" i="6"/>
  <c r="H331" i="6"/>
  <c r="H330" i="6"/>
  <c r="H329" i="6"/>
  <c r="H328" i="6"/>
  <c r="H327" i="6"/>
  <c r="H326" i="6"/>
  <c r="H325" i="6"/>
  <c r="H324" i="6"/>
  <c r="H323" i="6"/>
  <c r="H322" i="6"/>
  <c r="H321" i="6"/>
  <c r="H320" i="6"/>
  <c r="H319" i="6"/>
  <c r="H318" i="6"/>
  <c r="H317" i="6"/>
  <c r="H316" i="6"/>
  <c r="H315" i="6"/>
  <c r="H314" i="6"/>
  <c r="H313" i="6"/>
  <c r="H312" i="6"/>
  <c r="H311" i="6"/>
  <c r="H310" i="6"/>
  <c r="H309" i="6"/>
  <c r="H308" i="6"/>
  <c r="H307" i="6"/>
  <c r="H306" i="6"/>
  <c r="H305" i="6"/>
  <c r="H304" i="6"/>
  <c r="H303" i="6"/>
  <c r="H302" i="6"/>
  <c r="H301" i="6"/>
  <c r="H300" i="6"/>
  <c r="H299" i="6"/>
  <c r="H298" i="6"/>
  <c r="H297" i="6"/>
  <c r="H295" i="6"/>
  <c r="H294" i="6"/>
  <c r="H293" i="6"/>
  <c r="H292" i="6"/>
  <c r="H291" i="6"/>
  <c r="H290" i="6"/>
  <c r="H289" i="6"/>
  <c r="H288" i="6"/>
  <c r="H287" i="6"/>
  <c r="H286" i="6"/>
  <c r="H285" i="6"/>
  <c r="H284" i="6"/>
  <c r="H283" i="6"/>
  <c r="H282" i="6"/>
  <c r="H281" i="6"/>
  <c r="H280" i="6"/>
  <c r="H279" i="6"/>
  <c r="H278" i="6"/>
  <c r="H277" i="6"/>
  <c r="H276" i="6"/>
  <c r="H275" i="6"/>
  <c r="H274" i="6"/>
  <c r="H273" i="6"/>
  <c r="H272" i="6"/>
  <c r="H271" i="6"/>
  <c r="H270" i="6"/>
  <c r="H269" i="6"/>
  <c r="H268" i="6"/>
  <c r="H267" i="6"/>
  <c r="H266" i="6"/>
  <c r="H265" i="6"/>
  <c r="H264" i="6"/>
  <c r="H263" i="6"/>
  <c r="H262" i="6"/>
  <c r="H261" i="6"/>
  <c r="H260" i="6"/>
  <c r="H259" i="6"/>
  <c r="H258" i="6"/>
  <c r="H257" i="6"/>
  <c r="H256" i="6"/>
  <c r="H255" i="6"/>
  <c r="H254" i="6"/>
  <c r="H253" i="6"/>
  <c r="H252" i="6"/>
  <c r="H251" i="6"/>
  <c r="H250" i="6"/>
  <c r="H249" i="6"/>
  <c r="H248" i="6"/>
  <c r="H247" i="6"/>
  <c r="H246" i="6"/>
  <c r="H245" i="6"/>
  <c r="H244" i="6"/>
  <c r="H243" i="6"/>
  <c r="H242" i="6"/>
  <c r="H241" i="6"/>
  <c r="H240" i="6"/>
  <c r="H239" i="6"/>
  <c r="H238" i="6"/>
  <c r="H237" i="6"/>
  <c r="H236" i="6"/>
  <c r="H235" i="6"/>
  <c r="H234" i="6"/>
  <c r="H233" i="6"/>
  <c r="H232" i="6"/>
  <c r="H231" i="6"/>
  <c r="H230" i="6"/>
  <c r="H229" i="6"/>
  <c r="H228" i="6"/>
  <c r="H227" i="6"/>
  <c r="H226" i="6"/>
  <c r="H225" i="6"/>
  <c r="H224" i="6"/>
  <c r="H223" i="6"/>
  <c r="H222" i="6"/>
  <c r="H221" i="6"/>
  <c r="H220" i="6"/>
  <c r="H219" i="6"/>
  <c r="H218" i="6"/>
  <c r="H217" i="6"/>
  <c r="H216" i="6"/>
  <c r="H215" i="6"/>
  <c r="H214" i="6"/>
  <c r="H213" i="6"/>
  <c r="H212" i="6"/>
  <c r="H211" i="6"/>
  <c r="H210" i="6"/>
  <c r="H209" i="6"/>
  <c r="H208" i="6"/>
  <c r="H207" i="6"/>
  <c r="H206" i="6"/>
  <c r="H205" i="6"/>
  <c r="H204" i="6"/>
  <c r="H203" i="6"/>
  <c r="H202" i="6"/>
  <c r="H201" i="6"/>
  <c r="H200" i="6"/>
  <c r="H199" i="6"/>
  <c r="H198" i="6"/>
  <c r="H197" i="6"/>
  <c r="H196" i="6"/>
  <c r="H195" i="6"/>
  <c r="H194" i="6"/>
  <c r="H193" i="6"/>
  <c r="H192" i="6"/>
  <c r="H191" i="6"/>
  <c r="H190" i="6"/>
  <c r="H189" i="6"/>
  <c r="H188" i="6"/>
  <c r="H187" i="6"/>
  <c r="H186" i="6"/>
  <c r="H185" i="6"/>
  <c r="H184" i="6"/>
  <c r="H183" i="6"/>
  <c r="H182" i="6"/>
  <c r="H181" i="6"/>
  <c r="H180" i="6"/>
  <c r="H179" i="6"/>
  <c r="H178" i="6"/>
  <c r="H177" i="6"/>
  <c r="H176" i="6"/>
  <c r="H175" i="6"/>
  <c r="H174" i="6"/>
  <c r="H173" i="6"/>
  <c r="H172" i="6"/>
  <c r="H171" i="6"/>
  <c r="H170" i="6"/>
  <c r="H169" i="6"/>
  <c r="H168" i="6"/>
  <c r="H167" i="6"/>
  <c r="H166" i="6"/>
  <c r="H165" i="6"/>
  <c r="H164" i="6"/>
  <c r="H163" i="6"/>
  <c r="H162" i="6"/>
  <c r="H161" i="6"/>
  <c r="H160" i="6"/>
  <c r="H159" i="6"/>
  <c r="H158" i="6"/>
  <c r="H157" i="6"/>
  <c r="H156" i="6"/>
  <c r="H155" i="6"/>
  <c r="H154" i="6"/>
  <c r="H153" i="6"/>
  <c r="H152" i="6"/>
  <c r="H151" i="6"/>
  <c r="H150" i="6"/>
  <c r="H149" i="6"/>
  <c r="H148" i="6"/>
  <c r="H147" i="6"/>
  <c r="H146" i="6"/>
  <c r="H145" i="6"/>
  <c r="H144" i="6"/>
  <c r="H143" i="6"/>
  <c r="H142" i="6"/>
  <c r="H141" i="6"/>
  <c r="H140" i="6"/>
  <c r="H139" i="6"/>
  <c r="H138" i="6"/>
  <c r="H137" i="6"/>
  <c r="H136" i="6"/>
  <c r="H135" i="6"/>
  <c r="H134" i="6"/>
  <c r="H133" i="6"/>
  <c r="H132" i="6"/>
  <c r="H131" i="6"/>
  <c r="H130" i="6"/>
  <c r="H129" i="6"/>
  <c r="H128" i="6"/>
  <c r="H127" i="6"/>
  <c r="H126" i="6"/>
  <c r="H125" i="6"/>
  <c r="H124" i="6"/>
  <c r="H123" i="6"/>
  <c r="H122" i="6"/>
  <c r="H121" i="6"/>
  <c r="H120" i="6"/>
  <c r="H119" i="6"/>
  <c r="H118" i="6"/>
  <c r="H117" i="6"/>
  <c r="H116" i="6"/>
  <c r="H115" i="6"/>
  <c r="H114" i="6"/>
  <c r="H113" i="6"/>
  <c r="H11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H92" i="6"/>
  <c r="H91" i="6"/>
  <c r="H90" i="6"/>
  <c r="H89" i="6"/>
  <c r="H88" i="6"/>
  <c r="H87" i="6"/>
  <c r="H86" i="6"/>
  <c r="H85" i="6"/>
  <c r="H84" i="6"/>
  <c r="H83" i="6"/>
  <c r="H82" i="6"/>
  <c r="H81" i="6"/>
  <c r="H80" i="6"/>
  <c r="H79" i="6"/>
  <c r="H78" i="6"/>
  <c r="H77" i="6"/>
  <c r="H76" i="6"/>
  <c r="H75" i="6"/>
  <c r="H74" i="6"/>
  <c r="H73" i="6"/>
  <c r="H72" i="6"/>
  <c r="H71" i="6"/>
  <c r="H70" i="6"/>
  <c r="H69" i="6"/>
  <c r="H68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8" i="6"/>
  <c r="H47" i="6"/>
  <c r="H46" i="6"/>
  <c r="H45" i="6"/>
  <c r="H44" i="6"/>
  <c r="H43" i="6"/>
  <c r="H42" i="6"/>
  <c r="H41" i="6"/>
  <c r="H40" i="6"/>
  <c r="H39" i="6"/>
  <c r="H38" i="6"/>
  <c r="H37" i="6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15" i="6"/>
  <c r="H14" i="6"/>
  <c r="H13" i="6"/>
  <c r="H12" i="6"/>
  <c r="H11" i="6"/>
  <c r="H10" i="6"/>
  <c r="H9" i="6"/>
  <c r="H8" i="6"/>
  <c r="H7" i="6"/>
  <c r="H6" i="6"/>
  <c r="H5" i="6"/>
  <c r="H4" i="6"/>
  <c r="H3" i="6"/>
  <c r="H2" i="6"/>
  <c r="G344" i="6"/>
  <c r="G343" i="6"/>
  <c r="G342" i="6"/>
  <c r="G341" i="6"/>
  <c r="G340" i="6"/>
  <c r="G339" i="6"/>
  <c r="G338" i="6"/>
  <c r="G337" i="6"/>
  <c r="G336" i="6"/>
  <c r="G335" i="6"/>
  <c r="G334" i="6"/>
  <c r="G333" i="6"/>
  <c r="G332" i="6"/>
  <c r="G331" i="6"/>
  <c r="G330" i="6"/>
  <c r="G329" i="6"/>
  <c r="G328" i="6"/>
  <c r="G327" i="6"/>
  <c r="G326" i="6"/>
  <c r="G325" i="6"/>
  <c r="G324" i="6"/>
  <c r="G323" i="6"/>
  <c r="G322" i="6"/>
  <c r="G321" i="6"/>
  <c r="G320" i="6"/>
  <c r="G319" i="6"/>
  <c r="G318" i="6"/>
  <c r="G317" i="6"/>
  <c r="G316" i="6"/>
  <c r="G315" i="6"/>
  <c r="G314" i="6"/>
  <c r="G313" i="6"/>
  <c r="G312" i="6"/>
  <c r="G311" i="6"/>
  <c r="G310" i="6"/>
  <c r="G309" i="6"/>
  <c r="G308" i="6"/>
  <c r="G307" i="6"/>
  <c r="G306" i="6"/>
  <c r="G305" i="6"/>
  <c r="G304" i="6"/>
  <c r="G303" i="6"/>
  <c r="G302" i="6"/>
  <c r="G301" i="6"/>
  <c r="G300" i="6"/>
  <c r="G299" i="6"/>
  <c r="G298" i="6"/>
  <c r="G297" i="6"/>
  <c r="G295" i="6"/>
  <c r="G294" i="6"/>
  <c r="G293" i="6"/>
  <c r="G292" i="6"/>
  <c r="G291" i="6"/>
  <c r="G290" i="6"/>
  <c r="G289" i="6"/>
  <c r="G288" i="6"/>
  <c r="G287" i="6"/>
  <c r="G286" i="6"/>
  <c r="G285" i="6"/>
  <c r="G284" i="6"/>
  <c r="G283" i="6"/>
  <c r="G282" i="6"/>
  <c r="G281" i="6"/>
  <c r="G280" i="6"/>
  <c r="G279" i="6"/>
  <c r="G278" i="6"/>
  <c r="G277" i="6"/>
  <c r="G276" i="6"/>
  <c r="G275" i="6"/>
  <c r="G274" i="6"/>
  <c r="G273" i="6"/>
  <c r="G272" i="6"/>
  <c r="G271" i="6"/>
  <c r="G270" i="6"/>
  <c r="G269" i="6"/>
  <c r="G268" i="6"/>
  <c r="G267" i="6"/>
  <c r="G266" i="6"/>
  <c r="G265" i="6"/>
  <c r="G264" i="6"/>
  <c r="G263" i="6"/>
  <c r="G262" i="6"/>
  <c r="G261" i="6"/>
  <c r="G260" i="6"/>
  <c r="G259" i="6"/>
  <c r="G258" i="6"/>
  <c r="G257" i="6"/>
  <c r="G256" i="6"/>
  <c r="G255" i="6"/>
  <c r="G254" i="6"/>
  <c r="G253" i="6"/>
  <c r="G252" i="6"/>
  <c r="G251" i="6"/>
  <c r="G250" i="6"/>
  <c r="G249" i="6"/>
  <c r="G248" i="6"/>
  <c r="G247" i="6"/>
  <c r="G246" i="6"/>
  <c r="G245" i="6"/>
  <c r="G244" i="6"/>
  <c r="G243" i="6"/>
  <c r="G242" i="6"/>
  <c r="G241" i="6"/>
  <c r="G240" i="6"/>
  <c r="G239" i="6"/>
  <c r="G238" i="6"/>
  <c r="G237" i="6"/>
  <c r="G236" i="6"/>
  <c r="G235" i="6"/>
  <c r="G234" i="6"/>
  <c r="G233" i="6"/>
  <c r="G232" i="6"/>
  <c r="G231" i="6"/>
  <c r="G230" i="6"/>
  <c r="G229" i="6"/>
  <c r="G228" i="6"/>
  <c r="G227" i="6"/>
  <c r="G226" i="6"/>
  <c r="G225" i="6"/>
  <c r="G224" i="6"/>
  <c r="G223" i="6"/>
  <c r="G222" i="6"/>
  <c r="G221" i="6"/>
  <c r="G220" i="6"/>
  <c r="G219" i="6"/>
  <c r="G218" i="6"/>
  <c r="G217" i="6"/>
  <c r="G216" i="6"/>
  <c r="G215" i="6"/>
  <c r="G214" i="6"/>
  <c r="G213" i="6"/>
  <c r="G212" i="6"/>
  <c r="G211" i="6"/>
  <c r="G210" i="6"/>
  <c r="G209" i="6"/>
  <c r="G208" i="6"/>
  <c r="G207" i="6"/>
  <c r="G206" i="6"/>
  <c r="G205" i="6"/>
  <c r="G204" i="6"/>
  <c r="G203" i="6"/>
  <c r="G202" i="6"/>
  <c r="G201" i="6"/>
  <c r="G200" i="6"/>
  <c r="G199" i="6"/>
  <c r="G198" i="6"/>
  <c r="G197" i="6"/>
  <c r="G196" i="6"/>
  <c r="G195" i="6"/>
  <c r="G194" i="6"/>
  <c r="G193" i="6"/>
  <c r="G192" i="6"/>
  <c r="G191" i="6"/>
  <c r="G190" i="6"/>
  <c r="G189" i="6"/>
  <c r="G188" i="6"/>
  <c r="G187" i="6"/>
  <c r="G186" i="6"/>
  <c r="G185" i="6"/>
  <c r="G184" i="6"/>
  <c r="G183" i="6"/>
  <c r="G182" i="6"/>
  <c r="G181" i="6"/>
  <c r="G180" i="6"/>
  <c r="G179" i="6"/>
  <c r="G178" i="6"/>
  <c r="G177" i="6"/>
  <c r="G176" i="6"/>
  <c r="G175" i="6"/>
  <c r="G174" i="6"/>
  <c r="G173" i="6"/>
  <c r="G172" i="6"/>
  <c r="G171" i="6"/>
  <c r="G170" i="6"/>
  <c r="G169" i="6"/>
  <c r="G168" i="6"/>
  <c r="G167" i="6"/>
  <c r="G166" i="6"/>
  <c r="G165" i="6"/>
  <c r="G164" i="6"/>
  <c r="G163" i="6"/>
  <c r="G162" i="6"/>
  <c r="G161" i="6"/>
  <c r="G160" i="6"/>
  <c r="G159" i="6"/>
  <c r="G158" i="6"/>
  <c r="G157" i="6"/>
  <c r="G156" i="6"/>
  <c r="G155" i="6"/>
  <c r="G154" i="6"/>
  <c r="G153" i="6"/>
  <c r="G152" i="6"/>
  <c r="G151" i="6"/>
  <c r="G150" i="6"/>
  <c r="G149" i="6"/>
  <c r="G148" i="6"/>
  <c r="G147" i="6"/>
  <c r="G146" i="6"/>
  <c r="G145" i="6"/>
  <c r="G144" i="6"/>
  <c r="G143" i="6"/>
  <c r="G142" i="6"/>
  <c r="G141" i="6"/>
  <c r="G140" i="6"/>
  <c r="G139" i="6"/>
  <c r="G138" i="6"/>
  <c r="G137" i="6"/>
  <c r="G136" i="6"/>
  <c r="G135" i="6"/>
  <c r="G134" i="6"/>
  <c r="G133" i="6"/>
  <c r="G132" i="6"/>
  <c r="G131" i="6"/>
  <c r="G130" i="6"/>
  <c r="G129" i="6"/>
  <c r="G128" i="6"/>
  <c r="G127" i="6"/>
  <c r="G126" i="6"/>
  <c r="G125" i="6"/>
  <c r="G124" i="6"/>
  <c r="G123" i="6"/>
  <c r="G122" i="6"/>
  <c r="G121" i="6"/>
  <c r="G120" i="6"/>
  <c r="G119" i="6"/>
  <c r="G118" i="6"/>
  <c r="G117" i="6"/>
  <c r="G116" i="6"/>
  <c r="G115" i="6"/>
  <c r="G114" i="6"/>
  <c r="G113" i="6"/>
  <c r="G112" i="6"/>
  <c r="G111" i="6"/>
  <c r="G110" i="6"/>
  <c r="G109" i="6"/>
  <c r="G108" i="6"/>
  <c r="G107" i="6"/>
  <c r="G106" i="6"/>
  <c r="G105" i="6"/>
  <c r="G104" i="6"/>
  <c r="G103" i="6"/>
  <c r="G102" i="6"/>
  <c r="G101" i="6"/>
  <c r="G100" i="6"/>
  <c r="G99" i="6"/>
  <c r="G98" i="6"/>
  <c r="G97" i="6"/>
  <c r="G96" i="6"/>
  <c r="G95" i="6"/>
  <c r="G94" i="6"/>
  <c r="G93" i="6"/>
  <c r="G92" i="6"/>
  <c r="G91" i="6"/>
  <c r="G90" i="6"/>
  <c r="G89" i="6"/>
  <c r="G88" i="6"/>
  <c r="G87" i="6"/>
  <c r="G86" i="6"/>
  <c r="G85" i="6"/>
  <c r="G84" i="6"/>
  <c r="G83" i="6"/>
  <c r="G82" i="6"/>
  <c r="G81" i="6"/>
  <c r="G80" i="6"/>
  <c r="G79" i="6"/>
  <c r="G78" i="6"/>
  <c r="G77" i="6"/>
  <c r="G76" i="6"/>
  <c r="G75" i="6"/>
  <c r="G74" i="6"/>
  <c r="G73" i="6"/>
  <c r="G72" i="6"/>
  <c r="G71" i="6"/>
  <c r="G70" i="6"/>
  <c r="G69" i="6"/>
  <c r="G68" i="6"/>
  <c r="G67" i="6"/>
  <c r="G66" i="6"/>
  <c r="G65" i="6"/>
  <c r="G64" i="6"/>
  <c r="G63" i="6"/>
  <c r="G62" i="6"/>
  <c r="G61" i="6"/>
  <c r="G60" i="6"/>
  <c r="G59" i="6"/>
  <c r="G58" i="6"/>
  <c r="G57" i="6"/>
  <c r="G56" i="6"/>
  <c r="G55" i="6"/>
  <c r="G54" i="6"/>
  <c r="G53" i="6"/>
  <c r="G52" i="6"/>
  <c r="G51" i="6"/>
  <c r="G50" i="6"/>
  <c r="G49" i="6"/>
  <c r="G48" i="6"/>
  <c r="G47" i="6"/>
  <c r="G46" i="6"/>
  <c r="G45" i="6"/>
  <c r="G44" i="6"/>
  <c r="G43" i="6"/>
  <c r="G42" i="6"/>
  <c r="G41" i="6"/>
  <c r="G40" i="6"/>
  <c r="G39" i="6"/>
  <c r="G38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G24" i="6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G7" i="6"/>
  <c r="G6" i="6"/>
  <c r="G5" i="6"/>
  <c r="G4" i="6"/>
  <c r="G3" i="6"/>
  <c r="G2" i="6"/>
  <c r="F344" i="6"/>
  <c r="F343" i="6"/>
  <c r="F342" i="6"/>
  <c r="F341" i="6"/>
  <c r="F340" i="6"/>
  <c r="F339" i="6"/>
  <c r="F338" i="6"/>
  <c r="F337" i="6"/>
  <c r="F336" i="6"/>
  <c r="F335" i="6"/>
  <c r="F334" i="6"/>
  <c r="F333" i="6"/>
  <c r="F332" i="6"/>
  <c r="F331" i="6"/>
  <c r="F330" i="6"/>
  <c r="F329" i="6"/>
  <c r="F328" i="6"/>
  <c r="F327" i="6"/>
  <c r="F326" i="6"/>
  <c r="F325" i="6"/>
  <c r="F324" i="6"/>
  <c r="F323" i="6"/>
  <c r="F322" i="6"/>
  <c r="F321" i="6"/>
  <c r="F320" i="6"/>
  <c r="F319" i="6"/>
  <c r="F318" i="6"/>
  <c r="F317" i="6"/>
  <c r="F316" i="6"/>
  <c r="F315" i="6"/>
  <c r="F314" i="6"/>
  <c r="F313" i="6"/>
  <c r="F312" i="6"/>
  <c r="F311" i="6"/>
  <c r="F310" i="6"/>
  <c r="F309" i="6"/>
  <c r="F308" i="6"/>
  <c r="F307" i="6"/>
  <c r="F306" i="6"/>
  <c r="F305" i="6"/>
  <c r="F304" i="6"/>
  <c r="F303" i="6"/>
  <c r="F302" i="6"/>
  <c r="F301" i="6"/>
  <c r="F300" i="6"/>
  <c r="F299" i="6"/>
  <c r="F298" i="6"/>
  <c r="F297" i="6"/>
  <c r="F296" i="6"/>
  <c r="F295" i="6"/>
  <c r="F294" i="6"/>
  <c r="F293" i="6"/>
  <c r="F292" i="6"/>
  <c r="F291" i="6"/>
  <c r="F290" i="6"/>
  <c r="F289" i="6"/>
  <c r="F288" i="6"/>
  <c r="F287" i="6"/>
  <c r="F286" i="6"/>
  <c r="F285" i="6"/>
  <c r="F284" i="6"/>
  <c r="F283" i="6"/>
  <c r="F282" i="6"/>
  <c r="F281" i="6"/>
  <c r="F280" i="6"/>
  <c r="F279" i="6"/>
  <c r="F278" i="6"/>
  <c r="F277" i="6"/>
  <c r="F276" i="6"/>
  <c r="F275" i="6"/>
  <c r="F274" i="6"/>
  <c r="F273" i="6"/>
  <c r="F272" i="6"/>
  <c r="F271" i="6"/>
  <c r="F270" i="6"/>
  <c r="F269" i="6"/>
  <c r="F268" i="6"/>
  <c r="F267" i="6"/>
  <c r="F266" i="6"/>
  <c r="F265" i="6"/>
  <c r="F264" i="6"/>
  <c r="F263" i="6"/>
  <c r="F262" i="6"/>
  <c r="F261" i="6"/>
  <c r="F260" i="6"/>
  <c r="F259" i="6"/>
  <c r="F258" i="6"/>
  <c r="F257" i="6"/>
  <c r="F256" i="6"/>
  <c r="F255" i="6"/>
  <c r="F254" i="6"/>
  <c r="F253" i="6"/>
  <c r="F252" i="6"/>
  <c r="F251" i="6"/>
  <c r="F250" i="6"/>
  <c r="F249" i="6"/>
  <c r="F248" i="6"/>
  <c r="F247" i="6"/>
  <c r="F246" i="6"/>
  <c r="F245" i="6"/>
  <c r="F244" i="6"/>
  <c r="F243" i="6"/>
  <c r="F242" i="6"/>
  <c r="F241" i="6"/>
  <c r="F240" i="6"/>
  <c r="F239" i="6"/>
  <c r="F238" i="6"/>
  <c r="F237" i="6"/>
  <c r="F236" i="6"/>
  <c r="F235" i="6"/>
  <c r="F234" i="6"/>
  <c r="F233" i="6"/>
  <c r="F232" i="6"/>
  <c r="F231" i="6"/>
  <c r="F230" i="6"/>
  <c r="F229" i="6"/>
  <c r="F228" i="6"/>
  <c r="F227" i="6"/>
  <c r="F226" i="6"/>
  <c r="F225" i="6"/>
  <c r="F224" i="6"/>
  <c r="F223" i="6"/>
  <c r="F222" i="6"/>
  <c r="F221" i="6"/>
  <c r="F220" i="6"/>
  <c r="F219" i="6"/>
  <c r="F218" i="6"/>
  <c r="F217" i="6"/>
  <c r="F216" i="6"/>
  <c r="F215" i="6"/>
  <c r="F214" i="6"/>
  <c r="F213" i="6"/>
  <c r="F212" i="6"/>
  <c r="F211" i="6"/>
  <c r="F210" i="6"/>
  <c r="F209" i="6"/>
  <c r="F208" i="6"/>
  <c r="F207" i="6"/>
  <c r="F206" i="6"/>
  <c r="F205" i="6"/>
  <c r="F204" i="6"/>
  <c r="F203" i="6"/>
  <c r="F202" i="6"/>
  <c r="F201" i="6"/>
  <c r="F200" i="6"/>
  <c r="F199" i="6"/>
  <c r="F198" i="6"/>
  <c r="F197" i="6"/>
  <c r="F196" i="6"/>
  <c r="F195" i="6"/>
  <c r="F194" i="6"/>
  <c r="F193" i="6"/>
  <c r="F192" i="6"/>
  <c r="F191" i="6"/>
  <c r="F190" i="6"/>
  <c r="F189" i="6"/>
  <c r="F188" i="6"/>
  <c r="F187" i="6"/>
  <c r="F186" i="6"/>
  <c r="F185" i="6"/>
  <c r="F184" i="6"/>
  <c r="F183" i="6"/>
  <c r="F182" i="6"/>
  <c r="F181" i="6"/>
  <c r="F180" i="6"/>
  <c r="F179" i="6"/>
  <c r="F178" i="6"/>
  <c r="F177" i="6"/>
  <c r="F176" i="6"/>
  <c r="F175" i="6"/>
  <c r="F174" i="6"/>
  <c r="F173" i="6"/>
  <c r="F172" i="6"/>
  <c r="F171" i="6"/>
  <c r="F170" i="6"/>
  <c r="F169" i="6"/>
  <c r="F168" i="6"/>
  <c r="F167" i="6"/>
  <c r="F166" i="6"/>
  <c r="F165" i="6"/>
  <c r="F164" i="6"/>
  <c r="F163" i="6"/>
  <c r="F162" i="6"/>
  <c r="F161" i="6"/>
  <c r="F160" i="6"/>
  <c r="F159" i="6"/>
  <c r="F158" i="6"/>
  <c r="F157" i="6"/>
  <c r="F156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6" i="6"/>
  <c r="F135" i="6"/>
  <c r="F134" i="6"/>
  <c r="F133" i="6"/>
  <c r="F132" i="6"/>
  <c r="F131" i="6"/>
  <c r="F130" i="6"/>
  <c r="F129" i="6"/>
  <c r="F128" i="6"/>
  <c r="F127" i="6"/>
  <c r="F126" i="6"/>
  <c r="F125" i="6"/>
  <c r="F124" i="6"/>
  <c r="F123" i="6"/>
  <c r="F122" i="6"/>
  <c r="F121" i="6"/>
  <c r="F120" i="6"/>
  <c r="F119" i="6"/>
  <c r="F118" i="6"/>
  <c r="F117" i="6"/>
  <c r="F116" i="6"/>
  <c r="F115" i="6"/>
  <c r="F114" i="6"/>
  <c r="F113" i="6"/>
  <c r="F112" i="6"/>
  <c r="F111" i="6"/>
  <c r="F110" i="6"/>
  <c r="F109" i="6"/>
  <c r="F108" i="6"/>
  <c r="F107" i="6"/>
  <c r="F106" i="6"/>
  <c r="F105" i="6"/>
  <c r="F104" i="6"/>
  <c r="F103" i="6"/>
  <c r="F102" i="6"/>
  <c r="F101" i="6"/>
  <c r="F100" i="6"/>
  <c r="F99" i="6"/>
  <c r="F98" i="6"/>
  <c r="F97" i="6"/>
  <c r="F96" i="6"/>
  <c r="F95" i="6"/>
  <c r="F94" i="6"/>
  <c r="F93" i="6"/>
  <c r="F92" i="6"/>
  <c r="F91" i="6"/>
  <c r="F90" i="6"/>
  <c r="F89" i="6"/>
  <c r="F88" i="6"/>
  <c r="F87" i="6"/>
  <c r="F86" i="6"/>
  <c r="F85" i="6"/>
  <c r="F84" i="6"/>
  <c r="F83" i="6"/>
  <c r="F82" i="6"/>
  <c r="F81" i="6"/>
  <c r="F80" i="6"/>
  <c r="F79" i="6"/>
  <c r="F78" i="6"/>
  <c r="F77" i="6"/>
  <c r="F76" i="6"/>
  <c r="F75" i="6"/>
  <c r="F74" i="6"/>
  <c r="F73" i="6"/>
  <c r="F72" i="6"/>
  <c r="F71" i="6"/>
  <c r="F70" i="6"/>
  <c r="F69" i="6"/>
  <c r="F68" i="6"/>
  <c r="F67" i="6"/>
  <c r="F66" i="6"/>
  <c r="F65" i="6"/>
  <c r="F64" i="6"/>
  <c r="F63" i="6"/>
  <c r="F62" i="6"/>
  <c r="F61" i="6"/>
  <c r="F60" i="6"/>
  <c r="F59" i="6"/>
  <c r="F58" i="6"/>
  <c r="F57" i="6"/>
  <c r="F56" i="6"/>
  <c r="F55" i="6"/>
  <c r="F54" i="6"/>
  <c r="F53" i="6"/>
  <c r="F52" i="6"/>
  <c r="F51" i="6"/>
  <c r="F50" i="6"/>
  <c r="F49" i="6"/>
  <c r="F48" i="6"/>
  <c r="F47" i="6"/>
  <c r="F46" i="6"/>
  <c r="F45" i="6"/>
  <c r="F44" i="6"/>
  <c r="F43" i="6"/>
  <c r="F42" i="6"/>
  <c r="F41" i="6"/>
  <c r="F40" i="6"/>
  <c r="F39" i="6"/>
  <c r="F38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6" i="6"/>
  <c r="F5" i="6"/>
  <c r="F4" i="6"/>
  <c r="F3" i="6"/>
  <c r="F2" i="6"/>
  <c r="E344" i="6"/>
  <c r="E343" i="6"/>
  <c r="E342" i="6"/>
  <c r="E341" i="6"/>
  <c r="E340" i="6"/>
  <c r="E339" i="6"/>
  <c r="E338" i="6"/>
  <c r="E337" i="6"/>
  <c r="E336" i="6"/>
  <c r="E335" i="6"/>
  <c r="E334" i="6"/>
  <c r="E333" i="6"/>
  <c r="E332" i="6"/>
  <c r="E331" i="6"/>
  <c r="E330" i="6"/>
  <c r="E329" i="6"/>
  <c r="E328" i="6"/>
  <c r="E327" i="6"/>
  <c r="E326" i="6"/>
  <c r="E325" i="6"/>
  <c r="E324" i="6"/>
  <c r="E323" i="6"/>
  <c r="E322" i="6"/>
  <c r="E321" i="6"/>
  <c r="E320" i="6"/>
  <c r="E319" i="6"/>
  <c r="E318" i="6"/>
  <c r="E317" i="6"/>
  <c r="E316" i="6"/>
  <c r="E315" i="6"/>
  <c r="E314" i="6"/>
  <c r="E313" i="6"/>
  <c r="E312" i="6"/>
  <c r="E311" i="6"/>
  <c r="E310" i="6"/>
  <c r="E309" i="6"/>
  <c r="E308" i="6"/>
  <c r="E307" i="6"/>
  <c r="E306" i="6"/>
  <c r="E305" i="6"/>
  <c r="E304" i="6"/>
  <c r="E303" i="6"/>
  <c r="E302" i="6"/>
  <c r="E301" i="6"/>
  <c r="E300" i="6"/>
  <c r="E299" i="6"/>
  <c r="E298" i="6"/>
  <c r="E297" i="6"/>
  <c r="E295" i="6"/>
  <c r="E294" i="6"/>
  <c r="E293" i="6"/>
  <c r="E292" i="6"/>
  <c r="E291" i="6"/>
  <c r="E290" i="6"/>
  <c r="E289" i="6"/>
  <c r="E288" i="6"/>
  <c r="E287" i="6"/>
  <c r="E286" i="6"/>
  <c r="E285" i="6"/>
  <c r="E284" i="6"/>
  <c r="E283" i="6"/>
  <c r="E282" i="6"/>
  <c r="E281" i="6"/>
  <c r="E280" i="6"/>
  <c r="E279" i="6"/>
  <c r="E278" i="6"/>
  <c r="E277" i="6"/>
  <c r="E276" i="6"/>
  <c r="E275" i="6"/>
  <c r="E274" i="6"/>
  <c r="E273" i="6"/>
  <c r="E272" i="6"/>
  <c r="E271" i="6"/>
  <c r="E270" i="6"/>
  <c r="E269" i="6"/>
  <c r="E268" i="6"/>
  <c r="E267" i="6"/>
  <c r="E266" i="6"/>
  <c r="E265" i="6"/>
  <c r="E264" i="6"/>
  <c r="E263" i="6"/>
  <c r="E262" i="6"/>
  <c r="E261" i="6"/>
  <c r="E260" i="6"/>
  <c r="E259" i="6"/>
  <c r="E258" i="6"/>
  <c r="E257" i="6"/>
  <c r="E256" i="6"/>
  <c r="E255" i="6"/>
  <c r="E254" i="6"/>
  <c r="E253" i="6"/>
  <c r="E252" i="6"/>
  <c r="E251" i="6"/>
  <c r="E250" i="6"/>
  <c r="E249" i="6"/>
  <c r="E248" i="6"/>
  <c r="E247" i="6"/>
  <c r="E246" i="6"/>
  <c r="E245" i="6"/>
  <c r="E244" i="6"/>
  <c r="E243" i="6"/>
  <c r="E242" i="6"/>
  <c r="E241" i="6"/>
  <c r="E240" i="6"/>
  <c r="E239" i="6"/>
  <c r="E238" i="6"/>
  <c r="E237" i="6"/>
  <c r="E236" i="6"/>
  <c r="E235" i="6"/>
  <c r="E234" i="6"/>
  <c r="E233" i="6"/>
  <c r="E232" i="6"/>
  <c r="E231" i="6"/>
  <c r="E230" i="6"/>
  <c r="E229" i="6"/>
  <c r="E228" i="6"/>
  <c r="E227" i="6"/>
  <c r="E226" i="6"/>
  <c r="E225" i="6"/>
  <c r="E224" i="6"/>
  <c r="E223" i="6"/>
  <c r="E222" i="6"/>
  <c r="E221" i="6"/>
  <c r="E220" i="6"/>
  <c r="E219" i="6"/>
  <c r="E218" i="6"/>
  <c r="E217" i="6"/>
  <c r="E216" i="6"/>
  <c r="E215" i="6"/>
  <c r="E214" i="6"/>
  <c r="E213" i="6"/>
  <c r="E212" i="6"/>
  <c r="E211" i="6"/>
  <c r="E210" i="6"/>
  <c r="E209" i="6"/>
  <c r="E208" i="6"/>
  <c r="E207" i="6"/>
  <c r="E206" i="6"/>
  <c r="E205" i="6"/>
  <c r="E204" i="6"/>
  <c r="E203" i="6"/>
  <c r="E202" i="6"/>
  <c r="E201" i="6"/>
  <c r="E200" i="6"/>
  <c r="E199" i="6"/>
  <c r="E198" i="6"/>
  <c r="E197" i="6"/>
  <c r="E196" i="6"/>
  <c r="E195" i="6"/>
  <c r="E194" i="6"/>
  <c r="E193" i="6"/>
  <c r="E192" i="6"/>
  <c r="E191" i="6"/>
  <c r="E190" i="6"/>
  <c r="E189" i="6"/>
  <c r="E188" i="6"/>
  <c r="E187" i="6"/>
  <c r="E186" i="6"/>
  <c r="E185" i="6"/>
  <c r="E184" i="6"/>
  <c r="E183" i="6"/>
  <c r="E182" i="6"/>
  <c r="E181" i="6"/>
  <c r="E180" i="6"/>
  <c r="E179" i="6"/>
  <c r="E178" i="6"/>
  <c r="E177" i="6"/>
  <c r="E176" i="6"/>
  <c r="E175" i="6"/>
  <c r="E174" i="6"/>
  <c r="E173" i="6"/>
  <c r="E172" i="6"/>
  <c r="E171" i="6"/>
  <c r="E170" i="6"/>
  <c r="E169" i="6"/>
  <c r="E168" i="6"/>
  <c r="E167" i="6"/>
  <c r="E166" i="6"/>
  <c r="E165" i="6"/>
  <c r="E164" i="6"/>
  <c r="E163" i="6"/>
  <c r="E162" i="6"/>
  <c r="E161" i="6"/>
  <c r="E160" i="6"/>
  <c r="E159" i="6"/>
  <c r="E158" i="6"/>
  <c r="E157" i="6"/>
  <c r="E156" i="6"/>
  <c r="E155" i="6"/>
  <c r="E154" i="6"/>
  <c r="E153" i="6"/>
  <c r="E152" i="6"/>
  <c r="E151" i="6"/>
  <c r="E150" i="6"/>
  <c r="E149" i="6"/>
  <c r="E148" i="6"/>
  <c r="E147" i="6"/>
  <c r="E146" i="6"/>
  <c r="E145" i="6"/>
  <c r="E144" i="6"/>
  <c r="E143" i="6"/>
  <c r="E142" i="6"/>
  <c r="E141" i="6"/>
  <c r="E140" i="6"/>
  <c r="E139" i="6"/>
  <c r="E138" i="6"/>
  <c r="E137" i="6"/>
  <c r="E136" i="6"/>
  <c r="E135" i="6"/>
  <c r="E134" i="6"/>
  <c r="E133" i="6"/>
  <c r="E132" i="6"/>
  <c r="E131" i="6"/>
  <c r="E130" i="6"/>
  <c r="E129" i="6"/>
  <c r="E128" i="6"/>
  <c r="E127" i="6"/>
  <c r="E126" i="6"/>
  <c r="E125" i="6"/>
  <c r="E124" i="6"/>
  <c r="E123" i="6"/>
  <c r="E122" i="6"/>
  <c r="E121" i="6"/>
  <c r="E120" i="6"/>
  <c r="E119" i="6"/>
  <c r="E118" i="6"/>
  <c r="E117" i="6"/>
  <c r="E116" i="6"/>
  <c r="E115" i="6"/>
  <c r="E114" i="6"/>
  <c r="E113" i="6"/>
  <c r="E112" i="6"/>
  <c r="E111" i="6"/>
  <c r="E110" i="6"/>
  <c r="E109" i="6"/>
  <c r="E108" i="6"/>
  <c r="E107" i="6"/>
  <c r="E106" i="6"/>
  <c r="E105" i="6"/>
  <c r="E104" i="6"/>
  <c r="E103" i="6"/>
  <c r="E102" i="6"/>
  <c r="E101" i="6"/>
  <c r="E100" i="6"/>
  <c r="E99" i="6"/>
  <c r="E98" i="6"/>
  <c r="E97" i="6"/>
  <c r="E96" i="6"/>
  <c r="E95" i="6"/>
  <c r="E94" i="6"/>
  <c r="E93" i="6"/>
  <c r="E92" i="6"/>
  <c r="E91" i="6"/>
  <c r="E90" i="6"/>
  <c r="E89" i="6"/>
  <c r="E88" i="6"/>
  <c r="E87" i="6"/>
  <c r="E86" i="6"/>
  <c r="E85" i="6"/>
  <c r="E84" i="6"/>
  <c r="E83" i="6"/>
  <c r="E82" i="6"/>
  <c r="E81" i="6"/>
  <c r="E80" i="6"/>
  <c r="E79" i="6"/>
  <c r="E78" i="6"/>
  <c r="E77" i="6"/>
  <c r="E76" i="6"/>
  <c r="E75" i="6"/>
  <c r="E74" i="6"/>
  <c r="E73" i="6"/>
  <c r="E72" i="6"/>
  <c r="E71" i="6"/>
  <c r="E70" i="6"/>
  <c r="E69" i="6"/>
  <c r="E68" i="6"/>
  <c r="E67" i="6"/>
  <c r="E66" i="6"/>
  <c r="E65" i="6"/>
  <c r="E64" i="6"/>
  <c r="E63" i="6"/>
  <c r="E62" i="6"/>
  <c r="E61" i="6"/>
  <c r="E60" i="6"/>
  <c r="E59" i="6"/>
  <c r="E58" i="6"/>
  <c r="E57" i="6"/>
  <c r="E56" i="6"/>
  <c r="E55" i="6"/>
  <c r="E54" i="6"/>
  <c r="E53" i="6"/>
  <c r="E52" i="6"/>
  <c r="E51" i="6"/>
  <c r="E50" i="6"/>
  <c r="E49" i="6"/>
  <c r="E48" i="6"/>
  <c r="E47" i="6"/>
  <c r="E46" i="6"/>
  <c r="E45" i="6"/>
  <c r="E44" i="6"/>
  <c r="E43" i="6"/>
  <c r="E42" i="6"/>
  <c r="E41" i="6"/>
  <c r="E40" i="6"/>
  <c r="E39" i="6"/>
  <c r="E38" i="6"/>
  <c r="E37" i="6"/>
  <c r="E36" i="6"/>
  <c r="E35" i="6"/>
  <c r="E34" i="6"/>
  <c r="E33" i="6"/>
  <c r="E32" i="6"/>
  <c r="E31" i="6"/>
  <c r="E30" i="6"/>
  <c r="E29" i="6"/>
  <c r="E28" i="6"/>
  <c r="E27" i="6"/>
  <c r="E26" i="6"/>
  <c r="E25" i="6"/>
  <c r="E24" i="6"/>
  <c r="E23" i="6"/>
  <c r="E22" i="6"/>
  <c r="E21" i="6"/>
  <c r="E20" i="6"/>
  <c r="E19" i="6"/>
  <c r="E18" i="6"/>
  <c r="E17" i="6"/>
  <c r="E16" i="6"/>
  <c r="E15" i="6"/>
  <c r="E14" i="6"/>
  <c r="E13" i="6"/>
  <c r="E12" i="6"/>
  <c r="E11" i="6"/>
  <c r="E10" i="6"/>
  <c r="E9" i="6"/>
  <c r="E8" i="6"/>
  <c r="E7" i="6"/>
  <c r="E6" i="6"/>
  <c r="E5" i="6"/>
  <c r="E4" i="6"/>
  <c r="E3" i="6"/>
  <c r="E2" i="6"/>
  <c r="D344" i="6"/>
  <c r="D343" i="6"/>
  <c r="D342" i="6"/>
  <c r="D341" i="6"/>
  <c r="D340" i="6"/>
  <c r="D339" i="6"/>
  <c r="D338" i="6"/>
  <c r="D337" i="6"/>
  <c r="D336" i="6"/>
  <c r="D335" i="6"/>
  <c r="D334" i="6"/>
  <c r="D333" i="6"/>
  <c r="D332" i="6"/>
  <c r="D331" i="6"/>
  <c r="D330" i="6"/>
  <c r="D329" i="6"/>
  <c r="D328" i="6"/>
  <c r="D327" i="6"/>
  <c r="D326" i="6"/>
  <c r="D325" i="6"/>
  <c r="D324" i="6"/>
  <c r="D323" i="6"/>
  <c r="D322" i="6"/>
  <c r="D321" i="6"/>
  <c r="D320" i="6"/>
  <c r="D319" i="6"/>
  <c r="D318" i="6"/>
  <c r="D317" i="6"/>
  <c r="D316" i="6"/>
  <c r="D315" i="6"/>
  <c r="D314" i="6"/>
  <c r="D313" i="6"/>
  <c r="D312" i="6"/>
  <c r="D311" i="6"/>
  <c r="D310" i="6"/>
  <c r="D309" i="6"/>
  <c r="D308" i="6"/>
  <c r="D307" i="6"/>
  <c r="D306" i="6"/>
  <c r="D305" i="6"/>
  <c r="D304" i="6"/>
  <c r="D303" i="6"/>
  <c r="D302" i="6"/>
  <c r="D301" i="6"/>
  <c r="D300" i="6"/>
  <c r="D299" i="6"/>
  <c r="D298" i="6"/>
  <c r="D297" i="6"/>
  <c r="D295" i="6"/>
  <c r="D294" i="6"/>
  <c r="D293" i="6"/>
  <c r="D292" i="6"/>
  <c r="D291" i="6"/>
  <c r="D290" i="6"/>
  <c r="D289" i="6"/>
  <c r="D288" i="6"/>
  <c r="D287" i="6"/>
  <c r="D286" i="6"/>
  <c r="D285" i="6"/>
  <c r="D284" i="6"/>
  <c r="D283" i="6"/>
  <c r="D282" i="6"/>
  <c r="D281" i="6"/>
  <c r="D280" i="6"/>
  <c r="D279" i="6"/>
  <c r="D278" i="6"/>
  <c r="D277" i="6"/>
  <c r="D276" i="6"/>
  <c r="D275" i="6"/>
  <c r="D274" i="6"/>
  <c r="D273" i="6"/>
  <c r="D272" i="6"/>
  <c r="D271" i="6"/>
  <c r="D270" i="6"/>
  <c r="D269" i="6"/>
  <c r="D268" i="6"/>
  <c r="D267" i="6"/>
  <c r="D266" i="6"/>
  <c r="D265" i="6"/>
  <c r="D264" i="6"/>
  <c r="D263" i="6"/>
  <c r="D262" i="6"/>
  <c r="D261" i="6"/>
  <c r="D260" i="6"/>
  <c r="D259" i="6"/>
  <c r="D258" i="6"/>
  <c r="D257" i="6"/>
  <c r="D256" i="6"/>
  <c r="D255" i="6"/>
  <c r="D254" i="6"/>
  <c r="D253" i="6"/>
  <c r="D252" i="6"/>
  <c r="D251" i="6"/>
  <c r="D250" i="6"/>
  <c r="D249" i="6"/>
  <c r="D248" i="6"/>
  <c r="D247" i="6"/>
  <c r="D246" i="6"/>
  <c r="D245" i="6"/>
  <c r="D244" i="6"/>
  <c r="D243" i="6"/>
  <c r="D242" i="6"/>
  <c r="D241" i="6"/>
  <c r="D240" i="6"/>
  <c r="D239" i="6"/>
  <c r="D238" i="6"/>
  <c r="D237" i="6"/>
  <c r="D236" i="6"/>
  <c r="D235" i="6"/>
  <c r="D234" i="6"/>
  <c r="D233" i="6"/>
  <c r="D232" i="6"/>
  <c r="D231" i="6"/>
  <c r="D230" i="6"/>
  <c r="D229" i="6"/>
  <c r="D228" i="6"/>
  <c r="D227" i="6"/>
  <c r="D226" i="6"/>
  <c r="D225" i="6"/>
  <c r="D224" i="6"/>
  <c r="D223" i="6"/>
  <c r="D222" i="6"/>
  <c r="D221" i="6"/>
  <c r="D220" i="6"/>
  <c r="D219" i="6"/>
  <c r="D218" i="6"/>
  <c r="D217" i="6"/>
  <c r="D216" i="6"/>
  <c r="D215" i="6"/>
  <c r="D214" i="6"/>
  <c r="D213" i="6"/>
  <c r="D212" i="6"/>
  <c r="D211" i="6"/>
  <c r="D210" i="6"/>
  <c r="D209" i="6"/>
  <c r="D208" i="6"/>
  <c r="D207" i="6"/>
  <c r="D206" i="6"/>
  <c r="D205" i="6"/>
  <c r="D204" i="6"/>
  <c r="D203" i="6"/>
  <c r="D202" i="6"/>
  <c r="D201" i="6"/>
  <c r="D200" i="6"/>
  <c r="D199" i="6"/>
  <c r="D198" i="6"/>
  <c r="D197" i="6"/>
  <c r="D196" i="6"/>
  <c r="D195" i="6"/>
  <c r="D194" i="6"/>
  <c r="D193" i="6"/>
  <c r="D192" i="6"/>
  <c r="D191" i="6"/>
  <c r="D190" i="6"/>
  <c r="D189" i="6"/>
  <c r="D188" i="6"/>
  <c r="D187" i="6"/>
  <c r="D186" i="6"/>
  <c r="D185" i="6"/>
  <c r="D184" i="6"/>
  <c r="D183" i="6"/>
  <c r="D182" i="6"/>
  <c r="D181" i="6"/>
  <c r="D180" i="6"/>
  <c r="D179" i="6"/>
  <c r="D178" i="6"/>
  <c r="D177" i="6"/>
  <c r="D176" i="6"/>
  <c r="D175" i="6"/>
  <c r="D174" i="6"/>
  <c r="D173" i="6"/>
  <c r="D172" i="6"/>
  <c r="D171" i="6"/>
  <c r="D170" i="6"/>
  <c r="D169" i="6"/>
  <c r="D168" i="6"/>
  <c r="D167" i="6"/>
  <c r="D166" i="6"/>
  <c r="D165" i="6"/>
  <c r="D164" i="6"/>
  <c r="D163" i="6"/>
  <c r="D162" i="6"/>
  <c r="D161" i="6"/>
  <c r="D160" i="6"/>
  <c r="D159" i="6"/>
  <c r="D158" i="6"/>
  <c r="D157" i="6"/>
  <c r="D156" i="6"/>
  <c r="D155" i="6"/>
  <c r="D154" i="6"/>
  <c r="D153" i="6"/>
  <c r="D152" i="6"/>
  <c r="D151" i="6"/>
  <c r="D150" i="6"/>
  <c r="D149" i="6"/>
  <c r="D148" i="6"/>
  <c r="D147" i="6"/>
  <c r="D146" i="6"/>
  <c r="D145" i="6"/>
  <c r="D144" i="6"/>
  <c r="D143" i="6"/>
  <c r="D142" i="6"/>
  <c r="D141" i="6"/>
  <c r="D140" i="6"/>
  <c r="D139" i="6"/>
  <c r="D138" i="6"/>
  <c r="D137" i="6"/>
  <c r="D136" i="6"/>
  <c r="D135" i="6"/>
  <c r="D134" i="6"/>
  <c r="D133" i="6"/>
  <c r="D132" i="6"/>
  <c r="D131" i="6"/>
  <c r="D130" i="6"/>
  <c r="D129" i="6"/>
  <c r="D128" i="6"/>
  <c r="D127" i="6"/>
  <c r="D126" i="6"/>
  <c r="D125" i="6"/>
  <c r="D124" i="6"/>
  <c r="D123" i="6"/>
  <c r="D122" i="6"/>
  <c r="D121" i="6"/>
  <c r="D120" i="6"/>
  <c r="D119" i="6"/>
  <c r="D118" i="6"/>
  <c r="D117" i="6"/>
  <c r="D116" i="6"/>
  <c r="D115" i="6"/>
  <c r="D114" i="6"/>
  <c r="D113" i="6"/>
  <c r="D112" i="6"/>
  <c r="D111" i="6"/>
  <c r="D110" i="6"/>
  <c r="D109" i="6"/>
  <c r="D108" i="6"/>
  <c r="D107" i="6"/>
  <c r="D106" i="6"/>
  <c r="D105" i="6"/>
  <c r="D104" i="6"/>
  <c r="D103" i="6"/>
  <c r="D102" i="6"/>
  <c r="D101" i="6"/>
  <c r="D100" i="6"/>
  <c r="D99" i="6"/>
  <c r="D98" i="6"/>
  <c r="D97" i="6"/>
  <c r="D96" i="6"/>
  <c r="D95" i="6"/>
  <c r="D94" i="6"/>
  <c r="D93" i="6"/>
  <c r="D92" i="6"/>
  <c r="D91" i="6"/>
  <c r="D90" i="6"/>
  <c r="D89" i="6"/>
  <c r="D88" i="6"/>
  <c r="D87" i="6"/>
  <c r="D86" i="6"/>
  <c r="D85" i="6"/>
  <c r="D84" i="6"/>
  <c r="D83" i="6"/>
  <c r="D82" i="6"/>
  <c r="D81" i="6"/>
  <c r="D80" i="6"/>
  <c r="D79" i="6"/>
  <c r="D78" i="6"/>
  <c r="D77" i="6"/>
  <c r="D76" i="6"/>
  <c r="D75" i="6"/>
  <c r="D74" i="6"/>
  <c r="D73" i="6"/>
  <c r="D72" i="6"/>
  <c r="D71" i="6"/>
  <c r="D70" i="6"/>
  <c r="D69" i="6"/>
  <c r="D68" i="6"/>
  <c r="D67" i="6"/>
  <c r="D66" i="6"/>
  <c r="D65" i="6"/>
  <c r="D64" i="6"/>
  <c r="D63" i="6"/>
  <c r="D62" i="6"/>
  <c r="D61" i="6"/>
  <c r="D60" i="6"/>
  <c r="D59" i="6"/>
  <c r="D58" i="6"/>
  <c r="D57" i="6"/>
  <c r="D56" i="6"/>
  <c r="D55" i="6"/>
  <c r="D54" i="6"/>
  <c r="D53" i="6"/>
  <c r="D52" i="6"/>
  <c r="D51" i="6"/>
  <c r="D50" i="6"/>
  <c r="D49" i="6"/>
  <c r="D48" i="6"/>
  <c r="D47" i="6"/>
  <c r="D46" i="6"/>
  <c r="D45" i="6"/>
  <c r="D44" i="6"/>
  <c r="D43" i="6"/>
  <c r="D42" i="6"/>
  <c r="D41" i="6"/>
  <c r="D40" i="6"/>
  <c r="D39" i="6"/>
  <c r="D38" i="6"/>
  <c r="D37" i="6"/>
  <c r="D36" i="6"/>
  <c r="D35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2" i="6"/>
  <c r="D11" i="6"/>
  <c r="D10" i="6"/>
  <c r="D9" i="6"/>
  <c r="D8" i="6"/>
  <c r="D7" i="6"/>
  <c r="D6" i="6"/>
  <c r="D5" i="6"/>
  <c r="D4" i="6"/>
  <c r="D3" i="6"/>
  <c r="D2" i="6"/>
  <c r="C344" i="6"/>
  <c r="C343" i="6"/>
  <c r="C342" i="6"/>
  <c r="C341" i="6"/>
  <c r="C340" i="6"/>
  <c r="C339" i="6"/>
  <c r="C338" i="6"/>
  <c r="C337" i="6"/>
  <c r="C336" i="6"/>
  <c r="C335" i="6"/>
  <c r="C334" i="6"/>
  <c r="C333" i="6"/>
  <c r="C332" i="6"/>
  <c r="C331" i="6"/>
  <c r="C330" i="6"/>
  <c r="C329" i="6"/>
  <c r="C328" i="6"/>
  <c r="C327" i="6"/>
  <c r="C326" i="6"/>
  <c r="C325" i="6"/>
  <c r="C324" i="6"/>
  <c r="C323" i="6"/>
  <c r="C322" i="6"/>
  <c r="C321" i="6"/>
  <c r="C320" i="6"/>
  <c r="C319" i="6"/>
  <c r="C318" i="6"/>
  <c r="C317" i="6"/>
  <c r="C316" i="6"/>
  <c r="C315" i="6"/>
  <c r="C314" i="6"/>
  <c r="C313" i="6"/>
  <c r="C312" i="6"/>
  <c r="C311" i="6"/>
  <c r="C310" i="6"/>
  <c r="C309" i="6"/>
  <c r="C308" i="6"/>
  <c r="C307" i="6"/>
  <c r="C306" i="6"/>
  <c r="C305" i="6"/>
  <c r="C304" i="6"/>
  <c r="C303" i="6"/>
  <c r="C302" i="6"/>
  <c r="C301" i="6"/>
  <c r="C300" i="6"/>
  <c r="C299" i="6"/>
  <c r="C298" i="6"/>
  <c r="C297" i="6"/>
  <c r="C295" i="6"/>
  <c r="C294" i="6"/>
  <c r="C293" i="6"/>
  <c r="C292" i="6"/>
  <c r="C291" i="6"/>
  <c r="C290" i="6"/>
  <c r="C289" i="6"/>
  <c r="C288" i="6"/>
  <c r="C287" i="6"/>
  <c r="C286" i="6"/>
  <c r="C285" i="6"/>
  <c r="C284" i="6"/>
  <c r="C283" i="6"/>
  <c r="C282" i="6"/>
  <c r="C281" i="6"/>
  <c r="C280" i="6"/>
  <c r="C279" i="6"/>
  <c r="C278" i="6"/>
  <c r="C277" i="6"/>
  <c r="C276" i="6"/>
  <c r="C275" i="6"/>
  <c r="C274" i="6"/>
  <c r="C273" i="6"/>
  <c r="C272" i="6"/>
  <c r="C271" i="6"/>
  <c r="C270" i="6"/>
  <c r="C269" i="6"/>
  <c r="C268" i="6"/>
  <c r="C267" i="6"/>
  <c r="C266" i="6"/>
  <c r="C265" i="6"/>
  <c r="C264" i="6"/>
  <c r="C263" i="6"/>
  <c r="C262" i="6"/>
  <c r="C261" i="6"/>
  <c r="C260" i="6"/>
  <c r="C259" i="6"/>
  <c r="C258" i="6"/>
  <c r="C257" i="6"/>
  <c r="C256" i="6"/>
  <c r="C255" i="6"/>
  <c r="C254" i="6"/>
  <c r="C253" i="6"/>
  <c r="C252" i="6"/>
  <c r="C251" i="6"/>
  <c r="C250" i="6"/>
  <c r="C249" i="6"/>
  <c r="C248" i="6"/>
  <c r="C247" i="6"/>
  <c r="C246" i="6"/>
  <c r="C245" i="6"/>
  <c r="C244" i="6"/>
  <c r="C243" i="6"/>
  <c r="C242" i="6"/>
  <c r="C241" i="6"/>
  <c r="C240" i="6"/>
  <c r="C239" i="6"/>
  <c r="C238" i="6"/>
  <c r="C237" i="6"/>
  <c r="C236" i="6"/>
  <c r="C235" i="6"/>
  <c r="C234" i="6"/>
  <c r="C233" i="6"/>
  <c r="C232" i="6"/>
  <c r="C231" i="6"/>
  <c r="C230" i="6"/>
  <c r="C229" i="6"/>
  <c r="C228" i="6"/>
  <c r="C227" i="6"/>
  <c r="C226" i="6"/>
  <c r="C225" i="6"/>
  <c r="C224" i="6"/>
  <c r="C223" i="6"/>
  <c r="C222" i="6"/>
  <c r="C221" i="6"/>
  <c r="C220" i="6"/>
  <c r="C219" i="6"/>
  <c r="C218" i="6"/>
  <c r="C217" i="6"/>
  <c r="C216" i="6"/>
  <c r="C215" i="6"/>
  <c r="C214" i="6"/>
  <c r="C213" i="6"/>
  <c r="C212" i="6"/>
  <c r="C211" i="6"/>
  <c r="C210" i="6"/>
  <c r="C209" i="6"/>
  <c r="C208" i="6"/>
  <c r="C207" i="6"/>
  <c r="C206" i="6"/>
  <c r="C205" i="6"/>
  <c r="C204" i="6"/>
  <c r="C203" i="6"/>
  <c r="C202" i="6"/>
  <c r="C201" i="6"/>
  <c r="C200" i="6"/>
  <c r="C199" i="6"/>
  <c r="C198" i="6"/>
  <c r="C197" i="6"/>
  <c r="C196" i="6"/>
  <c r="C195" i="6"/>
  <c r="C194" i="6"/>
  <c r="C193" i="6"/>
  <c r="C192" i="6"/>
  <c r="C191" i="6"/>
  <c r="C190" i="6"/>
  <c r="C189" i="6"/>
  <c r="C188" i="6"/>
  <c r="C187" i="6"/>
  <c r="C186" i="6"/>
  <c r="C185" i="6"/>
  <c r="C184" i="6"/>
  <c r="C183" i="6"/>
  <c r="C182" i="6"/>
  <c r="C181" i="6"/>
  <c r="C180" i="6"/>
  <c r="C179" i="6"/>
  <c r="C178" i="6"/>
  <c r="C177" i="6"/>
  <c r="C176" i="6"/>
  <c r="C175" i="6"/>
  <c r="C174" i="6"/>
  <c r="C173" i="6"/>
  <c r="C172" i="6"/>
  <c r="C171" i="6"/>
  <c r="C170" i="6"/>
  <c r="C169" i="6"/>
  <c r="C168" i="6"/>
  <c r="C167" i="6"/>
  <c r="C166" i="6"/>
  <c r="C165" i="6"/>
  <c r="C164" i="6"/>
  <c r="C163" i="6"/>
  <c r="C162" i="6"/>
  <c r="C161" i="6"/>
  <c r="C160" i="6"/>
  <c r="C159" i="6"/>
  <c r="C158" i="6"/>
  <c r="C157" i="6"/>
  <c r="C156" i="6"/>
  <c r="C155" i="6"/>
  <c r="C154" i="6"/>
  <c r="C153" i="6"/>
  <c r="C152" i="6"/>
  <c r="C151" i="6"/>
  <c r="C150" i="6"/>
  <c r="C149" i="6"/>
  <c r="C148" i="6"/>
  <c r="C147" i="6"/>
  <c r="C146" i="6"/>
  <c r="C145" i="6"/>
  <c r="C144" i="6"/>
  <c r="C143" i="6"/>
  <c r="C142" i="6"/>
  <c r="C141" i="6"/>
  <c r="C140" i="6"/>
  <c r="C139" i="6"/>
  <c r="C138" i="6"/>
  <c r="C137" i="6"/>
  <c r="C136" i="6"/>
  <c r="C135" i="6"/>
  <c r="C134" i="6"/>
  <c r="C133" i="6"/>
  <c r="C132" i="6"/>
  <c r="C131" i="6"/>
  <c r="C130" i="6"/>
  <c r="C129" i="6"/>
  <c r="C128" i="6"/>
  <c r="C127" i="6"/>
  <c r="C126" i="6"/>
  <c r="C125" i="6"/>
  <c r="C124" i="6"/>
  <c r="C123" i="6"/>
  <c r="C122" i="6"/>
  <c r="C121" i="6"/>
  <c r="C120" i="6"/>
  <c r="C119" i="6"/>
  <c r="C118" i="6"/>
  <c r="C117" i="6"/>
  <c r="C116" i="6"/>
  <c r="C115" i="6"/>
  <c r="C114" i="6"/>
  <c r="C113" i="6"/>
  <c r="C112" i="6"/>
  <c r="C111" i="6"/>
  <c r="C110" i="6"/>
  <c r="C109" i="6"/>
  <c r="C108" i="6"/>
  <c r="C107" i="6"/>
  <c r="C106" i="6"/>
  <c r="C105" i="6"/>
  <c r="C104" i="6"/>
  <c r="C103" i="6"/>
  <c r="C102" i="6"/>
  <c r="C101" i="6"/>
  <c r="C100" i="6"/>
  <c r="C99" i="6"/>
  <c r="C98" i="6"/>
  <c r="C97" i="6"/>
  <c r="C96" i="6"/>
  <c r="C95" i="6"/>
  <c r="C94" i="6"/>
  <c r="C93" i="6"/>
  <c r="C92" i="6"/>
  <c r="C91" i="6"/>
  <c r="C90" i="6"/>
  <c r="C89" i="6"/>
  <c r="C88" i="6"/>
  <c r="C87" i="6"/>
  <c r="C86" i="6"/>
  <c r="C85" i="6"/>
  <c r="C84" i="6"/>
  <c r="C83" i="6"/>
  <c r="C82" i="6"/>
  <c r="C81" i="6"/>
  <c r="C80" i="6"/>
  <c r="C79" i="6"/>
  <c r="C78" i="6"/>
  <c r="C77" i="6"/>
  <c r="C76" i="6"/>
  <c r="C75" i="6"/>
  <c r="C74" i="6"/>
  <c r="C73" i="6"/>
  <c r="C72" i="6"/>
  <c r="C71" i="6"/>
  <c r="C70" i="6"/>
  <c r="C69" i="6"/>
  <c r="C68" i="6"/>
  <c r="C67" i="6"/>
  <c r="C66" i="6"/>
  <c r="C65" i="6"/>
  <c r="C64" i="6"/>
  <c r="C63" i="6"/>
  <c r="C62" i="6"/>
  <c r="C61" i="6"/>
  <c r="C60" i="6"/>
  <c r="C59" i="6"/>
  <c r="C58" i="6"/>
  <c r="C57" i="6"/>
  <c r="C56" i="6"/>
  <c r="C55" i="6"/>
  <c r="C54" i="6"/>
  <c r="C53" i="6"/>
  <c r="C52" i="6"/>
  <c r="C51" i="6"/>
  <c r="C50" i="6"/>
  <c r="C49" i="6"/>
  <c r="C48" i="6"/>
  <c r="C47" i="6"/>
  <c r="C46" i="6"/>
  <c r="C45" i="6"/>
  <c r="C44" i="6"/>
  <c r="C43" i="6"/>
  <c r="C42" i="6"/>
  <c r="C41" i="6"/>
  <c r="C40" i="6"/>
  <c r="C39" i="6"/>
  <c r="C38" i="6"/>
  <c r="C37" i="6"/>
  <c r="C36" i="6"/>
  <c r="C35" i="6"/>
  <c r="C34" i="6"/>
  <c r="C33" i="6"/>
  <c r="C32" i="6"/>
  <c r="C31" i="6"/>
  <c r="C30" i="6"/>
  <c r="C29" i="6"/>
  <c r="C28" i="6"/>
  <c r="C27" i="6"/>
  <c r="C26" i="6"/>
  <c r="C25" i="6"/>
  <c r="C24" i="6"/>
  <c r="C23" i="6"/>
  <c r="C22" i="6"/>
  <c r="C21" i="6"/>
  <c r="C20" i="6"/>
  <c r="C19" i="6"/>
  <c r="C18" i="6"/>
  <c r="C17" i="6"/>
  <c r="C16" i="6"/>
  <c r="C15" i="6"/>
  <c r="C14" i="6"/>
  <c r="C13" i="6"/>
  <c r="C12" i="6"/>
  <c r="C11" i="6"/>
  <c r="C10" i="6"/>
  <c r="C9" i="6"/>
  <c r="C8" i="6"/>
  <c r="C7" i="6"/>
  <c r="C6" i="6"/>
  <c r="C5" i="6"/>
  <c r="C4" i="6"/>
  <c r="C3" i="6"/>
  <c r="C2" i="6"/>
  <c r="B344" i="6"/>
  <c r="B343" i="6"/>
  <c r="B342" i="6"/>
  <c r="B341" i="6"/>
  <c r="B340" i="6"/>
  <c r="B339" i="6"/>
  <c r="B338" i="6"/>
  <c r="B337" i="6"/>
  <c r="B336" i="6"/>
  <c r="B335" i="6"/>
  <c r="B334" i="6"/>
  <c r="B333" i="6"/>
  <c r="B332" i="6"/>
  <c r="B331" i="6"/>
  <c r="B330" i="6"/>
  <c r="B329" i="6"/>
  <c r="B328" i="6"/>
  <c r="B327" i="6"/>
  <c r="B326" i="6"/>
  <c r="B325" i="6"/>
  <c r="B324" i="6"/>
  <c r="B323" i="6"/>
  <c r="B322" i="6"/>
  <c r="B321" i="6"/>
  <c r="B320" i="6"/>
  <c r="B319" i="6"/>
  <c r="B318" i="6"/>
  <c r="B317" i="6"/>
  <c r="B316" i="6"/>
  <c r="B315" i="6"/>
  <c r="B314" i="6"/>
  <c r="B313" i="6"/>
  <c r="B312" i="6"/>
  <c r="B311" i="6"/>
  <c r="B310" i="6"/>
  <c r="B309" i="6"/>
  <c r="B308" i="6"/>
  <c r="B307" i="6"/>
  <c r="B306" i="6"/>
  <c r="B305" i="6"/>
  <c r="B304" i="6"/>
  <c r="B303" i="6"/>
  <c r="B302" i="6"/>
  <c r="B301" i="6"/>
  <c r="B300" i="6"/>
  <c r="B299" i="6"/>
  <c r="B298" i="6"/>
  <c r="B297" i="6"/>
  <c r="B295" i="6"/>
  <c r="B294" i="6"/>
  <c r="B293" i="6"/>
  <c r="B292" i="6"/>
  <c r="B291" i="6"/>
  <c r="B290" i="6"/>
  <c r="B289" i="6"/>
  <c r="B288" i="6"/>
  <c r="B287" i="6"/>
  <c r="B286" i="6"/>
  <c r="B285" i="6"/>
  <c r="B284" i="6"/>
  <c r="B283" i="6"/>
  <c r="B282" i="6"/>
  <c r="B281" i="6"/>
  <c r="B280" i="6"/>
  <c r="B279" i="6"/>
  <c r="B278" i="6"/>
  <c r="B277" i="6"/>
  <c r="B276" i="6"/>
  <c r="B275" i="6"/>
  <c r="B274" i="6"/>
  <c r="B273" i="6"/>
  <c r="B272" i="6"/>
  <c r="B271" i="6"/>
  <c r="B270" i="6"/>
  <c r="B269" i="6"/>
  <c r="B268" i="6"/>
  <c r="B267" i="6"/>
  <c r="B266" i="6"/>
  <c r="B265" i="6"/>
  <c r="B264" i="6"/>
  <c r="B263" i="6"/>
  <c r="B262" i="6"/>
  <c r="B261" i="6"/>
  <c r="B260" i="6"/>
  <c r="B259" i="6"/>
  <c r="B258" i="6"/>
  <c r="B257" i="6"/>
  <c r="B256" i="6"/>
  <c r="B255" i="6"/>
  <c r="B254" i="6"/>
  <c r="B253" i="6"/>
  <c r="B252" i="6"/>
  <c r="B251" i="6"/>
  <c r="B250" i="6"/>
  <c r="B249" i="6"/>
  <c r="B248" i="6"/>
  <c r="B247" i="6"/>
  <c r="B246" i="6"/>
  <c r="B245" i="6"/>
  <c r="B244" i="6"/>
  <c r="B243" i="6"/>
  <c r="B242" i="6"/>
  <c r="B241" i="6"/>
  <c r="B240" i="6"/>
  <c r="B239" i="6"/>
  <c r="B238" i="6"/>
  <c r="B237" i="6"/>
  <c r="B236" i="6"/>
  <c r="B235" i="6"/>
  <c r="B234" i="6"/>
  <c r="B233" i="6"/>
  <c r="B232" i="6"/>
  <c r="B231" i="6"/>
  <c r="B230" i="6"/>
  <c r="B229" i="6"/>
  <c r="B228" i="6"/>
  <c r="B227" i="6"/>
  <c r="B226" i="6"/>
  <c r="B225" i="6"/>
  <c r="B224" i="6"/>
  <c r="B223" i="6"/>
  <c r="B222" i="6"/>
  <c r="B221" i="6"/>
  <c r="B220" i="6"/>
  <c r="B219" i="6"/>
  <c r="B218" i="6"/>
  <c r="B217" i="6"/>
  <c r="B216" i="6"/>
  <c r="B215" i="6"/>
  <c r="B214" i="6"/>
  <c r="B213" i="6"/>
  <c r="B212" i="6"/>
  <c r="B211" i="6"/>
  <c r="B210" i="6"/>
  <c r="B209" i="6"/>
  <c r="B208" i="6"/>
  <c r="B207" i="6"/>
  <c r="B206" i="6"/>
  <c r="B205" i="6"/>
  <c r="B204" i="6"/>
  <c r="B203" i="6"/>
  <c r="B202" i="6"/>
  <c r="B201" i="6"/>
  <c r="B200" i="6"/>
  <c r="B199" i="6"/>
  <c r="B198" i="6"/>
  <c r="B197" i="6"/>
  <c r="B196" i="6"/>
  <c r="B195" i="6"/>
  <c r="B194" i="6"/>
  <c r="B193" i="6"/>
  <c r="B192" i="6"/>
  <c r="B191" i="6"/>
  <c r="B190" i="6"/>
  <c r="B189" i="6"/>
  <c r="B188" i="6"/>
  <c r="B187" i="6"/>
  <c r="B186" i="6"/>
  <c r="B185" i="6"/>
  <c r="B184" i="6"/>
  <c r="B183" i="6"/>
  <c r="B182" i="6"/>
  <c r="B181" i="6"/>
  <c r="B180" i="6"/>
  <c r="B179" i="6"/>
  <c r="B178" i="6"/>
  <c r="B177" i="6"/>
  <c r="B176" i="6"/>
  <c r="B175" i="6"/>
  <c r="B174" i="6"/>
  <c r="B173" i="6"/>
  <c r="B172" i="6"/>
  <c r="B171" i="6"/>
  <c r="B170" i="6"/>
  <c r="B169" i="6"/>
  <c r="B168" i="6"/>
  <c r="B167" i="6"/>
  <c r="B166" i="6"/>
  <c r="B165" i="6"/>
  <c r="B164" i="6"/>
  <c r="B163" i="6"/>
  <c r="B162" i="6"/>
  <c r="B161" i="6"/>
  <c r="B160" i="6"/>
  <c r="B159" i="6"/>
  <c r="B158" i="6"/>
  <c r="B157" i="6"/>
  <c r="B156" i="6"/>
  <c r="B155" i="6"/>
  <c r="B154" i="6"/>
  <c r="B153" i="6"/>
  <c r="B152" i="6"/>
  <c r="B151" i="6"/>
  <c r="B150" i="6"/>
  <c r="B149" i="6"/>
  <c r="B148" i="6"/>
  <c r="B147" i="6"/>
  <c r="B146" i="6"/>
  <c r="B145" i="6"/>
  <c r="B144" i="6"/>
  <c r="B143" i="6"/>
  <c r="B142" i="6"/>
  <c r="B141" i="6"/>
  <c r="B140" i="6"/>
  <c r="B139" i="6"/>
  <c r="B138" i="6"/>
  <c r="B137" i="6"/>
  <c r="B136" i="6"/>
  <c r="B135" i="6"/>
  <c r="B134" i="6"/>
  <c r="B133" i="6"/>
  <c r="B132" i="6"/>
  <c r="B131" i="6"/>
  <c r="B130" i="6"/>
  <c r="B129" i="6"/>
  <c r="B128" i="6"/>
  <c r="B127" i="6"/>
  <c r="B126" i="6"/>
  <c r="B125" i="6"/>
  <c r="B124" i="6"/>
  <c r="B123" i="6"/>
  <c r="B122" i="6"/>
  <c r="B121" i="6"/>
  <c r="B120" i="6"/>
  <c r="B119" i="6"/>
  <c r="B118" i="6"/>
  <c r="B117" i="6"/>
  <c r="B116" i="6"/>
  <c r="B115" i="6"/>
  <c r="B114" i="6"/>
  <c r="B113" i="6"/>
  <c r="B112" i="6"/>
  <c r="B111" i="6"/>
  <c r="B110" i="6"/>
  <c r="B109" i="6"/>
  <c r="B108" i="6"/>
  <c r="B107" i="6"/>
  <c r="B106" i="6"/>
  <c r="B105" i="6"/>
  <c r="B104" i="6"/>
  <c r="B103" i="6"/>
  <c r="B102" i="6"/>
  <c r="B101" i="6"/>
  <c r="B100" i="6"/>
  <c r="B99" i="6"/>
  <c r="B98" i="6"/>
  <c r="B97" i="6"/>
  <c r="B96" i="6"/>
  <c r="B95" i="6"/>
  <c r="B94" i="6"/>
  <c r="B93" i="6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77" i="6"/>
  <c r="B76" i="6"/>
  <c r="B75" i="6"/>
  <c r="B74" i="6"/>
  <c r="B73" i="6"/>
  <c r="B72" i="6"/>
  <c r="B71" i="6"/>
  <c r="B70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54" i="6"/>
  <c r="B53" i="6"/>
  <c r="B52" i="6"/>
  <c r="B51" i="6"/>
  <c r="B50" i="6"/>
  <c r="B49" i="6"/>
  <c r="B48" i="6"/>
  <c r="B47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B7" i="6"/>
  <c r="B6" i="6"/>
  <c r="B5" i="6"/>
  <c r="B4" i="6"/>
  <c r="B3" i="6"/>
  <c r="B2" i="6"/>
  <c r="B352" i="1" l="1"/>
  <c r="C24" i="2"/>
  <c r="C12" i="2"/>
  <c r="C7" i="2"/>
  <c r="Z354" i="1"/>
  <c r="Z353" i="1"/>
  <c r="Z352" i="1"/>
  <c r="Z351" i="1"/>
  <c r="Z350" i="1"/>
  <c r="C14" i="2"/>
  <c r="F14" i="2"/>
  <c r="F17" i="2"/>
  <c r="V350" i="1"/>
  <c r="V349" i="1"/>
  <c r="T354" i="1"/>
  <c r="T353" i="1"/>
  <c r="T352" i="1"/>
  <c r="T351" i="1"/>
  <c r="T350" i="1"/>
  <c r="T349" i="1"/>
  <c r="R349" i="1"/>
  <c r="R354" i="1"/>
  <c r="R353" i="1"/>
  <c r="R352" i="1"/>
  <c r="R351" i="1"/>
  <c r="R350" i="1"/>
  <c r="F10" i="2"/>
  <c r="C10" i="2"/>
  <c r="C17" i="2"/>
  <c r="C8" i="2"/>
  <c r="C6" i="2"/>
  <c r="V354" i="1" l="1"/>
  <c r="V353" i="1"/>
  <c r="V352" i="1"/>
  <c r="V351" i="1"/>
  <c r="K354" i="1"/>
  <c r="K353" i="1"/>
  <c r="K352" i="1"/>
  <c r="K351" i="1"/>
  <c r="K350" i="1"/>
  <c r="H354" i="1"/>
  <c r="H353" i="1"/>
  <c r="H352" i="1"/>
  <c r="H351" i="1"/>
  <c r="H350" i="1"/>
  <c r="D344" i="1"/>
  <c r="D343" i="1"/>
  <c r="D342" i="1"/>
  <c r="D341" i="1"/>
  <c r="D340" i="1"/>
  <c r="D339" i="1"/>
  <c r="D338" i="1"/>
  <c r="D337" i="1"/>
  <c r="D336" i="1"/>
  <c r="D335" i="1"/>
  <c r="D334" i="1"/>
  <c r="D333" i="1"/>
  <c r="D332" i="1"/>
  <c r="D331" i="1"/>
  <c r="D330" i="1"/>
  <c r="D329" i="1"/>
  <c r="D328" i="1"/>
  <c r="D327" i="1"/>
  <c r="D326" i="1"/>
  <c r="D325" i="1"/>
  <c r="D324" i="1"/>
  <c r="D323" i="1"/>
  <c r="D322" i="1"/>
  <c r="D321" i="1"/>
  <c r="D320" i="1"/>
  <c r="D319" i="1"/>
  <c r="D318" i="1"/>
  <c r="D317" i="1"/>
  <c r="D316" i="1"/>
  <c r="D315" i="1"/>
  <c r="D314" i="1"/>
  <c r="D313" i="1"/>
  <c r="D312" i="1"/>
  <c r="D311" i="1"/>
  <c r="D310" i="1"/>
  <c r="D309" i="1"/>
  <c r="D308" i="1"/>
  <c r="D307" i="1"/>
  <c r="D306" i="1"/>
  <c r="D305" i="1"/>
  <c r="D304" i="1"/>
  <c r="D303" i="1"/>
  <c r="D302" i="1"/>
  <c r="D301" i="1"/>
  <c r="D300" i="1"/>
  <c r="D299" i="1"/>
  <c r="D298" i="1"/>
  <c r="D297" i="1"/>
  <c r="D296" i="1"/>
  <c r="D295" i="1"/>
  <c r="D294" i="1"/>
  <c r="D293" i="1"/>
  <c r="D292" i="1"/>
  <c r="D291" i="1"/>
  <c r="D290" i="1"/>
  <c r="D289" i="1"/>
  <c r="D288" i="1"/>
  <c r="D287" i="1"/>
  <c r="D286" i="1"/>
  <c r="D285" i="1"/>
  <c r="D284" i="1"/>
  <c r="D283" i="1"/>
  <c r="D282" i="1"/>
  <c r="D281" i="1"/>
  <c r="D280" i="1"/>
  <c r="D279" i="1"/>
  <c r="D278" i="1"/>
  <c r="D277" i="1"/>
  <c r="D276" i="1"/>
  <c r="D275" i="1"/>
  <c r="D274" i="1"/>
  <c r="D273" i="1"/>
  <c r="D272" i="1"/>
  <c r="D271" i="1"/>
  <c r="D270" i="1"/>
  <c r="D269" i="1"/>
  <c r="D268" i="1"/>
  <c r="D267" i="1"/>
  <c r="D266" i="1"/>
  <c r="D265" i="1"/>
  <c r="D264" i="1"/>
  <c r="D263" i="1"/>
  <c r="D262" i="1"/>
  <c r="D261" i="1"/>
  <c r="D260" i="1"/>
  <c r="D259" i="1"/>
  <c r="D258" i="1"/>
  <c r="D257" i="1"/>
  <c r="D256" i="1"/>
  <c r="D255" i="1"/>
  <c r="D254" i="1"/>
  <c r="D253" i="1"/>
  <c r="D252" i="1"/>
  <c r="D251" i="1"/>
  <c r="D250" i="1"/>
  <c r="D249" i="1"/>
  <c r="D248" i="1"/>
  <c r="D247" i="1"/>
  <c r="D246" i="1"/>
  <c r="D245" i="1"/>
  <c r="D244" i="1"/>
  <c r="D243" i="1"/>
  <c r="D242" i="1"/>
  <c r="D241" i="1"/>
  <c r="D240" i="1"/>
  <c r="D239" i="1"/>
  <c r="D238" i="1"/>
  <c r="D237" i="1"/>
  <c r="D236" i="1"/>
  <c r="D235" i="1"/>
  <c r="D234" i="1"/>
  <c r="D233" i="1"/>
  <c r="D232" i="1"/>
  <c r="D231" i="1"/>
  <c r="D230" i="1"/>
  <c r="D229" i="1"/>
  <c r="D228" i="1"/>
  <c r="D227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D213" i="1"/>
  <c r="D212" i="1"/>
  <c r="D211" i="1"/>
  <c r="D210" i="1"/>
  <c r="D209" i="1"/>
  <c r="D208" i="1"/>
  <c r="D207" i="1"/>
  <c r="D206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D171" i="1"/>
  <c r="D170" i="1"/>
  <c r="D169" i="1"/>
  <c r="D168" i="1"/>
  <c r="D167" i="1"/>
  <c r="D166" i="1"/>
  <c r="D165" i="1"/>
  <c r="D164" i="1"/>
  <c r="D163" i="1"/>
  <c r="D162" i="1"/>
  <c r="D161" i="1"/>
  <c r="D160" i="1"/>
  <c r="D159" i="1"/>
  <c r="D158" i="1"/>
  <c r="D157" i="1"/>
  <c r="D156" i="1"/>
  <c r="D155" i="1"/>
  <c r="D154" i="1"/>
  <c r="D153" i="1"/>
  <c r="D152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D129" i="1"/>
  <c r="D128" i="1"/>
  <c r="D127" i="1"/>
  <c r="D126" i="1"/>
  <c r="D125" i="1"/>
  <c r="D124" i="1"/>
  <c r="D123" i="1"/>
  <c r="D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8" i="1"/>
  <c r="D87" i="1"/>
  <c r="D86" i="1"/>
  <c r="D85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  <c r="D2" i="1"/>
  <c r="F8" i="2"/>
  <c r="F7" i="2"/>
  <c r="F6" i="2"/>
  <c r="B354" i="1"/>
  <c r="B353" i="1"/>
  <c r="B351" i="1"/>
  <c r="B350" i="1"/>
  <c r="E354" i="1"/>
  <c r="E353" i="1"/>
  <c r="E352" i="1"/>
  <c r="E351" i="1"/>
  <c r="E350" i="1"/>
  <c r="D349" i="1" l="1"/>
  <c r="H8" i="2" s="1"/>
  <c r="Y344" i="6"/>
  <c r="Y343" i="6"/>
  <c r="Y342" i="6"/>
  <c r="Y341" i="6"/>
  <c r="Y340" i="6"/>
  <c r="Y339" i="6"/>
  <c r="Y338" i="6"/>
  <c r="Y337" i="6"/>
  <c r="Y336" i="6"/>
  <c r="Y335" i="6"/>
  <c r="Y334" i="6"/>
  <c r="Y333" i="6"/>
  <c r="Y332" i="6"/>
  <c r="Y331" i="6"/>
  <c r="Y330" i="6"/>
  <c r="Y329" i="6"/>
  <c r="Y328" i="6"/>
  <c r="Y327" i="6"/>
  <c r="Y326" i="6"/>
  <c r="Y325" i="6"/>
  <c r="Y324" i="6"/>
  <c r="Y323" i="6"/>
  <c r="Y322" i="6"/>
  <c r="Y321" i="6"/>
  <c r="Y320" i="6"/>
  <c r="Y319" i="6"/>
  <c r="Y318" i="6"/>
  <c r="Y317" i="6"/>
  <c r="Y316" i="6"/>
  <c r="Y315" i="6"/>
  <c r="Y314" i="6"/>
  <c r="Y313" i="6"/>
  <c r="Y312" i="6"/>
  <c r="Y311" i="6"/>
  <c r="Y310" i="6"/>
  <c r="Y309" i="6"/>
  <c r="Y308" i="6"/>
  <c r="Y307" i="6"/>
  <c r="Y306" i="6"/>
  <c r="Y305" i="6"/>
  <c r="Y304" i="6"/>
  <c r="Y303" i="6"/>
  <c r="Y302" i="6"/>
  <c r="Y301" i="6"/>
  <c r="Y300" i="6"/>
  <c r="Y299" i="6"/>
  <c r="Y298" i="6"/>
  <c r="Y297" i="6"/>
  <c r="Y295" i="6"/>
  <c r="Y294" i="6"/>
  <c r="Y293" i="6"/>
  <c r="Y292" i="6"/>
  <c r="Y291" i="6"/>
  <c r="Y290" i="6"/>
  <c r="Y289" i="6"/>
  <c r="Y288" i="6"/>
  <c r="Y287" i="6"/>
  <c r="Y286" i="6"/>
  <c r="Y285" i="6"/>
  <c r="Y284" i="6"/>
  <c r="Y283" i="6"/>
  <c r="Y282" i="6"/>
  <c r="Y281" i="6"/>
  <c r="Y280" i="6"/>
  <c r="Y279" i="6"/>
  <c r="Y278" i="6"/>
  <c r="Y277" i="6"/>
  <c r="Y276" i="6"/>
  <c r="Y275" i="6"/>
  <c r="Y274" i="6"/>
  <c r="Y273" i="6"/>
  <c r="Y272" i="6"/>
  <c r="Y271" i="6"/>
  <c r="Y270" i="6"/>
  <c r="Y269" i="6"/>
  <c r="Y268" i="6"/>
  <c r="Y267" i="6"/>
  <c r="Y266" i="6"/>
  <c r="Y265" i="6"/>
  <c r="Y264" i="6"/>
  <c r="Y263" i="6"/>
  <c r="Y262" i="6"/>
  <c r="Y261" i="6"/>
  <c r="Y260" i="6"/>
  <c r="Y259" i="6"/>
  <c r="Y258" i="6"/>
  <c r="Y257" i="6"/>
  <c r="Y256" i="6"/>
  <c r="Y255" i="6"/>
  <c r="Y254" i="6"/>
  <c r="Y253" i="6"/>
  <c r="Y252" i="6"/>
  <c r="Y251" i="6"/>
  <c r="Y250" i="6"/>
  <c r="Y249" i="6"/>
  <c r="Y248" i="6"/>
  <c r="Y247" i="6"/>
  <c r="Y246" i="6"/>
  <c r="Y245" i="6"/>
  <c r="Y244" i="6"/>
  <c r="Y243" i="6"/>
  <c r="Y242" i="6"/>
  <c r="Y241" i="6"/>
  <c r="Y240" i="6"/>
  <c r="Y239" i="6"/>
  <c r="Y238" i="6"/>
  <c r="Y237" i="6"/>
  <c r="Y236" i="6"/>
  <c r="Y235" i="6"/>
  <c r="Y234" i="6"/>
  <c r="Y233" i="6"/>
  <c r="Y232" i="6"/>
  <c r="Y231" i="6"/>
  <c r="Y230" i="6"/>
  <c r="Y229" i="6"/>
  <c r="Y228" i="6"/>
  <c r="Y227" i="6"/>
  <c r="Y226" i="6"/>
  <c r="Y225" i="6"/>
  <c r="Y224" i="6"/>
  <c r="Y223" i="6"/>
  <c r="Y222" i="6"/>
  <c r="Y221" i="6"/>
  <c r="Y220" i="6"/>
  <c r="Y219" i="6"/>
  <c r="Y218" i="6"/>
  <c r="Y217" i="6"/>
  <c r="Y216" i="6"/>
  <c r="Y215" i="6"/>
  <c r="Y214" i="6"/>
  <c r="Y213" i="6"/>
  <c r="Y212" i="6"/>
  <c r="Y211" i="6"/>
  <c r="Y210" i="6"/>
  <c r="Y209" i="6"/>
  <c r="Y208" i="6"/>
  <c r="Y207" i="6"/>
  <c r="Y206" i="6"/>
  <c r="Y205" i="6"/>
  <c r="Y204" i="6"/>
  <c r="Y203" i="6"/>
  <c r="Y202" i="6"/>
  <c r="Y201" i="6"/>
  <c r="Y200" i="6"/>
  <c r="Y199" i="6"/>
  <c r="Y198" i="6"/>
  <c r="Y197" i="6"/>
  <c r="Y196" i="6"/>
  <c r="Y195" i="6"/>
  <c r="Y194" i="6"/>
  <c r="Y193" i="6"/>
  <c r="Y192" i="6"/>
  <c r="Y191" i="6"/>
  <c r="Y190" i="6"/>
  <c r="Y189" i="6"/>
  <c r="Y188" i="6"/>
  <c r="Y187" i="6"/>
  <c r="Y186" i="6"/>
  <c r="Y185" i="6"/>
  <c r="Y184" i="6"/>
  <c r="Y183" i="6"/>
  <c r="Y182" i="6"/>
  <c r="Y181" i="6"/>
  <c r="Y180" i="6"/>
  <c r="Y179" i="6"/>
  <c r="Y178" i="6"/>
  <c r="Y177" i="6"/>
  <c r="Y176" i="6"/>
  <c r="Y175" i="6"/>
  <c r="Y174" i="6"/>
  <c r="Y173" i="6"/>
  <c r="Y172" i="6"/>
  <c r="Y171" i="6"/>
  <c r="Y170" i="6"/>
  <c r="Y169" i="6"/>
  <c r="Y168" i="6"/>
  <c r="Y167" i="6"/>
  <c r="Y166" i="6"/>
  <c r="Y165" i="6"/>
  <c r="Y164" i="6"/>
  <c r="Y163" i="6"/>
  <c r="Y162" i="6"/>
  <c r="Y161" i="6"/>
  <c r="Y160" i="6"/>
  <c r="Y159" i="6"/>
  <c r="Y158" i="6"/>
  <c r="Y157" i="6"/>
  <c r="Y156" i="6"/>
  <c r="Y155" i="6"/>
  <c r="Y154" i="6"/>
  <c r="Y153" i="6"/>
  <c r="Y152" i="6"/>
  <c r="Y151" i="6"/>
  <c r="Y150" i="6"/>
  <c r="Y149" i="6"/>
  <c r="Y148" i="6"/>
  <c r="Y147" i="6"/>
  <c r="Y146" i="6"/>
  <c r="Y145" i="6"/>
  <c r="Y144" i="6"/>
  <c r="Y143" i="6"/>
  <c r="Y142" i="6"/>
  <c r="Y141" i="6"/>
  <c r="Y140" i="6"/>
  <c r="Y139" i="6"/>
  <c r="Y138" i="6"/>
  <c r="Y137" i="6"/>
  <c r="Y136" i="6"/>
  <c r="Y135" i="6"/>
  <c r="Y134" i="6"/>
  <c r="Y133" i="6"/>
  <c r="Y132" i="6"/>
  <c r="Y131" i="6"/>
  <c r="Y130" i="6"/>
  <c r="Y129" i="6"/>
  <c r="Y128" i="6"/>
  <c r="Y127" i="6"/>
  <c r="Y126" i="6"/>
  <c r="Y125" i="6"/>
  <c r="Y124" i="6"/>
  <c r="Y123" i="6"/>
  <c r="Y122" i="6"/>
  <c r="Y121" i="6"/>
  <c r="Y120" i="6"/>
  <c r="Y119" i="6"/>
  <c r="Y118" i="6"/>
  <c r="Y117" i="6"/>
  <c r="Y116" i="6"/>
  <c r="Y115" i="6"/>
  <c r="Y114" i="6"/>
  <c r="Y113" i="6"/>
  <c r="Y112" i="6"/>
  <c r="Y111" i="6"/>
  <c r="Y110" i="6"/>
  <c r="Y109" i="6"/>
  <c r="Y108" i="6"/>
  <c r="Y107" i="6"/>
  <c r="Y106" i="6"/>
  <c r="Y105" i="6"/>
  <c r="Y104" i="6"/>
  <c r="Y103" i="6"/>
  <c r="Y102" i="6"/>
  <c r="Y101" i="6"/>
  <c r="Y100" i="6"/>
  <c r="Y99" i="6"/>
  <c r="Y98" i="6"/>
  <c r="Y97" i="6"/>
  <c r="Y96" i="6"/>
  <c r="Y95" i="6"/>
  <c r="Y94" i="6"/>
  <c r="Y93" i="6"/>
  <c r="Y92" i="6"/>
  <c r="Y91" i="6"/>
  <c r="Y90" i="6"/>
  <c r="Y89" i="6"/>
  <c r="Y88" i="6"/>
  <c r="Y87" i="6"/>
  <c r="Y86" i="6"/>
  <c r="Y85" i="6"/>
  <c r="Y84" i="6"/>
  <c r="Y83" i="6"/>
  <c r="Y82" i="6"/>
  <c r="Y81" i="6"/>
  <c r="Y80" i="6"/>
  <c r="Y79" i="6"/>
  <c r="Y78" i="6"/>
  <c r="Y77" i="6"/>
  <c r="Y76" i="6"/>
  <c r="Y75" i="6"/>
  <c r="Y74" i="6"/>
  <c r="Y73" i="6"/>
  <c r="Y72" i="6"/>
  <c r="Y71" i="6"/>
  <c r="Y70" i="6"/>
  <c r="Y69" i="6"/>
  <c r="Y68" i="6"/>
  <c r="Y67" i="6"/>
  <c r="Y66" i="6"/>
  <c r="Y65" i="6"/>
  <c r="Y64" i="6"/>
  <c r="Y63" i="6"/>
  <c r="Y62" i="6"/>
  <c r="Y61" i="6"/>
  <c r="Y60" i="6"/>
  <c r="Y59" i="6"/>
  <c r="Y58" i="6"/>
  <c r="Y57" i="6"/>
  <c r="Y56" i="6"/>
  <c r="Y55" i="6"/>
  <c r="Y54" i="6"/>
  <c r="Y53" i="6"/>
  <c r="Y52" i="6"/>
  <c r="Y51" i="6"/>
  <c r="Y50" i="6"/>
  <c r="Y49" i="6"/>
  <c r="Y48" i="6"/>
  <c r="Y47" i="6"/>
  <c r="Y46" i="6"/>
  <c r="Y45" i="6"/>
  <c r="Y44" i="6"/>
  <c r="Y43" i="6"/>
  <c r="Y42" i="6"/>
  <c r="Y41" i="6"/>
  <c r="Y40" i="6"/>
  <c r="Y39" i="6"/>
  <c r="Y38" i="6"/>
  <c r="Y37" i="6"/>
  <c r="Y36" i="6"/>
  <c r="Y35" i="6"/>
  <c r="Y34" i="6"/>
  <c r="Y33" i="6"/>
  <c r="Y32" i="6"/>
  <c r="Y31" i="6"/>
  <c r="Y30" i="6"/>
  <c r="Y29" i="6"/>
  <c r="Y28" i="6"/>
  <c r="Y27" i="6"/>
  <c r="Y26" i="6"/>
  <c r="Y25" i="6"/>
  <c r="Y24" i="6"/>
  <c r="Y23" i="6"/>
  <c r="Y22" i="6"/>
  <c r="Y21" i="6"/>
  <c r="Y20" i="6"/>
  <c r="Y19" i="6"/>
  <c r="Y18" i="6"/>
  <c r="Y17" i="6"/>
  <c r="Y16" i="6"/>
  <c r="Y15" i="6"/>
  <c r="Y14" i="6"/>
  <c r="Y13" i="6"/>
  <c r="Y12" i="6"/>
  <c r="Y11" i="6"/>
  <c r="Y10" i="6"/>
  <c r="Y9" i="6"/>
  <c r="Y8" i="6"/>
  <c r="Y7" i="6"/>
  <c r="Y6" i="6"/>
  <c r="Y5" i="6"/>
  <c r="Y4" i="6"/>
  <c r="Y3" i="6"/>
  <c r="Y2" i="6"/>
  <c r="C349" i="1" l="1"/>
  <c r="G8" i="2" s="1"/>
  <c r="B349" i="1" l="1"/>
  <c r="C1" i="5" l="1"/>
  <c r="AP353" i="1"/>
  <c r="AP354" i="1"/>
  <c r="AP350" i="1"/>
  <c r="AJ354" i="1"/>
  <c r="AJ353" i="1"/>
  <c r="AJ352" i="1"/>
  <c r="AJ351" i="1"/>
  <c r="AJ350" i="1"/>
  <c r="AH354" i="1"/>
  <c r="AH353" i="1"/>
  <c r="AH352" i="1"/>
  <c r="AH351" i="1"/>
  <c r="AH350" i="1"/>
  <c r="E18" i="2" s="1"/>
  <c r="E10" i="2"/>
  <c r="E8" i="2"/>
  <c r="G6" i="5" l="1"/>
  <c r="G5" i="5"/>
  <c r="G4" i="5"/>
  <c r="H7" i="5"/>
  <c r="H8" i="5"/>
  <c r="G2" i="5"/>
  <c r="G25" i="5"/>
  <c r="C27" i="5"/>
  <c r="C13" i="5"/>
  <c r="G27" i="5"/>
  <c r="C26" i="5"/>
  <c r="C12" i="5"/>
  <c r="G14" i="5"/>
  <c r="C14" i="5"/>
  <c r="G23" i="5"/>
  <c r="C23" i="5"/>
  <c r="G18" i="5"/>
  <c r="C20" i="5"/>
  <c r="G17" i="5"/>
  <c r="C19" i="5"/>
  <c r="C30" i="5"/>
  <c r="C34" i="5"/>
  <c r="C17" i="5"/>
  <c r="C32" i="5"/>
  <c r="G12" i="5"/>
  <c r="D27" i="5"/>
  <c r="D20" i="5"/>
  <c r="D17" i="5"/>
  <c r="D26" i="5"/>
  <c r="D32" i="5"/>
  <c r="D23" i="5"/>
  <c r="D19" i="5"/>
  <c r="D34" i="5"/>
  <c r="D30" i="5"/>
  <c r="H27" i="5"/>
  <c r="H23" i="5"/>
  <c r="H14" i="5"/>
  <c r="H12" i="5"/>
  <c r="H25" i="5"/>
  <c r="D12" i="5"/>
  <c r="H18" i="5"/>
  <c r="H17" i="5"/>
  <c r="D14" i="5"/>
  <c r="D13" i="5"/>
  <c r="H2" i="5"/>
  <c r="H5" i="5"/>
  <c r="H4" i="5"/>
  <c r="AP351" i="1"/>
  <c r="AP352" i="1"/>
  <c r="AP349" i="1"/>
  <c r="AN349" i="1"/>
  <c r="AM349" i="1"/>
  <c r="AL349" i="1"/>
  <c r="AK349" i="1"/>
  <c r="AH349" i="1"/>
  <c r="H18" i="2" s="1"/>
  <c r="AE354" i="1"/>
  <c r="AE353" i="1"/>
  <c r="AE352" i="1"/>
  <c r="AE351" i="1"/>
  <c r="AE350" i="1"/>
  <c r="H10" i="2"/>
  <c r="K349" i="1"/>
  <c r="E17" i="2"/>
  <c r="C37" i="2" l="1"/>
  <c r="C35" i="2"/>
  <c r="C28" i="5"/>
  <c r="C38" i="2"/>
  <c r="D17" i="2" s="1"/>
  <c r="C15" i="5"/>
  <c r="G15" i="5"/>
  <c r="G19" i="5"/>
  <c r="C21" i="5"/>
  <c r="D15" i="5"/>
  <c r="D21" i="5"/>
  <c r="D28" i="5"/>
  <c r="H6" i="5"/>
  <c r="C34" i="2" s="1"/>
  <c r="H19" i="5"/>
  <c r="H15" i="5"/>
  <c r="AR349" i="1"/>
  <c r="AN350" i="1"/>
  <c r="H15" i="2" s="1"/>
  <c r="C36" i="2" l="1"/>
  <c r="C36" i="5"/>
  <c r="G36" i="5"/>
  <c r="H36" i="5"/>
  <c r="D36" i="5"/>
  <c r="AQ349" i="1"/>
  <c r="D18" i="2" l="1"/>
  <c r="U2" i="1"/>
  <c r="W2" i="1"/>
  <c r="AB2" i="1"/>
  <c r="AI2" i="1"/>
  <c r="U3" i="1"/>
  <c r="W3" i="1"/>
  <c r="AB3" i="1"/>
  <c r="AI3" i="1"/>
  <c r="U4" i="1"/>
  <c r="W4" i="1"/>
  <c r="AB4" i="1"/>
  <c r="AI4" i="1"/>
  <c r="U5" i="1"/>
  <c r="W5" i="1"/>
  <c r="AB5" i="1"/>
  <c r="AI5" i="1"/>
  <c r="U6" i="1"/>
  <c r="W6" i="1"/>
  <c r="AB6" i="1"/>
  <c r="AI6" i="1"/>
  <c r="U7" i="1"/>
  <c r="W7" i="1"/>
  <c r="AB7" i="1"/>
  <c r="AI7" i="1"/>
  <c r="U8" i="1"/>
  <c r="W8" i="1"/>
  <c r="AB8" i="1"/>
  <c r="AI8" i="1"/>
  <c r="U9" i="1"/>
  <c r="W9" i="1"/>
  <c r="AB9" i="1"/>
  <c r="AI9" i="1"/>
  <c r="U10" i="1"/>
  <c r="W10" i="1"/>
  <c r="AB10" i="1"/>
  <c r="AI10" i="1"/>
  <c r="U11" i="1"/>
  <c r="W11" i="1"/>
  <c r="AB11" i="1"/>
  <c r="AI11" i="1"/>
  <c r="U12" i="1"/>
  <c r="W12" i="1"/>
  <c r="AB12" i="1"/>
  <c r="AI12" i="1"/>
  <c r="U13" i="1"/>
  <c r="W13" i="1"/>
  <c r="AB13" i="1"/>
  <c r="AI13" i="1"/>
  <c r="U14" i="1"/>
  <c r="W14" i="1"/>
  <c r="AB14" i="1"/>
  <c r="AI14" i="1"/>
  <c r="U15" i="1"/>
  <c r="W15" i="1"/>
  <c r="AB15" i="1"/>
  <c r="AI15" i="1"/>
  <c r="U16" i="1"/>
  <c r="W16" i="1"/>
  <c r="AB16" i="1"/>
  <c r="AI16" i="1"/>
  <c r="U17" i="1"/>
  <c r="W17" i="1"/>
  <c r="AB17" i="1"/>
  <c r="AI17" i="1"/>
  <c r="U18" i="1"/>
  <c r="W18" i="1"/>
  <c r="AB18" i="1"/>
  <c r="AI18" i="1"/>
  <c r="U19" i="1"/>
  <c r="W19" i="1"/>
  <c r="AB19" i="1"/>
  <c r="AI19" i="1"/>
  <c r="U20" i="1"/>
  <c r="W20" i="1"/>
  <c r="AB20" i="1"/>
  <c r="AI20" i="1"/>
  <c r="U21" i="1"/>
  <c r="W21" i="1"/>
  <c r="AB21" i="1"/>
  <c r="AI21" i="1"/>
  <c r="U22" i="1"/>
  <c r="W22" i="1"/>
  <c r="AB22" i="1"/>
  <c r="AI22" i="1"/>
  <c r="U23" i="1"/>
  <c r="W23" i="1"/>
  <c r="AB23" i="1"/>
  <c r="AI23" i="1"/>
  <c r="U24" i="1"/>
  <c r="W24" i="1"/>
  <c r="AB24" i="1"/>
  <c r="AI24" i="1"/>
  <c r="U25" i="1"/>
  <c r="W25" i="1"/>
  <c r="AB25" i="1"/>
  <c r="AI25" i="1"/>
  <c r="U26" i="1"/>
  <c r="W26" i="1"/>
  <c r="AB26" i="1"/>
  <c r="AI26" i="1"/>
  <c r="U27" i="1"/>
  <c r="W27" i="1"/>
  <c r="AB27" i="1"/>
  <c r="AI27" i="1"/>
  <c r="U28" i="1"/>
  <c r="W28" i="1"/>
  <c r="AB28" i="1"/>
  <c r="AI28" i="1"/>
  <c r="U29" i="1"/>
  <c r="W29" i="1"/>
  <c r="AB29" i="1"/>
  <c r="AI29" i="1"/>
  <c r="U30" i="1"/>
  <c r="W30" i="1"/>
  <c r="AB30" i="1"/>
  <c r="AI30" i="1"/>
  <c r="U31" i="1"/>
  <c r="W31" i="1"/>
  <c r="AB31" i="1"/>
  <c r="AI31" i="1"/>
  <c r="U32" i="1"/>
  <c r="W32" i="1"/>
  <c r="AB32" i="1"/>
  <c r="AI32" i="1"/>
  <c r="U33" i="1"/>
  <c r="W33" i="1"/>
  <c r="AB33" i="1"/>
  <c r="AI33" i="1"/>
  <c r="U34" i="1"/>
  <c r="W34" i="1"/>
  <c r="AB34" i="1"/>
  <c r="AI34" i="1"/>
  <c r="U35" i="1"/>
  <c r="W35" i="1"/>
  <c r="AB35" i="1"/>
  <c r="AI35" i="1"/>
  <c r="U36" i="1"/>
  <c r="W36" i="1"/>
  <c r="AB36" i="1"/>
  <c r="AI36" i="1"/>
  <c r="U37" i="1"/>
  <c r="W37" i="1"/>
  <c r="AB37" i="1"/>
  <c r="AI37" i="1"/>
  <c r="U38" i="1"/>
  <c r="W38" i="1"/>
  <c r="AB38" i="1"/>
  <c r="AI38" i="1"/>
  <c r="U39" i="1"/>
  <c r="W39" i="1"/>
  <c r="AB39" i="1"/>
  <c r="AI39" i="1"/>
  <c r="U40" i="1"/>
  <c r="W40" i="1"/>
  <c r="AB40" i="1"/>
  <c r="AI40" i="1"/>
  <c r="U41" i="1"/>
  <c r="W41" i="1"/>
  <c r="AB41" i="1"/>
  <c r="AI41" i="1"/>
  <c r="U42" i="1"/>
  <c r="W42" i="1"/>
  <c r="AB42" i="1"/>
  <c r="AI42" i="1"/>
  <c r="U43" i="1"/>
  <c r="W43" i="1"/>
  <c r="AB43" i="1"/>
  <c r="AI43" i="1"/>
  <c r="U44" i="1"/>
  <c r="W44" i="1"/>
  <c r="AB44" i="1"/>
  <c r="AI44" i="1"/>
  <c r="U45" i="1"/>
  <c r="W45" i="1"/>
  <c r="AB45" i="1"/>
  <c r="AI45" i="1"/>
  <c r="U46" i="1"/>
  <c r="W46" i="1"/>
  <c r="AB46" i="1"/>
  <c r="AI46" i="1"/>
  <c r="U47" i="1"/>
  <c r="W47" i="1"/>
  <c r="AB47" i="1"/>
  <c r="AI47" i="1"/>
  <c r="U48" i="1"/>
  <c r="W48" i="1"/>
  <c r="AB48" i="1"/>
  <c r="AI48" i="1"/>
  <c r="U49" i="1"/>
  <c r="W49" i="1"/>
  <c r="AB49" i="1"/>
  <c r="AI49" i="1"/>
  <c r="U50" i="1"/>
  <c r="W50" i="1"/>
  <c r="AB50" i="1"/>
  <c r="AI50" i="1"/>
  <c r="U51" i="1"/>
  <c r="W51" i="1"/>
  <c r="AB51" i="1"/>
  <c r="AI51" i="1"/>
  <c r="U52" i="1"/>
  <c r="W52" i="1"/>
  <c r="AB52" i="1"/>
  <c r="AI52" i="1"/>
  <c r="U53" i="1"/>
  <c r="W53" i="1"/>
  <c r="AB53" i="1"/>
  <c r="AI53" i="1"/>
  <c r="U54" i="1"/>
  <c r="W54" i="1"/>
  <c r="AB54" i="1"/>
  <c r="AI54" i="1"/>
  <c r="U55" i="1"/>
  <c r="W55" i="1"/>
  <c r="AB55" i="1"/>
  <c r="AI55" i="1"/>
  <c r="U56" i="1"/>
  <c r="W56" i="1"/>
  <c r="AB56" i="1"/>
  <c r="AI56" i="1"/>
  <c r="U57" i="1"/>
  <c r="W57" i="1"/>
  <c r="AB57" i="1"/>
  <c r="AI57" i="1"/>
  <c r="U58" i="1"/>
  <c r="W58" i="1"/>
  <c r="AB58" i="1"/>
  <c r="AI58" i="1"/>
  <c r="U59" i="1"/>
  <c r="W59" i="1"/>
  <c r="AB59" i="1"/>
  <c r="AI59" i="1"/>
  <c r="U60" i="1"/>
  <c r="W60" i="1"/>
  <c r="AB60" i="1"/>
  <c r="AI60" i="1"/>
  <c r="U61" i="1"/>
  <c r="W61" i="1"/>
  <c r="AB61" i="1"/>
  <c r="AI61" i="1"/>
  <c r="U62" i="1"/>
  <c r="W62" i="1"/>
  <c r="AB62" i="1"/>
  <c r="AI62" i="1"/>
  <c r="U63" i="1"/>
  <c r="W63" i="1"/>
  <c r="AB63" i="1"/>
  <c r="AI63" i="1"/>
  <c r="U64" i="1"/>
  <c r="W64" i="1"/>
  <c r="AB64" i="1"/>
  <c r="AI64" i="1"/>
  <c r="U65" i="1"/>
  <c r="W65" i="1"/>
  <c r="AB65" i="1"/>
  <c r="AI65" i="1"/>
  <c r="U66" i="1"/>
  <c r="W66" i="1"/>
  <c r="AB66" i="1"/>
  <c r="AI66" i="1"/>
  <c r="U67" i="1"/>
  <c r="W67" i="1"/>
  <c r="AB67" i="1"/>
  <c r="AI67" i="1"/>
  <c r="U68" i="1"/>
  <c r="W68" i="1"/>
  <c r="AB68" i="1"/>
  <c r="AI68" i="1"/>
  <c r="U69" i="1"/>
  <c r="W69" i="1"/>
  <c r="AB69" i="1"/>
  <c r="AI69" i="1"/>
  <c r="U70" i="1"/>
  <c r="W70" i="1"/>
  <c r="AB70" i="1"/>
  <c r="AI70" i="1"/>
  <c r="U71" i="1"/>
  <c r="W71" i="1"/>
  <c r="AB71" i="1"/>
  <c r="AI71" i="1"/>
  <c r="U72" i="1"/>
  <c r="W72" i="1"/>
  <c r="AB72" i="1"/>
  <c r="AI72" i="1"/>
  <c r="U73" i="1"/>
  <c r="W73" i="1"/>
  <c r="AB73" i="1"/>
  <c r="AI73" i="1"/>
  <c r="U74" i="1"/>
  <c r="W74" i="1"/>
  <c r="AB74" i="1"/>
  <c r="AI74" i="1"/>
  <c r="U75" i="1"/>
  <c r="W75" i="1"/>
  <c r="AB75" i="1"/>
  <c r="AI75" i="1"/>
  <c r="U76" i="1"/>
  <c r="W76" i="1"/>
  <c r="AB76" i="1"/>
  <c r="AI76" i="1"/>
  <c r="U77" i="1"/>
  <c r="W77" i="1"/>
  <c r="AB77" i="1"/>
  <c r="AI77" i="1"/>
  <c r="U78" i="1"/>
  <c r="W78" i="1"/>
  <c r="AB78" i="1"/>
  <c r="AI78" i="1"/>
  <c r="U79" i="1"/>
  <c r="W79" i="1"/>
  <c r="AB79" i="1"/>
  <c r="AI79" i="1"/>
  <c r="U80" i="1"/>
  <c r="W80" i="1"/>
  <c r="AB80" i="1"/>
  <c r="AI80" i="1"/>
  <c r="U81" i="1"/>
  <c r="W81" i="1"/>
  <c r="AB81" i="1"/>
  <c r="AI81" i="1"/>
  <c r="U82" i="1"/>
  <c r="W82" i="1"/>
  <c r="AB82" i="1"/>
  <c r="AI82" i="1"/>
  <c r="U83" i="1"/>
  <c r="W83" i="1"/>
  <c r="AB83" i="1"/>
  <c r="AI83" i="1"/>
  <c r="U84" i="1"/>
  <c r="W84" i="1"/>
  <c r="AB84" i="1"/>
  <c r="AI84" i="1"/>
  <c r="U85" i="1"/>
  <c r="W85" i="1"/>
  <c r="AB85" i="1"/>
  <c r="AI85" i="1"/>
  <c r="U86" i="1"/>
  <c r="W86" i="1"/>
  <c r="AB86" i="1"/>
  <c r="AI86" i="1"/>
  <c r="U87" i="1"/>
  <c r="W87" i="1"/>
  <c r="AB87" i="1"/>
  <c r="AI87" i="1"/>
  <c r="U88" i="1"/>
  <c r="W88" i="1"/>
  <c r="AB88" i="1"/>
  <c r="AI88" i="1"/>
  <c r="U89" i="1"/>
  <c r="W89" i="1"/>
  <c r="AB89" i="1"/>
  <c r="AI89" i="1"/>
  <c r="U90" i="1"/>
  <c r="W90" i="1"/>
  <c r="AB90" i="1"/>
  <c r="AI90" i="1"/>
  <c r="U91" i="1"/>
  <c r="W91" i="1"/>
  <c r="AB91" i="1"/>
  <c r="AI91" i="1"/>
  <c r="U92" i="1"/>
  <c r="W92" i="1"/>
  <c r="AB92" i="1"/>
  <c r="AI92" i="1"/>
  <c r="U93" i="1"/>
  <c r="W93" i="1"/>
  <c r="AB93" i="1"/>
  <c r="AI93" i="1"/>
  <c r="U94" i="1"/>
  <c r="W94" i="1"/>
  <c r="AB94" i="1"/>
  <c r="AI94" i="1"/>
  <c r="U95" i="1"/>
  <c r="W95" i="1"/>
  <c r="AB95" i="1"/>
  <c r="AI95" i="1"/>
  <c r="U96" i="1"/>
  <c r="W96" i="1"/>
  <c r="AB96" i="1"/>
  <c r="AI96" i="1"/>
  <c r="U97" i="1"/>
  <c r="W97" i="1"/>
  <c r="AB97" i="1"/>
  <c r="AI97" i="1"/>
  <c r="U98" i="1"/>
  <c r="W98" i="1"/>
  <c r="AB98" i="1"/>
  <c r="AI98" i="1"/>
  <c r="U99" i="1"/>
  <c r="W99" i="1"/>
  <c r="AB99" i="1"/>
  <c r="AI99" i="1"/>
  <c r="U100" i="1"/>
  <c r="W100" i="1"/>
  <c r="AB100" i="1"/>
  <c r="AI100" i="1"/>
  <c r="U101" i="1"/>
  <c r="W101" i="1"/>
  <c r="AB101" i="1"/>
  <c r="AI101" i="1"/>
  <c r="U102" i="1"/>
  <c r="W102" i="1"/>
  <c r="AB102" i="1"/>
  <c r="AI102" i="1"/>
  <c r="U103" i="1"/>
  <c r="W103" i="1"/>
  <c r="AB103" i="1"/>
  <c r="AI103" i="1"/>
  <c r="U104" i="1"/>
  <c r="W104" i="1"/>
  <c r="AB104" i="1"/>
  <c r="AI104" i="1"/>
  <c r="U105" i="1"/>
  <c r="W105" i="1"/>
  <c r="AB105" i="1"/>
  <c r="AI105" i="1"/>
  <c r="U106" i="1"/>
  <c r="W106" i="1"/>
  <c r="AB106" i="1"/>
  <c r="AI106" i="1"/>
  <c r="U107" i="1"/>
  <c r="W107" i="1"/>
  <c r="AB107" i="1"/>
  <c r="AI107" i="1"/>
  <c r="U108" i="1"/>
  <c r="W108" i="1"/>
  <c r="AB108" i="1"/>
  <c r="AI108" i="1"/>
  <c r="U109" i="1"/>
  <c r="W109" i="1"/>
  <c r="AB109" i="1"/>
  <c r="AI109" i="1"/>
  <c r="U110" i="1"/>
  <c r="W110" i="1"/>
  <c r="AB110" i="1"/>
  <c r="AI110" i="1"/>
  <c r="U111" i="1"/>
  <c r="W111" i="1"/>
  <c r="AB111" i="1"/>
  <c r="AI111" i="1"/>
  <c r="U112" i="1"/>
  <c r="W112" i="1"/>
  <c r="AB112" i="1"/>
  <c r="AI112" i="1"/>
  <c r="U113" i="1"/>
  <c r="W113" i="1"/>
  <c r="AB113" i="1"/>
  <c r="AI113" i="1"/>
  <c r="U114" i="1"/>
  <c r="W114" i="1"/>
  <c r="AB114" i="1"/>
  <c r="AI114" i="1"/>
  <c r="U115" i="1"/>
  <c r="W115" i="1"/>
  <c r="AB115" i="1"/>
  <c r="AI115" i="1"/>
  <c r="U116" i="1"/>
  <c r="W116" i="1"/>
  <c r="AB116" i="1"/>
  <c r="AI116" i="1"/>
  <c r="U117" i="1"/>
  <c r="W117" i="1"/>
  <c r="AB117" i="1"/>
  <c r="AI117" i="1"/>
  <c r="U118" i="1"/>
  <c r="W118" i="1"/>
  <c r="AB118" i="1"/>
  <c r="AI118" i="1"/>
  <c r="U119" i="1"/>
  <c r="W119" i="1"/>
  <c r="AB119" i="1"/>
  <c r="AI119" i="1"/>
  <c r="U120" i="1"/>
  <c r="W120" i="1"/>
  <c r="AB120" i="1"/>
  <c r="AI120" i="1"/>
  <c r="U121" i="1"/>
  <c r="W121" i="1"/>
  <c r="AB121" i="1"/>
  <c r="AI121" i="1"/>
  <c r="U122" i="1"/>
  <c r="W122" i="1"/>
  <c r="AB122" i="1"/>
  <c r="AI122" i="1"/>
  <c r="U123" i="1"/>
  <c r="W123" i="1"/>
  <c r="AB123" i="1"/>
  <c r="AI123" i="1"/>
  <c r="U124" i="1"/>
  <c r="W124" i="1"/>
  <c r="AB124" i="1"/>
  <c r="AI124" i="1"/>
  <c r="U125" i="1"/>
  <c r="W125" i="1"/>
  <c r="AB125" i="1"/>
  <c r="AI125" i="1"/>
  <c r="U126" i="1"/>
  <c r="W126" i="1"/>
  <c r="AB126" i="1"/>
  <c r="AI126" i="1"/>
  <c r="U127" i="1"/>
  <c r="W127" i="1"/>
  <c r="AB127" i="1"/>
  <c r="AI127" i="1"/>
  <c r="U128" i="1"/>
  <c r="W128" i="1"/>
  <c r="AB128" i="1"/>
  <c r="AI128" i="1"/>
  <c r="U129" i="1"/>
  <c r="W129" i="1"/>
  <c r="AB129" i="1"/>
  <c r="AI129" i="1"/>
  <c r="U130" i="1"/>
  <c r="W130" i="1"/>
  <c r="AB130" i="1"/>
  <c r="AI130" i="1"/>
  <c r="U131" i="1"/>
  <c r="W131" i="1"/>
  <c r="AB131" i="1"/>
  <c r="AI131" i="1"/>
  <c r="U132" i="1"/>
  <c r="W132" i="1"/>
  <c r="AB132" i="1"/>
  <c r="AI132" i="1"/>
  <c r="U133" i="1"/>
  <c r="W133" i="1"/>
  <c r="AB133" i="1"/>
  <c r="AI133" i="1"/>
  <c r="U134" i="1"/>
  <c r="W134" i="1"/>
  <c r="AB134" i="1"/>
  <c r="AI134" i="1"/>
  <c r="U135" i="1"/>
  <c r="W135" i="1"/>
  <c r="AB135" i="1"/>
  <c r="AI135" i="1"/>
  <c r="U136" i="1"/>
  <c r="W136" i="1"/>
  <c r="AB136" i="1"/>
  <c r="AI136" i="1"/>
  <c r="U137" i="1"/>
  <c r="W137" i="1"/>
  <c r="AB137" i="1"/>
  <c r="AI137" i="1"/>
  <c r="U138" i="1"/>
  <c r="W138" i="1"/>
  <c r="AB138" i="1"/>
  <c r="AI138" i="1"/>
  <c r="U139" i="1"/>
  <c r="W139" i="1"/>
  <c r="AB139" i="1"/>
  <c r="AI139" i="1"/>
  <c r="U140" i="1"/>
  <c r="W140" i="1"/>
  <c r="AB140" i="1"/>
  <c r="AI140" i="1"/>
  <c r="U141" i="1"/>
  <c r="W141" i="1"/>
  <c r="AB141" i="1"/>
  <c r="AI141" i="1"/>
  <c r="U142" i="1"/>
  <c r="W142" i="1"/>
  <c r="AB142" i="1"/>
  <c r="AI142" i="1"/>
  <c r="U143" i="1"/>
  <c r="W143" i="1"/>
  <c r="AB143" i="1"/>
  <c r="AI143" i="1"/>
  <c r="U144" i="1"/>
  <c r="W144" i="1"/>
  <c r="AB144" i="1"/>
  <c r="AI144" i="1"/>
  <c r="U145" i="1"/>
  <c r="W145" i="1"/>
  <c r="AB145" i="1"/>
  <c r="AI145" i="1"/>
  <c r="U146" i="1"/>
  <c r="W146" i="1"/>
  <c r="AB146" i="1"/>
  <c r="AI146" i="1"/>
  <c r="U147" i="1"/>
  <c r="W147" i="1"/>
  <c r="AB147" i="1"/>
  <c r="AI147" i="1"/>
  <c r="U148" i="1"/>
  <c r="W148" i="1"/>
  <c r="AB148" i="1"/>
  <c r="AI148" i="1"/>
  <c r="U149" i="1"/>
  <c r="W149" i="1"/>
  <c r="AB149" i="1"/>
  <c r="AI149" i="1"/>
  <c r="U150" i="1"/>
  <c r="W150" i="1"/>
  <c r="AB150" i="1"/>
  <c r="AI150" i="1"/>
  <c r="U151" i="1"/>
  <c r="W151" i="1"/>
  <c r="AB151" i="1"/>
  <c r="AI151" i="1"/>
  <c r="U152" i="1"/>
  <c r="W152" i="1"/>
  <c r="AB152" i="1"/>
  <c r="AI152" i="1"/>
  <c r="U153" i="1"/>
  <c r="W153" i="1"/>
  <c r="AB153" i="1"/>
  <c r="AI153" i="1"/>
  <c r="U154" i="1"/>
  <c r="W154" i="1"/>
  <c r="AB154" i="1"/>
  <c r="AI154" i="1"/>
  <c r="U155" i="1"/>
  <c r="W155" i="1"/>
  <c r="AB155" i="1"/>
  <c r="AI155" i="1"/>
  <c r="U156" i="1"/>
  <c r="W156" i="1"/>
  <c r="AB156" i="1"/>
  <c r="AI156" i="1"/>
  <c r="U157" i="1"/>
  <c r="W157" i="1"/>
  <c r="AB157" i="1"/>
  <c r="AI157" i="1"/>
  <c r="U158" i="1"/>
  <c r="W158" i="1"/>
  <c r="AB158" i="1"/>
  <c r="AI158" i="1"/>
  <c r="U159" i="1"/>
  <c r="W159" i="1"/>
  <c r="AB159" i="1"/>
  <c r="AI159" i="1"/>
  <c r="U160" i="1"/>
  <c r="W160" i="1"/>
  <c r="AB160" i="1"/>
  <c r="AI160" i="1"/>
  <c r="U161" i="1"/>
  <c r="W161" i="1"/>
  <c r="AB161" i="1"/>
  <c r="AI161" i="1"/>
  <c r="U162" i="1"/>
  <c r="W162" i="1"/>
  <c r="AB162" i="1"/>
  <c r="AI162" i="1"/>
  <c r="U163" i="1"/>
  <c r="W163" i="1"/>
  <c r="AB163" i="1"/>
  <c r="AI163" i="1"/>
  <c r="U164" i="1"/>
  <c r="W164" i="1"/>
  <c r="AB164" i="1"/>
  <c r="AI164" i="1"/>
  <c r="U165" i="1"/>
  <c r="W165" i="1"/>
  <c r="AB165" i="1"/>
  <c r="AI165" i="1"/>
  <c r="U166" i="1"/>
  <c r="W166" i="1"/>
  <c r="AB166" i="1"/>
  <c r="AI166" i="1"/>
  <c r="U167" i="1"/>
  <c r="W167" i="1"/>
  <c r="AB167" i="1"/>
  <c r="AI167" i="1"/>
  <c r="U168" i="1"/>
  <c r="W168" i="1"/>
  <c r="AB168" i="1"/>
  <c r="AI168" i="1"/>
  <c r="U169" i="1"/>
  <c r="W169" i="1"/>
  <c r="AB169" i="1"/>
  <c r="AI169" i="1"/>
  <c r="U170" i="1"/>
  <c r="W170" i="1"/>
  <c r="AB170" i="1"/>
  <c r="AI170" i="1"/>
  <c r="U171" i="1"/>
  <c r="W171" i="1"/>
  <c r="AB171" i="1"/>
  <c r="AI171" i="1"/>
  <c r="U172" i="1"/>
  <c r="W172" i="1"/>
  <c r="AB172" i="1"/>
  <c r="AI172" i="1"/>
  <c r="U173" i="1"/>
  <c r="W173" i="1"/>
  <c r="AB173" i="1"/>
  <c r="AI173" i="1"/>
  <c r="U174" i="1"/>
  <c r="W174" i="1"/>
  <c r="AB174" i="1"/>
  <c r="AI174" i="1"/>
  <c r="U175" i="1"/>
  <c r="W175" i="1"/>
  <c r="AB175" i="1"/>
  <c r="AI175" i="1"/>
  <c r="U176" i="1"/>
  <c r="W176" i="1"/>
  <c r="AB176" i="1"/>
  <c r="AI176" i="1"/>
  <c r="U177" i="1"/>
  <c r="W177" i="1"/>
  <c r="AB177" i="1"/>
  <c r="AI177" i="1"/>
  <c r="U178" i="1"/>
  <c r="W178" i="1"/>
  <c r="AB178" i="1"/>
  <c r="AI178" i="1"/>
  <c r="U179" i="1"/>
  <c r="W179" i="1"/>
  <c r="AB179" i="1"/>
  <c r="AI179" i="1"/>
  <c r="U180" i="1"/>
  <c r="W180" i="1"/>
  <c r="AB180" i="1"/>
  <c r="AI180" i="1"/>
  <c r="U181" i="1"/>
  <c r="W181" i="1"/>
  <c r="AB181" i="1"/>
  <c r="AI181" i="1"/>
  <c r="U182" i="1"/>
  <c r="W182" i="1"/>
  <c r="AB182" i="1"/>
  <c r="AI182" i="1"/>
  <c r="U183" i="1"/>
  <c r="W183" i="1"/>
  <c r="AB183" i="1"/>
  <c r="AI183" i="1"/>
  <c r="U184" i="1"/>
  <c r="W184" i="1"/>
  <c r="AB184" i="1"/>
  <c r="AI184" i="1"/>
  <c r="U185" i="1"/>
  <c r="W185" i="1"/>
  <c r="AB185" i="1"/>
  <c r="AI185" i="1"/>
  <c r="U186" i="1"/>
  <c r="W186" i="1"/>
  <c r="AB186" i="1"/>
  <c r="AI186" i="1"/>
  <c r="U187" i="1"/>
  <c r="W187" i="1"/>
  <c r="AB187" i="1"/>
  <c r="AI187" i="1"/>
  <c r="U188" i="1"/>
  <c r="W188" i="1"/>
  <c r="AB188" i="1"/>
  <c r="AI188" i="1"/>
  <c r="U189" i="1"/>
  <c r="W189" i="1"/>
  <c r="AB189" i="1"/>
  <c r="AI189" i="1"/>
  <c r="U190" i="1"/>
  <c r="W190" i="1"/>
  <c r="AB190" i="1"/>
  <c r="AI190" i="1"/>
  <c r="U191" i="1"/>
  <c r="W191" i="1"/>
  <c r="AB191" i="1"/>
  <c r="AI191" i="1"/>
  <c r="U192" i="1"/>
  <c r="W192" i="1"/>
  <c r="AB192" i="1"/>
  <c r="AI192" i="1"/>
  <c r="U193" i="1"/>
  <c r="W193" i="1"/>
  <c r="AB193" i="1"/>
  <c r="AI193" i="1"/>
  <c r="U194" i="1"/>
  <c r="W194" i="1"/>
  <c r="AB194" i="1"/>
  <c r="AI194" i="1"/>
  <c r="U195" i="1"/>
  <c r="W195" i="1"/>
  <c r="AB195" i="1"/>
  <c r="AI195" i="1"/>
  <c r="U196" i="1"/>
  <c r="W196" i="1"/>
  <c r="AB196" i="1"/>
  <c r="AI196" i="1"/>
  <c r="U197" i="1"/>
  <c r="W197" i="1"/>
  <c r="AB197" i="1"/>
  <c r="AI197" i="1"/>
  <c r="U198" i="1"/>
  <c r="W198" i="1"/>
  <c r="AB198" i="1"/>
  <c r="AI198" i="1"/>
  <c r="U199" i="1"/>
  <c r="W199" i="1"/>
  <c r="AB199" i="1"/>
  <c r="AI199" i="1"/>
  <c r="U200" i="1"/>
  <c r="W200" i="1"/>
  <c r="AB200" i="1"/>
  <c r="AI200" i="1"/>
  <c r="U201" i="1"/>
  <c r="W201" i="1"/>
  <c r="AB201" i="1"/>
  <c r="AI201" i="1"/>
  <c r="U202" i="1"/>
  <c r="W202" i="1"/>
  <c r="AB202" i="1"/>
  <c r="AI202" i="1"/>
  <c r="U203" i="1"/>
  <c r="W203" i="1"/>
  <c r="AB203" i="1"/>
  <c r="AI203" i="1"/>
  <c r="U204" i="1"/>
  <c r="W204" i="1"/>
  <c r="AB204" i="1"/>
  <c r="AI204" i="1"/>
  <c r="U205" i="1"/>
  <c r="W205" i="1"/>
  <c r="AB205" i="1"/>
  <c r="AI205" i="1"/>
  <c r="U206" i="1"/>
  <c r="W206" i="1"/>
  <c r="AB206" i="1"/>
  <c r="AI206" i="1"/>
  <c r="U207" i="1"/>
  <c r="W207" i="1"/>
  <c r="AB207" i="1"/>
  <c r="AI207" i="1"/>
  <c r="U208" i="1"/>
  <c r="W208" i="1"/>
  <c r="AB208" i="1"/>
  <c r="AI208" i="1"/>
  <c r="U209" i="1"/>
  <c r="W209" i="1"/>
  <c r="AB209" i="1"/>
  <c r="AI209" i="1"/>
  <c r="U210" i="1"/>
  <c r="W210" i="1"/>
  <c r="AB210" i="1"/>
  <c r="AI210" i="1"/>
  <c r="U211" i="1"/>
  <c r="W211" i="1"/>
  <c r="AB211" i="1"/>
  <c r="AI211" i="1"/>
  <c r="U212" i="1"/>
  <c r="W212" i="1"/>
  <c r="AB212" i="1"/>
  <c r="AI212" i="1"/>
  <c r="U213" i="1"/>
  <c r="W213" i="1"/>
  <c r="AB213" i="1"/>
  <c r="AI213" i="1"/>
  <c r="U214" i="1"/>
  <c r="W214" i="1"/>
  <c r="AB214" i="1"/>
  <c r="AI214" i="1"/>
  <c r="U215" i="1"/>
  <c r="W215" i="1"/>
  <c r="AB215" i="1"/>
  <c r="AI215" i="1"/>
  <c r="U216" i="1"/>
  <c r="W216" i="1"/>
  <c r="AB216" i="1"/>
  <c r="AI216" i="1"/>
  <c r="U217" i="1"/>
  <c r="W217" i="1"/>
  <c r="AB217" i="1"/>
  <c r="AI217" i="1"/>
  <c r="U218" i="1"/>
  <c r="W218" i="1"/>
  <c r="AB218" i="1"/>
  <c r="AI218" i="1"/>
  <c r="U219" i="1"/>
  <c r="W219" i="1"/>
  <c r="AB219" i="1"/>
  <c r="AI219" i="1"/>
  <c r="U220" i="1"/>
  <c r="W220" i="1"/>
  <c r="AB220" i="1"/>
  <c r="AI220" i="1"/>
  <c r="U221" i="1"/>
  <c r="W221" i="1"/>
  <c r="AB221" i="1"/>
  <c r="AI221" i="1"/>
  <c r="U222" i="1"/>
  <c r="W222" i="1"/>
  <c r="AB222" i="1"/>
  <c r="AI222" i="1"/>
  <c r="U223" i="1"/>
  <c r="W223" i="1"/>
  <c r="AB223" i="1"/>
  <c r="AI223" i="1"/>
  <c r="U224" i="1"/>
  <c r="W224" i="1"/>
  <c r="AB224" i="1"/>
  <c r="AI224" i="1"/>
  <c r="U225" i="1"/>
  <c r="W225" i="1"/>
  <c r="AB225" i="1"/>
  <c r="AI225" i="1"/>
  <c r="U226" i="1"/>
  <c r="W226" i="1"/>
  <c r="AB226" i="1"/>
  <c r="AI226" i="1"/>
  <c r="U227" i="1"/>
  <c r="W227" i="1"/>
  <c r="AB227" i="1"/>
  <c r="AI227" i="1"/>
  <c r="U228" i="1"/>
  <c r="W228" i="1"/>
  <c r="AB228" i="1"/>
  <c r="AI228" i="1"/>
  <c r="U229" i="1"/>
  <c r="W229" i="1"/>
  <c r="AB229" i="1"/>
  <c r="AI229" i="1"/>
  <c r="U230" i="1"/>
  <c r="W230" i="1"/>
  <c r="AB230" i="1"/>
  <c r="AI230" i="1"/>
  <c r="U231" i="1"/>
  <c r="W231" i="1"/>
  <c r="AB231" i="1"/>
  <c r="AI231" i="1"/>
  <c r="U232" i="1"/>
  <c r="W232" i="1"/>
  <c r="AB232" i="1"/>
  <c r="AI232" i="1"/>
  <c r="U233" i="1"/>
  <c r="W233" i="1"/>
  <c r="AB233" i="1"/>
  <c r="AI233" i="1"/>
  <c r="U234" i="1"/>
  <c r="W234" i="1"/>
  <c r="AB234" i="1"/>
  <c r="AI234" i="1"/>
  <c r="U235" i="1"/>
  <c r="W235" i="1"/>
  <c r="AB235" i="1"/>
  <c r="AI235" i="1"/>
  <c r="U236" i="1"/>
  <c r="W236" i="1"/>
  <c r="AB236" i="1"/>
  <c r="AI236" i="1"/>
  <c r="U237" i="1"/>
  <c r="W237" i="1"/>
  <c r="AB237" i="1"/>
  <c r="AI237" i="1"/>
  <c r="U238" i="1"/>
  <c r="W238" i="1"/>
  <c r="AB238" i="1"/>
  <c r="AI238" i="1"/>
  <c r="U239" i="1"/>
  <c r="W239" i="1"/>
  <c r="AB239" i="1"/>
  <c r="AI239" i="1"/>
  <c r="U240" i="1"/>
  <c r="W240" i="1"/>
  <c r="AB240" i="1"/>
  <c r="AI240" i="1"/>
  <c r="U241" i="1"/>
  <c r="W241" i="1"/>
  <c r="AB241" i="1"/>
  <c r="AI241" i="1"/>
  <c r="U242" i="1"/>
  <c r="W242" i="1"/>
  <c r="AB242" i="1"/>
  <c r="AI242" i="1"/>
  <c r="U243" i="1"/>
  <c r="W243" i="1"/>
  <c r="AB243" i="1"/>
  <c r="AI243" i="1"/>
  <c r="U244" i="1"/>
  <c r="W244" i="1"/>
  <c r="AB244" i="1"/>
  <c r="AI244" i="1"/>
  <c r="U245" i="1"/>
  <c r="W245" i="1"/>
  <c r="AB245" i="1"/>
  <c r="AI245" i="1"/>
  <c r="U246" i="1"/>
  <c r="W246" i="1"/>
  <c r="AB246" i="1"/>
  <c r="AI246" i="1"/>
  <c r="U247" i="1"/>
  <c r="W247" i="1"/>
  <c r="AB247" i="1"/>
  <c r="AI247" i="1"/>
  <c r="U248" i="1"/>
  <c r="W248" i="1"/>
  <c r="AB248" i="1"/>
  <c r="AI248" i="1"/>
  <c r="U249" i="1"/>
  <c r="W249" i="1"/>
  <c r="AB249" i="1"/>
  <c r="AI249" i="1"/>
  <c r="U250" i="1"/>
  <c r="W250" i="1"/>
  <c r="AB250" i="1"/>
  <c r="AI250" i="1"/>
  <c r="U251" i="1"/>
  <c r="W251" i="1"/>
  <c r="AB251" i="1"/>
  <c r="AI251" i="1"/>
  <c r="U252" i="1"/>
  <c r="W252" i="1"/>
  <c r="AB252" i="1"/>
  <c r="AI252" i="1"/>
  <c r="U253" i="1"/>
  <c r="W253" i="1"/>
  <c r="AB253" i="1"/>
  <c r="AI253" i="1"/>
  <c r="U254" i="1"/>
  <c r="W254" i="1"/>
  <c r="AB254" i="1"/>
  <c r="AI254" i="1"/>
  <c r="U255" i="1"/>
  <c r="W255" i="1"/>
  <c r="AB255" i="1"/>
  <c r="AI255" i="1"/>
  <c r="U256" i="1"/>
  <c r="W256" i="1"/>
  <c r="AB256" i="1"/>
  <c r="AI256" i="1"/>
  <c r="U257" i="1"/>
  <c r="W257" i="1"/>
  <c r="AB257" i="1"/>
  <c r="AI257" i="1"/>
  <c r="U258" i="1"/>
  <c r="W258" i="1"/>
  <c r="AB258" i="1"/>
  <c r="AI258" i="1"/>
  <c r="U259" i="1"/>
  <c r="W259" i="1"/>
  <c r="AB259" i="1"/>
  <c r="AI259" i="1"/>
  <c r="U260" i="1"/>
  <c r="W260" i="1"/>
  <c r="AB260" i="1"/>
  <c r="AI260" i="1"/>
  <c r="U261" i="1"/>
  <c r="W261" i="1"/>
  <c r="AB261" i="1"/>
  <c r="AI261" i="1"/>
  <c r="U262" i="1"/>
  <c r="W262" i="1"/>
  <c r="AB262" i="1"/>
  <c r="AI262" i="1"/>
  <c r="U263" i="1"/>
  <c r="W263" i="1"/>
  <c r="AB263" i="1"/>
  <c r="AI263" i="1"/>
  <c r="U264" i="1"/>
  <c r="W264" i="1"/>
  <c r="AB264" i="1"/>
  <c r="AI264" i="1"/>
  <c r="U265" i="1"/>
  <c r="W265" i="1"/>
  <c r="AB265" i="1"/>
  <c r="AI265" i="1"/>
  <c r="U266" i="1"/>
  <c r="W266" i="1"/>
  <c r="AB266" i="1"/>
  <c r="AI266" i="1"/>
  <c r="U267" i="1"/>
  <c r="W267" i="1"/>
  <c r="AB267" i="1"/>
  <c r="AI267" i="1"/>
  <c r="U268" i="1"/>
  <c r="W268" i="1"/>
  <c r="AB268" i="1"/>
  <c r="AI268" i="1"/>
  <c r="U269" i="1"/>
  <c r="W269" i="1"/>
  <c r="AB269" i="1"/>
  <c r="AI269" i="1"/>
  <c r="U270" i="1"/>
  <c r="W270" i="1"/>
  <c r="AB270" i="1"/>
  <c r="AI270" i="1"/>
  <c r="U271" i="1"/>
  <c r="W271" i="1"/>
  <c r="AB271" i="1"/>
  <c r="AI271" i="1"/>
  <c r="U272" i="1"/>
  <c r="W272" i="1"/>
  <c r="AB272" i="1"/>
  <c r="AI272" i="1"/>
  <c r="U273" i="1"/>
  <c r="W273" i="1"/>
  <c r="AB273" i="1"/>
  <c r="AI273" i="1"/>
  <c r="U274" i="1"/>
  <c r="W274" i="1"/>
  <c r="AB274" i="1"/>
  <c r="AI274" i="1"/>
  <c r="U275" i="1"/>
  <c r="W275" i="1"/>
  <c r="AB275" i="1"/>
  <c r="AI275" i="1"/>
  <c r="U276" i="1"/>
  <c r="W276" i="1"/>
  <c r="AB276" i="1"/>
  <c r="AI276" i="1"/>
  <c r="U277" i="1"/>
  <c r="W277" i="1"/>
  <c r="AB277" i="1"/>
  <c r="AI277" i="1"/>
  <c r="U278" i="1"/>
  <c r="W278" i="1"/>
  <c r="AB278" i="1"/>
  <c r="AI278" i="1"/>
  <c r="U279" i="1"/>
  <c r="W279" i="1"/>
  <c r="AB279" i="1"/>
  <c r="AI279" i="1"/>
  <c r="U280" i="1"/>
  <c r="W280" i="1"/>
  <c r="AB280" i="1"/>
  <c r="AI280" i="1"/>
  <c r="U281" i="1"/>
  <c r="W281" i="1"/>
  <c r="AB281" i="1"/>
  <c r="AI281" i="1"/>
  <c r="U282" i="1"/>
  <c r="W282" i="1"/>
  <c r="AB282" i="1"/>
  <c r="AI282" i="1"/>
  <c r="U283" i="1"/>
  <c r="W283" i="1"/>
  <c r="AB283" i="1"/>
  <c r="AI283" i="1"/>
  <c r="U284" i="1"/>
  <c r="W284" i="1"/>
  <c r="AB284" i="1"/>
  <c r="AI284" i="1"/>
  <c r="U285" i="1"/>
  <c r="W285" i="1"/>
  <c r="AB285" i="1"/>
  <c r="AI285" i="1"/>
  <c r="U286" i="1"/>
  <c r="W286" i="1"/>
  <c r="AB286" i="1"/>
  <c r="AI286" i="1"/>
  <c r="U287" i="1"/>
  <c r="W287" i="1"/>
  <c r="AB287" i="1"/>
  <c r="AI287" i="1"/>
  <c r="U288" i="1"/>
  <c r="W288" i="1"/>
  <c r="AB288" i="1"/>
  <c r="AI288" i="1"/>
  <c r="U289" i="1"/>
  <c r="W289" i="1"/>
  <c r="AB289" i="1"/>
  <c r="AI289" i="1"/>
  <c r="U290" i="1"/>
  <c r="W290" i="1"/>
  <c r="AB290" i="1"/>
  <c r="AI290" i="1"/>
  <c r="U291" i="1"/>
  <c r="W291" i="1"/>
  <c r="AB291" i="1"/>
  <c r="AI291" i="1"/>
  <c r="U292" i="1"/>
  <c r="W292" i="1"/>
  <c r="AB292" i="1"/>
  <c r="AI292" i="1"/>
  <c r="U293" i="1"/>
  <c r="W293" i="1"/>
  <c r="AB293" i="1"/>
  <c r="AI293" i="1"/>
  <c r="U294" i="1"/>
  <c r="W294" i="1"/>
  <c r="AB294" i="1"/>
  <c r="AI294" i="1"/>
  <c r="U295" i="1"/>
  <c r="W295" i="1"/>
  <c r="AB295" i="1"/>
  <c r="AI295" i="1"/>
  <c r="U296" i="1"/>
  <c r="W296" i="1"/>
  <c r="AB296" i="1"/>
  <c r="U297" i="1"/>
  <c r="W297" i="1"/>
  <c r="AB297" i="1"/>
  <c r="AI297" i="1"/>
  <c r="U298" i="1"/>
  <c r="W298" i="1"/>
  <c r="AB298" i="1"/>
  <c r="AI298" i="1"/>
  <c r="U299" i="1"/>
  <c r="W299" i="1"/>
  <c r="AB299" i="1"/>
  <c r="AI299" i="1"/>
  <c r="U300" i="1"/>
  <c r="W300" i="1"/>
  <c r="AB300" i="1"/>
  <c r="AI300" i="1"/>
  <c r="U301" i="1"/>
  <c r="W301" i="1"/>
  <c r="AB301" i="1"/>
  <c r="AI301" i="1"/>
  <c r="U302" i="1"/>
  <c r="W302" i="1"/>
  <c r="AB302" i="1"/>
  <c r="AI302" i="1"/>
  <c r="U303" i="1"/>
  <c r="W303" i="1"/>
  <c r="AB303" i="1"/>
  <c r="AI303" i="1"/>
  <c r="U304" i="1"/>
  <c r="W304" i="1"/>
  <c r="AB304" i="1"/>
  <c r="AI304" i="1"/>
  <c r="U305" i="1"/>
  <c r="W305" i="1"/>
  <c r="AB305" i="1"/>
  <c r="AI305" i="1"/>
  <c r="U306" i="1"/>
  <c r="W306" i="1"/>
  <c r="AB306" i="1"/>
  <c r="AI306" i="1"/>
  <c r="U307" i="1"/>
  <c r="W307" i="1"/>
  <c r="AB307" i="1"/>
  <c r="AI307" i="1"/>
  <c r="U308" i="1"/>
  <c r="W308" i="1"/>
  <c r="AB308" i="1"/>
  <c r="AI308" i="1"/>
  <c r="U309" i="1"/>
  <c r="W309" i="1"/>
  <c r="AB309" i="1"/>
  <c r="AI309" i="1"/>
  <c r="U310" i="1"/>
  <c r="W310" i="1"/>
  <c r="AB310" i="1"/>
  <c r="AI310" i="1"/>
  <c r="U311" i="1"/>
  <c r="W311" i="1"/>
  <c r="AB311" i="1"/>
  <c r="AI311" i="1"/>
  <c r="U312" i="1"/>
  <c r="W312" i="1"/>
  <c r="AB312" i="1"/>
  <c r="AI312" i="1"/>
  <c r="U313" i="1"/>
  <c r="W313" i="1"/>
  <c r="AB313" i="1"/>
  <c r="AI313" i="1"/>
  <c r="U314" i="1"/>
  <c r="W314" i="1"/>
  <c r="AB314" i="1"/>
  <c r="AI314" i="1"/>
  <c r="U315" i="1"/>
  <c r="W315" i="1"/>
  <c r="AB315" i="1"/>
  <c r="AI315" i="1"/>
  <c r="U316" i="1"/>
  <c r="W316" i="1"/>
  <c r="AB316" i="1"/>
  <c r="AI316" i="1"/>
  <c r="U317" i="1"/>
  <c r="W317" i="1"/>
  <c r="AB317" i="1"/>
  <c r="AI317" i="1"/>
  <c r="U318" i="1"/>
  <c r="W318" i="1"/>
  <c r="AB318" i="1"/>
  <c r="AI318" i="1"/>
  <c r="U319" i="1"/>
  <c r="W319" i="1"/>
  <c r="AB319" i="1"/>
  <c r="AI319" i="1"/>
  <c r="U320" i="1"/>
  <c r="W320" i="1"/>
  <c r="AB320" i="1"/>
  <c r="AI320" i="1"/>
  <c r="U321" i="1"/>
  <c r="W321" i="1"/>
  <c r="AB321" i="1"/>
  <c r="AI321" i="1"/>
  <c r="U323" i="1"/>
  <c r="W323" i="1"/>
  <c r="AB323" i="1"/>
  <c r="AI323" i="1"/>
  <c r="U322" i="1"/>
  <c r="W322" i="1"/>
  <c r="AB322" i="1"/>
  <c r="AI322" i="1"/>
  <c r="U324" i="1"/>
  <c r="W324" i="1"/>
  <c r="AB324" i="1"/>
  <c r="AI324" i="1"/>
  <c r="O10" i="1" l="1"/>
  <c r="O166" i="1"/>
  <c r="O54" i="1"/>
  <c r="O310" i="1"/>
  <c r="O294" i="1"/>
  <c r="O278" i="1"/>
  <c r="O246" i="1"/>
  <c r="O230" i="1"/>
  <c r="O214" i="1"/>
  <c r="O182" i="1"/>
  <c r="O150" i="1"/>
  <c r="O118" i="1"/>
  <c r="O102" i="1"/>
  <c r="O86" i="1"/>
  <c r="O38" i="1"/>
  <c r="O22" i="1"/>
  <c r="O6" i="1"/>
  <c r="O4" i="1"/>
  <c r="O198" i="1"/>
  <c r="O134" i="1"/>
  <c r="O70" i="1"/>
  <c r="O2" i="1"/>
  <c r="O14" i="1"/>
  <c r="O262" i="1"/>
  <c r="O316" i="1"/>
  <c r="O312" i="1"/>
  <c r="O280" i="1"/>
  <c r="O268" i="1"/>
  <c r="O260" i="1"/>
  <c r="O252" i="1"/>
  <c r="O244" i="1"/>
  <c r="O236" i="1"/>
  <c r="O228" i="1"/>
  <c r="O216" i="1"/>
  <c r="O204" i="1"/>
  <c r="O200" i="1"/>
  <c r="O188" i="1"/>
  <c r="O176" i="1"/>
  <c r="O164" i="1"/>
  <c r="O160" i="1"/>
  <c r="O156" i="1"/>
  <c r="O152" i="1"/>
  <c r="O148" i="1"/>
  <c r="O144" i="1"/>
  <c r="O140" i="1"/>
  <c r="O136" i="1"/>
  <c r="O132" i="1"/>
  <c r="O128" i="1"/>
  <c r="O124" i="1"/>
  <c r="O120" i="1"/>
  <c r="O116" i="1"/>
  <c r="O112" i="1"/>
  <c r="O108" i="1"/>
  <c r="O104" i="1"/>
  <c r="O100" i="1"/>
  <c r="O96" i="1"/>
  <c r="O92" i="1"/>
  <c r="O88" i="1"/>
  <c r="O84" i="1"/>
  <c r="O80" i="1"/>
  <c r="O76" i="1"/>
  <c r="O72" i="1"/>
  <c r="O68" i="1"/>
  <c r="O64" i="1"/>
  <c r="O60" i="1"/>
  <c r="O56" i="1"/>
  <c r="O52" i="1"/>
  <c r="O48" i="1"/>
  <c r="O44" i="1"/>
  <c r="O40" i="1"/>
  <c r="O36" i="1"/>
  <c r="O32" i="1"/>
  <c r="O28" i="1"/>
  <c r="O24" i="1"/>
  <c r="O20" i="1"/>
  <c r="O3" i="1"/>
  <c r="O7" i="1"/>
  <c r="O11" i="1"/>
  <c r="O15" i="1"/>
  <c r="O26" i="1"/>
  <c r="O42" i="1"/>
  <c r="O58" i="1"/>
  <c r="O74" i="1"/>
  <c r="O90" i="1"/>
  <c r="O106" i="1"/>
  <c r="O122" i="1"/>
  <c r="O138" i="1"/>
  <c r="O154" i="1"/>
  <c r="O170" i="1"/>
  <c r="O186" i="1"/>
  <c r="O202" i="1"/>
  <c r="O218" i="1"/>
  <c r="O234" i="1"/>
  <c r="O250" i="1"/>
  <c r="O266" i="1"/>
  <c r="O282" i="1"/>
  <c r="O298" i="1"/>
  <c r="O314" i="1"/>
  <c r="O324" i="1"/>
  <c r="O320" i="1"/>
  <c r="O308" i="1"/>
  <c r="O304" i="1"/>
  <c r="O284" i="1"/>
  <c r="O276" i="1"/>
  <c r="O272" i="1"/>
  <c r="O264" i="1"/>
  <c r="O256" i="1"/>
  <c r="O248" i="1"/>
  <c r="O240" i="1"/>
  <c r="O232" i="1"/>
  <c r="O224" i="1"/>
  <c r="O220" i="1"/>
  <c r="O212" i="1"/>
  <c r="O208" i="1"/>
  <c r="O196" i="1"/>
  <c r="O192" i="1"/>
  <c r="O184" i="1"/>
  <c r="O180" i="1"/>
  <c r="O172" i="1"/>
  <c r="O168" i="1"/>
  <c r="O8" i="1"/>
  <c r="O12" i="1"/>
  <c r="O16" i="1"/>
  <c r="O30" i="1"/>
  <c r="O46" i="1"/>
  <c r="O62" i="1"/>
  <c r="O78" i="1"/>
  <c r="O94" i="1"/>
  <c r="O110" i="1"/>
  <c r="O126" i="1"/>
  <c r="O142" i="1"/>
  <c r="O158" i="1"/>
  <c r="O174" i="1"/>
  <c r="O190" i="1"/>
  <c r="O206" i="1"/>
  <c r="O222" i="1"/>
  <c r="O238" i="1"/>
  <c r="O254" i="1"/>
  <c r="O270" i="1"/>
  <c r="O286" i="1"/>
  <c r="O302" i="1"/>
  <c r="O318" i="1"/>
  <c r="O300" i="1"/>
  <c r="O296" i="1"/>
  <c r="O292" i="1"/>
  <c r="O288" i="1"/>
  <c r="O322" i="1"/>
  <c r="O321" i="1"/>
  <c r="O319" i="1"/>
  <c r="O317" i="1"/>
  <c r="O315" i="1"/>
  <c r="O313" i="1"/>
  <c r="O311" i="1"/>
  <c r="O309" i="1"/>
  <c r="O307" i="1"/>
  <c r="O305" i="1"/>
  <c r="O303" i="1"/>
  <c r="O301" i="1"/>
  <c r="O299" i="1"/>
  <c r="O297" i="1"/>
  <c r="O295" i="1"/>
  <c r="O293" i="1"/>
  <c r="O291" i="1"/>
  <c r="O289" i="1"/>
  <c r="O287" i="1"/>
  <c r="O285" i="1"/>
  <c r="O283" i="1"/>
  <c r="O281" i="1"/>
  <c r="O279" i="1"/>
  <c r="O277" i="1"/>
  <c r="O275" i="1"/>
  <c r="O273" i="1"/>
  <c r="O271" i="1"/>
  <c r="O269" i="1"/>
  <c r="O267" i="1"/>
  <c r="O265" i="1"/>
  <c r="O263" i="1"/>
  <c r="O261" i="1"/>
  <c r="O259" i="1"/>
  <c r="O257" i="1"/>
  <c r="O255" i="1"/>
  <c r="O253" i="1"/>
  <c r="O251" i="1"/>
  <c r="O249" i="1"/>
  <c r="O247" i="1"/>
  <c r="O245" i="1"/>
  <c r="O243" i="1"/>
  <c r="O241" i="1"/>
  <c r="O239" i="1"/>
  <c r="O237" i="1"/>
  <c r="O235" i="1"/>
  <c r="O233" i="1"/>
  <c r="O231" i="1"/>
  <c r="O229" i="1"/>
  <c r="O227" i="1"/>
  <c r="O225" i="1"/>
  <c r="O223" i="1"/>
  <c r="O221" i="1"/>
  <c r="O219" i="1"/>
  <c r="O217" i="1"/>
  <c r="O215" i="1"/>
  <c r="O213" i="1"/>
  <c r="O211" i="1"/>
  <c r="O209" i="1"/>
  <c r="O207" i="1"/>
  <c r="O205" i="1"/>
  <c r="O203" i="1"/>
  <c r="O201" i="1"/>
  <c r="O199" i="1"/>
  <c r="O197" i="1"/>
  <c r="O195" i="1"/>
  <c r="O193" i="1"/>
  <c r="O191" i="1"/>
  <c r="O189" i="1"/>
  <c r="O187" i="1"/>
  <c r="O185" i="1"/>
  <c r="O183" i="1"/>
  <c r="O181" i="1"/>
  <c r="O179" i="1"/>
  <c r="O177" i="1"/>
  <c r="O175" i="1"/>
  <c r="O173" i="1"/>
  <c r="O171" i="1"/>
  <c r="O169" i="1"/>
  <c r="O167" i="1"/>
  <c r="O165" i="1"/>
  <c r="O163" i="1"/>
  <c r="O161" i="1"/>
  <c r="O159" i="1"/>
  <c r="O157" i="1"/>
  <c r="O155" i="1"/>
  <c r="O153" i="1"/>
  <c r="O151" i="1"/>
  <c r="O149" i="1"/>
  <c r="O147" i="1"/>
  <c r="O145" i="1"/>
  <c r="O143" i="1"/>
  <c r="O141" i="1"/>
  <c r="O139" i="1"/>
  <c r="O137" i="1"/>
  <c r="O135" i="1"/>
  <c r="O133" i="1"/>
  <c r="O131" i="1"/>
  <c r="O129" i="1"/>
  <c r="O127" i="1"/>
  <c r="O125" i="1"/>
  <c r="O123" i="1"/>
  <c r="O121" i="1"/>
  <c r="O119" i="1"/>
  <c r="O117" i="1"/>
  <c r="O115" i="1"/>
  <c r="O113" i="1"/>
  <c r="O111" i="1"/>
  <c r="O109" i="1"/>
  <c r="O107" i="1"/>
  <c r="O105" i="1"/>
  <c r="O103" i="1"/>
  <c r="O101" i="1"/>
  <c r="O99" i="1"/>
  <c r="O97" i="1"/>
  <c r="O95" i="1"/>
  <c r="O93" i="1"/>
  <c r="O91" i="1"/>
  <c r="O89" i="1"/>
  <c r="O87" i="1"/>
  <c r="O85" i="1"/>
  <c r="O83" i="1"/>
  <c r="O81" i="1"/>
  <c r="O79" i="1"/>
  <c r="O77" i="1"/>
  <c r="O75" i="1"/>
  <c r="O73" i="1"/>
  <c r="O71" i="1"/>
  <c r="O69" i="1"/>
  <c r="O67" i="1"/>
  <c r="O65" i="1"/>
  <c r="O63" i="1"/>
  <c r="O61" i="1"/>
  <c r="O59" i="1"/>
  <c r="O57" i="1"/>
  <c r="O55" i="1"/>
  <c r="O53" i="1"/>
  <c r="O51" i="1"/>
  <c r="O49" i="1"/>
  <c r="O47" i="1"/>
  <c r="O45" i="1"/>
  <c r="O43" i="1"/>
  <c r="O41" i="1"/>
  <c r="O39" i="1"/>
  <c r="O37" i="1"/>
  <c r="O35" i="1"/>
  <c r="O33" i="1"/>
  <c r="O31" i="1"/>
  <c r="O29" i="1"/>
  <c r="O27" i="1"/>
  <c r="O25" i="1"/>
  <c r="O23" i="1"/>
  <c r="O21" i="1"/>
  <c r="O19" i="1"/>
  <c r="O17" i="1"/>
  <c r="O5" i="1"/>
  <c r="O9" i="1"/>
  <c r="O13" i="1"/>
  <c r="O18" i="1"/>
  <c r="O34" i="1"/>
  <c r="O50" i="1"/>
  <c r="O66" i="1"/>
  <c r="O82" i="1"/>
  <c r="O98" i="1"/>
  <c r="O114" i="1"/>
  <c r="O130" i="1"/>
  <c r="O146" i="1"/>
  <c r="O162" i="1"/>
  <c r="O178" i="1"/>
  <c r="O194" i="1"/>
  <c r="O210" i="1"/>
  <c r="O226" i="1"/>
  <c r="O242" i="1"/>
  <c r="O258" i="1"/>
  <c r="O274" i="1"/>
  <c r="O290" i="1"/>
  <c r="O306" i="1"/>
  <c r="O323" i="1"/>
  <c r="C4" i="2"/>
  <c r="K13" i="2" l="1"/>
  <c r="K5" i="2" s="1"/>
  <c r="L14" i="2"/>
  <c r="L6" i="2" s="1"/>
  <c r="K14" i="2"/>
  <c r="K6" i="2" s="1"/>
  <c r="L13" i="2"/>
  <c r="L5" i="2" s="1"/>
  <c r="AJ349" i="1" l="1"/>
  <c r="D6" i="2" l="1"/>
  <c r="E6" i="2" l="1"/>
  <c r="U350" i="1"/>
  <c r="W350" i="1"/>
  <c r="E14" i="2"/>
  <c r="E12" i="2"/>
  <c r="E15" i="2"/>
  <c r="AB344" i="1"/>
  <c r="AB343" i="1"/>
  <c r="AB342" i="1"/>
  <c r="AB341" i="1"/>
  <c r="AB340" i="1"/>
  <c r="AB339" i="1"/>
  <c r="AB338" i="1"/>
  <c r="AB337" i="1"/>
  <c r="AB336" i="1"/>
  <c r="AB335" i="1"/>
  <c r="AB334" i="1"/>
  <c r="AB333" i="1"/>
  <c r="AB332" i="1"/>
  <c r="AB331" i="1"/>
  <c r="AB330" i="1"/>
  <c r="AB329" i="1"/>
  <c r="AB328" i="1"/>
  <c r="AB327" i="1"/>
  <c r="AB326" i="1"/>
  <c r="AB325" i="1"/>
  <c r="W344" i="1"/>
  <c r="W343" i="1"/>
  <c r="W342" i="1"/>
  <c r="W341" i="1"/>
  <c r="W340" i="1"/>
  <c r="W339" i="1"/>
  <c r="W338" i="1"/>
  <c r="W337" i="1"/>
  <c r="W336" i="1"/>
  <c r="W335" i="1"/>
  <c r="W334" i="1"/>
  <c r="W333" i="1"/>
  <c r="W332" i="1"/>
  <c r="W331" i="1"/>
  <c r="W330" i="1"/>
  <c r="W329" i="1"/>
  <c r="W328" i="1"/>
  <c r="W327" i="1"/>
  <c r="W326" i="1"/>
  <c r="W325" i="1"/>
  <c r="U344" i="1"/>
  <c r="U343" i="1"/>
  <c r="U342" i="1"/>
  <c r="U341" i="1"/>
  <c r="U340" i="1"/>
  <c r="U339" i="1"/>
  <c r="U338" i="1"/>
  <c r="U337" i="1"/>
  <c r="U336" i="1"/>
  <c r="U335" i="1"/>
  <c r="U334" i="1"/>
  <c r="U333" i="1"/>
  <c r="U332" i="1"/>
  <c r="U331" i="1"/>
  <c r="U330" i="1"/>
  <c r="U329" i="1"/>
  <c r="U328" i="1"/>
  <c r="U327" i="1"/>
  <c r="U326" i="1"/>
  <c r="U325" i="1"/>
  <c r="S344" i="1"/>
  <c r="S343" i="1"/>
  <c r="S342" i="1"/>
  <c r="S341" i="1"/>
  <c r="S340" i="1"/>
  <c r="S339" i="1"/>
  <c r="S338" i="1"/>
  <c r="S337" i="1"/>
  <c r="S336" i="1"/>
  <c r="S335" i="1"/>
  <c r="S334" i="1"/>
  <c r="S333" i="1"/>
  <c r="S332" i="1"/>
  <c r="S331" i="1"/>
  <c r="S330" i="1"/>
  <c r="S329" i="1"/>
  <c r="S328" i="1"/>
  <c r="S327" i="1"/>
  <c r="S326" i="1"/>
  <c r="S325" i="1"/>
  <c r="S324" i="1"/>
  <c r="S322" i="1"/>
  <c r="S323" i="1"/>
  <c r="S321" i="1"/>
  <c r="S320" i="1"/>
  <c r="S319" i="1"/>
  <c r="S318" i="1"/>
  <c r="S317" i="1"/>
  <c r="S316" i="1"/>
  <c r="S315" i="1"/>
  <c r="S314" i="1"/>
  <c r="S313" i="1"/>
  <c r="S312" i="1"/>
  <c r="S311" i="1"/>
  <c r="S310" i="1"/>
  <c r="S309" i="1"/>
  <c r="S308" i="1"/>
  <c r="S307" i="1"/>
  <c r="S306" i="1"/>
  <c r="S305" i="1"/>
  <c r="S304" i="1"/>
  <c r="S303" i="1"/>
  <c r="S302" i="1"/>
  <c r="S301" i="1"/>
  <c r="S300" i="1"/>
  <c r="S299" i="1"/>
  <c r="S298" i="1"/>
  <c r="S297" i="1"/>
  <c r="S296" i="1"/>
  <c r="S295" i="1"/>
  <c r="S294" i="1"/>
  <c r="S293" i="1"/>
  <c r="S292" i="1"/>
  <c r="S291" i="1"/>
  <c r="S290" i="1"/>
  <c r="S289" i="1"/>
  <c r="S288" i="1"/>
  <c r="S287" i="1"/>
  <c r="S286" i="1"/>
  <c r="S285" i="1"/>
  <c r="S284" i="1"/>
  <c r="S283" i="1"/>
  <c r="S282" i="1"/>
  <c r="S281" i="1"/>
  <c r="S280" i="1"/>
  <c r="S279" i="1"/>
  <c r="S278" i="1"/>
  <c r="S277" i="1"/>
  <c r="S276" i="1"/>
  <c r="S275" i="1"/>
  <c r="S274" i="1"/>
  <c r="S273" i="1"/>
  <c r="S272" i="1"/>
  <c r="S271" i="1"/>
  <c r="S270" i="1"/>
  <c r="S269" i="1"/>
  <c r="S268" i="1"/>
  <c r="S267" i="1"/>
  <c r="S266" i="1"/>
  <c r="S265" i="1"/>
  <c r="S264" i="1"/>
  <c r="S263" i="1"/>
  <c r="S262" i="1"/>
  <c r="S261" i="1"/>
  <c r="S260" i="1"/>
  <c r="S259" i="1"/>
  <c r="S258" i="1"/>
  <c r="S257" i="1"/>
  <c r="S256" i="1"/>
  <c r="S255" i="1"/>
  <c r="S254" i="1"/>
  <c r="S253" i="1"/>
  <c r="S252" i="1"/>
  <c r="S251" i="1"/>
  <c r="S250" i="1"/>
  <c r="S249" i="1"/>
  <c r="S248" i="1"/>
  <c r="S247" i="1"/>
  <c r="S246" i="1"/>
  <c r="S245" i="1"/>
  <c r="S244" i="1"/>
  <c r="S243" i="1"/>
  <c r="S242" i="1"/>
  <c r="S241" i="1"/>
  <c r="S240" i="1"/>
  <c r="S239" i="1"/>
  <c r="S238" i="1"/>
  <c r="S237" i="1"/>
  <c r="S236" i="1"/>
  <c r="S235" i="1"/>
  <c r="S234" i="1"/>
  <c r="S233" i="1"/>
  <c r="S232" i="1"/>
  <c r="S231" i="1"/>
  <c r="S230" i="1"/>
  <c r="S229" i="1"/>
  <c r="S228" i="1"/>
  <c r="S227" i="1"/>
  <c r="S226" i="1"/>
  <c r="S225" i="1"/>
  <c r="S224" i="1"/>
  <c r="S223" i="1"/>
  <c r="S222" i="1"/>
  <c r="S221" i="1"/>
  <c r="S220" i="1"/>
  <c r="S219" i="1"/>
  <c r="S218" i="1"/>
  <c r="S217" i="1"/>
  <c r="S216" i="1"/>
  <c r="S215" i="1"/>
  <c r="S214" i="1"/>
  <c r="S213" i="1"/>
  <c r="S212" i="1"/>
  <c r="S211" i="1"/>
  <c r="S210" i="1"/>
  <c r="S209" i="1"/>
  <c r="S208" i="1"/>
  <c r="S207" i="1"/>
  <c r="S206" i="1"/>
  <c r="S205" i="1"/>
  <c r="S204" i="1"/>
  <c r="S203" i="1"/>
  <c r="S202" i="1"/>
  <c r="S201" i="1"/>
  <c r="S200" i="1"/>
  <c r="S199" i="1"/>
  <c r="S198" i="1"/>
  <c r="S197" i="1"/>
  <c r="S196" i="1"/>
  <c r="S195" i="1"/>
  <c r="S194" i="1"/>
  <c r="S193" i="1"/>
  <c r="S192" i="1"/>
  <c r="S191" i="1"/>
  <c r="S190" i="1"/>
  <c r="S189" i="1"/>
  <c r="S188" i="1"/>
  <c r="S187" i="1"/>
  <c r="S186" i="1"/>
  <c r="S185" i="1"/>
  <c r="S184" i="1"/>
  <c r="S183" i="1"/>
  <c r="S182" i="1"/>
  <c r="S181" i="1"/>
  <c r="S180" i="1"/>
  <c r="S179" i="1"/>
  <c r="S178" i="1"/>
  <c r="S177" i="1"/>
  <c r="S176" i="1"/>
  <c r="S175" i="1"/>
  <c r="S174" i="1"/>
  <c r="S173" i="1"/>
  <c r="S172" i="1"/>
  <c r="S171" i="1"/>
  <c r="S170" i="1"/>
  <c r="S169" i="1"/>
  <c r="S168" i="1"/>
  <c r="S167" i="1"/>
  <c r="S166" i="1"/>
  <c r="S165" i="1"/>
  <c r="S164" i="1"/>
  <c r="S163" i="1"/>
  <c r="S162" i="1"/>
  <c r="S161" i="1"/>
  <c r="S160" i="1"/>
  <c r="S159" i="1"/>
  <c r="S158" i="1"/>
  <c r="S157" i="1"/>
  <c r="S156" i="1"/>
  <c r="S155" i="1"/>
  <c r="S154" i="1"/>
  <c r="S153" i="1"/>
  <c r="S152" i="1"/>
  <c r="S151" i="1"/>
  <c r="S150" i="1"/>
  <c r="S149" i="1"/>
  <c r="S148" i="1"/>
  <c r="S147" i="1"/>
  <c r="S146" i="1"/>
  <c r="S145" i="1"/>
  <c r="S144" i="1"/>
  <c r="S143" i="1"/>
  <c r="S142" i="1"/>
  <c r="S141" i="1"/>
  <c r="S140" i="1"/>
  <c r="S139" i="1"/>
  <c r="S138" i="1"/>
  <c r="S137" i="1"/>
  <c r="S136" i="1"/>
  <c r="S135" i="1"/>
  <c r="S134" i="1"/>
  <c r="S133" i="1"/>
  <c r="S132" i="1"/>
  <c r="S131" i="1"/>
  <c r="S130" i="1"/>
  <c r="S129" i="1"/>
  <c r="S128" i="1"/>
  <c r="S127" i="1"/>
  <c r="S126" i="1"/>
  <c r="S125" i="1"/>
  <c r="S124" i="1"/>
  <c r="S123" i="1"/>
  <c r="S122" i="1"/>
  <c r="S121" i="1"/>
  <c r="S120" i="1"/>
  <c r="S119" i="1"/>
  <c r="S118" i="1"/>
  <c r="S117" i="1"/>
  <c r="S116" i="1"/>
  <c r="S115" i="1"/>
  <c r="S114" i="1"/>
  <c r="S113" i="1"/>
  <c r="S112" i="1"/>
  <c r="S111" i="1"/>
  <c r="S110" i="1"/>
  <c r="S109" i="1"/>
  <c r="S108" i="1"/>
  <c r="S107" i="1"/>
  <c r="S106" i="1"/>
  <c r="S105" i="1"/>
  <c r="S104" i="1"/>
  <c r="S103" i="1"/>
  <c r="S102" i="1"/>
  <c r="S101" i="1"/>
  <c r="S100" i="1"/>
  <c r="S99" i="1"/>
  <c r="S98" i="1"/>
  <c r="S97" i="1"/>
  <c r="S96" i="1"/>
  <c r="S95" i="1"/>
  <c r="S94" i="1"/>
  <c r="S93" i="1"/>
  <c r="S92" i="1"/>
  <c r="S91" i="1"/>
  <c r="S90" i="1"/>
  <c r="S89" i="1"/>
  <c r="S88" i="1"/>
  <c r="S87" i="1"/>
  <c r="S86" i="1"/>
  <c r="S85" i="1"/>
  <c r="S84" i="1"/>
  <c r="S83" i="1"/>
  <c r="S82" i="1"/>
  <c r="S81" i="1"/>
  <c r="S80" i="1"/>
  <c r="S79" i="1"/>
  <c r="S78" i="1"/>
  <c r="S77" i="1"/>
  <c r="S76" i="1"/>
  <c r="S75" i="1"/>
  <c r="S74" i="1"/>
  <c r="S73" i="1"/>
  <c r="S72" i="1"/>
  <c r="S71" i="1"/>
  <c r="S70" i="1"/>
  <c r="S69" i="1"/>
  <c r="S68" i="1"/>
  <c r="S67" i="1"/>
  <c r="S66" i="1"/>
  <c r="S65" i="1"/>
  <c r="S64" i="1"/>
  <c r="S63" i="1"/>
  <c r="S62" i="1"/>
  <c r="S61" i="1"/>
  <c r="S60" i="1"/>
  <c r="S59" i="1"/>
  <c r="S58" i="1"/>
  <c r="S57" i="1"/>
  <c r="S56" i="1"/>
  <c r="S55" i="1"/>
  <c r="S54" i="1"/>
  <c r="S53" i="1"/>
  <c r="S52" i="1"/>
  <c r="S51" i="1"/>
  <c r="S50" i="1"/>
  <c r="S49" i="1"/>
  <c r="S48" i="1"/>
  <c r="S47" i="1"/>
  <c r="S46" i="1"/>
  <c r="S45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  <c r="S7" i="1"/>
  <c r="S6" i="1"/>
  <c r="S5" i="1"/>
  <c r="S4" i="1"/>
  <c r="S3" i="1"/>
  <c r="S2" i="1"/>
  <c r="M344" i="1"/>
  <c r="M343" i="1"/>
  <c r="M342" i="1"/>
  <c r="M341" i="1"/>
  <c r="M340" i="1"/>
  <c r="M339" i="1"/>
  <c r="M338" i="1"/>
  <c r="M337" i="1"/>
  <c r="M336" i="1"/>
  <c r="M335" i="1"/>
  <c r="M334" i="1"/>
  <c r="M333" i="1"/>
  <c r="M332" i="1"/>
  <c r="M331" i="1"/>
  <c r="M330" i="1"/>
  <c r="M329" i="1"/>
  <c r="M328" i="1"/>
  <c r="M327" i="1"/>
  <c r="M326" i="1"/>
  <c r="M325" i="1"/>
  <c r="M324" i="1"/>
  <c r="M322" i="1"/>
  <c r="M323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M286" i="1"/>
  <c r="M285" i="1"/>
  <c r="M284" i="1"/>
  <c r="M283" i="1"/>
  <c r="M282" i="1"/>
  <c r="M281" i="1"/>
  <c r="M280" i="1"/>
  <c r="M279" i="1"/>
  <c r="M278" i="1"/>
  <c r="M277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M4" i="1"/>
  <c r="M3" i="1"/>
  <c r="L344" i="1"/>
  <c r="L343" i="1"/>
  <c r="L342" i="1"/>
  <c r="L341" i="1"/>
  <c r="L340" i="1"/>
  <c r="L339" i="1"/>
  <c r="L338" i="1"/>
  <c r="L337" i="1"/>
  <c r="L336" i="1"/>
  <c r="L335" i="1"/>
  <c r="L334" i="1"/>
  <c r="L333" i="1"/>
  <c r="L332" i="1"/>
  <c r="L331" i="1"/>
  <c r="L330" i="1"/>
  <c r="L329" i="1"/>
  <c r="L328" i="1"/>
  <c r="L327" i="1"/>
  <c r="L326" i="1"/>
  <c r="L325" i="1"/>
  <c r="L324" i="1"/>
  <c r="L322" i="1"/>
  <c r="L323" i="1"/>
  <c r="L321" i="1"/>
  <c r="L320" i="1"/>
  <c r="L319" i="1"/>
  <c r="L318" i="1"/>
  <c r="L317" i="1"/>
  <c r="L316" i="1"/>
  <c r="L315" i="1"/>
  <c r="L314" i="1"/>
  <c r="L313" i="1"/>
  <c r="L312" i="1"/>
  <c r="L311" i="1"/>
  <c r="L310" i="1"/>
  <c r="L309" i="1"/>
  <c r="L308" i="1"/>
  <c r="L307" i="1"/>
  <c r="L306" i="1"/>
  <c r="L305" i="1"/>
  <c r="L304" i="1"/>
  <c r="L303" i="1"/>
  <c r="L302" i="1"/>
  <c r="L301" i="1"/>
  <c r="L300" i="1"/>
  <c r="L299" i="1"/>
  <c r="L298" i="1"/>
  <c r="L297" i="1"/>
  <c r="L296" i="1"/>
  <c r="L295" i="1"/>
  <c r="L294" i="1"/>
  <c r="L293" i="1"/>
  <c r="L292" i="1"/>
  <c r="L291" i="1"/>
  <c r="L290" i="1"/>
  <c r="L289" i="1"/>
  <c r="L288" i="1"/>
  <c r="L287" i="1"/>
  <c r="L286" i="1"/>
  <c r="L285" i="1"/>
  <c r="L284" i="1"/>
  <c r="L283" i="1"/>
  <c r="L282" i="1"/>
  <c r="L281" i="1"/>
  <c r="L280" i="1"/>
  <c r="L279" i="1"/>
  <c r="L278" i="1"/>
  <c r="L277" i="1"/>
  <c r="L276" i="1"/>
  <c r="L275" i="1"/>
  <c r="L274" i="1"/>
  <c r="L273" i="1"/>
  <c r="L272" i="1"/>
  <c r="L271" i="1"/>
  <c r="L270" i="1"/>
  <c r="L269" i="1"/>
  <c r="L268" i="1"/>
  <c r="L267" i="1"/>
  <c r="L266" i="1"/>
  <c r="L265" i="1"/>
  <c r="L264" i="1"/>
  <c r="L263" i="1"/>
  <c r="L262" i="1"/>
  <c r="L261" i="1"/>
  <c r="L260" i="1"/>
  <c r="L259" i="1"/>
  <c r="L258" i="1"/>
  <c r="L257" i="1"/>
  <c r="L256" i="1"/>
  <c r="L255" i="1"/>
  <c r="L254" i="1"/>
  <c r="L253" i="1"/>
  <c r="L252" i="1"/>
  <c r="L251" i="1"/>
  <c r="L250" i="1"/>
  <c r="L249" i="1"/>
  <c r="L248" i="1"/>
  <c r="L247" i="1"/>
  <c r="L246" i="1"/>
  <c r="L245" i="1"/>
  <c r="L244" i="1"/>
  <c r="L243" i="1"/>
  <c r="L242" i="1"/>
  <c r="L241" i="1"/>
  <c r="L240" i="1"/>
  <c r="L239" i="1"/>
  <c r="L238" i="1"/>
  <c r="L237" i="1"/>
  <c r="L236" i="1"/>
  <c r="L235" i="1"/>
  <c r="L234" i="1"/>
  <c r="L233" i="1"/>
  <c r="L232" i="1"/>
  <c r="L231" i="1"/>
  <c r="L230" i="1"/>
  <c r="L229" i="1"/>
  <c r="L228" i="1"/>
  <c r="L227" i="1"/>
  <c r="L226" i="1"/>
  <c r="L225" i="1"/>
  <c r="L224" i="1"/>
  <c r="L223" i="1"/>
  <c r="L222" i="1"/>
  <c r="L221" i="1"/>
  <c r="L220" i="1"/>
  <c r="L219" i="1"/>
  <c r="L218" i="1"/>
  <c r="L217" i="1"/>
  <c r="L216" i="1"/>
  <c r="L215" i="1"/>
  <c r="L214" i="1"/>
  <c r="L213" i="1"/>
  <c r="L212" i="1"/>
  <c r="L211" i="1"/>
  <c r="L210" i="1"/>
  <c r="L209" i="1"/>
  <c r="L208" i="1"/>
  <c r="L207" i="1"/>
  <c r="L206" i="1"/>
  <c r="L205" i="1"/>
  <c r="L204" i="1"/>
  <c r="L203" i="1"/>
  <c r="L202" i="1"/>
  <c r="L201" i="1"/>
  <c r="L200" i="1"/>
  <c r="L199" i="1"/>
  <c r="L198" i="1"/>
  <c r="L197" i="1"/>
  <c r="L196" i="1"/>
  <c r="L195" i="1"/>
  <c r="L194" i="1"/>
  <c r="L193" i="1"/>
  <c r="L192" i="1"/>
  <c r="L191" i="1"/>
  <c r="L190" i="1"/>
  <c r="L189" i="1"/>
  <c r="L188" i="1"/>
  <c r="L187" i="1"/>
  <c r="L186" i="1"/>
  <c r="L185" i="1"/>
  <c r="L184" i="1"/>
  <c r="L183" i="1"/>
  <c r="L182" i="1"/>
  <c r="L181" i="1"/>
  <c r="L180" i="1"/>
  <c r="L179" i="1"/>
  <c r="L178" i="1"/>
  <c r="L177" i="1"/>
  <c r="L176" i="1"/>
  <c r="L175" i="1"/>
  <c r="L174" i="1"/>
  <c r="L173" i="1"/>
  <c r="L172" i="1"/>
  <c r="L171" i="1"/>
  <c r="L170" i="1"/>
  <c r="L169" i="1"/>
  <c r="L168" i="1"/>
  <c r="L167" i="1"/>
  <c r="L166" i="1"/>
  <c r="L165" i="1"/>
  <c r="L164" i="1"/>
  <c r="L163" i="1"/>
  <c r="L162" i="1"/>
  <c r="L161" i="1"/>
  <c r="L160" i="1"/>
  <c r="L159" i="1"/>
  <c r="L158" i="1"/>
  <c r="L157" i="1"/>
  <c r="L156" i="1"/>
  <c r="L155" i="1"/>
  <c r="L154" i="1"/>
  <c r="L153" i="1"/>
  <c r="L152" i="1"/>
  <c r="L151" i="1"/>
  <c r="L150" i="1"/>
  <c r="L149" i="1"/>
  <c r="L148" i="1"/>
  <c r="L147" i="1"/>
  <c r="L146" i="1"/>
  <c r="L145" i="1"/>
  <c r="L144" i="1"/>
  <c r="L143" i="1"/>
  <c r="L142" i="1"/>
  <c r="L141" i="1"/>
  <c r="L140" i="1"/>
  <c r="L139" i="1"/>
  <c r="L138" i="1"/>
  <c r="L137" i="1"/>
  <c r="L136" i="1"/>
  <c r="L135" i="1"/>
  <c r="L134" i="1"/>
  <c r="L133" i="1"/>
  <c r="L132" i="1"/>
  <c r="L131" i="1"/>
  <c r="L130" i="1"/>
  <c r="L129" i="1"/>
  <c r="L128" i="1"/>
  <c r="L127" i="1"/>
  <c r="L126" i="1"/>
  <c r="L125" i="1"/>
  <c r="L124" i="1"/>
  <c r="L123" i="1"/>
  <c r="L122" i="1"/>
  <c r="L121" i="1"/>
  <c r="L120" i="1"/>
  <c r="L119" i="1"/>
  <c r="L118" i="1"/>
  <c r="L117" i="1"/>
  <c r="L116" i="1"/>
  <c r="L115" i="1"/>
  <c r="L114" i="1"/>
  <c r="L113" i="1"/>
  <c r="L112" i="1"/>
  <c r="L111" i="1"/>
  <c r="L110" i="1"/>
  <c r="L109" i="1"/>
  <c r="L108" i="1"/>
  <c r="L107" i="1"/>
  <c r="L106" i="1"/>
  <c r="L105" i="1"/>
  <c r="L104" i="1"/>
  <c r="L103" i="1"/>
  <c r="L102" i="1"/>
  <c r="L101" i="1"/>
  <c r="L100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L3" i="1"/>
  <c r="M2" i="1"/>
  <c r="L2" i="1"/>
  <c r="AI344" i="1"/>
  <c r="AI343" i="1"/>
  <c r="AI342" i="1"/>
  <c r="AI341" i="1"/>
  <c r="AI340" i="1"/>
  <c r="AI339" i="1"/>
  <c r="AI338" i="1"/>
  <c r="AI337" i="1"/>
  <c r="AI336" i="1"/>
  <c r="AI335" i="1"/>
  <c r="AI334" i="1"/>
  <c r="AI333" i="1"/>
  <c r="AI332" i="1"/>
  <c r="AI331" i="1"/>
  <c r="AI330" i="1"/>
  <c r="AI329" i="1"/>
  <c r="AI328" i="1"/>
  <c r="AI327" i="1"/>
  <c r="AI326" i="1"/>
  <c r="AI32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2" i="1"/>
  <c r="G323" i="1"/>
  <c r="G321" i="1"/>
  <c r="G320" i="1"/>
  <c r="G319" i="1"/>
  <c r="G318" i="1"/>
  <c r="G317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1" i="1"/>
  <c r="G300" i="1"/>
  <c r="G299" i="1"/>
  <c r="G298" i="1"/>
  <c r="G297" i="1"/>
  <c r="G296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2" i="1"/>
  <c r="G251" i="1"/>
  <c r="G250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2" i="1"/>
  <c r="F323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J341" i="1"/>
  <c r="J339" i="1"/>
  <c r="J337" i="1"/>
  <c r="J334" i="1"/>
  <c r="J329" i="1"/>
  <c r="J322" i="1"/>
  <c r="J318" i="1"/>
  <c r="J313" i="1"/>
  <c r="I307" i="1"/>
  <c r="J302" i="1"/>
  <c r="J297" i="1"/>
  <c r="I291" i="1"/>
  <c r="J286" i="1"/>
  <c r="J281" i="1"/>
  <c r="J275" i="1"/>
  <c r="J270" i="1"/>
  <c r="J265" i="1"/>
  <c r="J259" i="1"/>
  <c r="J254" i="1"/>
  <c r="J249" i="1"/>
  <c r="J245" i="1"/>
  <c r="I243" i="1"/>
  <c r="J241" i="1"/>
  <c r="J237" i="1"/>
  <c r="J233" i="1"/>
  <c r="J229" i="1"/>
  <c r="I227" i="1"/>
  <c r="J225" i="1"/>
  <c r="J221" i="1"/>
  <c r="J217" i="1"/>
  <c r="J213" i="1"/>
  <c r="I211" i="1"/>
  <c r="J209" i="1"/>
  <c r="J205" i="1"/>
  <c r="J201" i="1"/>
  <c r="I200" i="1"/>
  <c r="J197" i="1"/>
  <c r="J193" i="1"/>
  <c r="I190" i="1"/>
  <c r="J189" i="1"/>
  <c r="J185" i="1"/>
  <c r="J181" i="1"/>
  <c r="I179" i="1"/>
  <c r="J177" i="1"/>
  <c r="J173" i="1"/>
  <c r="J169" i="1"/>
  <c r="I168" i="1"/>
  <c r="J165" i="1"/>
  <c r="J161" i="1"/>
  <c r="I158" i="1"/>
  <c r="J157" i="1"/>
  <c r="J153" i="1"/>
  <c r="J149" i="1"/>
  <c r="I147" i="1"/>
  <c r="J145" i="1"/>
  <c r="J141" i="1"/>
  <c r="J137" i="1"/>
  <c r="I136" i="1"/>
  <c r="J133" i="1"/>
  <c r="J129" i="1"/>
  <c r="I126" i="1"/>
  <c r="J125" i="1"/>
  <c r="J121" i="1"/>
  <c r="J118" i="1"/>
  <c r="J117" i="1"/>
  <c r="I115" i="1"/>
  <c r="J114" i="1"/>
  <c r="J113" i="1"/>
  <c r="J110" i="1"/>
  <c r="J109" i="1"/>
  <c r="J106" i="1"/>
  <c r="J105" i="1"/>
  <c r="I104" i="1"/>
  <c r="J102" i="1"/>
  <c r="J101" i="1"/>
  <c r="J98" i="1"/>
  <c r="J97" i="1"/>
  <c r="I94" i="1"/>
  <c r="J93" i="1"/>
  <c r="J90" i="1"/>
  <c r="J89" i="1"/>
  <c r="J86" i="1"/>
  <c r="J85" i="1"/>
  <c r="I83" i="1"/>
  <c r="J82" i="1"/>
  <c r="J81" i="1"/>
  <c r="J78" i="1"/>
  <c r="J77" i="1"/>
  <c r="J74" i="1"/>
  <c r="J73" i="1"/>
  <c r="I72" i="1"/>
  <c r="J70" i="1"/>
  <c r="J69" i="1"/>
  <c r="J66" i="1"/>
  <c r="J65" i="1"/>
  <c r="J62" i="1"/>
  <c r="J61" i="1"/>
  <c r="I58" i="1"/>
  <c r="J57" i="1"/>
  <c r="J54" i="1"/>
  <c r="J53" i="1"/>
  <c r="I51" i="1"/>
  <c r="J50" i="1"/>
  <c r="J46" i="1"/>
  <c r="J45" i="1"/>
  <c r="I44" i="1"/>
  <c r="J42" i="1"/>
  <c r="J41" i="1"/>
  <c r="J38" i="1"/>
  <c r="J37" i="1"/>
  <c r="I36" i="1"/>
  <c r="J34" i="1"/>
  <c r="J33" i="1"/>
  <c r="I30" i="1"/>
  <c r="J29" i="1"/>
  <c r="J26" i="1"/>
  <c r="J25" i="1"/>
  <c r="I23" i="1"/>
  <c r="J22" i="1"/>
  <c r="J21" i="1"/>
  <c r="J18" i="1"/>
  <c r="J17" i="1"/>
  <c r="I16" i="1"/>
  <c r="J14" i="1"/>
  <c r="J13" i="1"/>
  <c r="I11" i="1"/>
  <c r="J10" i="1"/>
  <c r="J9" i="1"/>
  <c r="I6" i="1"/>
  <c r="J5" i="1"/>
  <c r="F11" i="2" l="1"/>
  <c r="D11" i="2"/>
  <c r="C11" i="2" s="1"/>
  <c r="W349" i="1"/>
  <c r="AA349" i="1"/>
  <c r="E349" i="1"/>
  <c r="AC349" i="1"/>
  <c r="AD349" i="1"/>
  <c r="AB349" i="1"/>
  <c r="G349" i="1"/>
  <c r="M349" i="1"/>
  <c r="H17" i="2" s="1"/>
  <c r="J49" i="1"/>
  <c r="N49" i="1" s="1"/>
  <c r="P49" i="1" s="1"/>
  <c r="Q49" i="1" s="1"/>
  <c r="H349" i="1"/>
  <c r="E7" i="2"/>
  <c r="Y9" i="1"/>
  <c r="X9" i="1"/>
  <c r="Y17" i="1"/>
  <c r="X17" i="1"/>
  <c r="X29" i="1"/>
  <c r="Y29" i="1"/>
  <c r="Y41" i="1"/>
  <c r="X41" i="1"/>
  <c r="Y53" i="1"/>
  <c r="X53" i="1"/>
  <c r="Y61" i="1"/>
  <c r="X61" i="1"/>
  <c r="Y73" i="1"/>
  <c r="X73" i="1"/>
  <c r="Y85" i="1"/>
  <c r="X85" i="1"/>
  <c r="Y93" i="1"/>
  <c r="X93" i="1"/>
  <c r="Y105" i="1"/>
  <c r="X105" i="1"/>
  <c r="Y113" i="1"/>
  <c r="X113" i="1"/>
  <c r="Y125" i="1"/>
  <c r="X125" i="1"/>
  <c r="Y137" i="1"/>
  <c r="X137" i="1"/>
  <c r="Y145" i="1"/>
  <c r="X145" i="1"/>
  <c r="Y157" i="1"/>
  <c r="X157" i="1"/>
  <c r="Y169" i="1"/>
  <c r="X169" i="1"/>
  <c r="Y177" i="1"/>
  <c r="X177" i="1"/>
  <c r="Y189" i="1"/>
  <c r="X189" i="1"/>
  <c r="Y201" i="1"/>
  <c r="X201" i="1"/>
  <c r="Y217" i="1"/>
  <c r="X217" i="1"/>
  <c r="Y229" i="1"/>
  <c r="X229" i="1"/>
  <c r="Y233" i="1"/>
  <c r="X233" i="1"/>
  <c r="Y245" i="1"/>
  <c r="X245" i="1"/>
  <c r="Y257" i="1"/>
  <c r="X257" i="1"/>
  <c r="Y269" i="1"/>
  <c r="X269" i="1"/>
  <c r="Y281" i="1"/>
  <c r="X281" i="1"/>
  <c r="Y301" i="1"/>
  <c r="X301" i="1"/>
  <c r="Y21" i="1"/>
  <c r="X21" i="1"/>
  <c r="Y33" i="1"/>
  <c r="X33" i="1"/>
  <c r="Y45" i="1"/>
  <c r="X45" i="1"/>
  <c r="Y65" i="1"/>
  <c r="X65" i="1"/>
  <c r="Y81" i="1"/>
  <c r="X81" i="1"/>
  <c r="Y97" i="1"/>
  <c r="X97" i="1"/>
  <c r="Y117" i="1"/>
  <c r="X117" i="1"/>
  <c r="Y133" i="1"/>
  <c r="X133" i="1"/>
  <c r="Y149" i="1"/>
  <c r="X149" i="1"/>
  <c r="Y165" i="1"/>
  <c r="X165" i="1"/>
  <c r="Y181" i="1"/>
  <c r="X181" i="1"/>
  <c r="Y197" i="1"/>
  <c r="X197" i="1"/>
  <c r="Y209" i="1"/>
  <c r="X209" i="1"/>
  <c r="Y225" i="1"/>
  <c r="X225" i="1"/>
  <c r="Y241" i="1"/>
  <c r="X241" i="1"/>
  <c r="Y253" i="1"/>
  <c r="X253" i="1"/>
  <c r="Y265" i="1"/>
  <c r="X265" i="1"/>
  <c r="Y277" i="1"/>
  <c r="X277" i="1"/>
  <c r="Y285" i="1"/>
  <c r="X285" i="1"/>
  <c r="Y293" i="1"/>
  <c r="X293" i="1"/>
  <c r="Y297" i="1"/>
  <c r="X297" i="1"/>
  <c r="Y305" i="1"/>
  <c r="X305" i="1"/>
  <c r="Y309" i="1"/>
  <c r="X309" i="1"/>
  <c r="Y313" i="1"/>
  <c r="X313" i="1"/>
  <c r="Y317" i="1"/>
  <c r="X317" i="1"/>
  <c r="Y321" i="1"/>
  <c r="X321" i="1"/>
  <c r="Y325" i="1"/>
  <c r="X325" i="1"/>
  <c r="Y329" i="1"/>
  <c r="X329" i="1"/>
  <c r="Y333" i="1"/>
  <c r="X333" i="1"/>
  <c r="Y337" i="1"/>
  <c r="X337" i="1"/>
  <c r="Y341" i="1"/>
  <c r="X341" i="1"/>
  <c r="Y2" i="1"/>
  <c r="X2" i="1"/>
  <c r="X6" i="1"/>
  <c r="Y6" i="1"/>
  <c r="X10" i="1"/>
  <c r="Y10" i="1"/>
  <c r="X14" i="1"/>
  <c r="Y14" i="1"/>
  <c r="Y18" i="1"/>
  <c r="X18" i="1"/>
  <c r="Y22" i="1"/>
  <c r="X22" i="1"/>
  <c r="Y26" i="1"/>
  <c r="X26" i="1"/>
  <c r="Y30" i="1"/>
  <c r="X30" i="1"/>
  <c r="Y34" i="1"/>
  <c r="X34" i="1"/>
  <c r="Y38" i="1"/>
  <c r="X38" i="1"/>
  <c r="Y42" i="1"/>
  <c r="X42" i="1"/>
  <c r="Y46" i="1"/>
  <c r="X46" i="1"/>
  <c r="Y50" i="1"/>
  <c r="X50" i="1"/>
  <c r="Y54" i="1"/>
  <c r="X54" i="1"/>
  <c r="Y58" i="1"/>
  <c r="X58" i="1"/>
  <c r="Y62" i="1"/>
  <c r="X62" i="1"/>
  <c r="Y66" i="1"/>
  <c r="X66" i="1"/>
  <c r="Y70" i="1"/>
  <c r="X70" i="1"/>
  <c r="Y74" i="1"/>
  <c r="X74" i="1"/>
  <c r="Y78" i="1"/>
  <c r="X78" i="1"/>
  <c r="Y82" i="1"/>
  <c r="X82" i="1"/>
  <c r="Y86" i="1"/>
  <c r="X86" i="1"/>
  <c r="Y90" i="1"/>
  <c r="X90" i="1"/>
  <c r="Y94" i="1"/>
  <c r="X94" i="1"/>
  <c r="Y98" i="1"/>
  <c r="X98" i="1"/>
  <c r="Y102" i="1"/>
  <c r="X102" i="1"/>
  <c r="Y106" i="1"/>
  <c r="X106" i="1"/>
  <c r="Y110" i="1"/>
  <c r="X110" i="1"/>
  <c r="Y114" i="1"/>
  <c r="X114" i="1"/>
  <c r="Y118" i="1"/>
  <c r="X118" i="1"/>
  <c r="Y122" i="1"/>
  <c r="X122" i="1"/>
  <c r="Y126" i="1"/>
  <c r="X126" i="1"/>
  <c r="Y130" i="1"/>
  <c r="X130" i="1"/>
  <c r="Y134" i="1"/>
  <c r="X134" i="1"/>
  <c r="Y138" i="1"/>
  <c r="X138" i="1"/>
  <c r="Y142" i="1"/>
  <c r="X142" i="1"/>
  <c r="Y146" i="1"/>
  <c r="X146" i="1"/>
  <c r="Y150" i="1"/>
  <c r="X150" i="1"/>
  <c r="Y154" i="1"/>
  <c r="X154" i="1"/>
  <c r="Y158" i="1"/>
  <c r="X158" i="1"/>
  <c r="Y162" i="1"/>
  <c r="X162" i="1"/>
  <c r="Y166" i="1"/>
  <c r="X166" i="1"/>
  <c r="Y170" i="1"/>
  <c r="X170" i="1"/>
  <c r="Y174" i="1"/>
  <c r="X174" i="1"/>
  <c r="Y178" i="1"/>
  <c r="X178" i="1"/>
  <c r="Y182" i="1"/>
  <c r="X182" i="1"/>
  <c r="Y186" i="1"/>
  <c r="X186" i="1"/>
  <c r="Y190" i="1"/>
  <c r="X190" i="1"/>
  <c r="Y194" i="1"/>
  <c r="X194" i="1"/>
  <c r="Y198" i="1"/>
  <c r="X198" i="1"/>
  <c r="Y202" i="1"/>
  <c r="X202" i="1"/>
  <c r="Y206" i="1"/>
  <c r="X206" i="1"/>
  <c r="Y210" i="1"/>
  <c r="X210" i="1"/>
  <c r="Y214" i="1"/>
  <c r="X214" i="1"/>
  <c r="Y218" i="1"/>
  <c r="X218" i="1"/>
  <c r="Y222" i="1"/>
  <c r="X222" i="1"/>
  <c r="Y226" i="1"/>
  <c r="X226" i="1"/>
  <c r="Y230" i="1"/>
  <c r="X230" i="1"/>
  <c r="Y234" i="1"/>
  <c r="X234" i="1"/>
  <c r="Y238" i="1"/>
  <c r="X238" i="1"/>
  <c r="Y242" i="1"/>
  <c r="X242" i="1"/>
  <c r="Y246" i="1"/>
  <c r="X246" i="1"/>
  <c r="Y250" i="1"/>
  <c r="X250" i="1"/>
  <c r="Y254" i="1"/>
  <c r="X254" i="1"/>
  <c r="Y258" i="1"/>
  <c r="X258" i="1"/>
  <c r="Y262" i="1"/>
  <c r="X262" i="1"/>
  <c r="Y266" i="1"/>
  <c r="X266" i="1"/>
  <c r="Y270" i="1"/>
  <c r="X270" i="1"/>
  <c r="Y274" i="1"/>
  <c r="X274" i="1"/>
  <c r="Y278" i="1"/>
  <c r="X278" i="1"/>
  <c r="Y282" i="1"/>
  <c r="X282" i="1"/>
  <c r="Y286" i="1"/>
  <c r="X286" i="1"/>
  <c r="Y290" i="1"/>
  <c r="X290" i="1"/>
  <c r="Y294" i="1"/>
  <c r="X294" i="1"/>
  <c r="Y298" i="1"/>
  <c r="X298" i="1"/>
  <c r="Y302" i="1"/>
  <c r="X302" i="1"/>
  <c r="Y306" i="1"/>
  <c r="X306" i="1"/>
  <c r="Y310" i="1"/>
  <c r="X310" i="1"/>
  <c r="Y314" i="1"/>
  <c r="X314" i="1"/>
  <c r="Y318" i="1"/>
  <c r="X318" i="1"/>
  <c r="Y323" i="1"/>
  <c r="X323" i="1"/>
  <c r="Y326" i="1"/>
  <c r="X326" i="1"/>
  <c r="Y330" i="1"/>
  <c r="X330" i="1"/>
  <c r="Y334" i="1"/>
  <c r="X334" i="1"/>
  <c r="Y338" i="1"/>
  <c r="X338" i="1"/>
  <c r="Y342" i="1"/>
  <c r="X342" i="1"/>
  <c r="Y4" i="1"/>
  <c r="X4" i="1"/>
  <c r="Y8" i="1"/>
  <c r="X8" i="1"/>
  <c r="Y12" i="1"/>
  <c r="X12" i="1"/>
  <c r="Y16" i="1"/>
  <c r="X16" i="1"/>
  <c r="Y20" i="1"/>
  <c r="X20" i="1"/>
  <c r="Y24" i="1"/>
  <c r="X24" i="1"/>
  <c r="Y28" i="1"/>
  <c r="X28" i="1"/>
  <c r="Y32" i="1"/>
  <c r="X32" i="1"/>
  <c r="Y36" i="1"/>
  <c r="X36" i="1"/>
  <c r="Y40" i="1"/>
  <c r="X40" i="1"/>
  <c r="Y44" i="1"/>
  <c r="X44" i="1"/>
  <c r="Y48" i="1"/>
  <c r="X48" i="1"/>
  <c r="X52" i="1"/>
  <c r="Y52" i="1"/>
  <c r="Y56" i="1"/>
  <c r="X56" i="1"/>
  <c r="Y60" i="1"/>
  <c r="X60" i="1"/>
  <c r="Y64" i="1"/>
  <c r="X64" i="1"/>
  <c r="X68" i="1"/>
  <c r="Y68" i="1"/>
  <c r="Y72" i="1"/>
  <c r="X72" i="1"/>
  <c r="Y76" i="1"/>
  <c r="X76" i="1"/>
  <c r="Y80" i="1"/>
  <c r="X80" i="1"/>
  <c r="Y84" i="1"/>
  <c r="X84" i="1"/>
  <c r="Y88" i="1"/>
  <c r="X88" i="1"/>
  <c r="Y92" i="1"/>
  <c r="X92" i="1"/>
  <c r="Y96" i="1"/>
  <c r="X96" i="1"/>
  <c r="X100" i="1"/>
  <c r="Y100" i="1"/>
  <c r="Y104" i="1"/>
  <c r="X104" i="1"/>
  <c r="Y108" i="1"/>
  <c r="X108" i="1"/>
  <c r="Y112" i="1"/>
  <c r="X112" i="1"/>
  <c r="Y116" i="1"/>
  <c r="X116" i="1"/>
  <c r="Y120" i="1"/>
  <c r="X120" i="1"/>
  <c r="Y124" i="1"/>
  <c r="X124" i="1"/>
  <c r="Y128" i="1"/>
  <c r="X128" i="1"/>
  <c r="X132" i="1"/>
  <c r="Y132" i="1"/>
  <c r="Y136" i="1"/>
  <c r="X136" i="1"/>
  <c r="Y140" i="1"/>
  <c r="X140" i="1"/>
  <c r="Y144" i="1"/>
  <c r="X144" i="1"/>
  <c r="Y148" i="1"/>
  <c r="X148" i="1"/>
  <c r="Y152" i="1"/>
  <c r="X152" i="1"/>
  <c r="Y156" i="1"/>
  <c r="X156" i="1"/>
  <c r="Y160" i="1"/>
  <c r="X160" i="1"/>
  <c r="X164" i="1"/>
  <c r="Y164" i="1"/>
  <c r="Y168" i="1"/>
  <c r="X168" i="1"/>
  <c r="Y172" i="1"/>
  <c r="X172" i="1"/>
  <c r="Y176" i="1"/>
  <c r="X176" i="1"/>
  <c r="Y180" i="1"/>
  <c r="X180" i="1"/>
  <c r="Y184" i="1"/>
  <c r="X184" i="1"/>
  <c r="Y188" i="1"/>
  <c r="X188" i="1"/>
  <c r="Y192" i="1"/>
  <c r="X192" i="1"/>
  <c r="X196" i="1"/>
  <c r="Y196" i="1"/>
  <c r="Y200" i="1"/>
  <c r="X200" i="1"/>
  <c r="X204" i="1"/>
  <c r="Y204" i="1"/>
  <c r="Y208" i="1"/>
  <c r="X208" i="1"/>
  <c r="X212" i="1"/>
  <c r="Y212" i="1"/>
  <c r="Y216" i="1"/>
  <c r="X216" i="1"/>
  <c r="X220" i="1"/>
  <c r="Y220" i="1"/>
  <c r="Y224" i="1"/>
  <c r="X224" i="1"/>
  <c r="X228" i="1"/>
  <c r="Y228" i="1"/>
  <c r="Y232" i="1"/>
  <c r="X232" i="1"/>
  <c r="X236" i="1"/>
  <c r="Y236" i="1"/>
  <c r="Y240" i="1"/>
  <c r="X240" i="1"/>
  <c r="X244" i="1"/>
  <c r="Y244" i="1"/>
  <c r="Y248" i="1"/>
  <c r="X248" i="1"/>
  <c r="X252" i="1"/>
  <c r="Y252" i="1"/>
  <c r="Y256" i="1"/>
  <c r="X256" i="1"/>
  <c r="X260" i="1"/>
  <c r="Y260" i="1"/>
  <c r="Y264" i="1"/>
  <c r="X264" i="1"/>
  <c r="X268" i="1"/>
  <c r="Y268" i="1"/>
  <c r="Y272" i="1"/>
  <c r="X272" i="1"/>
  <c r="X276" i="1"/>
  <c r="Y276" i="1"/>
  <c r="Y280" i="1"/>
  <c r="X280" i="1"/>
  <c r="X284" i="1"/>
  <c r="Y284" i="1"/>
  <c r="Y288" i="1"/>
  <c r="X288" i="1"/>
  <c r="X292" i="1"/>
  <c r="Y292" i="1"/>
  <c r="Y296" i="1"/>
  <c r="X296" i="1"/>
  <c r="X300" i="1"/>
  <c r="Y300" i="1"/>
  <c r="Y304" i="1"/>
  <c r="X304" i="1"/>
  <c r="X308" i="1"/>
  <c r="Y308" i="1"/>
  <c r="Y312" i="1"/>
  <c r="X312" i="1"/>
  <c r="X316" i="1"/>
  <c r="Y316" i="1"/>
  <c r="Y320" i="1"/>
  <c r="X320" i="1"/>
  <c r="X324" i="1"/>
  <c r="Y324" i="1"/>
  <c r="Y328" i="1"/>
  <c r="X328" i="1"/>
  <c r="X332" i="1"/>
  <c r="Y332" i="1"/>
  <c r="Y336" i="1"/>
  <c r="X336" i="1"/>
  <c r="X340" i="1"/>
  <c r="Y340" i="1"/>
  <c r="Y344" i="1"/>
  <c r="X344" i="1"/>
  <c r="Y5" i="1"/>
  <c r="X5" i="1"/>
  <c r="Y13" i="1"/>
  <c r="X13" i="1"/>
  <c r="X25" i="1"/>
  <c r="Y25" i="1"/>
  <c r="Y37" i="1"/>
  <c r="X37" i="1"/>
  <c r="Y49" i="1"/>
  <c r="X49" i="1"/>
  <c r="Y57" i="1"/>
  <c r="X57" i="1"/>
  <c r="Y69" i="1"/>
  <c r="X69" i="1"/>
  <c r="Y77" i="1"/>
  <c r="X77" i="1"/>
  <c r="Y89" i="1"/>
  <c r="X89" i="1"/>
  <c r="Y101" i="1"/>
  <c r="X101" i="1"/>
  <c r="Y109" i="1"/>
  <c r="X109" i="1"/>
  <c r="Y121" i="1"/>
  <c r="X121" i="1"/>
  <c r="Y129" i="1"/>
  <c r="X129" i="1"/>
  <c r="Y141" i="1"/>
  <c r="X141" i="1"/>
  <c r="Y153" i="1"/>
  <c r="X153" i="1"/>
  <c r="Y161" i="1"/>
  <c r="X161" i="1"/>
  <c r="Y173" i="1"/>
  <c r="X173" i="1"/>
  <c r="Y185" i="1"/>
  <c r="X185" i="1"/>
  <c r="Y193" i="1"/>
  <c r="X193" i="1"/>
  <c r="Y205" i="1"/>
  <c r="X205" i="1"/>
  <c r="Y213" i="1"/>
  <c r="X213" i="1"/>
  <c r="Y221" i="1"/>
  <c r="X221" i="1"/>
  <c r="Y237" i="1"/>
  <c r="X237" i="1"/>
  <c r="Y249" i="1"/>
  <c r="X249" i="1"/>
  <c r="Y261" i="1"/>
  <c r="X261" i="1"/>
  <c r="Y273" i="1"/>
  <c r="X273" i="1"/>
  <c r="Y289" i="1"/>
  <c r="X289" i="1"/>
  <c r="Y3" i="1"/>
  <c r="X3" i="1"/>
  <c r="Y7" i="1"/>
  <c r="X7" i="1"/>
  <c r="Y11" i="1"/>
  <c r="X11" i="1"/>
  <c r="X15" i="1"/>
  <c r="Y15" i="1"/>
  <c r="Y19" i="1"/>
  <c r="X19" i="1"/>
  <c r="Y23" i="1"/>
  <c r="X23" i="1"/>
  <c r="Y27" i="1"/>
  <c r="X27" i="1"/>
  <c r="Y31" i="1"/>
  <c r="X31" i="1"/>
  <c r="Y35" i="1"/>
  <c r="X35" i="1"/>
  <c r="Y39" i="1"/>
  <c r="X39" i="1"/>
  <c r="Y43" i="1"/>
  <c r="X43" i="1"/>
  <c r="Y47" i="1"/>
  <c r="X47" i="1"/>
  <c r="X51" i="1"/>
  <c r="Y51" i="1"/>
  <c r="Y55" i="1"/>
  <c r="X55" i="1"/>
  <c r="Y59" i="1"/>
  <c r="X59" i="1"/>
  <c r="Y63" i="1"/>
  <c r="X63" i="1"/>
  <c r="X67" i="1"/>
  <c r="Y67" i="1"/>
  <c r="Y71" i="1"/>
  <c r="X71" i="1"/>
  <c r="Y75" i="1"/>
  <c r="X75" i="1"/>
  <c r="Y79" i="1"/>
  <c r="X79" i="1"/>
  <c r="Y83" i="1"/>
  <c r="X83" i="1"/>
  <c r="Y87" i="1"/>
  <c r="X87" i="1"/>
  <c r="Y91" i="1"/>
  <c r="X91" i="1"/>
  <c r="Y95" i="1"/>
  <c r="X95" i="1"/>
  <c r="X99" i="1"/>
  <c r="Y99" i="1"/>
  <c r="Y103" i="1"/>
  <c r="X103" i="1"/>
  <c r="Y107" i="1"/>
  <c r="X107" i="1"/>
  <c r="Y111" i="1"/>
  <c r="X111" i="1"/>
  <c r="Y115" i="1"/>
  <c r="X115" i="1"/>
  <c r="Y119" i="1"/>
  <c r="X119" i="1"/>
  <c r="Y123" i="1"/>
  <c r="X123" i="1"/>
  <c r="Y127" i="1"/>
  <c r="X127" i="1"/>
  <c r="X131" i="1"/>
  <c r="Y131" i="1"/>
  <c r="Y135" i="1"/>
  <c r="X135" i="1"/>
  <c r="Y139" i="1"/>
  <c r="X139" i="1"/>
  <c r="Y143" i="1"/>
  <c r="X143" i="1"/>
  <c r="Y147" i="1"/>
  <c r="X147" i="1"/>
  <c r="Y151" i="1"/>
  <c r="X151" i="1"/>
  <c r="Y155" i="1"/>
  <c r="X155" i="1"/>
  <c r="Y159" i="1"/>
  <c r="X159" i="1"/>
  <c r="X163" i="1"/>
  <c r="Y163" i="1"/>
  <c r="Y167" i="1"/>
  <c r="X167" i="1"/>
  <c r="Y171" i="1"/>
  <c r="X171" i="1"/>
  <c r="Y175" i="1"/>
  <c r="X175" i="1"/>
  <c r="Y179" i="1"/>
  <c r="X179" i="1"/>
  <c r="Y183" i="1"/>
  <c r="X183" i="1"/>
  <c r="Y187" i="1"/>
  <c r="X187" i="1"/>
  <c r="Y191" i="1"/>
  <c r="X191" i="1"/>
  <c r="X195" i="1"/>
  <c r="Y195" i="1"/>
  <c r="Y199" i="1"/>
  <c r="X199" i="1"/>
  <c r="Y203" i="1"/>
  <c r="X203" i="1"/>
  <c r="Y207" i="1"/>
  <c r="X207" i="1"/>
  <c r="Y211" i="1"/>
  <c r="X211" i="1"/>
  <c r="Y215" i="1"/>
  <c r="X215" i="1"/>
  <c r="Y219" i="1"/>
  <c r="X219" i="1"/>
  <c r="Y223" i="1"/>
  <c r="X223" i="1"/>
  <c r="X227" i="1"/>
  <c r="Y227" i="1"/>
  <c r="Y231" i="1"/>
  <c r="X231" i="1"/>
  <c r="Y235" i="1"/>
  <c r="X235" i="1"/>
  <c r="Y239" i="1"/>
  <c r="X239" i="1"/>
  <c r="X243" i="1"/>
  <c r="Y243" i="1"/>
  <c r="Y247" i="1"/>
  <c r="X247" i="1"/>
  <c r="Y251" i="1"/>
  <c r="X251" i="1"/>
  <c r="Y255" i="1"/>
  <c r="X255" i="1"/>
  <c r="Y259" i="1"/>
  <c r="X259" i="1"/>
  <c r="Y263" i="1"/>
  <c r="X263" i="1"/>
  <c r="Y267" i="1"/>
  <c r="X267" i="1"/>
  <c r="Y271" i="1"/>
  <c r="X271" i="1"/>
  <c r="Y275" i="1"/>
  <c r="X275" i="1"/>
  <c r="Y279" i="1"/>
  <c r="X279" i="1"/>
  <c r="Y283" i="1"/>
  <c r="X283" i="1"/>
  <c r="Y287" i="1"/>
  <c r="X287" i="1"/>
  <c r="X291" i="1"/>
  <c r="Y291" i="1"/>
  <c r="Y295" i="1"/>
  <c r="X295" i="1"/>
  <c r="Y299" i="1"/>
  <c r="X299" i="1"/>
  <c r="Y303" i="1"/>
  <c r="X303" i="1"/>
  <c r="X307" i="1"/>
  <c r="Y307" i="1"/>
  <c r="Y311" i="1"/>
  <c r="X311" i="1"/>
  <c r="Y315" i="1"/>
  <c r="X315" i="1"/>
  <c r="Y319" i="1"/>
  <c r="X319" i="1"/>
  <c r="Y322" i="1"/>
  <c r="X322" i="1"/>
  <c r="Y327" i="1"/>
  <c r="X327" i="1"/>
  <c r="X331" i="1"/>
  <c r="Y331" i="1"/>
  <c r="Y335" i="1"/>
  <c r="X335" i="1"/>
  <c r="X339" i="1"/>
  <c r="Y339" i="1"/>
  <c r="Y343" i="1"/>
  <c r="X343" i="1"/>
  <c r="S350" i="1"/>
  <c r="E11" i="2" s="1"/>
  <c r="O326" i="1"/>
  <c r="O330" i="1"/>
  <c r="O334" i="1"/>
  <c r="O338" i="1"/>
  <c r="O342" i="1"/>
  <c r="O328" i="1"/>
  <c r="O332" i="1"/>
  <c r="O336" i="1"/>
  <c r="O340" i="1"/>
  <c r="O344" i="1"/>
  <c r="O325" i="1"/>
  <c r="O329" i="1"/>
  <c r="O333" i="1"/>
  <c r="O337" i="1"/>
  <c r="O341" i="1"/>
  <c r="O327" i="1"/>
  <c r="O331" i="1"/>
  <c r="O335" i="1"/>
  <c r="O339" i="1"/>
  <c r="O343" i="1"/>
  <c r="N9" i="1"/>
  <c r="P9" i="1" s="1"/>
  <c r="Q9" i="1" s="1"/>
  <c r="N17" i="1"/>
  <c r="P17" i="1" s="1"/>
  <c r="Q17" i="1" s="1"/>
  <c r="N25" i="1"/>
  <c r="P25" i="1" s="1"/>
  <c r="Q25" i="1" s="1"/>
  <c r="N33" i="1"/>
  <c r="P33" i="1" s="1"/>
  <c r="Q33" i="1" s="1"/>
  <c r="N41" i="1"/>
  <c r="P41" i="1" s="1"/>
  <c r="Q41" i="1" s="1"/>
  <c r="N57" i="1"/>
  <c r="P57" i="1" s="1"/>
  <c r="Q57" i="1" s="1"/>
  <c r="N65" i="1"/>
  <c r="P65" i="1" s="1"/>
  <c r="Q65" i="1" s="1"/>
  <c r="N73" i="1"/>
  <c r="P73" i="1" s="1"/>
  <c r="Q73" i="1" s="1"/>
  <c r="N81" i="1"/>
  <c r="P81" i="1" s="1"/>
  <c r="Q81" i="1" s="1"/>
  <c r="N89" i="1"/>
  <c r="P89" i="1" s="1"/>
  <c r="Q89" i="1" s="1"/>
  <c r="N97" i="1"/>
  <c r="P97" i="1" s="1"/>
  <c r="Q97" i="1" s="1"/>
  <c r="N105" i="1"/>
  <c r="P105" i="1" s="1"/>
  <c r="Q105" i="1" s="1"/>
  <c r="N113" i="1"/>
  <c r="P113" i="1" s="1"/>
  <c r="Q113" i="1" s="1"/>
  <c r="N121" i="1"/>
  <c r="P121" i="1" s="1"/>
  <c r="Q121" i="1" s="1"/>
  <c r="N129" i="1"/>
  <c r="P129" i="1" s="1"/>
  <c r="Q129" i="1" s="1"/>
  <c r="N137" i="1"/>
  <c r="P137" i="1" s="1"/>
  <c r="Q137" i="1" s="1"/>
  <c r="N145" i="1"/>
  <c r="P145" i="1" s="1"/>
  <c r="Q145" i="1" s="1"/>
  <c r="N153" i="1"/>
  <c r="P153" i="1" s="1"/>
  <c r="Q153" i="1" s="1"/>
  <c r="N161" i="1"/>
  <c r="P161" i="1" s="1"/>
  <c r="Q161" i="1" s="1"/>
  <c r="N169" i="1"/>
  <c r="P169" i="1" s="1"/>
  <c r="Q169" i="1" s="1"/>
  <c r="I2" i="1"/>
  <c r="N177" i="1"/>
  <c r="P177" i="1" s="1"/>
  <c r="Q177" i="1" s="1"/>
  <c r="N185" i="1"/>
  <c r="P185" i="1" s="1"/>
  <c r="Q185" i="1" s="1"/>
  <c r="N193" i="1"/>
  <c r="P193" i="1" s="1"/>
  <c r="Q193" i="1" s="1"/>
  <c r="N201" i="1"/>
  <c r="P201" i="1" s="1"/>
  <c r="Q201" i="1" s="1"/>
  <c r="N209" i="1"/>
  <c r="P209" i="1" s="1"/>
  <c r="Q209" i="1" s="1"/>
  <c r="N217" i="1"/>
  <c r="P217" i="1" s="1"/>
  <c r="Q217" i="1" s="1"/>
  <c r="N225" i="1"/>
  <c r="P225" i="1" s="1"/>
  <c r="Q225" i="1" s="1"/>
  <c r="N233" i="1"/>
  <c r="P233" i="1" s="1"/>
  <c r="Q233" i="1" s="1"/>
  <c r="N241" i="1"/>
  <c r="P241" i="1" s="1"/>
  <c r="Q241" i="1" s="1"/>
  <c r="N249" i="1"/>
  <c r="P249" i="1" s="1"/>
  <c r="Q249" i="1" s="1"/>
  <c r="N265" i="1"/>
  <c r="P265" i="1" s="1"/>
  <c r="Q265" i="1" s="1"/>
  <c r="N281" i="1"/>
  <c r="P281" i="1" s="1"/>
  <c r="Q281" i="1" s="1"/>
  <c r="N297" i="1"/>
  <c r="P297" i="1" s="1"/>
  <c r="Q297" i="1" s="1"/>
  <c r="N313" i="1"/>
  <c r="P313" i="1" s="1"/>
  <c r="Q313" i="1" s="1"/>
  <c r="N329" i="1"/>
  <c r="N337" i="1"/>
  <c r="N341" i="1"/>
  <c r="N13" i="1"/>
  <c r="P13" i="1" s="1"/>
  <c r="Q13" i="1" s="1"/>
  <c r="N29" i="1"/>
  <c r="P29" i="1" s="1"/>
  <c r="Q29" i="1" s="1"/>
  <c r="N45" i="1"/>
  <c r="P45" i="1" s="1"/>
  <c r="Q45" i="1" s="1"/>
  <c r="N69" i="1"/>
  <c r="N77" i="1"/>
  <c r="P77" i="1" s="1"/>
  <c r="Q77" i="1" s="1"/>
  <c r="N93" i="1"/>
  <c r="P93" i="1" s="1"/>
  <c r="Q93" i="1" s="1"/>
  <c r="N109" i="1"/>
  <c r="P109" i="1" s="1"/>
  <c r="Q109" i="1" s="1"/>
  <c r="N133" i="1"/>
  <c r="N141" i="1"/>
  <c r="P141" i="1" s="1"/>
  <c r="Q141" i="1" s="1"/>
  <c r="N157" i="1"/>
  <c r="P157" i="1" s="1"/>
  <c r="Q157" i="1" s="1"/>
  <c r="N181" i="1"/>
  <c r="P181" i="1" s="1"/>
  <c r="Q181" i="1" s="1"/>
  <c r="N197" i="1"/>
  <c r="N165" i="1"/>
  <c r="P165" i="1" s="1"/>
  <c r="Q165" i="1" s="1"/>
  <c r="N213" i="1"/>
  <c r="P213" i="1" s="1"/>
  <c r="Q213" i="1" s="1"/>
  <c r="N229" i="1"/>
  <c r="N245" i="1"/>
  <c r="P245" i="1" s="1"/>
  <c r="Q245" i="1" s="1"/>
  <c r="N10" i="1"/>
  <c r="N18" i="1"/>
  <c r="N26" i="1"/>
  <c r="N34" i="1"/>
  <c r="N42" i="1"/>
  <c r="N50" i="1"/>
  <c r="N66" i="1"/>
  <c r="N74" i="1"/>
  <c r="N82" i="1"/>
  <c r="N90" i="1"/>
  <c r="N98" i="1"/>
  <c r="N106" i="1"/>
  <c r="N114" i="1"/>
  <c r="N5" i="1"/>
  <c r="P5" i="1" s="1"/>
  <c r="Q5" i="1" s="1"/>
  <c r="N21" i="1"/>
  <c r="P21" i="1" s="1"/>
  <c r="Q21" i="1" s="1"/>
  <c r="N37" i="1"/>
  <c r="N53" i="1"/>
  <c r="P53" i="1" s="1"/>
  <c r="Q53" i="1" s="1"/>
  <c r="N61" i="1"/>
  <c r="P61" i="1" s="1"/>
  <c r="Q61" i="1" s="1"/>
  <c r="N85" i="1"/>
  <c r="P85" i="1" s="1"/>
  <c r="Q85" i="1" s="1"/>
  <c r="N101" i="1"/>
  <c r="N117" i="1"/>
  <c r="P117" i="1" s="1"/>
  <c r="Q117" i="1" s="1"/>
  <c r="N125" i="1"/>
  <c r="P125" i="1" s="1"/>
  <c r="Q125" i="1" s="1"/>
  <c r="N149" i="1"/>
  <c r="P149" i="1" s="1"/>
  <c r="Q149" i="1" s="1"/>
  <c r="N173" i="1"/>
  <c r="N189" i="1"/>
  <c r="P189" i="1" s="1"/>
  <c r="Q189" i="1" s="1"/>
  <c r="N205" i="1"/>
  <c r="P205" i="1" s="1"/>
  <c r="Q205" i="1" s="1"/>
  <c r="N221" i="1"/>
  <c r="P221" i="1" s="1"/>
  <c r="Q221" i="1" s="1"/>
  <c r="N237" i="1"/>
  <c r="N14" i="1"/>
  <c r="P14" i="1" s="1"/>
  <c r="Q14" i="1" s="1"/>
  <c r="N22" i="1"/>
  <c r="N38" i="1"/>
  <c r="P38" i="1" s="1"/>
  <c r="N46" i="1"/>
  <c r="P46" i="1" s="1"/>
  <c r="Q46" i="1" s="1"/>
  <c r="N54" i="1"/>
  <c r="N62" i="1"/>
  <c r="P62" i="1" s="1"/>
  <c r="Q62" i="1" s="1"/>
  <c r="N70" i="1"/>
  <c r="N78" i="1"/>
  <c r="P78" i="1" s="1"/>
  <c r="Q78" i="1" s="1"/>
  <c r="N86" i="1"/>
  <c r="N102" i="1"/>
  <c r="N110" i="1"/>
  <c r="P110" i="1" s="1"/>
  <c r="Q110" i="1" s="1"/>
  <c r="N118" i="1"/>
  <c r="N254" i="1"/>
  <c r="N270" i="1"/>
  <c r="N286" i="1"/>
  <c r="P286" i="1" s="1"/>
  <c r="Q286" i="1" s="1"/>
  <c r="N302" i="1"/>
  <c r="N318" i="1"/>
  <c r="N334" i="1"/>
  <c r="N259" i="1"/>
  <c r="N275" i="1"/>
  <c r="N322" i="1"/>
  <c r="N339" i="1"/>
  <c r="I157" i="1"/>
  <c r="I10" i="1"/>
  <c r="AS10" i="1" s="1"/>
  <c r="I26" i="1"/>
  <c r="I90" i="1"/>
  <c r="I189" i="1"/>
  <c r="J58" i="1"/>
  <c r="I42" i="1"/>
  <c r="AS42" i="1" s="1"/>
  <c r="I106" i="1"/>
  <c r="I221" i="1"/>
  <c r="I74" i="1"/>
  <c r="AS74" i="1" s="1"/>
  <c r="I318" i="1"/>
  <c r="I125" i="1"/>
  <c r="AS125" i="1" s="1"/>
  <c r="I254" i="1"/>
  <c r="I13" i="1"/>
  <c r="I29" i="1"/>
  <c r="I45" i="1"/>
  <c r="I61" i="1"/>
  <c r="I77" i="1"/>
  <c r="I93" i="1"/>
  <c r="I109" i="1"/>
  <c r="I129" i="1"/>
  <c r="I161" i="1"/>
  <c r="I193" i="1"/>
  <c r="AS193" i="1" s="1"/>
  <c r="I225" i="1"/>
  <c r="I281" i="1"/>
  <c r="J94" i="1"/>
  <c r="J2" i="1"/>
  <c r="I18" i="1"/>
  <c r="I34" i="1"/>
  <c r="I50" i="1"/>
  <c r="I66" i="1"/>
  <c r="I82" i="1"/>
  <c r="I98" i="1"/>
  <c r="I114" i="1"/>
  <c r="I141" i="1"/>
  <c r="I173" i="1"/>
  <c r="I205" i="1"/>
  <c r="I237" i="1"/>
  <c r="I297" i="1"/>
  <c r="J6" i="1"/>
  <c r="N6" i="1" s="1"/>
  <c r="J136" i="1"/>
  <c r="I5" i="1"/>
  <c r="I21" i="1"/>
  <c r="I37" i="1"/>
  <c r="I53" i="1"/>
  <c r="I69" i="1"/>
  <c r="I85" i="1"/>
  <c r="I101" i="1"/>
  <c r="I117" i="1"/>
  <c r="I145" i="1"/>
  <c r="AS145" i="1" s="1"/>
  <c r="I177" i="1"/>
  <c r="I209" i="1"/>
  <c r="AS209" i="1" s="1"/>
  <c r="I241" i="1"/>
  <c r="I302" i="1"/>
  <c r="J30" i="1"/>
  <c r="J190" i="1"/>
  <c r="I159" i="1"/>
  <c r="J159" i="1"/>
  <c r="I191" i="1"/>
  <c r="J191" i="1"/>
  <c r="N191" i="1" s="1"/>
  <c r="P191" i="1" s="1"/>
  <c r="J203" i="1"/>
  <c r="N203" i="1" s="1"/>
  <c r="I203" i="1"/>
  <c r="J215" i="1"/>
  <c r="N215" i="1" s="1"/>
  <c r="I215" i="1"/>
  <c r="J223" i="1"/>
  <c r="N223" i="1" s="1"/>
  <c r="P223" i="1" s="1"/>
  <c r="I223" i="1"/>
  <c r="J235" i="1"/>
  <c r="I235" i="1"/>
  <c r="J247" i="1"/>
  <c r="I247" i="1"/>
  <c r="J271" i="1"/>
  <c r="I271" i="1"/>
  <c r="J283" i="1"/>
  <c r="N283" i="1" s="1"/>
  <c r="P283" i="1" s="1"/>
  <c r="I283" i="1"/>
  <c r="J295" i="1"/>
  <c r="I295" i="1"/>
  <c r="J319" i="1"/>
  <c r="N319" i="1" s="1"/>
  <c r="P319" i="1" s="1"/>
  <c r="I319" i="1"/>
  <c r="J335" i="1"/>
  <c r="N335" i="1" s="1"/>
  <c r="I335" i="1"/>
  <c r="J179" i="1"/>
  <c r="J4" i="1"/>
  <c r="I4" i="1"/>
  <c r="J20" i="1"/>
  <c r="I20" i="1"/>
  <c r="I60" i="1"/>
  <c r="J60" i="1"/>
  <c r="N60" i="1" s="1"/>
  <c r="P60" i="1" s="1"/>
  <c r="J80" i="1"/>
  <c r="I80" i="1"/>
  <c r="I120" i="1"/>
  <c r="J120" i="1"/>
  <c r="J132" i="1"/>
  <c r="I132" i="1"/>
  <c r="I152" i="1"/>
  <c r="J152" i="1"/>
  <c r="N152" i="1" s="1"/>
  <c r="J176" i="1"/>
  <c r="N176" i="1" s="1"/>
  <c r="I176" i="1"/>
  <c r="J256" i="1"/>
  <c r="I256" i="1"/>
  <c r="J3" i="1"/>
  <c r="I3" i="1"/>
  <c r="I7" i="1"/>
  <c r="J7" i="1"/>
  <c r="J15" i="1"/>
  <c r="N15" i="1" s="1"/>
  <c r="I15" i="1"/>
  <c r="J19" i="1"/>
  <c r="I19" i="1"/>
  <c r="J27" i="1"/>
  <c r="I27" i="1"/>
  <c r="J35" i="1"/>
  <c r="I35" i="1"/>
  <c r="J43" i="1"/>
  <c r="I43" i="1"/>
  <c r="J47" i="1"/>
  <c r="N47" i="1" s="1"/>
  <c r="P47" i="1" s="1"/>
  <c r="I47" i="1"/>
  <c r="J55" i="1"/>
  <c r="I55" i="1"/>
  <c r="J63" i="1"/>
  <c r="N63" i="1" s="1"/>
  <c r="P63" i="1" s="1"/>
  <c r="I63" i="1"/>
  <c r="AS63" i="1" s="1"/>
  <c r="J71" i="1"/>
  <c r="I71" i="1"/>
  <c r="J91" i="1"/>
  <c r="N91" i="1" s="1"/>
  <c r="I91" i="1"/>
  <c r="J99" i="1"/>
  <c r="I99" i="1"/>
  <c r="J107" i="1"/>
  <c r="N107" i="1" s="1"/>
  <c r="I107" i="1"/>
  <c r="J111" i="1"/>
  <c r="N111" i="1" s="1"/>
  <c r="I111" i="1"/>
  <c r="J119" i="1"/>
  <c r="N119" i="1" s="1"/>
  <c r="I119" i="1"/>
  <c r="I127" i="1"/>
  <c r="J127" i="1"/>
  <c r="N127" i="1" s="1"/>
  <c r="J135" i="1"/>
  <c r="N135" i="1" s="1"/>
  <c r="I135" i="1"/>
  <c r="J155" i="1"/>
  <c r="I155" i="1"/>
  <c r="J163" i="1"/>
  <c r="I163" i="1"/>
  <c r="J171" i="1"/>
  <c r="I171" i="1"/>
  <c r="J183" i="1"/>
  <c r="N183" i="1" s="1"/>
  <c r="I183" i="1"/>
  <c r="J195" i="1"/>
  <c r="I195" i="1"/>
  <c r="J219" i="1"/>
  <c r="N219" i="1" s="1"/>
  <c r="I219" i="1"/>
  <c r="J231" i="1"/>
  <c r="I231" i="1"/>
  <c r="J239" i="1"/>
  <c r="N239" i="1" s="1"/>
  <c r="P239" i="1" s="1"/>
  <c r="I239" i="1"/>
  <c r="J251" i="1"/>
  <c r="I251" i="1"/>
  <c r="J267" i="1"/>
  <c r="N267" i="1" s="1"/>
  <c r="P267" i="1" s="1"/>
  <c r="I267" i="1"/>
  <c r="J279" i="1"/>
  <c r="I279" i="1"/>
  <c r="J303" i="1"/>
  <c r="N303" i="1" s="1"/>
  <c r="I303" i="1"/>
  <c r="J315" i="1"/>
  <c r="I315" i="1"/>
  <c r="J331" i="1"/>
  <c r="N331" i="1" s="1"/>
  <c r="I331" i="1"/>
  <c r="J343" i="1"/>
  <c r="I343" i="1"/>
  <c r="I275" i="1"/>
  <c r="J227" i="1"/>
  <c r="I8" i="1"/>
  <c r="J8" i="1"/>
  <c r="I12" i="1"/>
  <c r="J12" i="1"/>
  <c r="N12" i="1" s="1"/>
  <c r="I24" i="1"/>
  <c r="J24" i="1"/>
  <c r="N24" i="1" s="1"/>
  <c r="J32" i="1"/>
  <c r="N32" i="1" s="1"/>
  <c r="I32" i="1"/>
  <c r="I40" i="1"/>
  <c r="J40" i="1"/>
  <c r="N40" i="1" s="1"/>
  <c r="I52" i="1"/>
  <c r="J52" i="1"/>
  <c r="N52" i="1" s="1"/>
  <c r="J64" i="1"/>
  <c r="N64" i="1" s="1"/>
  <c r="I64" i="1"/>
  <c r="I68" i="1"/>
  <c r="J68" i="1"/>
  <c r="J76" i="1"/>
  <c r="N76" i="1" s="1"/>
  <c r="P76" i="1" s="1"/>
  <c r="I76" i="1"/>
  <c r="I88" i="1"/>
  <c r="J88" i="1"/>
  <c r="J96" i="1"/>
  <c r="N96" i="1" s="1"/>
  <c r="I96" i="1"/>
  <c r="J112" i="1"/>
  <c r="I112" i="1"/>
  <c r="J124" i="1"/>
  <c r="N124" i="1" s="1"/>
  <c r="P124" i="1" s="1"/>
  <c r="I124" i="1"/>
  <c r="J144" i="1"/>
  <c r="I144" i="1"/>
  <c r="J156" i="1"/>
  <c r="N156" i="1" s="1"/>
  <c r="P156" i="1" s="1"/>
  <c r="I156" i="1"/>
  <c r="J164" i="1"/>
  <c r="I164" i="1"/>
  <c r="J172" i="1"/>
  <c r="N172" i="1" s="1"/>
  <c r="P172" i="1" s="1"/>
  <c r="I172" i="1"/>
  <c r="I184" i="1"/>
  <c r="J184" i="1"/>
  <c r="J188" i="1"/>
  <c r="N188" i="1" s="1"/>
  <c r="P188" i="1" s="1"/>
  <c r="I188" i="1"/>
  <c r="J196" i="1"/>
  <c r="I196" i="1"/>
  <c r="J204" i="1"/>
  <c r="N204" i="1" s="1"/>
  <c r="P204" i="1" s="1"/>
  <c r="I204" i="1"/>
  <c r="J212" i="1"/>
  <c r="I212" i="1"/>
  <c r="J220" i="1"/>
  <c r="N220" i="1" s="1"/>
  <c r="P220" i="1" s="1"/>
  <c r="I220" i="1"/>
  <c r="J228" i="1"/>
  <c r="I228" i="1"/>
  <c r="J236" i="1"/>
  <c r="N236" i="1" s="1"/>
  <c r="I236" i="1"/>
  <c r="J244" i="1"/>
  <c r="I244" i="1"/>
  <c r="J252" i="1"/>
  <c r="N252" i="1" s="1"/>
  <c r="I252" i="1"/>
  <c r="J264" i="1"/>
  <c r="I264" i="1"/>
  <c r="J272" i="1"/>
  <c r="N272" i="1" s="1"/>
  <c r="I272" i="1"/>
  <c r="J280" i="1"/>
  <c r="I280" i="1"/>
  <c r="J288" i="1"/>
  <c r="N288" i="1" s="1"/>
  <c r="I288" i="1"/>
  <c r="J296" i="1"/>
  <c r="N296" i="1" s="1"/>
  <c r="I296" i="1"/>
  <c r="J304" i="1"/>
  <c r="N304" i="1" s="1"/>
  <c r="I304" i="1"/>
  <c r="J312" i="1"/>
  <c r="I312" i="1"/>
  <c r="J320" i="1"/>
  <c r="I320" i="1"/>
  <c r="J328" i="1"/>
  <c r="I328" i="1"/>
  <c r="J336" i="1"/>
  <c r="N336" i="1" s="1"/>
  <c r="I336" i="1"/>
  <c r="J344" i="1"/>
  <c r="I344" i="1"/>
  <c r="I259" i="1"/>
  <c r="I322" i="1"/>
  <c r="J11" i="1"/>
  <c r="N11" i="1" s="1"/>
  <c r="J36" i="1"/>
  <c r="AS36" i="1" s="1"/>
  <c r="J104" i="1"/>
  <c r="J147" i="1"/>
  <c r="J243" i="1"/>
  <c r="J307" i="1"/>
  <c r="J253" i="1"/>
  <c r="I253" i="1"/>
  <c r="J257" i="1"/>
  <c r="N257" i="1" s="1"/>
  <c r="P257" i="1" s="1"/>
  <c r="I257" i="1"/>
  <c r="J261" i="1"/>
  <c r="I261" i="1"/>
  <c r="J269" i="1"/>
  <c r="I269" i="1"/>
  <c r="J273" i="1"/>
  <c r="N273" i="1" s="1"/>
  <c r="P273" i="1" s="1"/>
  <c r="I273" i="1"/>
  <c r="J277" i="1"/>
  <c r="N277" i="1" s="1"/>
  <c r="P277" i="1" s="1"/>
  <c r="I277" i="1"/>
  <c r="J285" i="1"/>
  <c r="I285" i="1"/>
  <c r="J289" i="1"/>
  <c r="I289" i="1"/>
  <c r="J293" i="1"/>
  <c r="I293" i="1"/>
  <c r="J301" i="1"/>
  <c r="N301" i="1" s="1"/>
  <c r="P301" i="1" s="1"/>
  <c r="I301" i="1"/>
  <c r="J305" i="1"/>
  <c r="I305" i="1"/>
  <c r="J309" i="1"/>
  <c r="N309" i="1" s="1"/>
  <c r="P309" i="1" s="1"/>
  <c r="I309" i="1"/>
  <c r="J317" i="1"/>
  <c r="N317" i="1" s="1"/>
  <c r="P317" i="1" s="1"/>
  <c r="I317" i="1"/>
  <c r="J321" i="1"/>
  <c r="N321" i="1" s="1"/>
  <c r="P321" i="1" s="1"/>
  <c r="I321" i="1"/>
  <c r="J325" i="1"/>
  <c r="N325" i="1" s="1"/>
  <c r="I325" i="1"/>
  <c r="J333" i="1"/>
  <c r="I333" i="1"/>
  <c r="I14" i="1"/>
  <c r="I22" i="1"/>
  <c r="AS22" i="1" s="1"/>
  <c r="I38" i="1"/>
  <c r="I46" i="1"/>
  <c r="I54" i="1"/>
  <c r="I62" i="1"/>
  <c r="I70" i="1"/>
  <c r="I78" i="1"/>
  <c r="I86" i="1"/>
  <c r="AS86" i="1" s="1"/>
  <c r="I102" i="1"/>
  <c r="I110" i="1"/>
  <c r="I118" i="1"/>
  <c r="I133" i="1"/>
  <c r="I149" i="1"/>
  <c r="I165" i="1"/>
  <c r="AS165" i="1" s="1"/>
  <c r="I181" i="1"/>
  <c r="I197" i="1"/>
  <c r="I213" i="1"/>
  <c r="I229" i="1"/>
  <c r="I245" i="1"/>
  <c r="I265" i="1"/>
  <c r="I286" i="1"/>
  <c r="I329" i="1"/>
  <c r="AS329" i="1" s="1"/>
  <c r="J16" i="1"/>
  <c r="J44" i="1"/>
  <c r="J72" i="1"/>
  <c r="J115" i="1"/>
  <c r="J158" i="1"/>
  <c r="J200" i="1"/>
  <c r="AS200" i="1" s="1"/>
  <c r="I31" i="1"/>
  <c r="J31" i="1"/>
  <c r="N31" i="1" s="1"/>
  <c r="P31" i="1" s="1"/>
  <c r="I39" i="1"/>
  <c r="J39" i="1"/>
  <c r="J59" i="1"/>
  <c r="N59" i="1" s="1"/>
  <c r="I59" i="1"/>
  <c r="I67" i="1"/>
  <c r="J67" i="1"/>
  <c r="J75" i="1"/>
  <c r="N75" i="1" s="1"/>
  <c r="I75" i="1"/>
  <c r="J79" i="1"/>
  <c r="N79" i="1" s="1"/>
  <c r="I79" i="1"/>
  <c r="J87" i="1"/>
  <c r="N87" i="1" s="1"/>
  <c r="P87" i="1" s="1"/>
  <c r="I87" i="1"/>
  <c r="I95" i="1"/>
  <c r="J95" i="1"/>
  <c r="N95" i="1" s="1"/>
  <c r="J103" i="1"/>
  <c r="N103" i="1" s="1"/>
  <c r="P103" i="1" s="1"/>
  <c r="I103" i="1"/>
  <c r="J123" i="1"/>
  <c r="I123" i="1"/>
  <c r="J131" i="1"/>
  <c r="I131" i="1"/>
  <c r="J139" i="1"/>
  <c r="N139" i="1" s="1"/>
  <c r="P139" i="1" s="1"/>
  <c r="I139" i="1"/>
  <c r="J143" i="1"/>
  <c r="N143" i="1" s="1"/>
  <c r="P143" i="1" s="1"/>
  <c r="I143" i="1"/>
  <c r="J151" i="1"/>
  <c r="I151" i="1"/>
  <c r="J167" i="1"/>
  <c r="N167" i="1" s="1"/>
  <c r="P167" i="1" s="1"/>
  <c r="I167" i="1"/>
  <c r="J175" i="1"/>
  <c r="N175" i="1" s="1"/>
  <c r="I175" i="1"/>
  <c r="J187" i="1"/>
  <c r="N187" i="1" s="1"/>
  <c r="I187" i="1"/>
  <c r="J199" i="1"/>
  <c r="I199" i="1"/>
  <c r="J207" i="1"/>
  <c r="N207" i="1" s="1"/>
  <c r="P207" i="1" s="1"/>
  <c r="I207" i="1"/>
  <c r="J255" i="1"/>
  <c r="N255" i="1" s="1"/>
  <c r="P255" i="1" s="1"/>
  <c r="I255" i="1"/>
  <c r="J263" i="1"/>
  <c r="N263" i="1" s="1"/>
  <c r="I263" i="1"/>
  <c r="J287" i="1"/>
  <c r="N287" i="1" s="1"/>
  <c r="P287" i="1" s="1"/>
  <c r="I287" i="1"/>
  <c r="J299" i="1"/>
  <c r="N299" i="1" s="1"/>
  <c r="P299" i="1" s="1"/>
  <c r="I299" i="1"/>
  <c r="J311" i="1"/>
  <c r="I311" i="1"/>
  <c r="J327" i="1"/>
  <c r="N327" i="1" s="1"/>
  <c r="I327" i="1"/>
  <c r="I339" i="1"/>
  <c r="J291" i="1"/>
  <c r="J28" i="1"/>
  <c r="N28" i="1" s="1"/>
  <c r="P28" i="1" s="1"/>
  <c r="I28" i="1"/>
  <c r="J48" i="1"/>
  <c r="I48" i="1"/>
  <c r="J56" i="1"/>
  <c r="I56" i="1"/>
  <c r="I84" i="1"/>
  <c r="J84" i="1"/>
  <c r="J92" i="1"/>
  <c r="N92" i="1" s="1"/>
  <c r="P92" i="1" s="1"/>
  <c r="I92" i="1"/>
  <c r="J100" i="1"/>
  <c r="I100" i="1"/>
  <c r="J108" i="1"/>
  <c r="N108" i="1" s="1"/>
  <c r="P108" i="1" s="1"/>
  <c r="I108" i="1"/>
  <c r="I116" i="1"/>
  <c r="J116" i="1"/>
  <c r="N116" i="1" s="1"/>
  <c r="J128" i="1"/>
  <c r="I128" i="1"/>
  <c r="J140" i="1"/>
  <c r="I140" i="1"/>
  <c r="I148" i="1"/>
  <c r="J148" i="1"/>
  <c r="N148" i="1" s="1"/>
  <c r="P148" i="1" s="1"/>
  <c r="J160" i="1"/>
  <c r="I160" i="1"/>
  <c r="I180" i="1"/>
  <c r="J180" i="1"/>
  <c r="N180" i="1" s="1"/>
  <c r="P180" i="1" s="1"/>
  <c r="J192" i="1"/>
  <c r="I192" i="1"/>
  <c r="J208" i="1"/>
  <c r="N208" i="1" s="1"/>
  <c r="I208" i="1"/>
  <c r="J216" i="1"/>
  <c r="I216" i="1"/>
  <c r="J224" i="1"/>
  <c r="N224" i="1" s="1"/>
  <c r="I224" i="1"/>
  <c r="J232" i="1"/>
  <c r="N232" i="1" s="1"/>
  <c r="I232" i="1"/>
  <c r="J240" i="1"/>
  <c r="N240" i="1" s="1"/>
  <c r="I240" i="1"/>
  <c r="J248" i="1"/>
  <c r="I248" i="1"/>
  <c r="J260" i="1"/>
  <c r="I260" i="1"/>
  <c r="J268" i="1"/>
  <c r="I268" i="1"/>
  <c r="J276" i="1"/>
  <c r="N276" i="1" s="1"/>
  <c r="P276" i="1" s="1"/>
  <c r="I276" i="1"/>
  <c r="J284" i="1"/>
  <c r="N284" i="1" s="1"/>
  <c r="P284" i="1" s="1"/>
  <c r="I284" i="1"/>
  <c r="J292" i="1"/>
  <c r="I292" i="1"/>
  <c r="J300" i="1"/>
  <c r="I300" i="1"/>
  <c r="J308" i="1"/>
  <c r="N308" i="1" s="1"/>
  <c r="P308" i="1" s="1"/>
  <c r="I308" i="1"/>
  <c r="J316" i="1"/>
  <c r="N316" i="1" s="1"/>
  <c r="P316" i="1" s="1"/>
  <c r="I316" i="1"/>
  <c r="J324" i="1"/>
  <c r="I324" i="1"/>
  <c r="J332" i="1"/>
  <c r="I332" i="1"/>
  <c r="J340" i="1"/>
  <c r="N340" i="1" s="1"/>
  <c r="I340" i="1"/>
  <c r="J122" i="1"/>
  <c r="N122" i="1" s="1"/>
  <c r="I122" i="1"/>
  <c r="J130" i="1"/>
  <c r="I130" i="1"/>
  <c r="J134" i="1"/>
  <c r="I134" i="1"/>
  <c r="J138" i="1"/>
  <c r="N138" i="1" s="1"/>
  <c r="I138" i="1"/>
  <c r="J142" i="1"/>
  <c r="N142" i="1" s="1"/>
  <c r="P142" i="1" s="1"/>
  <c r="I142" i="1"/>
  <c r="J146" i="1"/>
  <c r="N146" i="1" s="1"/>
  <c r="I146" i="1"/>
  <c r="J150" i="1"/>
  <c r="N150" i="1" s="1"/>
  <c r="P150" i="1" s="1"/>
  <c r="I150" i="1"/>
  <c r="J154" i="1"/>
  <c r="N154" i="1" s="1"/>
  <c r="P154" i="1" s="1"/>
  <c r="I154" i="1"/>
  <c r="J162" i="1"/>
  <c r="I162" i="1"/>
  <c r="J166" i="1"/>
  <c r="N166" i="1" s="1"/>
  <c r="I166" i="1"/>
  <c r="J170" i="1"/>
  <c r="I170" i="1"/>
  <c r="J174" i="1"/>
  <c r="N174" i="1" s="1"/>
  <c r="P174" i="1" s="1"/>
  <c r="I174" i="1"/>
  <c r="J178" i="1"/>
  <c r="I178" i="1"/>
  <c r="J182" i="1"/>
  <c r="N182" i="1" s="1"/>
  <c r="I182" i="1"/>
  <c r="J186" i="1"/>
  <c r="N186" i="1" s="1"/>
  <c r="P186" i="1" s="1"/>
  <c r="I186" i="1"/>
  <c r="J194" i="1"/>
  <c r="I194" i="1"/>
  <c r="J198" i="1"/>
  <c r="N198" i="1" s="1"/>
  <c r="P198" i="1" s="1"/>
  <c r="I198" i="1"/>
  <c r="J202" i="1"/>
  <c r="N202" i="1" s="1"/>
  <c r="I202" i="1"/>
  <c r="J206" i="1"/>
  <c r="I206" i="1"/>
  <c r="J210" i="1"/>
  <c r="N210" i="1" s="1"/>
  <c r="I210" i="1"/>
  <c r="J214" i="1"/>
  <c r="N214" i="1" s="1"/>
  <c r="P214" i="1" s="1"/>
  <c r="I214" i="1"/>
  <c r="J218" i="1"/>
  <c r="N218" i="1" s="1"/>
  <c r="P218" i="1" s="1"/>
  <c r="I218" i="1"/>
  <c r="J222" i="1"/>
  <c r="I222" i="1"/>
  <c r="J226" i="1"/>
  <c r="I226" i="1"/>
  <c r="J230" i="1"/>
  <c r="I230" i="1"/>
  <c r="J234" i="1"/>
  <c r="N234" i="1" s="1"/>
  <c r="P234" i="1" s="1"/>
  <c r="I234" i="1"/>
  <c r="J238" i="1"/>
  <c r="N238" i="1" s="1"/>
  <c r="I238" i="1"/>
  <c r="J242" i="1"/>
  <c r="N242" i="1" s="1"/>
  <c r="I242" i="1"/>
  <c r="J246" i="1"/>
  <c r="N246" i="1" s="1"/>
  <c r="P246" i="1" s="1"/>
  <c r="I246" i="1"/>
  <c r="J250" i="1"/>
  <c r="N250" i="1" s="1"/>
  <c r="P250" i="1" s="1"/>
  <c r="I250" i="1"/>
  <c r="J258" i="1"/>
  <c r="I258" i="1"/>
  <c r="I262" i="1"/>
  <c r="J262" i="1"/>
  <c r="J266" i="1"/>
  <c r="I266" i="1"/>
  <c r="J274" i="1"/>
  <c r="N274" i="1" s="1"/>
  <c r="I274" i="1"/>
  <c r="I278" i="1"/>
  <c r="J278" i="1"/>
  <c r="J282" i="1"/>
  <c r="N282" i="1" s="1"/>
  <c r="P282" i="1" s="1"/>
  <c r="I282" i="1"/>
  <c r="J290" i="1"/>
  <c r="I290" i="1"/>
  <c r="I294" i="1"/>
  <c r="J294" i="1"/>
  <c r="J298" i="1"/>
  <c r="N298" i="1" s="1"/>
  <c r="I298" i="1"/>
  <c r="J306" i="1"/>
  <c r="N306" i="1" s="1"/>
  <c r="I306" i="1"/>
  <c r="I310" i="1"/>
  <c r="J310" i="1"/>
  <c r="N310" i="1" s="1"/>
  <c r="J314" i="1"/>
  <c r="N314" i="1" s="1"/>
  <c r="P314" i="1" s="1"/>
  <c r="I314" i="1"/>
  <c r="J323" i="1"/>
  <c r="I323" i="1"/>
  <c r="I326" i="1"/>
  <c r="J326" i="1"/>
  <c r="J330" i="1"/>
  <c r="N330" i="1" s="1"/>
  <c r="I330" i="1"/>
  <c r="J338" i="1"/>
  <c r="N338" i="1" s="1"/>
  <c r="I338" i="1"/>
  <c r="I342" i="1"/>
  <c r="J342" i="1"/>
  <c r="I9" i="1"/>
  <c r="I17" i="1"/>
  <c r="AS17" i="1" s="1"/>
  <c r="I25" i="1"/>
  <c r="AS25" i="1" s="1"/>
  <c r="I33" i="1"/>
  <c r="AS33" i="1" s="1"/>
  <c r="I41" i="1"/>
  <c r="AS41" i="1" s="1"/>
  <c r="I49" i="1"/>
  <c r="I57" i="1"/>
  <c r="I65" i="1"/>
  <c r="AS65" i="1" s="1"/>
  <c r="I73" i="1"/>
  <c r="I81" i="1"/>
  <c r="I89" i="1"/>
  <c r="I97" i="1"/>
  <c r="AS97" i="1" s="1"/>
  <c r="I105" i="1"/>
  <c r="I113" i="1"/>
  <c r="I121" i="1"/>
  <c r="I137" i="1"/>
  <c r="AS137" i="1" s="1"/>
  <c r="I153" i="1"/>
  <c r="I169" i="1"/>
  <c r="I185" i="1"/>
  <c r="I201" i="1"/>
  <c r="AS201" i="1" s="1"/>
  <c r="I217" i="1"/>
  <c r="AS217" i="1" s="1"/>
  <c r="I233" i="1"/>
  <c r="I249" i="1"/>
  <c r="I270" i="1"/>
  <c r="AS270" i="1" s="1"/>
  <c r="I313" i="1"/>
  <c r="I334" i="1"/>
  <c r="AS334" i="1" s="1"/>
  <c r="J23" i="1"/>
  <c r="J51" i="1"/>
  <c r="J83" i="1"/>
  <c r="J126" i="1"/>
  <c r="J168" i="1"/>
  <c r="J211" i="1"/>
  <c r="I341" i="1"/>
  <c r="I337" i="1"/>
  <c r="AS337" i="1" s="1"/>
  <c r="AS133" i="1" l="1"/>
  <c r="AS54" i="1"/>
  <c r="AS104" i="1"/>
  <c r="AS40" i="1"/>
  <c r="AS8" i="1"/>
  <c r="AS190" i="1"/>
  <c r="AS45" i="1"/>
  <c r="AS211" i="1"/>
  <c r="AS57" i="1"/>
  <c r="AS118" i="1"/>
  <c r="AS321" i="1"/>
  <c r="AS277" i="1"/>
  <c r="AS257" i="1"/>
  <c r="AS228" i="1"/>
  <c r="AS196" i="1"/>
  <c r="AS164" i="1"/>
  <c r="AS297" i="1"/>
  <c r="AS182" i="1"/>
  <c r="AS166" i="1"/>
  <c r="AS224" i="1"/>
  <c r="AS38" i="1"/>
  <c r="AS174" i="1"/>
  <c r="AS240" i="1"/>
  <c r="AS75" i="1"/>
  <c r="AS243" i="1"/>
  <c r="AS114" i="1"/>
  <c r="AS94" i="1"/>
  <c r="AS77" i="1"/>
  <c r="AS139" i="1"/>
  <c r="AS82" i="1"/>
  <c r="AS225" i="1"/>
  <c r="AS106" i="1"/>
  <c r="AS314" i="1"/>
  <c r="AS250" i="1"/>
  <c r="AS234" i="1"/>
  <c r="AS218" i="1"/>
  <c r="AS202" i="1"/>
  <c r="AS324" i="1"/>
  <c r="AS292" i="1"/>
  <c r="AS260" i="1"/>
  <c r="AS207" i="1"/>
  <c r="AS229" i="1"/>
  <c r="AS69" i="1"/>
  <c r="AS237" i="1"/>
  <c r="AS58" i="1"/>
  <c r="AS53" i="1"/>
  <c r="AS330" i="1"/>
  <c r="AS290" i="1"/>
  <c r="AS266" i="1"/>
  <c r="AS246" i="1"/>
  <c r="AS230" i="1"/>
  <c r="AS214" i="1"/>
  <c r="AS198" i="1"/>
  <c r="AS178" i="1"/>
  <c r="AS162" i="1"/>
  <c r="AS122" i="1"/>
  <c r="AS160" i="1"/>
  <c r="AS287" i="1"/>
  <c r="AS123" i="1"/>
  <c r="AS79" i="1"/>
  <c r="AS197" i="1"/>
  <c r="AS127" i="1"/>
  <c r="AS235" i="1"/>
  <c r="AS90" i="1"/>
  <c r="AS177" i="1"/>
  <c r="AS93" i="1"/>
  <c r="AS26" i="1"/>
  <c r="AS153" i="1"/>
  <c r="AS9" i="1"/>
  <c r="AS168" i="1"/>
  <c r="AS249" i="1"/>
  <c r="AS121" i="1"/>
  <c r="AS342" i="1"/>
  <c r="AS278" i="1"/>
  <c r="AS95" i="1"/>
  <c r="AS67" i="1"/>
  <c r="AS158" i="1"/>
  <c r="AS245" i="1"/>
  <c r="AS46" i="1"/>
  <c r="AS328" i="1"/>
  <c r="AS227" i="1"/>
  <c r="AS183" i="1"/>
  <c r="AS135" i="1"/>
  <c r="AS35" i="1"/>
  <c r="AS30" i="1"/>
  <c r="AS66" i="1"/>
  <c r="AS29" i="1"/>
  <c r="AS126" i="1"/>
  <c r="AS113" i="1"/>
  <c r="AS146" i="1"/>
  <c r="AS130" i="1"/>
  <c r="AS128" i="1"/>
  <c r="AS92" i="1"/>
  <c r="AS28" i="1"/>
  <c r="AS167" i="1"/>
  <c r="AS131" i="1"/>
  <c r="AS87" i="1"/>
  <c r="AS115" i="1"/>
  <c r="AS110" i="1"/>
  <c r="AS275" i="1"/>
  <c r="AS302" i="1"/>
  <c r="AS50" i="1"/>
  <c r="AS161" i="1"/>
  <c r="AS233" i="1"/>
  <c r="AS49" i="1"/>
  <c r="AS338" i="1"/>
  <c r="AS274" i="1"/>
  <c r="AS83" i="1"/>
  <c r="AS105" i="1"/>
  <c r="AS72" i="1"/>
  <c r="AS213" i="1"/>
  <c r="AS322" i="1"/>
  <c r="AS252" i="1"/>
  <c r="AS188" i="1"/>
  <c r="AS241" i="1"/>
  <c r="AS205" i="1"/>
  <c r="AS34" i="1"/>
  <c r="AS129" i="1"/>
  <c r="AS254" i="1"/>
  <c r="AS189" i="1"/>
  <c r="AS284" i="1"/>
  <c r="AS216" i="1"/>
  <c r="AS291" i="1"/>
  <c r="AS199" i="1"/>
  <c r="AS14" i="1"/>
  <c r="AS259" i="1"/>
  <c r="AS24" i="1"/>
  <c r="AS295" i="1"/>
  <c r="AS37" i="1"/>
  <c r="AS173" i="1"/>
  <c r="AS18" i="1"/>
  <c r="AS51" i="1"/>
  <c r="AS142" i="1"/>
  <c r="AS316" i="1"/>
  <c r="AS248" i="1"/>
  <c r="AS151" i="1"/>
  <c r="AS44" i="1"/>
  <c r="AS23" i="1"/>
  <c r="AS89" i="1"/>
  <c r="AS339" i="1"/>
  <c r="AS181" i="1"/>
  <c r="AS78" i="1"/>
  <c r="AS309" i="1"/>
  <c r="AS289" i="1"/>
  <c r="AS269" i="1"/>
  <c r="AS307" i="1"/>
  <c r="AS344" i="1"/>
  <c r="AS312" i="1"/>
  <c r="AS280" i="1"/>
  <c r="AS244" i="1"/>
  <c r="AS212" i="1"/>
  <c r="AS163" i="1"/>
  <c r="AS119" i="1"/>
  <c r="AS19" i="1"/>
  <c r="AS256" i="1"/>
  <c r="AS4" i="1"/>
  <c r="AS318" i="1"/>
  <c r="AS341" i="1"/>
  <c r="AS313" i="1"/>
  <c r="AS73" i="1"/>
  <c r="AS148" i="1"/>
  <c r="AS31" i="1"/>
  <c r="AS286" i="1"/>
  <c r="AS62" i="1"/>
  <c r="AS147" i="1"/>
  <c r="AS124" i="1"/>
  <c r="AS195" i="1"/>
  <c r="AS179" i="1"/>
  <c r="AS117" i="1"/>
  <c r="AS136" i="1"/>
  <c r="AS98" i="1"/>
  <c r="AS281" i="1"/>
  <c r="AS61" i="1"/>
  <c r="AS157" i="1"/>
  <c r="AS310" i="1"/>
  <c r="AS39" i="1"/>
  <c r="AS16" i="1"/>
  <c r="AS144" i="1"/>
  <c r="AS169" i="1"/>
  <c r="AS81" i="1"/>
  <c r="AS306" i="1"/>
  <c r="AS282" i="1"/>
  <c r="AS242" i="1"/>
  <c r="AS226" i="1"/>
  <c r="AS210" i="1"/>
  <c r="AS194" i="1"/>
  <c r="AS154" i="1"/>
  <c r="AS138" i="1"/>
  <c r="AS340" i="1"/>
  <c r="AS308" i="1"/>
  <c r="AS276" i="1"/>
  <c r="AS208" i="1"/>
  <c r="AS108" i="1"/>
  <c r="AS56" i="1"/>
  <c r="AS327" i="1"/>
  <c r="AS263" i="1"/>
  <c r="AS187" i="1"/>
  <c r="AS143" i="1"/>
  <c r="AS103" i="1"/>
  <c r="AS70" i="1"/>
  <c r="AS184" i="1"/>
  <c r="AS88" i="1"/>
  <c r="AS52" i="1"/>
  <c r="AS12" i="1"/>
  <c r="AS120" i="1"/>
  <c r="AS283" i="1"/>
  <c r="AS223" i="1"/>
  <c r="AS5" i="1"/>
  <c r="AS185" i="1"/>
  <c r="AS116" i="1"/>
  <c r="AS333" i="1"/>
  <c r="AS326" i="1"/>
  <c r="AS262" i="1"/>
  <c r="AS149" i="1"/>
  <c r="AS325" i="1"/>
  <c r="AS285" i="1"/>
  <c r="AS261" i="1"/>
  <c r="AS336" i="1"/>
  <c r="AS304" i="1"/>
  <c r="AS272" i="1"/>
  <c r="AS236" i="1"/>
  <c r="AS204" i="1"/>
  <c r="AS172" i="1"/>
  <c r="AS76" i="1"/>
  <c r="AS315" i="1"/>
  <c r="AS251" i="1"/>
  <c r="AS155" i="1"/>
  <c r="AS71" i="1"/>
  <c r="AS43" i="1"/>
  <c r="AS15" i="1"/>
  <c r="AS176" i="1"/>
  <c r="AS80" i="1"/>
  <c r="AS159" i="1"/>
  <c r="AS221" i="1"/>
  <c r="AS323" i="1"/>
  <c r="AS298" i="1"/>
  <c r="AS258" i="1"/>
  <c r="AS238" i="1"/>
  <c r="AS222" i="1"/>
  <c r="AS206" i="1"/>
  <c r="AS186" i="1"/>
  <c r="AS170" i="1"/>
  <c r="AS150" i="1"/>
  <c r="AS134" i="1"/>
  <c r="AS332" i="1"/>
  <c r="AS300" i="1"/>
  <c r="AS268" i="1"/>
  <c r="AS232" i="1"/>
  <c r="AS192" i="1"/>
  <c r="AS140" i="1"/>
  <c r="AS100" i="1"/>
  <c r="AS48" i="1"/>
  <c r="AS311" i="1"/>
  <c r="AS255" i="1"/>
  <c r="AS265" i="1"/>
  <c r="AS335" i="1"/>
  <c r="AS271" i="1"/>
  <c r="AS215" i="1"/>
  <c r="AS101" i="1"/>
  <c r="AS112" i="1"/>
  <c r="AS32" i="1"/>
  <c r="AS107" i="1"/>
  <c r="AS85" i="1"/>
  <c r="AS175" i="1"/>
  <c r="AS111" i="1"/>
  <c r="AS47" i="1"/>
  <c r="AS109" i="1"/>
  <c r="AS305" i="1"/>
  <c r="AS299" i="1"/>
  <c r="AS59" i="1"/>
  <c r="AS264" i="1"/>
  <c r="AS68" i="1"/>
  <c r="AS7" i="1"/>
  <c r="AS152" i="1"/>
  <c r="AS60" i="1"/>
  <c r="AS319" i="1"/>
  <c r="AS247" i="1"/>
  <c r="AS203" i="1"/>
  <c r="AS13" i="1"/>
  <c r="AS294" i="1"/>
  <c r="AS180" i="1"/>
  <c r="AS102" i="1"/>
  <c r="AS317" i="1"/>
  <c r="AS293" i="1"/>
  <c r="AS273" i="1"/>
  <c r="AS253" i="1"/>
  <c r="AS320" i="1"/>
  <c r="AS288" i="1"/>
  <c r="AS220" i="1"/>
  <c r="AS156" i="1"/>
  <c r="AS96" i="1"/>
  <c r="AS64" i="1"/>
  <c r="AS343" i="1"/>
  <c r="AS279" i="1"/>
  <c r="AS231" i="1"/>
  <c r="AS171" i="1"/>
  <c r="AS99" i="1"/>
  <c r="AS55" i="1"/>
  <c r="AS27" i="1"/>
  <c r="AS3" i="1"/>
  <c r="AS132" i="1"/>
  <c r="AS20" i="1"/>
  <c r="AS2" i="1"/>
  <c r="AS84" i="1"/>
  <c r="AS331" i="1"/>
  <c r="AS267" i="1"/>
  <c r="AS219" i="1"/>
  <c r="AS91" i="1"/>
  <c r="AS191" i="1"/>
  <c r="AS21" i="1"/>
  <c r="AS141" i="1"/>
  <c r="AS301" i="1"/>
  <c r="AS11" i="1"/>
  <c r="AS303" i="1"/>
  <c r="AS239" i="1"/>
  <c r="AS6" i="1"/>
  <c r="X349" i="1"/>
  <c r="Y349" i="1"/>
  <c r="AC350" i="1"/>
  <c r="D7" i="2"/>
  <c r="AD350" i="1"/>
  <c r="H14" i="2" s="1"/>
  <c r="AA350" i="1"/>
  <c r="J349" i="1"/>
  <c r="Z349" i="1"/>
  <c r="L349" i="1"/>
  <c r="G17" i="2" s="1"/>
  <c r="H6" i="2"/>
  <c r="F349" i="1"/>
  <c r="G6" i="2" s="1"/>
  <c r="N8" i="1"/>
  <c r="P8" i="1" s="1"/>
  <c r="N72" i="1"/>
  <c r="P72" i="1" s="1"/>
  <c r="Q72" i="1" s="1"/>
  <c r="N190" i="1"/>
  <c r="P190" i="1" s="1"/>
  <c r="Q190" i="1" s="1"/>
  <c r="P331" i="1"/>
  <c r="Q331" i="1" s="1"/>
  <c r="N200" i="1"/>
  <c r="P200" i="1" s="1"/>
  <c r="Q200" i="1" s="1"/>
  <c r="N44" i="1"/>
  <c r="P44" i="1" s="1"/>
  <c r="Q44" i="1" s="1"/>
  <c r="P325" i="1"/>
  <c r="Q325" i="1" s="1"/>
  <c r="P341" i="1"/>
  <c r="Q341" i="1" s="1"/>
  <c r="P340" i="1"/>
  <c r="Q340" i="1" s="1"/>
  <c r="P337" i="1"/>
  <c r="Q337" i="1" s="1"/>
  <c r="P330" i="1"/>
  <c r="Q330" i="1" s="1"/>
  <c r="P329" i="1"/>
  <c r="Q329" i="1" s="1"/>
  <c r="P202" i="1"/>
  <c r="Q202" i="1" s="1"/>
  <c r="P96" i="1"/>
  <c r="Q96" i="1" s="1"/>
  <c r="P338" i="1"/>
  <c r="Q338" i="1" s="1"/>
  <c r="P182" i="1"/>
  <c r="Q182" i="1" s="1"/>
  <c r="P166" i="1"/>
  <c r="Q166" i="1" s="1"/>
  <c r="P95" i="1"/>
  <c r="Q95" i="1" s="1"/>
  <c r="P12" i="1"/>
  <c r="Q12" i="1" s="1"/>
  <c r="P127" i="1"/>
  <c r="Q127" i="1" s="1"/>
  <c r="P254" i="1"/>
  <c r="Q254" i="1" s="1"/>
  <c r="P303" i="1"/>
  <c r="Q303" i="1" s="1"/>
  <c r="P6" i="1"/>
  <c r="Q6" i="1" s="1"/>
  <c r="P298" i="1"/>
  <c r="Q298" i="1" s="1"/>
  <c r="P238" i="1"/>
  <c r="Q238" i="1" s="1"/>
  <c r="P122" i="1"/>
  <c r="Q122" i="1" s="1"/>
  <c r="P232" i="1"/>
  <c r="Q232" i="1" s="1"/>
  <c r="P175" i="1"/>
  <c r="Q175" i="1" s="1"/>
  <c r="P79" i="1"/>
  <c r="Q79" i="1" s="1"/>
  <c r="P296" i="1"/>
  <c r="Q296" i="1" s="1"/>
  <c r="P32" i="1"/>
  <c r="Q32" i="1" s="1"/>
  <c r="P111" i="1"/>
  <c r="Q111" i="1" s="1"/>
  <c r="P15" i="1"/>
  <c r="Q15" i="1" s="1"/>
  <c r="P176" i="1"/>
  <c r="Q176" i="1" s="1"/>
  <c r="P302" i="1"/>
  <c r="Q302" i="1" s="1"/>
  <c r="P34" i="1"/>
  <c r="Q34" i="1" s="1"/>
  <c r="P40" i="1"/>
  <c r="Q40" i="1" s="1"/>
  <c r="P152" i="1"/>
  <c r="Q152" i="1" s="1"/>
  <c r="P203" i="1"/>
  <c r="Q203" i="1" s="1"/>
  <c r="P322" i="1"/>
  <c r="Q322" i="1" s="1"/>
  <c r="P24" i="1"/>
  <c r="Q24" i="1" s="1"/>
  <c r="P146" i="1"/>
  <c r="Q146" i="1" s="1"/>
  <c r="P240" i="1"/>
  <c r="Q240" i="1" s="1"/>
  <c r="P327" i="1"/>
  <c r="Q327" i="1" s="1"/>
  <c r="P263" i="1"/>
  <c r="Q263" i="1" s="1"/>
  <c r="P187" i="1"/>
  <c r="Q187" i="1" s="1"/>
  <c r="P59" i="1"/>
  <c r="Q59" i="1" s="1"/>
  <c r="P11" i="1"/>
  <c r="Q11" i="1" s="1"/>
  <c r="P336" i="1"/>
  <c r="Q336" i="1" s="1"/>
  <c r="P304" i="1"/>
  <c r="Q304" i="1" s="1"/>
  <c r="P288" i="1"/>
  <c r="Q288" i="1" s="1"/>
  <c r="P272" i="1"/>
  <c r="Q272" i="1" s="1"/>
  <c r="P252" i="1"/>
  <c r="Q252" i="1" s="1"/>
  <c r="P236" i="1"/>
  <c r="Q236" i="1" s="1"/>
  <c r="P183" i="1"/>
  <c r="Q183" i="1" s="1"/>
  <c r="P135" i="1"/>
  <c r="Q135" i="1" s="1"/>
  <c r="P119" i="1"/>
  <c r="Q119" i="1" s="1"/>
  <c r="P107" i="1"/>
  <c r="Q107" i="1" s="1"/>
  <c r="P91" i="1"/>
  <c r="Q91" i="1" s="1"/>
  <c r="P275" i="1"/>
  <c r="Q275" i="1" s="1"/>
  <c r="P66" i="1"/>
  <c r="Q66" i="1" s="1"/>
  <c r="P224" i="1"/>
  <c r="Q224" i="1" s="1"/>
  <c r="P75" i="1"/>
  <c r="Q75" i="1" s="1"/>
  <c r="P310" i="1"/>
  <c r="Q310" i="1" s="1"/>
  <c r="P116" i="1"/>
  <c r="Q116" i="1" s="1"/>
  <c r="P52" i="1"/>
  <c r="Q52" i="1" s="1"/>
  <c r="P259" i="1"/>
  <c r="Q259" i="1" s="1"/>
  <c r="N51" i="1"/>
  <c r="P51" i="1" s="1"/>
  <c r="Q51" i="1" s="1"/>
  <c r="N211" i="1"/>
  <c r="P211" i="1" s="1"/>
  <c r="Q211" i="1" s="1"/>
  <c r="N23" i="1"/>
  <c r="P23" i="1" s="1"/>
  <c r="Q23" i="1" s="1"/>
  <c r="N159" i="1"/>
  <c r="P159" i="1" s="1"/>
  <c r="Q159" i="1" s="1"/>
  <c r="P318" i="1"/>
  <c r="Q318" i="1" s="1"/>
  <c r="P98" i="1"/>
  <c r="Q98" i="1" s="1"/>
  <c r="P197" i="1"/>
  <c r="Q197" i="1" s="1"/>
  <c r="P118" i="1"/>
  <c r="Q118" i="1" s="1"/>
  <c r="P90" i="1"/>
  <c r="Q90" i="1" s="1"/>
  <c r="N58" i="1"/>
  <c r="P58" i="1" s="1"/>
  <c r="Q58" i="1" s="1"/>
  <c r="P26" i="1"/>
  <c r="Q26" i="1" s="1"/>
  <c r="P86" i="1"/>
  <c r="Q86" i="1" s="1"/>
  <c r="P133" i="1"/>
  <c r="Q133" i="1" s="1"/>
  <c r="P69" i="1"/>
  <c r="Q69" i="1" s="1"/>
  <c r="P274" i="1"/>
  <c r="Q274" i="1" s="1"/>
  <c r="P210" i="1"/>
  <c r="Q210" i="1" s="1"/>
  <c r="P138" i="1"/>
  <c r="Q138" i="1" s="1"/>
  <c r="P64" i="1"/>
  <c r="Q64" i="1" s="1"/>
  <c r="P219" i="1"/>
  <c r="Q219" i="1" s="1"/>
  <c r="P70" i="1"/>
  <c r="Q70" i="1" s="1"/>
  <c r="P114" i="1"/>
  <c r="Q114" i="1" s="1"/>
  <c r="P82" i="1"/>
  <c r="Q82" i="1" s="1"/>
  <c r="P50" i="1"/>
  <c r="Q50" i="1" s="1"/>
  <c r="P18" i="1"/>
  <c r="Q18" i="1" s="1"/>
  <c r="P229" i="1"/>
  <c r="Q229" i="1" s="1"/>
  <c r="P54" i="1"/>
  <c r="Q54" i="1" s="1"/>
  <c r="P306" i="1"/>
  <c r="Q306" i="1" s="1"/>
  <c r="P242" i="1"/>
  <c r="Q242" i="1" s="1"/>
  <c r="P208" i="1"/>
  <c r="Q208" i="1" s="1"/>
  <c r="P335" i="1"/>
  <c r="Q335" i="1" s="1"/>
  <c r="P215" i="1"/>
  <c r="Q215" i="1" s="1"/>
  <c r="P339" i="1"/>
  <c r="Q339" i="1" s="1"/>
  <c r="P334" i="1"/>
  <c r="Q334" i="1" s="1"/>
  <c r="P270" i="1"/>
  <c r="Q270" i="1" s="1"/>
  <c r="P102" i="1"/>
  <c r="Q102" i="1" s="1"/>
  <c r="P22" i="1"/>
  <c r="Q22" i="1" s="1"/>
  <c r="P237" i="1"/>
  <c r="Q237" i="1" s="1"/>
  <c r="P173" i="1"/>
  <c r="Q173" i="1" s="1"/>
  <c r="P101" i="1"/>
  <c r="Q101" i="1" s="1"/>
  <c r="P37" i="1"/>
  <c r="Q37" i="1" s="1"/>
  <c r="P106" i="1"/>
  <c r="Q106" i="1" s="1"/>
  <c r="P74" i="1"/>
  <c r="Q74" i="1" s="1"/>
  <c r="P42" i="1"/>
  <c r="Q42" i="1" s="1"/>
  <c r="P10" i="1"/>
  <c r="Q10" i="1" s="1"/>
  <c r="N104" i="1"/>
  <c r="P104" i="1" s="1"/>
  <c r="Q104" i="1" s="1"/>
  <c r="Q246" i="1"/>
  <c r="Q255" i="1"/>
  <c r="Q317" i="1"/>
  <c r="Q273" i="1"/>
  <c r="N315" i="1"/>
  <c r="P315" i="1" s="1"/>
  <c r="Q315" i="1" s="1"/>
  <c r="N251" i="1"/>
  <c r="N235" i="1"/>
  <c r="N171" i="1"/>
  <c r="N155" i="1"/>
  <c r="N123" i="1"/>
  <c r="P123" i="1" s="1"/>
  <c r="Q123" i="1" s="1"/>
  <c r="N43" i="1"/>
  <c r="N27" i="1"/>
  <c r="P27" i="1" s="1"/>
  <c r="Q27" i="1" s="1"/>
  <c r="N206" i="1"/>
  <c r="P206" i="1" s="1"/>
  <c r="Q206" i="1" s="1"/>
  <c r="N293" i="1"/>
  <c r="N160" i="1"/>
  <c r="P160" i="1" s="1"/>
  <c r="Q160" i="1" s="1"/>
  <c r="N80" i="1"/>
  <c r="N178" i="1"/>
  <c r="N16" i="1"/>
  <c r="N344" i="1"/>
  <c r="N280" i="1"/>
  <c r="N216" i="1"/>
  <c r="N88" i="1"/>
  <c r="N244" i="1"/>
  <c r="P244" i="1" s="1"/>
  <c r="Q244" i="1" s="1"/>
  <c r="N212" i="1"/>
  <c r="N84" i="1"/>
  <c r="N20" i="1"/>
  <c r="N168" i="1"/>
  <c r="Q214" i="1"/>
  <c r="Q186" i="1"/>
  <c r="Q142" i="1"/>
  <c r="Q316" i="1"/>
  <c r="Q284" i="1"/>
  <c r="Q287" i="1"/>
  <c r="Q139" i="1"/>
  <c r="Q180" i="1"/>
  <c r="Q148" i="1"/>
  <c r="Q31" i="1"/>
  <c r="Q60" i="1"/>
  <c r="Q319" i="1"/>
  <c r="Q283" i="1"/>
  <c r="Q223" i="1"/>
  <c r="N343" i="1"/>
  <c r="P343" i="1" s="1"/>
  <c r="Q343" i="1" s="1"/>
  <c r="N311" i="1"/>
  <c r="N295" i="1"/>
  <c r="N279" i="1"/>
  <c r="N247" i="1"/>
  <c r="N231" i="1"/>
  <c r="N199" i="1"/>
  <c r="N151" i="1"/>
  <c r="P151" i="1" s="1"/>
  <c r="Q151" i="1" s="1"/>
  <c r="N71" i="1"/>
  <c r="N55" i="1"/>
  <c r="N39" i="1"/>
  <c r="N7" i="1"/>
  <c r="P7" i="1" s="1"/>
  <c r="Q7" i="1" s="1"/>
  <c r="N326" i="1"/>
  <c r="P326" i="1" s="1"/>
  <c r="Q326" i="1" s="1"/>
  <c r="N294" i="1"/>
  <c r="P294" i="1" s="1"/>
  <c r="Q294" i="1" s="1"/>
  <c r="N262" i="1"/>
  <c r="N230" i="1"/>
  <c r="P230" i="1" s="1"/>
  <c r="Q230" i="1" s="1"/>
  <c r="N134" i="1"/>
  <c r="P134" i="1" s="1"/>
  <c r="Q134" i="1" s="1"/>
  <c r="Q38" i="1"/>
  <c r="N328" i="1"/>
  <c r="N144" i="1"/>
  <c r="P144" i="1" s="1"/>
  <c r="Q144" i="1" s="1"/>
  <c r="N266" i="1"/>
  <c r="N170" i="1"/>
  <c r="N261" i="1"/>
  <c r="P261" i="1" s="1"/>
  <c r="Q261" i="1" s="1"/>
  <c r="N285" i="1"/>
  <c r="N264" i="1"/>
  <c r="N136" i="1"/>
  <c r="N305" i="1"/>
  <c r="P305" i="1" s="1"/>
  <c r="Q305" i="1" s="1"/>
  <c r="N332" i="1"/>
  <c r="N300" i="1"/>
  <c r="N268" i="1"/>
  <c r="N140" i="1"/>
  <c r="P140" i="1" s="1"/>
  <c r="Q140" i="1" s="1"/>
  <c r="N271" i="1"/>
  <c r="N342" i="1"/>
  <c r="N278" i="1"/>
  <c r="Q314" i="1"/>
  <c r="Q198" i="1"/>
  <c r="Q150" i="1"/>
  <c r="Q282" i="1"/>
  <c r="Q250" i="1"/>
  <c r="Q234" i="1"/>
  <c r="Q218" i="1"/>
  <c r="Q174" i="1"/>
  <c r="Q154" i="1"/>
  <c r="Q308" i="1"/>
  <c r="Q276" i="1"/>
  <c r="Q108" i="1"/>
  <c r="Q92" i="1"/>
  <c r="Q28" i="1"/>
  <c r="Q299" i="1"/>
  <c r="Q207" i="1"/>
  <c r="Q167" i="1"/>
  <c r="Q143" i="1"/>
  <c r="Q103" i="1"/>
  <c r="Q87" i="1"/>
  <c r="Q321" i="1"/>
  <c r="Q309" i="1"/>
  <c r="Q301" i="1"/>
  <c r="Q277" i="1"/>
  <c r="Q257" i="1"/>
  <c r="Q220" i="1"/>
  <c r="Q204" i="1"/>
  <c r="Q188" i="1"/>
  <c r="Q172" i="1"/>
  <c r="Q156" i="1"/>
  <c r="Q124" i="1"/>
  <c r="Q76" i="1"/>
  <c r="Q267" i="1"/>
  <c r="Q239" i="1"/>
  <c r="Q63" i="1"/>
  <c r="Q47" i="1"/>
  <c r="Q191" i="1"/>
  <c r="N307" i="1"/>
  <c r="N291" i="1"/>
  <c r="P291" i="1" s="1"/>
  <c r="Q291" i="1" s="1"/>
  <c r="N243" i="1"/>
  <c r="N227" i="1"/>
  <c r="P227" i="1" s="1"/>
  <c r="Q227" i="1" s="1"/>
  <c r="N195" i="1"/>
  <c r="N179" i="1"/>
  <c r="N163" i="1"/>
  <c r="N147" i="1"/>
  <c r="N131" i="1"/>
  <c r="N115" i="1"/>
  <c r="N99" i="1"/>
  <c r="P99" i="1" s="1"/>
  <c r="Q99" i="1" s="1"/>
  <c r="N83" i="1"/>
  <c r="N67" i="1"/>
  <c r="N35" i="1"/>
  <c r="N19" i="1"/>
  <c r="N3" i="1"/>
  <c r="N222" i="1"/>
  <c r="N158" i="1"/>
  <c r="N126" i="1"/>
  <c r="N94" i="1"/>
  <c r="P94" i="1" s="1"/>
  <c r="Q94" i="1" s="1"/>
  <c r="N30" i="1"/>
  <c r="N253" i="1"/>
  <c r="P253" i="1" s="1"/>
  <c r="Q253" i="1" s="1"/>
  <c r="N320" i="1"/>
  <c r="P320" i="1" s="1"/>
  <c r="Q320" i="1" s="1"/>
  <c r="N256" i="1"/>
  <c r="P256" i="1" s="1"/>
  <c r="Q256" i="1" s="1"/>
  <c r="N192" i="1"/>
  <c r="N112" i="1"/>
  <c r="N48" i="1"/>
  <c r="N323" i="1"/>
  <c r="P323" i="1" s="1"/>
  <c r="Q323" i="1" s="1"/>
  <c r="N290" i="1"/>
  <c r="N258" i="1"/>
  <c r="N226" i="1"/>
  <c r="N194" i="1"/>
  <c r="N162" i="1"/>
  <c r="N130" i="1"/>
  <c r="N2" i="1"/>
  <c r="N128" i="1"/>
  <c r="P128" i="1" s="1"/>
  <c r="Q128" i="1" s="1"/>
  <c r="N333" i="1"/>
  <c r="N269" i="1"/>
  <c r="N312" i="1"/>
  <c r="N248" i="1"/>
  <c r="P248" i="1" s="1"/>
  <c r="Q248" i="1" s="1"/>
  <c r="N184" i="1"/>
  <c r="P184" i="1" s="1"/>
  <c r="Q184" i="1" s="1"/>
  <c r="N120" i="1"/>
  <c r="N56" i="1"/>
  <c r="N289" i="1"/>
  <c r="N324" i="1"/>
  <c r="P324" i="1" s="1"/>
  <c r="Q324" i="1" s="1"/>
  <c r="N292" i="1"/>
  <c r="N260" i="1"/>
  <c r="N228" i="1"/>
  <c r="P228" i="1" s="1"/>
  <c r="Q228" i="1" s="1"/>
  <c r="N196" i="1"/>
  <c r="N164" i="1"/>
  <c r="N132" i="1"/>
  <c r="N100" i="1"/>
  <c r="P100" i="1" s="1"/>
  <c r="Q100" i="1" s="1"/>
  <c r="N68" i="1"/>
  <c r="P68" i="1" s="1"/>
  <c r="Q68" i="1" s="1"/>
  <c r="N36" i="1"/>
  <c r="N4" i="1"/>
  <c r="C20" i="2" l="1"/>
  <c r="AS355" i="1"/>
  <c r="AS358" i="1"/>
  <c r="AS352" i="1"/>
  <c r="AS356" i="1"/>
  <c r="AS360" i="1"/>
  <c r="AS359" i="1"/>
  <c r="AS349" i="1"/>
  <c r="AS353" i="1"/>
  <c r="AS367" i="1"/>
  <c r="AS357" i="1"/>
  <c r="AS362" i="1"/>
  <c r="AS363" i="1"/>
  <c r="AS364" i="1"/>
  <c r="AS354" i="1"/>
  <c r="AS361" i="1"/>
  <c r="H20" i="2" s="1"/>
  <c r="AS350" i="1"/>
  <c r="E20" i="2" s="1"/>
  <c r="AS366" i="1"/>
  <c r="AS365" i="1"/>
  <c r="AB350" i="1"/>
  <c r="G14" i="2" s="1"/>
  <c r="H11" i="2"/>
  <c r="Y350" i="1"/>
  <c r="G11" i="2" s="1"/>
  <c r="I349" i="1"/>
  <c r="G7" i="2" s="1"/>
  <c r="H7" i="2"/>
  <c r="Q8" i="1"/>
  <c r="P4" i="1"/>
  <c r="Q4" i="1" s="1"/>
  <c r="P260" i="1"/>
  <c r="Q260" i="1" s="1"/>
  <c r="P312" i="1"/>
  <c r="Q312" i="1" s="1"/>
  <c r="P130" i="1"/>
  <c r="Q130" i="1" s="1"/>
  <c r="P112" i="1"/>
  <c r="Q112" i="1" s="1"/>
  <c r="P36" i="1"/>
  <c r="Q36" i="1" s="1"/>
  <c r="P164" i="1"/>
  <c r="Q164" i="1" s="1"/>
  <c r="P292" i="1"/>
  <c r="Q292" i="1" s="1"/>
  <c r="P120" i="1"/>
  <c r="Q120" i="1" s="1"/>
  <c r="P269" i="1"/>
  <c r="Q269" i="1" s="1"/>
  <c r="P162" i="1"/>
  <c r="Q162" i="1" s="1"/>
  <c r="P290" i="1"/>
  <c r="Q290" i="1" s="1"/>
  <c r="P192" i="1"/>
  <c r="Q192" i="1" s="1"/>
  <c r="P158" i="1"/>
  <c r="Q158" i="1" s="1"/>
  <c r="P3" i="1"/>
  <c r="Q3" i="1" s="1"/>
  <c r="P83" i="1"/>
  <c r="Q83" i="1" s="1"/>
  <c r="P147" i="1"/>
  <c r="Q147" i="1" s="1"/>
  <c r="P328" i="1"/>
  <c r="Q328" i="1" s="1"/>
  <c r="P71" i="1"/>
  <c r="Q71" i="1" s="1"/>
  <c r="P247" i="1"/>
  <c r="Q247" i="1" s="1"/>
  <c r="P212" i="1"/>
  <c r="Q212" i="1" s="1"/>
  <c r="P280" i="1"/>
  <c r="Q280" i="1" s="1"/>
  <c r="P80" i="1"/>
  <c r="Q80" i="1" s="1"/>
  <c r="P155" i="1"/>
  <c r="Q155" i="1" s="1"/>
  <c r="P196" i="1"/>
  <c r="Q196" i="1" s="1"/>
  <c r="P333" i="1"/>
  <c r="Q333" i="1" s="1"/>
  <c r="P194" i="1"/>
  <c r="Q194" i="1" s="1"/>
  <c r="P30" i="1"/>
  <c r="Q30" i="1" s="1"/>
  <c r="P222" i="1"/>
  <c r="Q222" i="1" s="1"/>
  <c r="P19" i="1"/>
  <c r="Q19" i="1" s="1"/>
  <c r="P163" i="1"/>
  <c r="Q163" i="1" s="1"/>
  <c r="P243" i="1"/>
  <c r="Q243" i="1" s="1"/>
  <c r="P307" i="1"/>
  <c r="Q307" i="1" s="1"/>
  <c r="P278" i="1"/>
  <c r="Q278" i="1" s="1"/>
  <c r="P268" i="1"/>
  <c r="Q268" i="1" s="1"/>
  <c r="P136" i="1"/>
  <c r="Q136" i="1" s="1"/>
  <c r="P170" i="1"/>
  <c r="Q170" i="1" s="1"/>
  <c r="P279" i="1"/>
  <c r="Q279" i="1" s="1"/>
  <c r="P344" i="1"/>
  <c r="Q344" i="1" s="1"/>
  <c r="P171" i="1"/>
  <c r="Q171" i="1" s="1"/>
  <c r="P289" i="1"/>
  <c r="Q289" i="1" s="1"/>
  <c r="P226" i="1"/>
  <c r="Q226" i="1" s="1"/>
  <c r="P48" i="1"/>
  <c r="Q48" i="1" s="1"/>
  <c r="P35" i="1"/>
  <c r="Q35" i="1" s="1"/>
  <c r="P115" i="1"/>
  <c r="Q115" i="1" s="1"/>
  <c r="P179" i="1"/>
  <c r="Q179" i="1" s="1"/>
  <c r="P342" i="1"/>
  <c r="Q342" i="1" s="1"/>
  <c r="P300" i="1"/>
  <c r="Q300" i="1" s="1"/>
  <c r="P264" i="1"/>
  <c r="Q264" i="1" s="1"/>
  <c r="P266" i="1"/>
  <c r="Q266" i="1" s="1"/>
  <c r="P262" i="1"/>
  <c r="Q262" i="1" s="1"/>
  <c r="P39" i="1"/>
  <c r="Q39" i="1" s="1"/>
  <c r="P199" i="1"/>
  <c r="Q199" i="1" s="1"/>
  <c r="P295" i="1"/>
  <c r="Q295" i="1" s="1"/>
  <c r="P20" i="1"/>
  <c r="Q20" i="1" s="1"/>
  <c r="P88" i="1"/>
  <c r="Q88" i="1" s="1"/>
  <c r="P16" i="1"/>
  <c r="Q16" i="1" s="1"/>
  <c r="P293" i="1"/>
  <c r="Q293" i="1" s="1"/>
  <c r="P43" i="1"/>
  <c r="Q43" i="1" s="1"/>
  <c r="P235" i="1"/>
  <c r="Q235" i="1" s="1"/>
  <c r="P132" i="1"/>
  <c r="Q132" i="1" s="1"/>
  <c r="P56" i="1"/>
  <c r="Q56" i="1" s="1"/>
  <c r="P2" i="1"/>
  <c r="P258" i="1"/>
  <c r="Q258" i="1" s="1"/>
  <c r="P126" i="1"/>
  <c r="Q126" i="1" s="1"/>
  <c r="P67" i="1"/>
  <c r="Q67" i="1" s="1"/>
  <c r="P131" i="1"/>
  <c r="Q131" i="1" s="1"/>
  <c r="P195" i="1"/>
  <c r="Q195" i="1" s="1"/>
  <c r="P271" i="1"/>
  <c r="Q271" i="1" s="1"/>
  <c r="P332" i="1"/>
  <c r="Q332" i="1" s="1"/>
  <c r="P285" i="1"/>
  <c r="Q285" i="1" s="1"/>
  <c r="P55" i="1"/>
  <c r="Q55" i="1" s="1"/>
  <c r="P231" i="1"/>
  <c r="Q231" i="1" s="1"/>
  <c r="P311" i="1"/>
  <c r="Q311" i="1" s="1"/>
  <c r="P168" i="1"/>
  <c r="Q168" i="1" s="1"/>
  <c r="P84" i="1"/>
  <c r="Q84" i="1" s="1"/>
  <c r="P216" i="1"/>
  <c r="Q216" i="1" s="1"/>
  <c r="P178" i="1"/>
  <c r="Q178" i="1" s="1"/>
  <c r="P251" i="1"/>
  <c r="Q251" i="1" s="1"/>
  <c r="P349" i="1" l="1"/>
  <c r="Q2" i="1"/>
  <c r="AT351" i="1" l="1"/>
  <c r="AT365" i="1" l="1"/>
  <c r="AT359" i="1"/>
  <c r="AT362" i="1"/>
  <c r="AT360" i="1"/>
  <c r="G20" i="2" s="1"/>
  <c r="AT364" i="1"/>
  <c r="AT366" i="1"/>
  <c r="AT354" i="1"/>
  <c r="AT352" i="1"/>
  <c r="AT357" i="1"/>
  <c r="AT355" i="1"/>
  <c r="AT361" i="1"/>
  <c r="AT358" i="1"/>
  <c r="AT353" i="1"/>
  <c r="AT363" i="1"/>
  <c r="AT35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Jan van der Lei</author>
  </authors>
  <commentList>
    <comment ref="Q1" authorId="0" shapeId="0" xr:uid="{E6C8335C-0362-431F-BF87-F8E9044D42A5}">
      <text>
        <r>
          <rPr>
            <b/>
            <sz val="9"/>
            <color indexed="81"/>
            <rFont val="Tahoma"/>
            <family val="2"/>
          </rPr>
          <t>Jan van der Lei:</t>
        </r>
        <r>
          <rPr>
            <sz val="9"/>
            <color indexed="81"/>
            <rFont val="Tahoma"/>
            <family val="2"/>
          </rPr>
          <t xml:space="preserve">
Doet niet meer mee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Jan van der Lei</author>
  </authors>
  <commentList>
    <comment ref="A296" authorId="0" shapeId="0" xr:uid="{70B04B90-208A-4B7F-9101-2341BB88FB02}">
      <text>
        <r>
          <rPr>
            <b/>
            <sz val="9"/>
            <color indexed="81"/>
            <rFont val="Tahoma"/>
            <family val="2"/>
          </rPr>
          <t>Jan van der Lei:</t>
        </r>
        <r>
          <rPr>
            <sz val="9"/>
            <color indexed="81"/>
            <rFont val="Tahoma"/>
            <family val="2"/>
          </rPr>
          <t xml:space="preserve">
begroting 2025</t>
        </r>
      </text>
    </comment>
  </commentList>
</comments>
</file>

<file path=xl/sharedStrings.xml><?xml version="1.0" encoding="utf-8"?>
<sst xmlns="http://schemas.openxmlformats.org/spreadsheetml/2006/main" count="1911" uniqueCount="628">
  <si>
    <t>Aa en Hunze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</si>
  <si>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</si>
  <si>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</si>
  <si>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</si>
  <si>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</si>
  <si>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</si>
  <si>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</si>
  <si>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</si>
  <si>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</si>
  <si>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</si>
  <si>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</si>
  <si>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Altena</t>
  </si>
  <si>
    <t>Ameland</t>
  </si>
  <si>
    <t>Amersfoort</t>
  </si>
  <si>
    <t>Amstelveen</t>
  </si>
  <si>
    <t>Amsterdam</t>
  </si>
  <si>
    <t>Apeldoorn</t>
  </si>
  <si>
    <t>Arnhem</t>
  </si>
  <si>
    <t>Assen</t>
  </si>
  <si>
    <t>Asten</t>
  </si>
  <si>
    <t>Baarle-Nassau</t>
  </si>
  <si>
    <t>Baarn</t>
  </si>
  <si>
    <t>Barendrecht</t>
  </si>
  <si>
    <t>Barneveld</t>
  </si>
  <si>
    <t>Beekdaelen</t>
  </si>
  <si>
    <t>Beesel</t>
  </si>
  <si>
    <t>Berg en Dal</t>
  </si>
  <si>
    <t>Bergeijk</t>
  </si>
  <si>
    <t>Bergen (L.)</t>
  </si>
  <si>
    <t>Bergen (NH.)</t>
  </si>
  <si>
    <t>Bergen op Zoom</t>
  </si>
  <si>
    <t>Berkelland</t>
  </si>
  <si>
    <t>Bernheze</t>
  </si>
  <si>
    <t>Best</t>
  </si>
  <si>
    <t>Beuningen</t>
  </si>
  <si>
    <t>Beverwijk</t>
  </si>
  <si>
    <t>Bladel</t>
  </si>
  <si>
    <t>Blaricum</t>
  </si>
  <si>
    <t>Bloemendaal</t>
  </si>
  <si>
    <t>Bodegraven-Reeuwijk</t>
  </si>
  <si>
    <t>Boekel</t>
  </si>
  <si>
    <t>Borger-Odoorn</t>
  </si>
  <si>
    <t>Borne</t>
  </si>
  <si>
    <t>Borsele</t>
  </si>
  <si>
    <t>Boxtel</t>
  </si>
  <si>
    <t>Breda</t>
  </si>
  <si>
    <t>Bronckhorst</t>
  </si>
  <si>
    <t>Brummen</t>
  </si>
  <si>
    <t>Brunssum</t>
  </si>
  <si>
    <t>Bunnik</t>
  </si>
  <si>
    <t>Bunschoten</t>
  </si>
  <si>
    <t>Buren</t>
  </si>
  <si>
    <t>Capelle aan den IJssel</t>
  </si>
  <si>
    <t>Castricum</t>
  </si>
  <si>
    <t>Coevorden</t>
  </si>
  <si>
    <t>Cranendonck</t>
  </si>
  <si>
    <t>Culemborg</t>
  </si>
  <si>
    <t>Dalfsen</t>
  </si>
  <si>
    <t>Dantumadiel</t>
  </si>
  <si>
    <t>De Bilt</t>
  </si>
  <si>
    <t>De Fryske Marren</t>
  </si>
  <si>
    <t>De Ronde Venen</t>
  </si>
  <si>
    <t>De Wolden</t>
  </si>
  <si>
    <t>Delft</t>
  </si>
  <si>
    <t>Den Helder</t>
  </si>
  <si>
    <t>Deurne</t>
  </si>
  <si>
    <t>Deventer</t>
  </si>
  <si>
    <t>Diemen</t>
  </si>
  <si>
    <t>Dinkelland</t>
  </si>
  <si>
    <t>Doesburg</t>
  </si>
  <si>
    <t>Doetinchem</t>
  </si>
  <si>
    <t>Dongen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</si>
  <si>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</si>
  <si>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</si>
  <si>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</si>
  <si>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</si>
  <si>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</si>
  <si>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</si>
  <si>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</si>
  <si>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</si>
  <si>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</si>
  <si>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</si>
  <si>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Eersel</t>
  </si>
  <si>
    <t>Eijsden-Margraten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</si>
  <si>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</si>
  <si>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</si>
  <si>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</si>
  <si>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</si>
  <si>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</si>
  <si>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</si>
  <si>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</si>
  <si>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</si>
  <si>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Geertruidenberg</t>
  </si>
  <si>
    <t>Geldrop-Mierlo</t>
  </si>
  <si>
    <t>Gemert-Bakel</t>
  </si>
  <si>
    <t>Gennep</t>
  </si>
  <si>
    <t>Gilze en Rijen</t>
  </si>
  <si>
    <t>Goeree-Overflakkee</t>
  </si>
  <si>
    <t>Goes</t>
  </si>
  <si>
    <t>Goirle</t>
  </si>
  <si>
    <t>Gooise Meren</t>
  </si>
  <si>
    <t>Gorinchem</t>
  </si>
  <si>
    <t>Gouda</t>
  </si>
  <si>
    <t>Gulpen-Wittem</t>
  </si>
  <si>
    <t>Haaksbergen</t>
  </si>
  <si>
    <t>Haarlem</t>
  </si>
  <si>
    <t>Haarlemmermeer</t>
  </si>
  <si>
    <t>Halderberge</t>
  </si>
  <si>
    <t>Hardenberg</t>
  </si>
  <si>
    <t>Harderwijk</t>
  </si>
  <si>
    <t>Hardinxveld-Giessendam</t>
  </si>
  <si>
    <t>Harlingen</t>
  </si>
  <si>
    <t>Hattem</t>
  </si>
  <si>
    <t>Heemskerk</t>
  </si>
  <si>
    <t>Heemstede</t>
  </si>
  <si>
    <t>Heerde</t>
  </si>
  <si>
    <t>Heerenveen</t>
  </si>
  <si>
    <t>Heerlen</t>
  </si>
  <si>
    <t>Heeze-Leende</t>
  </si>
  <si>
    <t>Heiloo</t>
  </si>
  <si>
    <t>Hellendoorn</t>
  </si>
  <si>
    <t>Helmond</t>
  </si>
  <si>
    <t>Hendrik-Ido-Ambacht</t>
  </si>
  <si>
    <t>Het Hogeland</t>
  </si>
  <si>
    <t>Heumen</t>
  </si>
  <si>
    <t>Heusden</t>
  </si>
  <si>
    <t>Hillegom</t>
  </si>
  <si>
    <t>Hilvarenbeek</t>
  </si>
  <si>
    <t>Hilversum</t>
  </si>
  <si>
    <t>Hoeksche Waard</t>
  </si>
  <si>
    <t>Hof van Twente</t>
  </si>
  <si>
    <t>Hollands Kroon</t>
  </si>
  <si>
    <t>Hoogeveen</t>
  </si>
  <si>
    <t>Hoorn</t>
  </si>
  <si>
    <t>Horst aan de Maas</t>
  </si>
  <si>
    <t>Houten</t>
  </si>
  <si>
    <t>Huizen</t>
  </si>
  <si>
    <t>Hulst</t>
  </si>
  <si>
    <t>IJsselstein</t>
  </si>
  <si>
    <t>Kaag en Braassem</t>
  </si>
  <si>
    <t>Kampen</t>
  </si>
  <si>
    <t>Kapelle</t>
  </si>
  <si>
    <t>Katwijk</t>
  </si>
  <si>
    <t>Kerkrade</t>
  </si>
  <si>
    <t>Koggenland</t>
  </si>
  <si>
    <t>Krimpen aan den IJssel</t>
  </si>
  <si>
    <t>Krimpenerwaard</t>
  </si>
  <si>
    <t>Laarbeek</t>
  </si>
  <si>
    <t>Landgraaf</t>
  </si>
  <si>
    <t>Landsmeer</t>
  </si>
  <si>
    <t>Lansingerland</t>
  </si>
  <si>
    <t>Leeuwarden</t>
  </si>
  <si>
    <t>Leiden</t>
  </si>
  <si>
    <t>Leiderdorp</t>
  </si>
  <si>
    <t>Leidschendam-Voorburg</t>
  </si>
  <si>
    <t>Lelystad</t>
  </si>
  <si>
    <t>Leudal</t>
  </si>
  <si>
    <t>Leusden</t>
  </si>
  <si>
    <t>Lingewaard</t>
  </si>
  <si>
    <t>Lisse</t>
  </si>
  <si>
    <t>Lochem</t>
  </si>
  <si>
    <t>Loon op Zand</t>
  </si>
  <si>
    <t>Lopik</t>
  </si>
  <si>
    <t>Losser</t>
  </si>
  <si>
    <t>Maasdriel</t>
  </si>
  <si>
    <t>Maasgouw</t>
  </si>
  <si>
    <t>Maassluis</t>
  </si>
  <si>
    <t>Maastricht</t>
  </si>
  <si>
    <t>Medemblik</t>
  </si>
  <si>
    <t>Meerssen</t>
  </si>
  <si>
    <t>Meierijstad</t>
  </si>
  <si>
    <t>Meppel</t>
  </si>
  <si>
    <t>Midden-Delfland</t>
  </si>
  <si>
    <t>Midden-Drenthe</t>
  </si>
  <si>
    <t>Midden-Groningen</t>
  </si>
  <si>
    <t>Moerdijk</t>
  </si>
  <si>
    <t>Molenlanden</t>
  </si>
  <si>
    <t>Montferland</t>
  </si>
  <si>
    <t>Montfoort</t>
  </si>
  <si>
    <t>Mook en Middelaar</t>
  </si>
  <si>
    <t>Nederweert</t>
  </si>
  <si>
    <t>Nieuwegein</t>
  </si>
  <si>
    <t>Nieuwkoop</t>
  </si>
  <si>
    <t>Nijkerk</t>
  </si>
  <si>
    <t>Nijmegen</t>
  </si>
  <si>
    <t>Nissewaard</t>
  </si>
  <si>
    <t>Noardeast-Fryslân</t>
  </si>
  <si>
    <t>Noord-Beveland</t>
  </si>
  <si>
    <t>Noordenveld</t>
  </si>
  <si>
    <t>Noordoostpolder</t>
  </si>
  <si>
    <t>Noordwijk</t>
  </si>
  <si>
    <t>Nuenen, Gerwen en Nederwetten</t>
  </si>
  <si>
    <t>Nunspeet</t>
  </si>
  <si>
    <t>Oegstgeest</t>
  </si>
  <si>
    <t>Oirschot</t>
  </si>
  <si>
    <t>Oisterwijk</t>
  </si>
  <si>
    <t>Oldambt</t>
  </si>
  <si>
    <t>Oldebroek</t>
  </si>
  <si>
    <t>Oldenzaal</t>
  </si>
  <si>
    <t>Olst-Wijhe</t>
  </si>
  <si>
    <t>Ommen</t>
  </si>
  <si>
    <t>Oost Gelre</t>
  </si>
  <si>
    <t>Oosterhout</t>
  </si>
  <si>
    <t>Ooststellingwerf</t>
  </si>
  <si>
    <t>Oostzaan</t>
  </si>
  <si>
    <t>Opmeer</t>
  </si>
  <si>
    <t>Opsterland</t>
  </si>
  <si>
    <t>Oss</t>
  </si>
  <si>
    <t>Oude IJsselstreek</t>
  </si>
  <si>
    <t>Ouder-Amstel</t>
  </si>
  <si>
    <t>Oudewater</t>
  </si>
  <si>
    <t>Overbetuwe</t>
  </si>
  <si>
    <t>Papendrecht</t>
  </si>
  <si>
    <t>Peel en Maas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</si>
  <si>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</si>
  <si>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</si>
  <si>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</si>
  <si>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</si>
  <si>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</si>
  <si>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</si>
  <si>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</si>
  <si>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</si>
  <si>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</si>
  <si>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</si>
  <si>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</si>
  <si>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</si>
  <si>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Rijssen-Holten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</si>
  <si>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</si>
  <si>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</si>
  <si>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</si>
  <si>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</si>
  <si>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</si>
  <si>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</si>
  <si>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</si>
  <si>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Scherpenzeel</t>
  </si>
  <si>
    <t>Schiedam</t>
  </si>
  <si>
    <t>Schiermonnikoog</t>
  </si>
  <si>
    <t>Schouwen-Duiveland</t>
  </si>
  <si>
    <t>Simpelveld</t>
  </si>
  <si>
    <t>Sint-Michielsgestel</t>
  </si>
  <si>
    <t>Sittard-Geleen</t>
  </si>
  <si>
    <t>Sliedrecht</t>
  </si>
  <si>
    <t>Sluis</t>
  </si>
  <si>
    <t>Smallingerland</t>
  </si>
  <si>
    <t>Soest</t>
  </si>
  <si>
    <t>Someren</t>
  </si>
  <si>
    <t>Son en Breugel</t>
  </si>
  <si>
    <t>Stadskanaal</t>
  </si>
  <si>
    <t>Staphorst</t>
  </si>
  <si>
    <t>Stede Broec</t>
  </si>
  <si>
    <t>Steenbergen</t>
  </si>
  <si>
    <t>Steenwijkerland</t>
  </si>
  <si>
    <t>Stichtse Vecht</t>
  </si>
  <si>
    <t>Súdwest-Fryslân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</si>
  <si>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</si>
  <si>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</si>
  <si>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</si>
  <si>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</si>
  <si>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</si>
  <si>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</si>
  <si>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</si>
  <si>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</si>
  <si>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</si>
  <si>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</si>
  <si>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</si>
  <si>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Uitgeest</t>
  </si>
  <si>
    <t>Uithoorn</t>
  </si>
  <si>
    <t>Urk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</si>
  <si>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</si>
  <si>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</si>
  <si>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</si>
  <si>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</si>
  <si>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</si>
  <si>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</si>
  <si>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</si>
  <si>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Veldhoven</t>
  </si>
  <si>
    <t>Velsen</t>
  </si>
  <si>
    <t>Venlo</t>
  </si>
  <si>
    <t>Venray</t>
  </si>
  <si>
    <t>Vijfheerenlanden</t>
  </si>
  <si>
    <t>Vlaardingen</t>
  </si>
  <si>
    <t>Vlieland</t>
  </si>
  <si>
    <t>Vlissingen</t>
  </si>
  <si>
    <t>Voerendaal</t>
  </si>
  <si>
    <t>Voorschoten</t>
  </si>
  <si>
    <t>Voorst</t>
  </si>
  <si>
    <t>Vught</t>
  </si>
  <si>
    <t>Waadhoeke</t>
  </si>
  <si>
    <t>Waalre</t>
  </si>
  <si>
    <t>Waalwijk</t>
  </si>
  <si>
    <t>Waddinxveen</t>
  </si>
  <si>
    <t>Wageningen</t>
  </si>
  <si>
    <t>Wassenaar</t>
  </si>
  <si>
    <t>Waterland</t>
  </si>
  <si>
    <t>Weert</t>
  </si>
  <si>
    <t>West Maas en Waal</t>
  </si>
  <si>
    <t>Westerkwartier</t>
  </si>
  <si>
    <t>Westerveld</t>
  </si>
  <si>
    <t>Westervoort</t>
  </si>
  <si>
    <t>Westerwolde</t>
  </si>
  <si>
    <t>Westland</t>
  </si>
  <si>
    <t>Weststellingwerf</t>
  </si>
  <si>
    <t>Wierden</t>
  </si>
  <si>
    <t>Wijchen</t>
  </si>
  <si>
    <t>Wijdemeren</t>
  </si>
  <si>
    <t>Wijk bij Duurstede</t>
  </si>
  <si>
    <t>Winterswijk</t>
  </si>
  <si>
    <t>Woensdrecht</t>
  </si>
  <si>
    <t>Woerden</t>
  </si>
  <si>
    <t>Wormerland</t>
  </si>
  <si>
    <t>Woudenberg</t>
  </si>
  <si>
    <t>Zaanstad</t>
  </si>
  <si>
    <t>Zaltbommel</t>
  </si>
  <si>
    <t>Zandvoort</t>
  </si>
  <si>
    <t>Zeewolde</t>
  </si>
  <si>
    <t>Zeist</t>
  </si>
  <si>
    <t>Zevenaar</t>
  </si>
  <si>
    <t>Zoetermeer</t>
  </si>
  <si>
    <t>Zoeterwoude</t>
  </si>
  <si>
    <t>Zuidplas</t>
  </si>
  <si>
    <t>Zundert</t>
  </si>
  <si>
    <t>Zutphen</t>
  </si>
  <si>
    <t>Zwartewaterland</t>
  </si>
  <si>
    <t>Zwijndrecht</t>
  </si>
  <si>
    <t>Zwolle</t>
  </si>
  <si>
    <t>Nederland</t>
  </si>
  <si>
    <t>Midden</t>
  </si>
  <si>
    <t>Laag</t>
  </si>
  <si>
    <t>Hoog</t>
  </si>
  <si>
    <t>Score</t>
  </si>
  <si>
    <t>Score oranje</t>
  </si>
  <si>
    <t>Score rood</t>
  </si>
  <si>
    <t>Score laag oranje</t>
  </si>
  <si>
    <t>Score laag rood</t>
  </si>
  <si>
    <t>Score hoog oranje</t>
  </si>
  <si>
    <t>Score hoog rood</t>
  </si>
  <si>
    <t>Score laag</t>
  </si>
  <si>
    <t>Score hoog</t>
  </si>
  <si>
    <t>Hoge schuld</t>
  </si>
  <si>
    <t>Oplopende schuld</t>
  </si>
  <si>
    <t>Gemiddelde</t>
  </si>
  <si>
    <t>Mediaan</t>
  </si>
  <si>
    <t>1e kwartiel</t>
  </si>
  <si>
    <t>3e kwartiel</t>
  </si>
  <si>
    <t>ST deviatie</t>
  </si>
  <si>
    <t>Netto lasten per inwoner laag</t>
  </si>
  <si>
    <t>Netto lasten per inwoner hoog</t>
  </si>
  <si>
    <t>Klasse</t>
  </si>
  <si>
    <t>Klasse laag onder</t>
  </si>
  <si>
    <t>Klasse laag boven</t>
  </si>
  <si>
    <t>Klasse midden onder</t>
  </si>
  <si>
    <t>Klasse midden boven</t>
  </si>
  <si>
    <t>Klasse hoog onder</t>
  </si>
  <si>
    <t>Klasse hoog boven</t>
  </si>
  <si>
    <t>rood</t>
  </si>
  <si>
    <t>Aantal boven signaalwaarde</t>
  </si>
  <si>
    <t>Neder-Betuwe</t>
  </si>
  <si>
    <t>Beek (L.)</t>
  </si>
  <si>
    <t>Gemeenten</t>
  </si>
  <si>
    <t>signaalwaarde</t>
  </si>
  <si>
    <t>oranje</t>
  </si>
  <si>
    <t>Financieel kengetal</t>
  </si>
  <si>
    <t>Netto schuldquote</t>
  </si>
  <si>
    <t>Effectieve netto schuldquote</t>
  </si>
  <si>
    <t>Solvabiliteitsratio</t>
  </si>
  <si>
    <t>Exploitatieresultaat</t>
  </si>
  <si>
    <t>geen</t>
  </si>
  <si>
    <t>Onbenutte belastingcapaciteit</t>
  </si>
  <si>
    <t>Afahankelijkheidsratio</t>
  </si>
  <si>
    <t>Netto investeringsquote hoog</t>
  </si>
  <si>
    <t>Netto investeringsquote laag</t>
  </si>
  <si>
    <t>Netto lasten hoog klasse laag</t>
  </si>
  <si>
    <t>Netto lasten laag klasse laag</t>
  </si>
  <si>
    <t>Netto lasten hoog klasse midden</t>
  </si>
  <si>
    <t>Netto lasten laag klasse midden</t>
  </si>
  <si>
    <t>Netto lasten hoog klasse hoog</t>
  </si>
  <si>
    <t>Netto lasten laag klasse hoog</t>
  </si>
  <si>
    <r>
      <rPr>
        <sz val="11"/>
        <color theme="1"/>
        <rFont val="Arial"/>
        <family val="2"/>
      </rPr>
      <t>≤</t>
    </r>
    <r>
      <rPr>
        <sz val="11"/>
        <color theme="1"/>
        <rFont val="Calibri"/>
        <family val="2"/>
      </rPr>
      <t xml:space="preserve"> 5</t>
    </r>
  </si>
  <si>
    <t>= 5,5</t>
  </si>
  <si>
    <t>Aantal negatieve resultaten 3 jaar</t>
  </si>
  <si>
    <t>n.v.t.</t>
  </si>
  <si>
    <t>Netto schuldquote (incl. uitgeleende gelden)</t>
  </si>
  <si>
    <t>Afhankelijkheidsratio</t>
  </si>
  <si>
    <t>Netto investeringsquote</t>
  </si>
  <si>
    <t>Netto lasten per inwoner</t>
  </si>
  <si>
    <t xml:space="preserve">100% x ((Algemene reserve + Bestemmingsreserves + Resultaat van de rekening) : Totale balanswaarde) </t>
  </si>
  <si>
    <t>100% x ((Totale baten voor mutatie reserves exclusief toegerekende rente - Totale lasten voor mutatie reserves exclusief toegerekende rente) : Totale baten voor mutaties reserves exclusief toegerekende rente)</t>
  </si>
  <si>
    <t>Financiële conditie index</t>
  </si>
  <si>
    <t>Eemsdelta</t>
  </si>
  <si>
    <t>Groningen (gemeente)</t>
  </si>
  <si>
    <t>Hengelo (O.)</t>
  </si>
  <si>
    <t>Laren (NH.)</t>
  </si>
  <si>
    <t>Middelburg (Z.)</t>
  </si>
  <si>
    <t>Rijswijk (ZH.)</t>
  </si>
  <si>
    <t>'s-Gravenhage (gemeente)</t>
  </si>
  <si>
    <t>'s-Hertogenbosch</t>
  </si>
  <si>
    <t>Stein (L.)</t>
  </si>
  <si>
    <t>Utrecht (gemeente)</t>
  </si>
  <si>
    <t>West Betuwe</t>
  </si>
  <si>
    <r>
      <rPr>
        <sz val="11"/>
        <color theme="1"/>
        <rFont val="Arial"/>
        <family val="2"/>
      </rPr>
      <t>≥</t>
    </r>
    <r>
      <rPr>
        <sz val="11"/>
        <color theme="1"/>
        <rFont val="Calibri"/>
        <family val="2"/>
      </rPr>
      <t xml:space="preserve"> € 2.452</t>
    </r>
  </si>
  <si>
    <t>Financieel vermogen</t>
  </si>
  <si>
    <t>Voorzieningenniveau</t>
  </si>
  <si>
    <t>aantal</t>
  </si>
  <si>
    <t>Oranje</t>
  </si>
  <si>
    <t>Rood</t>
  </si>
  <si>
    <t>Houdbaarheid</t>
  </si>
  <si>
    <t>Financiele conditie index</t>
  </si>
  <si>
    <t>Exploitatie</t>
  </si>
  <si>
    <t xml:space="preserve">(Lasten voor mutatie reserves – Rentelasten – Afschrijvingslasten – Lasten bouwgrondexploitatie – Inkomsten uit heffingen en leges – Inkomsten eigen bijdragen - Inkomsten uit specifieke uitkeringen – Inkomsten uit decentralisatie-uitkeringen - Opbrengst pachten - Opbrengst toeristenbelasting - Opbrengst parkeerbelasting) : Inwonertal gemeente </t>
  </si>
  <si>
    <t>100% x ((Netto schuld - Voorraden + debiteurenrisico (12%) van totaal uitgeleende gelden aan verbonden partijen en derden + marktrisico (30%) van voorraden) : Baten voor mutatie reserves exclusief toegerekende rente)</t>
  </si>
  <si>
    <t>Debet</t>
  </si>
  <si>
    <t>Credit</t>
  </si>
  <si>
    <t>Vaste activa</t>
  </si>
  <si>
    <t>Vaste Passiva</t>
  </si>
  <si>
    <t>Immateriële vaste activa (incl.bijdr.activa derden)</t>
  </si>
  <si>
    <t>Reserves</t>
  </si>
  <si>
    <t>Materiële vaste activa</t>
  </si>
  <si>
    <t>Gronden en terreinen</t>
  </si>
  <si>
    <t>Voorzieningen</t>
  </si>
  <si>
    <t xml:space="preserve">Totaal (im-)materiële vaste activa </t>
  </si>
  <si>
    <t>Totaal netto vermogen</t>
  </si>
  <si>
    <t>Kaptaalverstrekkingen</t>
  </si>
  <si>
    <t>Langlopende leningen</t>
  </si>
  <si>
    <t>Overige langlopende schulden</t>
  </si>
  <si>
    <t>Leningen aan verbonden partijen</t>
  </si>
  <si>
    <t>Totaal langlopende schuld</t>
  </si>
  <si>
    <t>Leningen aan derden</t>
  </si>
  <si>
    <t>Langlopende uitgezette leningen</t>
  </si>
  <si>
    <t>Vlottende passiva</t>
  </si>
  <si>
    <t>Langlopende uitzettingen</t>
  </si>
  <si>
    <t>Kortlopende leningen &amp; rek.courant krediet</t>
  </si>
  <si>
    <t>Vlottende activa</t>
  </si>
  <si>
    <t>Crediteuren</t>
  </si>
  <si>
    <t>Onderhanden werk incl. bouwgrond in expl.</t>
  </si>
  <si>
    <t>Overige voorraden</t>
  </si>
  <si>
    <t>Overlopende passiva</t>
  </si>
  <si>
    <t>Totaal voorraden</t>
  </si>
  <si>
    <t>Vorderingen &amp; debiteuren</t>
  </si>
  <si>
    <t xml:space="preserve">Kortlopende uitzettingen &amp; liquide middelen </t>
  </si>
  <si>
    <t>Overlopende activa</t>
  </si>
  <si>
    <t>Balanstotaal</t>
  </si>
  <si>
    <t>Jaar</t>
  </si>
  <si>
    <t>1. Gemeenten</t>
  </si>
  <si>
    <t>2. Immateriele activa</t>
  </si>
  <si>
    <t>3. Gronden &amp; terreinen</t>
  </si>
  <si>
    <t>4. Materiele vaste activa</t>
  </si>
  <si>
    <t>5. Kapitaalverstrekkingen</t>
  </si>
  <si>
    <t>6. Leningen aan verbonden partijen</t>
  </si>
  <si>
    <t>7. Leningen aan derden</t>
  </si>
  <si>
    <t>8. Langlopende uitzettingen</t>
  </si>
  <si>
    <t>9. Onderhanden werk</t>
  </si>
  <si>
    <t>10. Overige voorraden</t>
  </si>
  <si>
    <t>11. Vorderingen &amp; debiteuren</t>
  </si>
  <si>
    <t>12. Kortlopende uitzettingen &amp; liquide middelen</t>
  </si>
  <si>
    <t>13. Overlopende activa</t>
  </si>
  <si>
    <t>14. Reserves</t>
  </si>
  <si>
    <t>15. Voorzieningen</t>
  </si>
  <si>
    <t>16. Langlopende leningen</t>
  </si>
  <si>
    <t>17. Overige langlopende schulden</t>
  </si>
  <si>
    <t>18. Kortlopende leningen &amp; rek.courant krediet</t>
  </si>
  <si>
    <t>19. Crediteuren</t>
  </si>
  <si>
    <t>20. Overlopende passiva</t>
  </si>
  <si>
    <t>23. Baten totaal</t>
  </si>
  <si>
    <t>24. Lasten totaal</t>
  </si>
  <si>
    <t>Dijk en Waard</t>
  </si>
  <si>
    <t>Land van Cuijk</t>
  </si>
  <si>
    <t>Maashorst</t>
  </si>
  <si>
    <t>s-Gravenhage</t>
  </si>
  <si>
    <t>s-Hertogenbosch</t>
  </si>
  <si>
    <t>Voorne aan Zee</t>
  </si>
  <si>
    <t>25. Exploitatieresultaat</t>
  </si>
  <si>
    <t>26. Inwoners eind 2022</t>
  </si>
  <si>
    <t>Eind 2022 (x € 1.000)</t>
  </si>
  <si>
    <t>Baten (voor mutatie reserves)</t>
  </si>
  <si>
    <t>Lasten (voor mutatie reserves)</t>
  </si>
  <si>
    <t>Beek</t>
  </si>
  <si>
    <t>Groningen</t>
  </si>
  <si>
    <t>Hengelo</t>
  </si>
  <si>
    <t>Laren</t>
  </si>
  <si>
    <t>Meijerijstad</t>
  </si>
  <si>
    <t>Middelburg</t>
  </si>
  <si>
    <t>Rijswijk</t>
  </si>
  <si>
    <t>Stein</t>
  </si>
  <si>
    <t>Utrecht</t>
  </si>
  <si>
    <t>West-Betuwe</t>
  </si>
  <si>
    <t>Inwoners (31 december)</t>
  </si>
  <si>
    <t>Balans jaarrekening 2023 (IV-3)</t>
  </si>
  <si>
    <t>Exploitatieresultaat (voor mutatie reserves)</t>
  </si>
  <si>
    <t>Eind 2023 (x € 1.000)</t>
  </si>
  <si>
    <t>Netto schuldquote ultimo 2023</t>
  </si>
  <si>
    <t>Effectieve netto schuldquote 2023</t>
  </si>
  <si>
    <t>Aantal negatieve resultaten '21 '22 '23</t>
  </si>
  <si>
    <t>Afhankelijkheidsratio 2023</t>
  </si>
  <si>
    <t>Signaalwaarden financiële kengetallen 2023</t>
  </si>
  <si>
    <t>Definities financiële kengetallen monitor FCI 2023</t>
  </si>
  <si>
    <t>Netto investeringen</t>
  </si>
  <si>
    <t>Financieringsresultaat</t>
  </si>
  <si>
    <t>Financieringssaldo in % baten</t>
  </si>
  <si>
    <t>Financieringssaldo in % van baten</t>
  </si>
  <si>
    <t>2. Fin.result in % baten 2023</t>
  </si>
  <si>
    <t>5. Netto schuldquote 2023</t>
  </si>
  <si>
    <t>11. Solvabiliteitsratio 2023</t>
  </si>
  <si>
    <t>16. Hoge oplopende schuld</t>
  </si>
  <si>
    <t>18. Resultaat 2021</t>
  </si>
  <si>
    <t>20. Resultaat 2022</t>
  </si>
  <si>
    <t>22. Resultaat 2023</t>
  </si>
  <si>
    <t>31. Afhankelijkheidsratio 2023</t>
  </si>
  <si>
    <t>33. Onbenutte belastingcapaciteit 2023</t>
  </si>
  <si>
    <t>35. Netto lasten per inwoner 2023</t>
  </si>
  <si>
    <t>40. Klasse</t>
  </si>
  <si>
    <t>41. Houdbaarheidsquote 2023</t>
  </si>
  <si>
    <t>44. Financiele Conditie Index</t>
  </si>
  <si>
    <t>Bron: IV-3 gegevens gemeenten jaarrekening 2023 verzameld door het Centraal Bureau voor de Statistiek</t>
  </si>
  <si>
    <t>10 minus de optelsom van overschrijdingen van de signaalwaarden van de financiële kengetallen, waarbij oranje een half punt aftrek en rood een heel punt aftrek bedraagt</t>
  </si>
  <si>
    <t>8. Effectieve netto schuldquote 2023</t>
  </si>
  <si>
    <t>Netto investeringsquote 2020-2023</t>
  </si>
  <si>
    <t>Solvabiliteitsratio 2023</t>
  </si>
  <si>
    <t>Onbenutte belastingcapaciteit 2023</t>
  </si>
  <si>
    <t>Financieringsresultaat in % baten 2023</t>
  </si>
  <si>
    <t>A111 Kosten verbonden aan sluiten geld..</t>
  </si>
  <si>
    <t>A112 Kosten onderzoek en ontwikkeling ..</t>
  </si>
  <si>
    <t>A113 Bijdragen aan activa in eigendom ..</t>
  </si>
  <si>
    <t>A121 Gronden en terreinen</t>
  </si>
  <si>
    <t>A122 Woonruimten</t>
  </si>
  <si>
    <t>A123 Bedrijfsgebouwen</t>
  </si>
  <si>
    <t>A124 Grond-, weg- en waterbouwkundige ..</t>
  </si>
  <si>
    <t>A125 Vervoermiddelen</t>
  </si>
  <si>
    <t>A126 Machines, apparaten en installaties</t>
  </si>
  <si>
    <t>A129 Overig</t>
  </si>
  <si>
    <t>A1311 Kapitaalverstrekking aan deelnem..</t>
  </si>
  <si>
    <t>A1312 Kapitaalverstrekking aan gemeens..</t>
  </si>
  <si>
    <t>A1313 Kapitaalverstrekking aan overige..</t>
  </si>
  <si>
    <t>A1321 Leningen aan woningbouwcorporaties</t>
  </si>
  <si>
    <t>A1322 Leningen aan deelnemingen</t>
  </si>
  <si>
    <t>A1323 Leningen aan overige verbonden p..</t>
  </si>
  <si>
    <t>A1331a Leningen aan openbare lichamen ..</t>
  </si>
  <si>
    <t>A1331b Overige langlopende leningen</t>
  </si>
  <si>
    <t>A1332a Uitzettingen in ‘s Rijks schatk..</t>
  </si>
  <si>
    <t>A1332b Uitzettingen in de vorm van Ned..</t>
  </si>
  <si>
    <t>A1332c Overige uitzettingen met loopt…</t>
  </si>
  <si>
    <t>A212 Overige grond- en hulpstoffen</t>
  </si>
  <si>
    <t>A213 Onderhanden werk (incl. bouwgrond..</t>
  </si>
  <si>
    <t>A214 Gereed product en handelsgoederen</t>
  </si>
  <si>
    <t>A215 Vooruitbetalingen</t>
  </si>
  <si>
    <t>A221 Vorderingen op openbare lichamen</t>
  </si>
  <si>
    <t>A222a Verstrekte kasgeldleningen aan o..</t>
  </si>
  <si>
    <t>A222b Overige verstrekte kasgeldleningen</t>
  </si>
  <si>
    <t>A223a Rekening courant verhouding met ..</t>
  </si>
  <si>
    <t>A223b Rekening courant verhoudingen ov..</t>
  </si>
  <si>
    <t>A224 Overige vorderingen</t>
  </si>
  <si>
    <t>A225a Uitzettingen in ‘s Rijks schatk..</t>
  </si>
  <si>
    <t>A225b Uitzettingen in de vorm van Nede..</t>
  </si>
  <si>
    <t>A225c Overige uitzettingen met een loo..</t>
  </si>
  <si>
    <t>A23 Liquide middelen (kas en banksaldi)</t>
  </si>
  <si>
    <t>A29a Nog te ontvangen bijdragen van de..</t>
  </si>
  <si>
    <t>A29b Nog te ontvangen bijdragen van he..</t>
  </si>
  <si>
    <t>A29c Nog te ontvangen bijdragen van ov..</t>
  </si>
  <si>
    <t>A29d Overige overlopende activa</t>
  </si>
  <si>
    <t>P111 Algemene reserve</t>
  </si>
  <si>
    <t>P112 Bestemmingsreserves</t>
  </si>
  <si>
    <t>P114 Saldo van rekening</t>
  </si>
  <si>
    <t>P12 Voorzieningen</t>
  </si>
  <si>
    <t>P131 Obligatieleningen</t>
  </si>
  <si>
    <t>P132 Onderhandse leningen van binnenla..</t>
  </si>
  <si>
    <t>P133 Onderhandse leningen van binnenla..</t>
  </si>
  <si>
    <t>P134 Onderhandse leningen van binnenla..</t>
  </si>
  <si>
    <t>P135a Onderhandse leningen van openbar..</t>
  </si>
  <si>
    <t>P135b Onderhandse leningen van overige..</t>
  </si>
  <si>
    <t>P136 Onderhandse leningen van buitenla..</t>
  </si>
  <si>
    <t>P137 Door derden belegde gelden</t>
  </si>
  <si>
    <t>P138 Waarborgsommen</t>
  </si>
  <si>
    <t>P139 Renteswaps en derivaten</t>
  </si>
  <si>
    <t>P140 Vooruitontvangen bedragen..</t>
  </si>
  <si>
    <t>P211a Kasgeldleningen van openbare lic..</t>
  </si>
  <si>
    <t>P211b Overige kasgeldleningen</t>
  </si>
  <si>
    <t>P212 Banksaldi</t>
  </si>
  <si>
    <t>P213 Overige vlottende schulden</t>
  </si>
  <si>
    <t>P29a Vooruit ontvangen bijdragen van d..</t>
  </si>
  <si>
    <t>P29b Vooruit ontvangen bijdragen van h..</t>
  </si>
  <si>
    <t>P29c Vooruit ontvangen bijdragen van o..</t>
  </si>
  <si>
    <t>P29d Overige overlopende passiva</t>
  </si>
  <si>
    <t>.</t>
  </si>
  <si>
    <t>26. Inwoners eind 2023</t>
  </si>
  <si>
    <t>21. Netto schuld</t>
  </si>
  <si>
    <t>22. Materiele activa</t>
  </si>
  <si>
    <t>Netto lasten per inwoner 2023</t>
  </si>
  <si>
    <t>Mutatie voorraden</t>
  </si>
  <si>
    <t>Mutatie voorzienigen</t>
  </si>
  <si>
    <t>Houdbaarheidsquote</t>
  </si>
  <si>
    <t>Financieringsresultaat (negatief = toename schuld)</t>
  </si>
  <si>
    <t xml:space="preserve">100% x (Toegangstarief OZB artikel 12 Fvw x (WOZ-waarde woningen + WOZ- waarde niet-woningen eigenaren + WOZ-waarde niet-woningen gebruikers) – Opbrengst OZB woningen en niet woningen) : Baten voor mutatie reserves exclusief toegerekende rente)  </t>
  </si>
  <si>
    <t>100% x ((Immateriële activa ultimo jaar 2023 + Materiële activa ultimo jaar 2023) – (Immateriële activa ultimo jaar 2019 + Materiële activa ultimo jaar 2019)) : (4 x Baten voor mutatie reserves exclusief toegerekende rente jaar 2023)</t>
  </si>
  <si>
    <t>100% x (Totale overdrachten van het rijk aan gemeenten : Totale baten voor mutatie reserves exclusief toegerekende rente)</t>
  </si>
  <si>
    <t xml:space="preserve">100% x ((Netto schuld inclusief uitgeleende gelden beginbalans - Netto schuld inclusief uitgeleende gelden eindbalans) : Totale baten voor mutatie reserves exclusief toegerekende rente) </t>
  </si>
  <si>
    <t>100% x ((Langlopende leningen + Overige langlopende schuldverplichtingen + Kortlopende leningen + Rekeningcourant kredieten + Crediteuren + Overlopende passiva – Langlopende leningen aan verbonden partijen – Langlopende leningen aan derden – Langlopende uitzettingen – Kortlopende leningen aan verbonden partijen en derden – Kortlopende uitzettingen – Vorderingen &amp; Debiteuren – Liquide middelen – Overlopende activa) : Baten voor mutatie reserves exclusief toegerekende rente)</t>
  </si>
  <si>
    <t>Exploitatieresultaat in % van baten 2023</t>
  </si>
  <si>
    <t>Kapitaalverstrekkingen</t>
  </si>
  <si>
    <r>
      <rPr>
        <sz val="11"/>
        <color theme="1"/>
        <rFont val="Arial"/>
        <family val="2"/>
      </rPr>
      <t>≤</t>
    </r>
    <r>
      <rPr>
        <sz val="11"/>
        <color theme="1"/>
        <rFont val="Calibri"/>
        <family val="2"/>
      </rPr>
      <t xml:space="preserve"> € 1.909</t>
    </r>
  </si>
  <si>
    <r>
      <rPr>
        <sz val="11"/>
        <color theme="1"/>
        <rFont val="Arial"/>
        <family val="2"/>
      </rPr>
      <t>≥</t>
    </r>
    <r>
      <rPr>
        <sz val="11"/>
        <color theme="1"/>
        <rFont val="Calibri"/>
        <family val="2"/>
      </rPr>
      <t xml:space="preserve"> € 2.443</t>
    </r>
  </si>
  <si>
    <r>
      <rPr>
        <sz val="11"/>
        <color theme="1"/>
        <rFont val="Arial"/>
        <family val="2"/>
      </rPr>
      <t>≤</t>
    </r>
    <r>
      <rPr>
        <sz val="11"/>
        <color theme="1"/>
        <rFont val="Calibri"/>
        <family val="2"/>
      </rPr>
      <t xml:space="preserve"> € 1.768</t>
    </r>
  </si>
  <si>
    <r>
      <rPr>
        <sz val="11"/>
        <color theme="1"/>
        <rFont val="Arial"/>
        <family val="2"/>
      </rPr>
      <t>≥</t>
    </r>
    <r>
      <rPr>
        <sz val="11"/>
        <color theme="1"/>
        <rFont val="Calibri"/>
        <family val="2"/>
      </rPr>
      <t xml:space="preserve"> € 2.257</t>
    </r>
  </si>
  <si>
    <r>
      <rPr>
        <sz val="11"/>
        <color theme="1"/>
        <rFont val="Arial"/>
        <family val="2"/>
      </rPr>
      <t>≤</t>
    </r>
    <r>
      <rPr>
        <sz val="11"/>
        <color theme="1"/>
        <rFont val="Calibri"/>
        <family val="2"/>
      </rPr>
      <t xml:space="preserve"> € 2.951</t>
    </r>
  </si>
  <si>
    <t xml:space="preserve">Renswoude </t>
  </si>
  <si>
    <r>
      <rPr>
        <sz val="11"/>
        <color theme="1"/>
        <rFont val="Arial"/>
        <family val="2"/>
      </rPr>
      <t xml:space="preserve">&gt;  </t>
    </r>
    <r>
      <rPr>
        <sz val="11"/>
        <color theme="1"/>
        <rFont val="Calibri"/>
        <family val="2"/>
        <scheme val="minor"/>
      </rPr>
      <t>120%</t>
    </r>
  </si>
  <si>
    <r>
      <rPr>
        <sz val="11"/>
        <color theme="1"/>
        <rFont val="Calibri"/>
        <family val="2"/>
      </rPr>
      <t xml:space="preserve">&gt;  </t>
    </r>
    <r>
      <rPr>
        <sz val="11"/>
        <color theme="1"/>
        <rFont val="Calibri"/>
        <family val="2"/>
        <scheme val="minor"/>
      </rPr>
      <t>130%</t>
    </r>
  </si>
  <si>
    <t xml:space="preserve">Vanwege de specifieke vaste bedragen in de algemene uitkering voor Amsterdam, Rotterdam, Den Haag, </t>
  </si>
  <si>
    <t>Monitor financiele conditie jaarrekening 2023</t>
  </si>
  <si>
    <t>Ameland, Schiermonnikoog, Terschelling en Vlieland is de signalering van erg hoge netto lasten bij</t>
  </si>
  <si>
    <t>deze gemeenten onjuist. Bij de uikomst voor de financiele conditie index is hiervoor gecorrigeerd.</t>
  </si>
  <si>
    <t>Ombuigingsrelevante lasten</t>
  </si>
  <si>
    <t>Lasten voor mutatie reserves en exclusief toegerekende rente - Rentelasten - Afschrijvingslasten - Lasten bouwgrondexploitatie - Specifieke uitkeringen - Decentralisatie-uitkeringen - Integratie-uitkeringen - Heffingen &amp; leges</t>
  </si>
  <si>
    <t>26. Netto investeringsquote 2020-2023</t>
  </si>
  <si>
    <t xml:space="preserve">100% x Structurele ombuigingsopgave : (Ombuigingsrelevante lasten + Onbenutte belastingcapaciteit onroerende zaakbelasting indien groter dan nul) </t>
  </si>
  <si>
    <t>≥ 100%</t>
  </si>
  <si>
    <r>
      <rPr>
        <sz val="11"/>
        <color theme="1"/>
        <rFont val="Calibri"/>
        <family val="2"/>
      </rPr>
      <t xml:space="preserve">≥  </t>
    </r>
    <r>
      <rPr>
        <sz val="11"/>
        <color theme="1"/>
        <rFont val="Calibri"/>
        <family val="2"/>
        <scheme val="minor"/>
      </rPr>
      <t>90%</t>
    </r>
  </si>
  <si>
    <t>≥ -4,75% &amp; ≤ -4%</t>
  </si>
  <si>
    <t>&lt; -4,75%</t>
  </si>
  <si>
    <r>
      <rPr>
        <sz val="11"/>
        <color theme="1"/>
        <rFont val="Arial"/>
        <family val="2"/>
      </rPr>
      <t>&lt;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Calibri"/>
        <family val="2"/>
        <scheme val="minor"/>
      </rPr>
      <t>0%</t>
    </r>
  </si>
  <si>
    <t>≥75,0% &amp; ≤80,0%</t>
  </si>
  <si>
    <r>
      <rPr>
        <sz val="11"/>
        <color theme="1"/>
        <rFont val="Arial"/>
        <family val="2"/>
      </rPr>
      <t>&gt;</t>
    </r>
    <r>
      <rPr>
        <sz val="11"/>
        <color theme="1"/>
        <rFont val="Calibri"/>
        <family val="2"/>
      </rPr>
      <t xml:space="preserve">  80,0%</t>
    </r>
  </si>
  <si>
    <r>
      <rPr>
        <sz val="11"/>
        <color theme="1"/>
        <rFont val="Arial"/>
        <family val="2"/>
      </rPr>
      <t>≥</t>
    </r>
    <r>
      <rPr>
        <sz val="11"/>
        <color theme="1"/>
        <rFont val="Calibri"/>
        <family val="2"/>
      </rPr>
      <t xml:space="preserve"> 5% </t>
    </r>
    <r>
      <rPr>
        <sz val="11"/>
        <color theme="1"/>
        <rFont val="Arial"/>
        <family val="2"/>
      </rPr>
      <t>&amp;</t>
    </r>
    <r>
      <rPr>
        <sz val="11"/>
        <color theme="1"/>
        <rFont val="Calibri"/>
        <family val="2"/>
      </rPr>
      <t xml:space="preserve"> ≤ 7%</t>
    </r>
  </si>
  <si>
    <t>&gt;  7%</t>
  </si>
  <si>
    <r>
      <rPr>
        <sz val="11"/>
        <color theme="1"/>
        <rFont val="Arial"/>
        <family val="2"/>
      </rPr>
      <t>≥</t>
    </r>
    <r>
      <rPr>
        <sz val="11"/>
        <color theme="1"/>
        <rFont val="Calibri"/>
        <family val="2"/>
      </rPr>
      <t xml:space="preserve"> 0% &amp; ≤ 2%</t>
    </r>
  </si>
  <si>
    <r>
      <rPr>
        <sz val="11"/>
        <color theme="1"/>
        <rFont val="Arial"/>
        <family val="2"/>
      </rPr>
      <t xml:space="preserve">&lt; </t>
    </r>
    <r>
      <rPr>
        <sz val="11"/>
        <color theme="1"/>
        <rFont val="Calibri"/>
        <family val="2"/>
      </rPr>
      <t xml:space="preserve"> 0%</t>
    </r>
  </si>
  <si>
    <r>
      <rPr>
        <sz val="11"/>
        <color theme="1"/>
        <rFont val="Arial"/>
        <family val="2"/>
      </rPr>
      <t>≥ 0% &amp; ≤</t>
    </r>
    <r>
      <rPr>
        <sz val="11"/>
        <color theme="1"/>
        <rFont val="Calibri"/>
        <family val="2"/>
      </rPr>
      <t xml:space="preserve">  2</t>
    </r>
    <r>
      <rPr>
        <sz val="11"/>
        <color theme="1"/>
        <rFont val="Calibri"/>
        <family val="2"/>
        <scheme val="minor"/>
      </rPr>
      <t>0%</t>
    </r>
  </si>
  <si>
    <r>
      <rPr>
        <sz val="11"/>
        <color theme="1"/>
        <rFont val="Arial"/>
        <family val="2"/>
      </rPr>
      <t xml:space="preserve">&lt;    </t>
    </r>
    <r>
      <rPr>
        <sz val="11"/>
        <color theme="1"/>
        <rFont val="Calibri"/>
        <family val="2"/>
        <scheme val="minor"/>
      </rPr>
      <t>0%</t>
    </r>
  </si>
  <si>
    <r>
      <rPr>
        <sz val="11"/>
        <color theme="1"/>
        <rFont val="Arial"/>
        <family val="2"/>
      </rPr>
      <t xml:space="preserve">&lt;   </t>
    </r>
    <r>
      <rPr>
        <sz val="11"/>
        <color theme="1"/>
        <rFont val="Calibri"/>
        <family val="2"/>
      </rPr>
      <t xml:space="preserve"> 0%</t>
    </r>
  </si>
  <si>
    <t>&gt; 25%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</si>
</sst>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0.0"/>
    <numFmt numFmtId="166" formatCode="&quot;€&quot;\ #,##0"/>
  </numFmts>
  <fonts count="23" x14ac:knownFonts="1">
    <font>
      <sz val="11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5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4" tint="0.79998168889431442"/>
      <name val="Calibri"/>
      <family val="2"/>
      <scheme val="minor"/>
    </font>
    <font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6"/>
      <color theme="1"/>
      <name val="Calibri"/>
      <family val="2"/>
      <scheme val="minor"/>
    </font>
    <font>
      <b/>
      <u/>
      <sz val="10"/>
      <color theme="1"/>
      <name val="Arial"/>
      <family val="2"/>
    </font>
    <font>
      <sz val="9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164" fontId="0" fillId="0" borderId="0" xfId="0" applyNumberFormat="1"/>
    <xf numFmtId="1" fontId="0" fillId="0" borderId="0" xfId="0" applyNumberFormat="1"/>
    <xf numFmtId="164" fontId="1" fillId="0" borderId="0" xfId="0" applyNumberFormat="1" applyFont="1"/>
    <xf numFmtId="1" fontId="1" fillId="0" borderId="0" xfId="0" applyNumberFormat="1" applyFont="1"/>
    <xf numFmtId="165" fontId="1" fillId="0" borderId="0" xfId="0" applyNumberFormat="1" applyFont="1"/>
    <xf numFmtId="0" fontId="1" fillId="0" borderId="0" xfId="0" applyFont="1"/>
    <xf numFmtId="164" fontId="2" fillId="0" borderId="0" xfId="0" applyNumberFormat="1" applyFont="1"/>
    <xf numFmtId="1" fontId="2" fillId="0" borderId="0" xfId="0" applyNumberFormat="1" applyFont="1"/>
    <xf numFmtId="165" fontId="3" fillId="0" borderId="0" xfId="0" applyNumberFormat="1" applyFont="1"/>
    <xf numFmtId="165" fontId="2" fillId="0" borderId="0" xfId="0" applyNumberFormat="1" applyFont="1"/>
    <xf numFmtId="165" fontId="4" fillId="0" borderId="0" xfId="0" applyNumberFormat="1" applyFont="1"/>
    <xf numFmtId="0" fontId="0" fillId="2" borderId="0" xfId="0" applyFill="1"/>
    <xf numFmtId="0" fontId="5" fillId="2" borderId="0" xfId="0" applyFont="1" applyFill="1"/>
    <xf numFmtId="164" fontId="5" fillId="2" borderId="0" xfId="0" applyNumberFormat="1" applyFont="1" applyFill="1"/>
    <xf numFmtId="166" fontId="5" fillId="2" borderId="0" xfId="0" applyNumberFormat="1" applyFont="1" applyFill="1"/>
    <xf numFmtId="164" fontId="0" fillId="2" borderId="4" xfId="0" applyNumberFormat="1" applyFill="1" applyBorder="1" applyAlignment="1">
      <alignment horizontal="center"/>
    </xf>
    <xf numFmtId="166" fontId="0" fillId="2" borderId="4" xfId="0" applyNumberForma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 applyAlignment="1">
      <alignment horizontal="center"/>
    </xf>
    <xf numFmtId="1" fontId="0" fillId="2" borderId="4" xfId="0" applyNumberFormat="1" applyFill="1" applyBorder="1" applyAlignment="1">
      <alignment horizontal="center"/>
    </xf>
    <xf numFmtId="0" fontId="0" fillId="2" borderId="7" xfId="0" applyFill="1" applyBorder="1"/>
    <xf numFmtId="1" fontId="5" fillId="2" borderId="0" xfId="0" applyNumberFormat="1" applyFont="1" applyFill="1" applyAlignment="1">
      <alignment horizontal="center"/>
    </xf>
    <xf numFmtId="3" fontId="0" fillId="0" borderId="0" xfId="0" applyNumberFormat="1"/>
    <xf numFmtId="0" fontId="9" fillId="2" borderId="0" xfId="0" applyFont="1" applyFill="1"/>
    <xf numFmtId="165" fontId="0" fillId="0" borderId="0" xfId="0" applyNumberFormat="1"/>
    <xf numFmtId="0" fontId="7" fillId="2" borderId="0" xfId="0" applyFont="1" applyFill="1" applyAlignment="1">
      <alignment vertical="center"/>
    </xf>
    <xf numFmtId="0" fontId="0" fillId="2" borderId="7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164" fontId="5" fillId="2" borderId="5" xfId="0" applyNumberFormat="1" applyFont="1" applyFill="1" applyBorder="1" applyAlignment="1">
      <alignment horizontal="center"/>
    </xf>
    <xf numFmtId="164" fontId="5" fillId="2" borderId="10" xfId="0" applyNumberFormat="1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164" fontId="0" fillId="2" borderId="13" xfId="0" applyNumberForma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0" fillId="2" borderId="14" xfId="0" applyFill="1" applyBorder="1"/>
    <xf numFmtId="1" fontId="0" fillId="2" borderId="11" xfId="0" applyNumberFormat="1" applyFill="1" applyBorder="1" applyAlignment="1">
      <alignment horizontal="center"/>
    </xf>
    <xf numFmtId="164" fontId="0" fillId="2" borderId="12" xfId="0" applyNumberFormat="1" applyFill="1" applyBorder="1" applyAlignment="1">
      <alignment horizontal="center"/>
    </xf>
    <xf numFmtId="1" fontId="0" fillId="2" borderId="13" xfId="0" applyNumberFormat="1" applyFill="1" applyBorder="1" applyAlignment="1">
      <alignment horizontal="center"/>
    </xf>
    <xf numFmtId="0" fontId="0" fillId="2" borderId="12" xfId="0" applyFill="1" applyBorder="1"/>
    <xf numFmtId="0" fontId="0" fillId="2" borderId="13" xfId="0" applyFill="1" applyBorder="1"/>
    <xf numFmtId="0" fontId="5" fillId="2" borderId="13" xfId="0" applyFont="1" applyFill="1" applyBorder="1"/>
    <xf numFmtId="1" fontId="0" fillId="2" borderId="8" xfId="0" applyNumberFormat="1" applyFill="1" applyBorder="1" applyAlignment="1">
      <alignment horizontal="center" vertical="center"/>
    </xf>
    <xf numFmtId="1" fontId="0" fillId="2" borderId="4" xfId="0" applyNumberFormat="1" applyFill="1" applyBorder="1" applyAlignment="1">
      <alignment horizontal="center" vertical="center"/>
    </xf>
    <xf numFmtId="1" fontId="0" fillId="2" borderId="11" xfId="0" applyNumberForma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164" fontId="0" fillId="2" borderId="0" xfId="0" applyNumberFormat="1" applyFill="1" applyAlignment="1">
      <alignment horizontal="center" vertical="center"/>
    </xf>
    <xf numFmtId="0" fontId="3" fillId="2" borderId="0" xfId="0" applyFont="1" applyFill="1"/>
    <xf numFmtId="0" fontId="0" fillId="2" borderId="4" xfId="0" applyFill="1" applyBorder="1"/>
    <xf numFmtId="9" fontId="0" fillId="2" borderId="4" xfId="0" applyNumberForma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2" borderId="8" xfId="0" applyFill="1" applyBorder="1"/>
    <xf numFmtId="0" fontId="0" fillId="2" borderId="11" xfId="0" applyFill="1" applyBorder="1" applyAlignment="1">
      <alignment horizontal="center"/>
    </xf>
    <xf numFmtId="0" fontId="0" fillId="2" borderId="11" xfId="0" applyFill="1" applyBorder="1"/>
    <xf numFmtId="9" fontId="0" fillId="2" borderId="11" xfId="0" applyNumberForma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9" xfId="0" quotePrefix="1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/>
    <xf numFmtId="10" fontId="0" fillId="0" borderId="0" xfId="0" applyNumberFormat="1"/>
    <xf numFmtId="0" fontId="8" fillId="2" borderId="0" xfId="0" applyFont="1" applyFill="1"/>
    <xf numFmtId="0" fontId="14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1" fontId="13" fillId="2" borderId="0" xfId="0" applyNumberFormat="1" applyFont="1" applyFill="1"/>
    <xf numFmtId="0" fontId="15" fillId="2" borderId="0" xfId="0" applyFont="1" applyFill="1"/>
    <xf numFmtId="1" fontId="13" fillId="2" borderId="4" xfId="0" applyNumberFormat="1" applyFont="1" applyFill="1" applyBorder="1"/>
    <xf numFmtId="3" fontId="0" fillId="2" borderId="0" xfId="0" applyNumberFormat="1" applyFill="1"/>
    <xf numFmtId="0" fontId="16" fillId="2" borderId="0" xfId="0" applyFont="1" applyFill="1"/>
    <xf numFmtId="3" fontId="0" fillId="2" borderId="4" xfId="0" applyNumberFormat="1" applyFill="1" applyBorder="1"/>
    <xf numFmtId="1" fontId="0" fillId="2" borderId="4" xfId="0" applyNumberFormat="1" applyFill="1" applyBorder="1"/>
    <xf numFmtId="3" fontId="13" fillId="2" borderId="4" xfId="0" applyNumberFormat="1" applyFont="1" applyFill="1" applyBorder="1"/>
    <xf numFmtId="3" fontId="13" fillId="2" borderId="0" xfId="0" applyNumberFormat="1" applyFont="1" applyFill="1"/>
    <xf numFmtId="0" fontId="14" fillId="2" borderId="0" xfId="0" applyFont="1" applyFill="1" applyAlignment="1">
      <alignment horizontal="center"/>
    </xf>
    <xf numFmtId="0" fontId="0" fillId="2" borderId="17" xfId="0" applyFill="1" applyBorder="1"/>
    <xf numFmtId="1" fontId="13" fillId="2" borderId="15" xfId="0" applyNumberFormat="1" applyFont="1" applyFill="1" applyBorder="1"/>
    <xf numFmtId="1" fontId="13" fillId="2" borderId="16" xfId="0" applyNumberFormat="1" applyFont="1" applyFill="1" applyBorder="1"/>
    <xf numFmtId="3" fontId="5" fillId="0" borderId="4" xfId="0" applyNumberFormat="1" applyFont="1" applyBorder="1"/>
    <xf numFmtId="3" fontId="5" fillId="0" borderId="0" xfId="0" applyNumberFormat="1" applyFont="1"/>
    <xf numFmtId="3" fontId="0" fillId="0" borderId="4" xfId="0" applyNumberFormat="1" applyBorder="1"/>
    <xf numFmtId="3" fontId="0" fillId="0" borderId="15" xfId="0" applyNumberFormat="1" applyBorder="1"/>
    <xf numFmtId="3" fontId="5" fillId="0" borderId="15" xfId="0" applyNumberFormat="1" applyFont="1" applyBorder="1"/>
    <xf numFmtId="3" fontId="0" fillId="0" borderId="16" xfId="0" applyNumberFormat="1" applyBorder="1"/>
    <xf numFmtId="3" fontId="5" fillId="0" borderId="16" xfId="0" applyNumberFormat="1" applyFont="1" applyBorder="1"/>
    <xf numFmtId="1" fontId="5" fillId="2" borderId="15" xfId="0" applyNumberFormat="1" applyFont="1" applyFill="1" applyBorder="1" applyAlignment="1">
      <alignment horizontal="right"/>
    </xf>
    <xf numFmtId="1" fontId="5" fillId="2" borderId="16" xfId="0" applyNumberFormat="1" applyFont="1" applyFill="1" applyBorder="1" applyAlignment="1">
      <alignment horizontal="center"/>
    </xf>
    <xf numFmtId="1" fontId="5" fillId="2" borderId="15" xfId="0" applyNumberFormat="1" applyFont="1" applyFill="1" applyBorder="1" applyAlignment="1">
      <alignment horizontal="center"/>
    </xf>
    <xf numFmtId="0" fontId="5" fillId="2" borderId="17" xfId="0" applyFont="1" applyFill="1" applyBorder="1"/>
    <xf numFmtId="0" fontId="17" fillId="2" borderId="0" xfId="0" applyFont="1" applyFill="1"/>
    <xf numFmtId="3" fontId="0" fillId="2" borderId="19" xfId="0" applyNumberFormat="1" applyFill="1" applyBorder="1"/>
    <xf numFmtId="3" fontId="0" fillId="2" borderId="18" xfId="0" applyNumberFormat="1" applyFill="1" applyBorder="1"/>
    <xf numFmtId="3" fontId="0" fillId="2" borderId="20" xfId="0" applyNumberFormat="1" applyFill="1" applyBorder="1"/>
    <xf numFmtId="0" fontId="5" fillId="2" borderId="21" xfId="0" applyFont="1" applyFill="1" applyBorder="1"/>
    <xf numFmtId="3" fontId="0" fillId="2" borderId="22" xfId="0" applyNumberFormat="1" applyFill="1" applyBorder="1"/>
    <xf numFmtId="0" fontId="5" fillId="2" borderId="23" xfId="0" applyFont="1" applyFill="1" applyBorder="1"/>
    <xf numFmtId="0" fontId="0" fillId="2" borderId="24" xfId="0" applyFill="1" applyBorder="1"/>
    <xf numFmtId="0" fontId="0" fillId="2" borderId="25" xfId="0" applyFill="1" applyBorder="1"/>
    <xf numFmtId="0" fontId="18" fillId="2" borderId="0" xfId="0" applyFont="1" applyFill="1"/>
    <xf numFmtId="164" fontId="0" fillId="2" borderId="8" xfId="0" applyNumberFormat="1" applyFill="1" applyBorder="1" applyAlignment="1">
      <alignment horizontal="center"/>
    </xf>
    <xf numFmtId="164" fontId="0" fillId="2" borderId="11" xfId="0" applyNumberFormat="1" applyFill="1" applyBorder="1" applyAlignment="1">
      <alignment horizontal="center"/>
    </xf>
    <xf numFmtId="164" fontId="0" fillId="2" borderId="9" xfId="0" applyNumberFormat="1" applyFill="1" applyBorder="1" applyAlignment="1">
      <alignment horizontal="center"/>
    </xf>
    <xf numFmtId="166" fontId="0" fillId="2" borderId="9" xfId="0" applyNumberFormat="1" applyFill="1" applyBorder="1" applyAlignment="1">
      <alignment horizontal="center"/>
    </xf>
    <xf numFmtId="3" fontId="0" fillId="2" borderId="26" xfId="0" applyNumberFormat="1" applyFill="1" applyBorder="1"/>
    <xf numFmtId="0" fontId="3" fillId="2" borderId="1" xfId="0" applyFont="1" applyFill="1" applyBorder="1"/>
    <xf numFmtId="0" fontId="4" fillId="2" borderId="7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3" fillId="2" borderId="3" xfId="0" applyFont="1" applyFill="1" applyBorder="1"/>
    <xf numFmtId="164" fontId="4" fillId="2" borderId="0" xfId="0" applyNumberFormat="1" applyFont="1" applyFill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2" borderId="4" xfId="0" applyFont="1" applyFill="1" applyBorder="1"/>
    <xf numFmtId="0" fontId="3" fillId="2" borderId="5" xfId="0" applyFont="1" applyFill="1" applyBorder="1"/>
    <xf numFmtId="0" fontId="18" fillId="2" borderId="10" xfId="0" applyFont="1" applyFill="1" applyBorder="1"/>
    <xf numFmtId="0" fontId="3" fillId="2" borderId="6" xfId="0" applyFont="1" applyFill="1" applyBorder="1"/>
    <xf numFmtId="164" fontId="8" fillId="2" borderId="0" xfId="0" applyNumberFormat="1" applyFont="1" applyFill="1"/>
    <xf numFmtId="1" fontId="8" fillId="2" borderId="0" xfId="0" applyNumberFormat="1" applyFont="1" applyFill="1"/>
    <xf numFmtId="165" fontId="19" fillId="0" borderId="0" xfId="0" applyNumberFormat="1" applyFont="1"/>
    <xf numFmtId="0" fontId="20" fillId="2" borderId="0" xfId="0" applyFont="1" applyFill="1"/>
    <xf numFmtId="0" fontId="0" fillId="2" borderId="27" xfId="0" applyFill="1" applyBorder="1"/>
    <xf numFmtId="0" fontId="0" fillId="2" borderId="14" xfId="0" applyFill="1" applyBorder="1" applyAlignment="1">
      <alignment horizontal="center"/>
    </xf>
    <xf numFmtId="0" fontId="0" fillId="2" borderId="29" xfId="0" applyFill="1" applyBorder="1"/>
    <xf numFmtId="0" fontId="5" fillId="2" borderId="28" xfId="0" applyFont="1" applyFill="1" applyBorder="1"/>
    <xf numFmtId="0" fontId="0" fillId="2" borderId="30" xfId="0" applyFill="1" applyBorder="1"/>
    <xf numFmtId="0" fontId="0" fillId="2" borderId="31" xfId="0" applyFill="1" applyBorder="1"/>
    <xf numFmtId="0" fontId="0" fillId="2" borderId="32" xfId="0" applyFill="1" applyBorder="1"/>
    <xf numFmtId="3" fontId="0" fillId="2" borderId="33" xfId="0" applyNumberFormat="1" applyFill="1" applyBorder="1"/>
    <xf numFmtId="0" fontId="21" fillId="2" borderId="0" xfId="0" applyFont="1" applyFill="1" applyAlignment="1">
      <alignment horizontal="left" vertical="center"/>
    </xf>
    <xf numFmtId="0" fontId="22" fillId="2" borderId="0" xfId="0" applyFont="1" applyFill="1" applyAlignment="1">
      <alignment horizontal="left" vertical="center"/>
    </xf>
    <xf numFmtId="164" fontId="21" fillId="0" borderId="0" xfId="0" applyNumberFormat="1" applyFont="1" applyAlignment="1">
      <alignment horizontal="center" vertical="center"/>
    </xf>
    <xf numFmtId="164" fontId="8" fillId="2" borderId="0" xfId="0" applyNumberFormat="1" applyFont="1" applyFill="1" applyAlignment="1">
      <alignment horizontal="center" vertical="center"/>
    </xf>
    <xf numFmtId="1" fontId="0" fillId="2" borderId="8" xfId="0" applyNumberForma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1" fontId="0" fillId="2" borderId="4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6" fillId="3" borderId="0" xfId="0" applyFont="1" applyFill="1" applyAlignment="1" applyProtection="1">
      <alignment horizontal="center" vertical="center"/>
      <protection locked="0"/>
    </xf>
    <xf numFmtId="0" fontId="7" fillId="2" borderId="0" xfId="0" applyFont="1" applyFill="1" applyAlignment="1">
      <alignment horizontal="left" vertical="center"/>
    </xf>
    <xf numFmtId="0" fontId="7" fillId="0" borderId="0" xfId="0" applyFont="1" applyAlignment="1">
      <alignment horizontal="center" vertical="center"/>
    </xf>
    <xf numFmtId="165" fontId="7" fillId="2" borderId="3" xfId="0" applyNumberFormat="1" applyFont="1" applyFill="1" applyBorder="1" applyAlignment="1">
      <alignment horizontal="center" vertical="center"/>
    </xf>
    <xf numFmtId="165" fontId="7" fillId="2" borderId="5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</cellXfs>
  <cellStyles count="1">
    <cellStyle name="Standaard" xfId="0" builtinId="0"/>
  </cellStyles>
  <dxfs count="33"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ont>
        <strike val="0"/>
        <color auto="1"/>
      </font>
      <fill>
        <patternFill>
          <bgColor rgb="FFFF0000"/>
        </patternFill>
      </fill>
    </dxf>
    <dxf>
      <font>
        <strike val="0"/>
        <color auto="1"/>
      </font>
      <fill>
        <patternFill>
          <bgColor rgb="FFFF0000"/>
        </patternFill>
      </fill>
    </dxf>
    <dxf>
      <font>
        <strike val="0"/>
        <color auto="1"/>
      </font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ont>
        <strike val="0"/>
        <color auto="1"/>
      </font>
      <fill>
        <patternFill>
          <bgColor rgb="FFFFC000"/>
        </patternFill>
      </fill>
    </dxf>
    <dxf>
      <font>
        <strike val="0"/>
        <color auto="1"/>
      </font>
      <fill>
        <patternFill>
          <bgColor rgb="FFFF0000"/>
        </patternFill>
      </fill>
    </dxf>
    <dxf>
      <font>
        <strike val="0"/>
        <color auto="1"/>
      </font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ysClr val="windowText" lastClr="000000"/>
                </a:solidFill>
              </a:rPr>
              <a:t>Schuldbelasting bezit (rood) ultimo 2023</a:t>
            </a:r>
          </a:p>
          <a:p>
            <a:pPr>
              <a:defRPr b="1">
                <a:solidFill>
                  <a:sysClr val="windowText" lastClr="000000"/>
                </a:solidFill>
              </a:defRPr>
            </a:pPr>
            <a:endParaRPr lang="en-US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7.4715223097112871E-2"/>
          <c:y val="3.703703703703703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title>
    <c:autoTitleDeleted val="0"/>
    <c:plotArea>
      <c:layout/>
      <c:pieChart>
        <c:varyColors val="1"/>
        <c:ser>
          <c:idx val="0"/>
          <c:order val="0"/>
          <c:tx>
            <c:v>solvabiliteitsratio</c:v>
          </c:tx>
          <c:spPr>
            <a:solidFill>
              <a:srgbClr val="00B050"/>
            </a:solidFill>
          </c:spPr>
          <c:dPt>
            <c:idx val="0"/>
            <c:bubble3D val="0"/>
            <c:spPr>
              <a:solidFill>
                <a:srgbClr val="00B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FBC2-444A-B9F8-5C448FB22AB8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BC2-444A-B9F8-5C448FB22AB8}"/>
              </c:ext>
            </c:extLst>
          </c:dPt>
          <c:cat>
            <c:strRef>
              <c:f>Monitor!$B$17</c:f>
              <c:strCache>
                <c:ptCount val="1"/>
                <c:pt idx="0">
                  <c:v>Solvabiliteitsratio 2023</c:v>
                </c:pt>
              </c:strCache>
            </c:strRef>
          </c:cat>
          <c:val>
            <c:numRef>
              <c:f>Monitor!$C$17:$D$17</c:f>
              <c:numCache>
                <c:formatCode>0.0%</c:formatCode>
                <c:ptCount val="2"/>
                <c:pt idx="0">
                  <c:v>0.31986086314104539</c:v>
                </c:pt>
                <c:pt idx="1">
                  <c:v>0.65420627966153644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C2-444A-B9F8-5C448FB22A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0327476617882878"/>
          <c:y val="0.4492304824804591"/>
          <c:w val="0.27944713718718023"/>
          <c:h val="0.1691627327182298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nl-N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ysClr val="windowText" lastClr="000000"/>
                </a:solidFill>
              </a:rPr>
              <a:t>Financieringsruimte (groen) ultimo 2023</a:t>
            </a:r>
          </a:p>
        </c:rich>
      </c:tx>
      <c:layout>
        <c:manualLayout>
          <c:xMode val="edge"/>
          <c:yMode val="edge"/>
          <c:x val="5.4448780926817569E-2"/>
          <c:y val="4.16696902258753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v>Effectieve netto schuldquote</c:v>
          </c:tx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Monitor!$B$7</c:f>
              <c:strCache>
                <c:ptCount val="1"/>
                <c:pt idx="0">
                  <c:v>Effectieve netto schuldquote 2023</c:v>
                </c:pt>
              </c:strCache>
            </c:strRef>
          </c:cat>
          <c:val>
            <c:numRef>
              <c:f>Monitor!$C$7</c:f>
              <c:numCache>
                <c:formatCode>0.0%</c:formatCode>
                <c:ptCount val="1"/>
                <c:pt idx="0">
                  <c:v>0.31132891570866589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88-47AD-91A7-5662FE42A5E6}"/>
            </c:ext>
          </c:extLst>
        </c:ser>
        <c:ser>
          <c:idx val="1"/>
          <c:order val="1"/>
          <c:tx>
            <c:v>Ruimte onder 120% plafond</c:v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Monitor!$B$7</c:f>
              <c:strCache>
                <c:ptCount val="1"/>
                <c:pt idx="0">
                  <c:v>Effectieve netto schuldquote 2023</c:v>
                </c:pt>
              </c:strCache>
            </c:strRef>
          </c:cat>
          <c:val>
            <c:numRef>
              <c:f>Monitor!$D$7</c:f>
              <c:numCache>
                <c:formatCode>0.0%</c:formatCode>
                <c:ptCount val="1"/>
                <c:pt idx="0">
                  <c:v>0.88867108429133412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88-47AD-91A7-5662FE42A5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overlap val="100"/>
        <c:axId val="582647632"/>
        <c:axId val="582649928"/>
      </c:barChart>
      <c:catAx>
        <c:axId val="582647632"/>
        <c:scaling>
          <c:orientation val="minMax"/>
        </c:scaling>
        <c:delete val="1"/>
        <c:axPos val="r"/>
        <c:numFmt formatCode="General" sourceLinked="1"/>
        <c:majorTickMark val="none"/>
        <c:minorTickMark val="none"/>
        <c:tickLblPos val="nextTo"/>
        <c:crossAx val="582649928"/>
        <c:crosses val="max"/>
        <c:auto val="1"/>
        <c:lblAlgn val="ctr"/>
        <c:lblOffset val="100"/>
        <c:noMultiLvlLbl val="0"/>
      </c:catAx>
      <c:valAx>
        <c:axId val="582649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2">
                  <a:lumMod val="7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l-NL"/>
          </a:p>
        </c:txPr>
        <c:crossAx val="582647632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layout>
        <c:manualLayout>
          <c:xMode val="edge"/>
          <c:yMode val="edge"/>
          <c:x val="0.72873499080331483"/>
          <c:y val="0.3804159375911344"/>
          <c:w val="0.23451960237253808"/>
          <c:h val="0.2349547973170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nl-N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ysClr val="windowText" lastClr="000000"/>
                </a:solidFill>
              </a:rPr>
              <a:t>Houdbaarheidsoverschot (+) of tekort (-) 2023</a:t>
            </a:r>
          </a:p>
        </c:rich>
      </c:tx>
      <c:layout>
        <c:manualLayout>
          <c:xMode val="edge"/>
          <c:yMode val="edge"/>
          <c:x val="6.3286252642544213E-2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title>
    <c:autoTitleDeleted val="0"/>
    <c:plotArea>
      <c:layout>
        <c:manualLayout>
          <c:layoutTarget val="inner"/>
          <c:xMode val="edge"/>
          <c:yMode val="edge"/>
          <c:x val="7.6535023765304189E-2"/>
          <c:y val="0.17171296296296296"/>
          <c:w val="0.60363825845298746"/>
          <c:h val="0.72088764946048411"/>
        </c:manualLayout>
      </c:layout>
      <c:barChart>
        <c:barDir val="bar"/>
        <c:grouping val="stacked"/>
        <c:varyColors val="0"/>
        <c:ser>
          <c:idx val="0"/>
          <c:order val="0"/>
          <c:tx>
            <c:v>Houdbaarheidsquote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Monitor!$B$6</c:f>
              <c:strCache>
                <c:ptCount val="1"/>
                <c:pt idx="0">
                  <c:v>Netto schuldquote ultimo 2023</c:v>
                </c:pt>
              </c:strCache>
            </c:strRef>
          </c:cat>
          <c:val>
            <c:numRef>
              <c:f>Monitor!$C$23</c:f>
              <c:numCache>
                <c:formatCode>0.0%</c:formatCode>
                <c:ptCount val="1"/>
                <c:pt idx="0">
                  <c:v>0.26900000000000002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82-4641-A448-EA128B445CDC}"/>
            </c:ext>
          </c:extLst>
        </c:ser>
        <c:ser>
          <c:idx val="1"/>
          <c:order val="1"/>
          <c:tx>
            <c:v>Houdbaarheid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Monitor!$B$6</c:f>
              <c:strCache>
                <c:ptCount val="1"/>
                <c:pt idx="0">
                  <c:v>Netto schuldquote ultimo 2023</c:v>
                </c:pt>
              </c:strCache>
            </c:strRef>
          </c:cat>
          <c:val>
            <c:numRef>
              <c:f>Monitor!$D$23</c:f>
              <c:numCache>
                <c:formatCode>0.0%</c:formatCode>
                <c:ptCount val="1"/>
                <c:pt idx="0">
                  <c:v>-1.9000000000000017E-2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82-4641-A448-EA128B445C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overlap val="100"/>
        <c:axId val="582647632"/>
        <c:axId val="582649928"/>
      </c:barChart>
      <c:catAx>
        <c:axId val="582647632"/>
        <c:scaling>
          <c:orientation val="minMax"/>
        </c:scaling>
        <c:delete val="1"/>
        <c:axPos val="r"/>
        <c:numFmt formatCode="General" sourceLinked="1"/>
        <c:majorTickMark val="none"/>
        <c:minorTickMark val="none"/>
        <c:tickLblPos val="nextTo"/>
        <c:crossAx val="582649928"/>
        <c:crosses val="max"/>
        <c:auto val="1"/>
        <c:lblAlgn val="ctr"/>
        <c:lblOffset val="100"/>
        <c:noMultiLvlLbl val="0"/>
      </c:catAx>
      <c:valAx>
        <c:axId val="582649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2">
                  <a:lumMod val="7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l-NL"/>
          </a:p>
        </c:txPr>
        <c:crossAx val="582647632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layout>
        <c:manualLayout>
          <c:xMode val="edge"/>
          <c:yMode val="edge"/>
          <c:x val="0.69442122124440331"/>
          <c:y val="0.3804159375911344"/>
          <c:w val="0.27208217538984097"/>
          <c:h val="0.2349547973170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nl-NL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26932388621533E-2"/>
          <c:y val="0.16441512878106249"/>
          <c:w val="0.5636714740629839"/>
          <c:h val="0.785346915202501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Monitor!$B$34</c:f>
              <c:strCache>
                <c:ptCount val="1"/>
                <c:pt idx="0">
                  <c:v>Exploitatieresultaat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Monitor!$C$33</c:f>
              <c:numCache>
                <c:formatCode>General</c:formatCode>
                <c:ptCount val="1"/>
              </c:numCache>
            </c:numRef>
          </c:cat>
          <c:val>
            <c:numRef>
              <c:f>Monitor!$C$34</c:f>
              <c:numCache>
                <c:formatCode>0.0%</c:formatCode>
                <c:ptCount val="1"/>
                <c:pt idx="0">
                  <c:v>-7.1706832677691634E-3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03-4511-B719-AA059B28A262}"/>
            </c:ext>
          </c:extLst>
        </c:ser>
        <c:ser>
          <c:idx val="3"/>
          <c:order val="1"/>
          <c:tx>
            <c:strRef>
              <c:f>Monitor!$B$38</c:f>
              <c:strCache>
                <c:ptCount val="1"/>
                <c:pt idx="0">
                  <c:v>Mutatie voorzienigen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Monitor!$C$33</c:f>
              <c:numCache>
                <c:formatCode>General</c:formatCode>
                <c:ptCount val="1"/>
              </c:numCache>
            </c:numRef>
          </c:cat>
          <c:val>
            <c:numRef>
              <c:f>Monitor!$C$38</c:f>
              <c:numCache>
                <c:formatCode>0.0%</c:formatCode>
                <c:ptCount val="1"/>
                <c:pt idx="0">
                  <c:v>2.5932857197418172E-2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C03-4511-B719-AA059B28A262}"/>
            </c:ext>
          </c:extLst>
        </c:ser>
        <c:ser>
          <c:idx val="1"/>
          <c:order val="2"/>
          <c:tx>
            <c:strRef>
              <c:f>Monitor!$B$35</c:f>
              <c:strCache>
                <c:ptCount val="1"/>
                <c:pt idx="0">
                  <c:v>Netto investeringen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Monitor!$C$33</c:f>
              <c:numCache>
                <c:formatCode>General</c:formatCode>
                <c:ptCount val="1"/>
              </c:numCache>
            </c:numRef>
          </c:cat>
          <c:val>
            <c:numRef>
              <c:f>Monitor!$C$35</c:f>
              <c:numCache>
                <c:formatCode>0.0%</c:formatCode>
                <c:ptCount val="1"/>
                <c:pt idx="0">
                  <c:v>-6.1394798151472333E-3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C03-4511-B719-AA059B28A262}"/>
            </c:ext>
          </c:extLst>
        </c:ser>
        <c:ser>
          <c:idx val="2"/>
          <c:order val="3"/>
          <c:tx>
            <c:strRef>
              <c:f>Monitor!$B$37</c:f>
              <c:strCache>
                <c:ptCount val="1"/>
                <c:pt idx="0">
                  <c:v>Kapitaalverstrekkingen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Monitor!$C$33</c:f>
              <c:numCache>
                <c:formatCode>General</c:formatCode>
                <c:ptCount val="1"/>
              </c:numCache>
            </c:numRef>
          </c:cat>
          <c:val>
            <c:numRef>
              <c:f>Monitor!$C$37</c:f>
              <c:numCache>
                <c:formatCode>0.0%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A4-422C-816E-DB091BE2926C}"/>
            </c:ext>
          </c:extLst>
        </c:ser>
        <c:ser>
          <c:idx val="4"/>
          <c:order val="4"/>
          <c:tx>
            <c:strRef>
              <c:f>Monitor!$B$36</c:f>
              <c:strCache>
                <c:ptCount val="1"/>
                <c:pt idx="0">
                  <c:v>Mutatie voorraden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l-N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Monitor!$C$33</c:f>
              <c:numCache>
                <c:formatCode>General</c:formatCode>
                <c:ptCount val="1"/>
              </c:numCache>
            </c:numRef>
          </c:cat>
          <c:val>
            <c:numRef>
              <c:f>Monitor!$C$36</c:f>
              <c:numCache>
                <c:formatCode>0.0%</c:formatCode>
                <c:ptCount val="1"/>
                <c:pt idx="0">
                  <c:v>-5.156017263109651E-3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A4-422C-816E-DB091BE292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7923880"/>
        <c:axId val="607928800"/>
      </c:barChart>
      <c:catAx>
        <c:axId val="6079238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l-NL"/>
          </a:p>
        </c:txPr>
        <c:crossAx val="607928800"/>
        <c:crosses val="autoZero"/>
        <c:auto val="0"/>
        <c:lblAlgn val="ctr"/>
        <c:lblOffset val="100"/>
        <c:noMultiLvlLbl val="0"/>
      </c:catAx>
      <c:valAx>
        <c:axId val="60792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l-NL"/>
          </a:p>
        </c:txPr>
        <c:crossAx val="607923880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layout>
        <c:manualLayout>
          <c:xMode val="edge"/>
          <c:yMode val="edge"/>
          <c:x val="0.65305921714539084"/>
          <c:y val="0.37847240153119149"/>
          <c:w val="0.2700290333375448"/>
          <c:h val="0.386068294496643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l-N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nl-NL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510204</xdr:colOff>
      <xdr:row>16</xdr:row>
      <xdr:rowOff>124942</xdr:rowOff>
    </xdr:from>
    <xdr:to>
      <xdr:col>24</xdr:col>
      <xdr:colOff>582968</xdr:colOff>
      <xdr:row>31</xdr:row>
      <xdr:rowOff>109702</xdr:rowOff>
    </xdr:to>
    <xdr:graphicFrame macro="">
      <xdr:nvGraphicFramePr>
        <xdr:cNvPr id="2" name="Grafiek 1">
          <a:extLst>
            <a:ext uri="{FF2B5EF4-FFF2-40B4-BE49-F238E27FC236}">
              <a16:creationId xmlns:a16="http://schemas.microsoft.com/office/drawing/2014/main" id="{3A38EE14-5F30-4F41-9E9C-74040C89D9C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516566</xdr:colOff>
      <xdr:row>0</xdr:row>
      <xdr:rowOff>357430</xdr:rowOff>
    </xdr:from>
    <xdr:to>
      <xdr:col>24</xdr:col>
      <xdr:colOff>560592</xdr:colOff>
      <xdr:row>15</xdr:row>
      <xdr:rowOff>120363</xdr:rowOff>
    </xdr:to>
    <xdr:graphicFrame macro="">
      <xdr:nvGraphicFramePr>
        <xdr:cNvPr id="3" name="Grafiek 2">
          <a:extLst>
            <a:ext uri="{FF2B5EF4-FFF2-40B4-BE49-F238E27FC236}">
              <a16:creationId xmlns:a16="http://schemas.microsoft.com/office/drawing/2014/main" id="{7D7C2857-C733-4231-9810-9A3382D275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62349</xdr:colOff>
      <xdr:row>16</xdr:row>
      <xdr:rowOff>118813</xdr:rowOff>
    </xdr:from>
    <xdr:to>
      <xdr:col>17</xdr:col>
      <xdr:colOff>242486</xdr:colOff>
      <xdr:row>31</xdr:row>
      <xdr:rowOff>103574</xdr:rowOff>
    </xdr:to>
    <xdr:graphicFrame macro="">
      <xdr:nvGraphicFramePr>
        <xdr:cNvPr id="8" name="Grafiek 7">
          <a:extLst>
            <a:ext uri="{FF2B5EF4-FFF2-40B4-BE49-F238E27FC236}">
              <a16:creationId xmlns:a16="http://schemas.microsoft.com/office/drawing/2014/main" id="{CA69FEEC-B129-424F-8AA3-907267BF72A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56838</xdr:colOff>
      <xdr:row>0</xdr:row>
      <xdr:rowOff>344325</xdr:rowOff>
    </xdr:from>
    <xdr:to>
      <xdr:col>17</xdr:col>
      <xdr:colOff>241457</xdr:colOff>
      <xdr:row>15</xdr:row>
      <xdr:rowOff>103672</xdr:rowOff>
    </xdr:to>
    <xdr:graphicFrame macro="">
      <xdr:nvGraphicFramePr>
        <xdr:cNvPr id="4" name="Grafiek 3">
          <a:extLst>
            <a:ext uri="{FF2B5EF4-FFF2-40B4-BE49-F238E27FC236}">
              <a16:creationId xmlns:a16="http://schemas.microsoft.com/office/drawing/2014/main" id="{91066472-1026-4804-A6FF-706CAABA147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0.00381</cdr:x>
      <cdr:y>0.01853</cdr:y>
    </cdr:from>
    <cdr:to>
      <cdr:x>0.49298</cdr:x>
      <cdr:y>0.13006</cdr:y>
    </cdr:to>
    <cdr:sp macro="" textlink="">
      <cdr:nvSpPr>
        <cdr:cNvPr id="2" name="Tekstvak 1">
          <a:extLst xmlns:a="http://schemas.openxmlformats.org/drawingml/2006/main">
            <a:ext uri="{FF2B5EF4-FFF2-40B4-BE49-F238E27FC236}">
              <a16:creationId xmlns:a16="http://schemas.microsoft.com/office/drawing/2014/main" id="{A6AA3ACB-B8A1-4C8F-888B-148592DCD596}"/>
            </a:ext>
          </a:extLst>
        </cdr:cNvPr>
        <cdr:cNvSpPr txBox="1"/>
      </cdr:nvSpPr>
      <cdr:spPr>
        <a:xfrm xmlns:a="http://schemas.openxmlformats.org/drawingml/2006/main">
          <a:off x="17802" y="50963"/>
          <a:ext cx="2282722" cy="3066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nl-NL" sz="1400" b="1"/>
            <a:t>Opbouw financieringsresultaat 2023</a:t>
          </a:r>
        </a:p>
      </cdr:txBody>
    </cdr:sp>
  </cdr:relSizeAnchor>
</c:userShapes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DA7E2-CF1B-4631-82C8-7804AF762ED1}">
  <dimension ref="A1:M49"/>
  <sheetViews>
    <sheetView showGridLines="0" tabSelected="1" showRuler="0" zoomScale="60" zoomScaleNormal="60" workbookViewId="0">
      <selection activeCell="B2" sqref="B2:C3"/>
    </sheetView>
  </sheetViews>
  <sheetFormatPr defaultColWidth="8.90625" defaultRowHeight="14.5" x14ac:dyDescent="0.35"/>
  <cols>
    <col min="1" max="1" width="7.90625" style="48" customWidth="1"/>
    <col min="2" max="2" width="36.90625" style="12" customWidth="1"/>
    <col min="3" max="3" width="12.90625" style="12" customWidth="1"/>
    <col min="4" max="4" width="8.90625" style="12"/>
    <col min="5" max="5" width="11.81640625" style="12" bestFit="1" customWidth="1"/>
    <col min="6" max="6" width="11" style="12" customWidth="1"/>
    <col min="7" max="8" width="8.90625" style="12"/>
    <col min="9" max="9" width="9" style="12" customWidth="1"/>
    <col min="10" max="10" width="27.81640625" style="12" hidden="1" customWidth="1"/>
    <col min="11" max="11" width="8.08984375" style="12" hidden="1" customWidth="1"/>
    <col min="12" max="12" width="8.90625" style="12" hidden="1" customWidth="1"/>
    <col min="13" max="13" width="28.6328125" style="12" customWidth="1"/>
    <col min="14" max="16384" width="8.90625" style="12"/>
  </cols>
  <sheetData>
    <row r="1" spans="2:13" ht="33" customHeight="1" x14ac:dyDescent="0.35">
      <c r="B1" s="26" t="s">
        <v>606</v>
      </c>
      <c r="C1" s="26"/>
      <c r="D1" s="26"/>
      <c r="E1" s="26"/>
    </row>
    <row r="2" spans="2:13" ht="14.4" customHeight="1" x14ac:dyDescent="0.35">
      <c r="B2" s="143" t="s">
        <v>3</v>
      </c>
      <c r="C2" s="143"/>
      <c r="D2" s="48"/>
      <c r="E2" s="135" t="s">
        <v>325</v>
      </c>
      <c r="F2" s="136"/>
      <c r="G2" s="136"/>
      <c r="H2" s="137"/>
      <c r="I2" s="48"/>
      <c r="J2" s="48"/>
      <c r="K2" s="48"/>
      <c r="L2" s="48"/>
      <c r="M2" s="48"/>
    </row>
    <row r="3" spans="2:13" ht="14.4" customHeight="1" x14ac:dyDescent="0.35">
      <c r="B3" s="143"/>
      <c r="C3" s="143"/>
      <c r="D3" s="48"/>
      <c r="E3" s="138"/>
      <c r="F3" s="139"/>
      <c r="G3" s="139"/>
      <c r="H3" s="140"/>
      <c r="I3" s="48"/>
      <c r="J3" s="107"/>
      <c r="K3" s="108" t="s">
        <v>354</v>
      </c>
      <c r="L3" s="109" t="s">
        <v>354</v>
      </c>
      <c r="M3" s="48"/>
    </row>
    <row r="4" spans="2:13" x14ac:dyDescent="0.35">
      <c r="B4" s="12" t="s">
        <v>347</v>
      </c>
      <c r="C4" s="47" t="str">
        <f>K4</f>
        <v>Midden</v>
      </c>
      <c r="D4" s="48"/>
      <c r="E4" s="18"/>
      <c r="F4" s="21"/>
      <c r="G4" s="27" t="s">
        <v>402</v>
      </c>
      <c r="H4" s="28" t="s">
        <v>402</v>
      </c>
      <c r="I4" s="48"/>
      <c r="J4" s="110" t="s">
        <v>347</v>
      </c>
      <c r="K4" s="111" t="str">
        <f>VLOOKUP(B2,'Kengetallen FCI'!A2:AO344,41,1)</f>
        <v>Midden</v>
      </c>
      <c r="L4" s="112"/>
      <c r="M4" s="48"/>
    </row>
    <row r="5" spans="2:13" ht="15.5" x14ac:dyDescent="0.35">
      <c r="B5" s="120" t="s">
        <v>400</v>
      </c>
      <c r="D5" s="48"/>
      <c r="E5" s="29" t="s">
        <v>340</v>
      </c>
      <c r="F5" s="30" t="s">
        <v>325</v>
      </c>
      <c r="G5" s="31" t="s">
        <v>403</v>
      </c>
      <c r="H5" s="32" t="s">
        <v>404</v>
      </c>
      <c r="I5" s="48"/>
      <c r="J5" s="110" t="s">
        <v>345</v>
      </c>
      <c r="K5" s="101">
        <f>IF($K$4="Hoog",K11,K13)</f>
        <v>1909</v>
      </c>
      <c r="L5" s="113">
        <f>IF($K$4="Hoog",L11,L13)</f>
        <v>1909</v>
      </c>
      <c r="M5" s="48"/>
    </row>
    <row r="6" spans="2:13" x14ac:dyDescent="0.35">
      <c r="B6" s="12" t="s">
        <v>489</v>
      </c>
      <c r="C6" s="14">
        <f>VLOOKUP(B2,'Kengetallen FCI'!A2:K344,5,1)</f>
        <v>0.31204407439941945</v>
      </c>
      <c r="D6" s="117">
        <f>SUM(130%,-C6)</f>
        <v>0.98795592560058054</v>
      </c>
      <c r="E6" s="102">
        <f>'Kengetallen FCI'!E350</f>
        <v>0.30383302020723651</v>
      </c>
      <c r="F6" s="102">
        <f>'Kengetallen FCI'!E344</f>
        <v>0.4125468250451691</v>
      </c>
      <c r="G6" s="44">
        <f>'Kengetallen FCI'!F349</f>
        <v>5</v>
      </c>
      <c r="H6" s="43">
        <f>'Kengetallen FCI'!G349</f>
        <v>3</v>
      </c>
      <c r="I6" s="48"/>
      <c r="J6" s="110" t="s">
        <v>346</v>
      </c>
      <c r="K6" s="101">
        <f>IF($K$4="Hoog",K12,K14)</f>
        <v>2443</v>
      </c>
      <c r="L6" s="113">
        <f>IF($K$4="Hoog",L12,L14)</f>
        <v>2443</v>
      </c>
      <c r="M6" s="48"/>
    </row>
    <row r="7" spans="2:13" x14ac:dyDescent="0.35">
      <c r="B7" s="12" t="s">
        <v>490</v>
      </c>
      <c r="C7" s="14">
        <f>VLOOKUP(B2,'Kengetallen FCI'!A2:K344,8,1)</f>
        <v>0.31132891570866589</v>
      </c>
      <c r="D7" s="117">
        <f>SUM(120%,-C7)</f>
        <v>0.88867108429133412</v>
      </c>
      <c r="E7" s="103">
        <f>'Kengetallen FCI'!H350</f>
        <v>0.26483951366101355</v>
      </c>
      <c r="F7" s="103">
        <f>'Kengetallen FCI'!H344</f>
        <v>0.38092970025891398</v>
      </c>
      <c r="G7" s="20">
        <f>'Kengetallen FCI'!I349</f>
        <v>8</v>
      </c>
      <c r="H7" s="45">
        <f>'Kengetallen FCI'!J349</f>
        <v>4</v>
      </c>
      <c r="I7" s="48"/>
      <c r="J7" s="110" t="s">
        <v>348</v>
      </c>
      <c r="K7" s="101">
        <v>1768</v>
      </c>
      <c r="L7" s="113">
        <v>1768</v>
      </c>
      <c r="M7" s="48"/>
    </row>
    <row r="8" spans="2:13" x14ac:dyDescent="0.35">
      <c r="B8" s="12" t="s">
        <v>518</v>
      </c>
      <c r="C8" s="14">
        <f>VLOOKUP(B2,'Kengetallen FCI'!A2:K344,2,1)</f>
        <v>7.4762250315089946E-3</v>
      </c>
      <c r="D8" s="117"/>
      <c r="E8" s="104">
        <f>'Kengetallen FCI'!B350</f>
        <v>-9.7485553791164178E-3</v>
      </c>
      <c r="F8" s="104">
        <f>'Kengetallen FCI'!B344</f>
        <v>-1.7562495386413881E-2</v>
      </c>
      <c r="G8" s="20">
        <f>'Kengetallen FCI'!C349</f>
        <v>10</v>
      </c>
      <c r="H8" s="45">
        <f>'Kengetallen FCI'!D349</f>
        <v>94</v>
      </c>
      <c r="I8" s="48"/>
      <c r="J8" s="110" t="s">
        <v>349</v>
      </c>
      <c r="K8" s="101">
        <v>2257</v>
      </c>
      <c r="L8" s="113">
        <v>2257</v>
      </c>
      <c r="M8" s="48"/>
    </row>
    <row r="9" spans="2:13" ht="15.5" x14ac:dyDescent="0.35">
      <c r="B9" s="120" t="s">
        <v>407</v>
      </c>
      <c r="D9" s="64"/>
      <c r="E9" s="33"/>
      <c r="F9" s="34"/>
      <c r="G9" s="35"/>
      <c r="H9" s="36"/>
      <c r="I9" s="48"/>
      <c r="J9" s="110" t="s">
        <v>350</v>
      </c>
      <c r="K9" s="101">
        <v>1909</v>
      </c>
      <c r="L9" s="113">
        <v>1909</v>
      </c>
      <c r="M9" s="48"/>
    </row>
    <row r="10" spans="2:13" x14ac:dyDescent="0.35">
      <c r="B10" s="12" t="s">
        <v>595</v>
      </c>
      <c r="C10" s="14">
        <f>VLOOKUP(B2,'Kengetallen FCI'!A2:V347,22,1)</f>
        <v>-7.1706832677691634E-3</v>
      </c>
      <c r="D10" s="64"/>
      <c r="E10" s="102">
        <f>'Kengetallen FCI'!V350</f>
        <v>3.489534118804994E-2</v>
      </c>
      <c r="F10" s="102">
        <f>'Kengetallen FCI'!V344</f>
        <v>2.3037205967627494E-2</v>
      </c>
      <c r="G10" s="20" t="s">
        <v>380</v>
      </c>
      <c r="H10" s="45">
        <f>'Kengetallen FCI'!V349</f>
        <v>73</v>
      </c>
      <c r="I10" s="48"/>
      <c r="J10" s="110" t="s">
        <v>351</v>
      </c>
      <c r="K10" s="101">
        <v>2443</v>
      </c>
      <c r="L10" s="113">
        <v>2443</v>
      </c>
      <c r="M10" s="48"/>
    </row>
    <row r="11" spans="2:13" x14ac:dyDescent="0.35">
      <c r="B11" s="12" t="s">
        <v>491</v>
      </c>
      <c r="C11" s="22">
        <f>D11</f>
        <v>1</v>
      </c>
      <c r="D11" s="118">
        <f>SUM(VLOOKUP(B2,'Kengetallen FCI'!A2:W344,19,0),VLOOKUP(B2,'Kengetallen FCI'!A2:W344,21,0),VLOOKUP(B2,'Kengetallen FCI'!A2:W344,23,0))</f>
        <v>1</v>
      </c>
      <c r="E11" s="37">
        <f>SUM('Kengetallen FCI'!S350,'Kengetallen FCI'!U350,'Kengetallen FCI'!W350)</f>
        <v>0</v>
      </c>
      <c r="F11" s="37">
        <f>SUM('Kengetallen FCI'!S344,'Kengetallen FCI'!U344,'Kengetallen FCI'!W344)</f>
        <v>0</v>
      </c>
      <c r="G11" s="20">
        <f>'Kengetallen FCI'!Y350</f>
        <v>24</v>
      </c>
      <c r="H11" s="45">
        <f>'Kengetallen FCI'!Y349</f>
        <v>10</v>
      </c>
      <c r="I11" s="48"/>
      <c r="J11" s="110" t="s">
        <v>352</v>
      </c>
      <c r="K11" s="101">
        <v>2332</v>
      </c>
      <c r="L11" s="113">
        <v>2332</v>
      </c>
      <c r="M11" s="48"/>
    </row>
    <row r="12" spans="2:13" x14ac:dyDescent="0.35">
      <c r="B12" s="12" t="s">
        <v>492</v>
      </c>
      <c r="C12" s="14">
        <f>VLOOKUP(B2,'Kengetallen FCI'!A2:AE344,31,1)</f>
        <v>0.78169995798800751</v>
      </c>
      <c r="D12" s="64"/>
      <c r="E12" s="104">
        <f>'Kengetallen FCI'!AE350</f>
        <v>0.69449196863376572</v>
      </c>
      <c r="F12" s="104">
        <f>'Kengetallen FCI'!AE344</f>
        <v>0.69197871118228249</v>
      </c>
      <c r="G12" s="20">
        <f>'Kengetallen FCI'!AF349</f>
        <v>47</v>
      </c>
      <c r="H12" s="20">
        <f>'Kengetallen FCI'!AG349</f>
        <v>6</v>
      </c>
      <c r="I12" s="48"/>
      <c r="J12" s="110" t="s">
        <v>353</v>
      </c>
      <c r="K12" s="101">
        <v>2951</v>
      </c>
      <c r="L12" s="113">
        <v>2951</v>
      </c>
      <c r="M12" s="48"/>
    </row>
    <row r="13" spans="2:13" ht="15.5" x14ac:dyDescent="0.35">
      <c r="B13" s="120" t="s">
        <v>401</v>
      </c>
      <c r="D13" s="64"/>
      <c r="E13" s="33"/>
      <c r="F13" s="34"/>
      <c r="G13" s="35"/>
      <c r="H13" s="36"/>
      <c r="I13" s="48"/>
      <c r="J13" s="110" t="s">
        <v>345</v>
      </c>
      <c r="K13" s="101">
        <f>IF($K$4="Midden",K9,K7)</f>
        <v>1909</v>
      </c>
      <c r="L13" s="113">
        <f>IF($K$4="Midden",L9,L7)</f>
        <v>1909</v>
      </c>
      <c r="M13" s="48"/>
    </row>
    <row r="14" spans="2:13" x14ac:dyDescent="0.35">
      <c r="B14" s="12" t="s">
        <v>515</v>
      </c>
      <c r="C14" s="14">
        <f>VLOOKUP(B2,'Kengetallen FCI'!A2:Z344,26,1)</f>
        <v>2.6928254974601842E-2</v>
      </c>
      <c r="D14" s="64"/>
      <c r="E14" s="102">
        <f>'Kengetallen FCI'!Z350</f>
        <v>3.4415192671950597E-2</v>
      </c>
      <c r="F14" s="16">
        <f>'Kengetallen FCI'!Z344</f>
        <v>0.03</v>
      </c>
      <c r="G14" s="20">
        <f>'Kengetallen FCI'!AB350</f>
        <v>134</v>
      </c>
      <c r="H14" s="45">
        <f>'Kengetallen FCI'!AD350</f>
        <v>90</v>
      </c>
      <c r="I14" s="48"/>
      <c r="J14" s="114" t="s">
        <v>346</v>
      </c>
      <c r="K14" s="115">
        <f>IF($K$4="Midden",K10,K8)</f>
        <v>2443</v>
      </c>
      <c r="L14" s="116">
        <f>IF($K$4="Midden",L10,L8)</f>
        <v>2443</v>
      </c>
      <c r="M14" s="48"/>
    </row>
    <row r="15" spans="2:13" x14ac:dyDescent="0.35">
      <c r="B15" s="12" t="s">
        <v>585</v>
      </c>
      <c r="C15" s="15">
        <f>VLOOKUP(B2,'Kengetallen FCI'!A2:AJ344,36,1)</f>
        <v>2503.7143768157021</v>
      </c>
      <c r="D15" s="64"/>
      <c r="E15" s="105">
        <f>'Kengetallen FCI'!AJ350</f>
        <v>2197.4320454836352</v>
      </c>
      <c r="F15" s="17">
        <f>'Kengetallen FCI'!AJ344</f>
        <v>2439.3542970394706</v>
      </c>
      <c r="G15" s="19" t="s">
        <v>380</v>
      </c>
      <c r="H15" s="46">
        <f>'Kengetallen FCI'!AN350</f>
        <v>96</v>
      </c>
      <c r="I15" s="48"/>
      <c r="J15" s="48"/>
      <c r="K15" s="101"/>
      <c r="L15" s="48"/>
      <c r="M15" s="48"/>
    </row>
    <row r="16" spans="2:13" ht="15.5" x14ac:dyDescent="0.35">
      <c r="B16" s="120" t="s">
        <v>405</v>
      </c>
      <c r="C16" s="14"/>
      <c r="D16" s="117"/>
      <c r="E16" s="38"/>
      <c r="F16" s="34"/>
      <c r="G16" s="39"/>
      <c r="H16" s="36"/>
      <c r="I16" s="48"/>
      <c r="M16" s="48"/>
    </row>
    <row r="17" spans="2:13" x14ac:dyDescent="0.35">
      <c r="B17" s="12" t="s">
        <v>516</v>
      </c>
      <c r="C17" s="14">
        <f>VLOOKUP(B2,'Kengetallen FCI'!A2:AP344,11,1)</f>
        <v>0.31986086314104539</v>
      </c>
      <c r="D17" s="117">
        <f>SUM(1,-C17,-C38)</f>
        <v>0.65420627966153644</v>
      </c>
      <c r="E17" s="102">
        <f>'Kengetallen FCI'!K350</f>
        <v>0.39135920597538093</v>
      </c>
      <c r="F17" s="16">
        <f>'Kengetallen FCI'!K344</f>
        <v>0.39599635121353804</v>
      </c>
      <c r="G17" s="37">
        <f>'Kengetallen FCI'!L349</f>
        <v>25</v>
      </c>
      <c r="H17" s="37">
        <f>'Kengetallen FCI'!M349</f>
        <v>0</v>
      </c>
      <c r="I17" s="48"/>
      <c r="M17" s="48"/>
    </row>
    <row r="18" spans="2:13" x14ac:dyDescent="0.35">
      <c r="B18" s="12" t="s">
        <v>517</v>
      </c>
      <c r="C18" s="14">
        <f>VLOOKUP(B2,'Kengetallen FCI'!A2:AP344,34,1)</f>
        <v>6.8334747845173981E-3</v>
      </c>
      <c r="D18" s="117">
        <f>SUM(20%,-C18)</f>
        <v>0.19316652521548261</v>
      </c>
      <c r="E18" s="104">
        <f>'Kengetallen FCI'!AH350</f>
        <v>2.7630110224275577E-2</v>
      </c>
      <c r="F18" s="16">
        <f>'Kengetallen FCI'!AH344</f>
        <v>1.957234496011722E-2</v>
      </c>
      <c r="G18" s="37" t="s">
        <v>380</v>
      </c>
      <c r="H18" s="45">
        <f>'Kengetallen FCI'!AH349</f>
        <v>38</v>
      </c>
      <c r="I18" s="48"/>
      <c r="M18" s="48"/>
    </row>
    <row r="19" spans="2:13" x14ac:dyDescent="0.35">
      <c r="D19" s="64"/>
      <c r="E19" s="40"/>
      <c r="F19" s="41"/>
      <c r="G19" s="42"/>
      <c r="H19" s="36"/>
      <c r="I19" s="48"/>
      <c r="M19" s="48"/>
    </row>
    <row r="20" spans="2:13" x14ac:dyDescent="0.35">
      <c r="B20" s="144" t="s">
        <v>406</v>
      </c>
      <c r="C20" s="145">
        <f>VLOOKUP($B$2,'Kengetallen FCI'!$A$2:$AS$344,45,1)</f>
        <v>7.5</v>
      </c>
      <c r="D20" s="64"/>
      <c r="E20" s="146">
        <f>'Kengetallen FCI'!AS350</f>
        <v>8.4195906432748533</v>
      </c>
      <c r="F20" s="148"/>
      <c r="G20" s="141">
        <f>'Kengetallen FCI'!AT360</f>
        <v>2</v>
      </c>
      <c r="H20" s="133">
        <f>'Kengetallen FCI'!AS361</f>
        <v>8</v>
      </c>
      <c r="I20" s="48"/>
      <c r="M20" s="48"/>
    </row>
    <row r="21" spans="2:13" x14ac:dyDescent="0.35">
      <c r="B21" s="144"/>
      <c r="C21" s="145"/>
      <c r="D21" s="64"/>
      <c r="E21" s="147"/>
      <c r="F21" s="140"/>
      <c r="G21" s="142"/>
      <c r="H21" s="134"/>
      <c r="I21" s="48"/>
      <c r="M21" s="48"/>
    </row>
    <row r="22" spans="2:13" ht="15.65" customHeight="1" x14ac:dyDescent="0.35">
      <c r="D22" s="64"/>
      <c r="I22" s="48"/>
      <c r="M22" s="48"/>
    </row>
    <row r="23" spans="2:13" x14ac:dyDescent="0.35">
      <c r="B23" s="129" t="s">
        <v>588</v>
      </c>
      <c r="C23" s="131">
        <f>VLOOKUP(B2,'Kengetallen FCI'!A2:AP344,42,1)</f>
        <v>0.26900000000000002</v>
      </c>
      <c r="D23" s="132">
        <f>SUM(25%,-C23)</f>
        <v>-1.9000000000000017E-2</v>
      </c>
    </row>
    <row r="24" spans="2:13" x14ac:dyDescent="0.35">
      <c r="B24" s="130"/>
      <c r="C24" s="131">
        <f>VLOOKUP(B8,'Kengetallen FCI'!A8:AP350,33,1)</f>
        <v>0</v>
      </c>
      <c r="D24" s="132"/>
    </row>
    <row r="25" spans="2:13" x14ac:dyDescent="0.35">
      <c r="B25" s="24"/>
    </row>
    <row r="27" spans="2:13" x14ac:dyDescent="0.35">
      <c r="B27" s="12" t="s">
        <v>512</v>
      </c>
    </row>
    <row r="29" spans="2:13" x14ac:dyDescent="0.35">
      <c r="B29" s="12" t="s">
        <v>605</v>
      </c>
    </row>
    <row r="30" spans="2:13" x14ac:dyDescent="0.35">
      <c r="B30" s="12" t="s">
        <v>607</v>
      </c>
    </row>
    <row r="31" spans="2:13" x14ac:dyDescent="0.35">
      <c r="B31" s="12" t="s">
        <v>608</v>
      </c>
    </row>
    <row r="33" spans="2:7" x14ac:dyDescent="0.35">
      <c r="B33" s="64" t="s">
        <v>496</v>
      </c>
      <c r="C33" s="64"/>
    </row>
    <row r="34" spans="2:7" x14ac:dyDescent="0.35">
      <c r="B34" s="64" t="s">
        <v>365</v>
      </c>
      <c r="C34" s="117">
        <f>Balans!H6/Balans!H4</f>
        <v>-7.1706832677691634E-3</v>
      </c>
      <c r="D34" s="48"/>
      <c r="E34" s="48"/>
      <c r="F34" s="48"/>
      <c r="G34" s="48"/>
    </row>
    <row r="35" spans="2:7" x14ac:dyDescent="0.35">
      <c r="B35" s="64" t="s">
        <v>495</v>
      </c>
      <c r="C35" s="117">
        <f>-Balans!H7/Balans!H4</f>
        <v>-6.1394798151472333E-3</v>
      </c>
      <c r="D35" s="48"/>
      <c r="E35" s="48"/>
      <c r="F35" s="48"/>
      <c r="G35" s="48"/>
    </row>
    <row r="36" spans="2:7" x14ac:dyDescent="0.35">
      <c r="B36" s="64" t="s">
        <v>586</v>
      </c>
      <c r="C36" s="117">
        <f>-SUM(Balans!D28,-Balans!C28)/(Balans!H4/1000)</f>
        <v>-5.156017263109651E-3</v>
      </c>
      <c r="D36" s="48"/>
      <c r="E36" s="48"/>
      <c r="F36" s="48"/>
      <c r="G36" s="48"/>
    </row>
    <row r="37" spans="2:7" x14ac:dyDescent="0.35">
      <c r="B37" s="64" t="s">
        <v>596</v>
      </c>
      <c r="C37" s="117">
        <f>-SUM(Balans!D17,-Balans!C17)/(Balans!H4/1000)</f>
        <v>0</v>
      </c>
      <c r="D37" s="48"/>
      <c r="E37" s="48"/>
      <c r="F37" s="48"/>
      <c r="G37" s="48"/>
    </row>
    <row r="38" spans="2:7" x14ac:dyDescent="0.35">
      <c r="B38" s="64" t="s">
        <v>587</v>
      </c>
      <c r="C38" s="117">
        <f>SUM(Balans!H14,-Balans!G14)/(Balans!H4/1000)</f>
        <v>2.5932857197418172E-2</v>
      </c>
      <c r="D38" s="48"/>
      <c r="E38" s="48"/>
      <c r="F38" s="48"/>
      <c r="G38" s="48"/>
    </row>
    <row r="39" spans="2:7" x14ac:dyDescent="0.35">
      <c r="B39" s="48"/>
      <c r="C39" s="48"/>
      <c r="D39" s="48"/>
      <c r="E39" s="48"/>
      <c r="F39" s="48"/>
      <c r="G39" s="48"/>
    </row>
    <row r="40" spans="2:7" x14ac:dyDescent="0.35">
      <c r="B40" s="48"/>
      <c r="C40" s="48"/>
      <c r="D40" s="48"/>
      <c r="E40" s="48"/>
      <c r="F40" s="48"/>
      <c r="G40" s="48"/>
    </row>
    <row r="41" spans="2:7" x14ac:dyDescent="0.35">
      <c r="B41" s="48"/>
      <c r="C41" s="48"/>
      <c r="D41" s="48"/>
      <c r="E41" s="48"/>
      <c r="F41" s="48"/>
      <c r="G41" s="48"/>
    </row>
    <row r="42" spans="2:7" x14ac:dyDescent="0.35">
      <c r="B42" s="48"/>
      <c r="C42" s="48"/>
      <c r="D42" s="48"/>
      <c r="E42" s="48"/>
      <c r="F42" s="48"/>
      <c r="G42" s="48"/>
    </row>
    <row r="43" spans="2:7" x14ac:dyDescent="0.35">
      <c r="B43" s="48"/>
      <c r="C43" s="48"/>
      <c r="D43" s="48"/>
      <c r="E43" s="48"/>
      <c r="F43" s="48"/>
      <c r="G43" s="48"/>
    </row>
    <row r="44" spans="2:7" x14ac:dyDescent="0.35">
      <c r="B44" s="48"/>
      <c r="C44" s="48"/>
      <c r="D44" s="48"/>
      <c r="E44" s="48"/>
      <c r="F44" s="48"/>
      <c r="G44" s="48"/>
    </row>
    <row r="45" spans="2:7" x14ac:dyDescent="0.35">
      <c r="B45" s="48"/>
      <c r="C45" s="48"/>
      <c r="D45" s="48"/>
      <c r="E45" s="48"/>
      <c r="F45" s="48"/>
      <c r="G45" s="48"/>
    </row>
    <row r="46" spans="2:7" x14ac:dyDescent="0.35">
      <c r="B46" s="48"/>
      <c r="C46" s="48"/>
      <c r="D46" s="48"/>
      <c r="E46" s="48"/>
      <c r="F46" s="48"/>
      <c r="G46" s="48"/>
    </row>
    <row r="47" spans="2:7" x14ac:dyDescent="0.35">
      <c r="B47" s="48"/>
      <c r="C47" s="48"/>
      <c r="D47" s="48"/>
      <c r="E47" s="48"/>
      <c r="F47" s="48"/>
      <c r="G47" s="48"/>
    </row>
    <row r="48" spans="2:7" x14ac:dyDescent="0.35">
      <c r="B48" s="48"/>
      <c r="C48" s="48"/>
      <c r="D48" s="48"/>
      <c r="E48" s="48"/>
      <c r="F48" s="48"/>
      <c r="G48" s="48"/>
    </row>
    <row r="49" spans="2:3" x14ac:dyDescent="0.35">
      <c r="B49" s="48"/>
      <c r="C49" s="48"/>
    </row>
  </sheetData>
  <sheetProtection selectLockedCells="1"/>
  <dataConsolidate/>
  <mergeCells count="11">
    <mergeCell ref="B23:B24"/>
    <mergeCell ref="C23:C24"/>
    <mergeCell ref="D23:D24"/>
    <mergeCell ref="H20:H21"/>
    <mergeCell ref="E2:H3"/>
    <mergeCell ref="G20:G21"/>
    <mergeCell ref="B2:C3"/>
    <mergeCell ref="B20:B21"/>
    <mergeCell ref="C20:C21"/>
    <mergeCell ref="E20:E21"/>
    <mergeCell ref="F20:F21"/>
  </mergeCells>
  <conditionalFormatting sqref="C6">
    <cfRule type="cellIs" dxfId="32" priority="64" operator="lessThan">
      <formula>1</formula>
    </cfRule>
    <cfRule type="cellIs" dxfId="31" priority="65" operator="between">
      <formula>1</formula>
      <formula>1.3</formula>
    </cfRule>
    <cfRule type="cellIs" dxfId="30" priority="66" operator="greaterThan">
      <formula>1.3</formula>
    </cfRule>
  </conditionalFormatting>
  <conditionalFormatting sqref="C7">
    <cfRule type="cellIs" dxfId="29" priority="61" operator="greaterThan">
      <formula>1.2</formula>
    </cfRule>
    <cfRule type="cellIs" dxfId="28" priority="62" operator="between">
      <formula>0.9</formula>
      <formula>1.2</formula>
    </cfRule>
    <cfRule type="cellIs" dxfId="27" priority="63" operator="lessThan">
      <formula>0.9</formula>
    </cfRule>
  </conditionalFormatting>
  <conditionalFormatting sqref="C8">
    <cfRule type="cellIs" dxfId="26" priority="3" operator="greaterThan">
      <formula>-0.04</formula>
    </cfRule>
    <cfRule type="cellIs" dxfId="25" priority="4" operator="between">
      <formula>-0.04</formula>
      <formula>-0.0475</formula>
    </cfRule>
    <cfRule type="cellIs" dxfId="24" priority="6" operator="lessThan">
      <formula>-0.0475</formula>
    </cfRule>
  </conditionalFormatting>
  <conditionalFormatting sqref="C10">
    <cfRule type="cellIs" dxfId="23" priority="21" operator="lessThan">
      <formula>0</formula>
    </cfRule>
    <cfRule type="cellIs" dxfId="22" priority="22" operator="equal">
      <formula>0%</formula>
    </cfRule>
    <cfRule type="cellIs" dxfId="21" priority="23" operator="greaterThan">
      <formula>0%</formula>
    </cfRule>
  </conditionalFormatting>
  <conditionalFormatting sqref="C11">
    <cfRule type="cellIs" dxfId="20" priority="8" operator="lessThan">
      <formula>2</formula>
    </cfRule>
    <cfRule type="cellIs" dxfId="19" priority="9" operator="greaterThan">
      <formula>2</formula>
    </cfRule>
    <cfRule type="cellIs" dxfId="18" priority="10" operator="equal">
      <formula>2</formula>
    </cfRule>
  </conditionalFormatting>
  <conditionalFormatting sqref="C12">
    <cfRule type="cellIs" dxfId="17" priority="2" operator="between">
      <formula>0.75</formula>
      <formula>0.8</formula>
    </cfRule>
    <cfRule type="cellIs" dxfId="16" priority="45" operator="lessThan">
      <formula>0.75</formula>
    </cfRule>
    <cfRule type="cellIs" dxfId="15" priority="46" operator="greaterThan">
      <formula>0.8</formula>
    </cfRule>
  </conditionalFormatting>
  <conditionalFormatting sqref="C14">
    <cfRule type="cellIs" dxfId="14" priority="47" operator="between">
      <formula>0.02</formula>
      <formula>0.05</formula>
    </cfRule>
    <cfRule type="cellIs" dxfId="13" priority="48" operator="between">
      <formula>0.05</formula>
      <formula>0.07</formula>
    </cfRule>
    <cfRule type="cellIs" dxfId="12" priority="49" operator="between">
      <formula>0</formula>
      <formula>0.02</formula>
    </cfRule>
    <cfRule type="cellIs" dxfId="11" priority="50" operator="lessThan">
      <formula>0</formula>
    </cfRule>
    <cfRule type="cellIs" dxfId="10" priority="51" operator="greaterThan">
      <formula>0.07</formula>
    </cfRule>
  </conditionalFormatting>
  <conditionalFormatting sqref="C15">
    <cfRule type="cellIs" dxfId="9" priority="11" operator="between">
      <formula>$L$5</formula>
      <formula>$L$6</formula>
    </cfRule>
    <cfRule type="cellIs" dxfId="8" priority="12" operator="greaterThanOrEqual">
      <formula>$L$6</formula>
    </cfRule>
    <cfRule type="cellIs" dxfId="7" priority="15" operator="lessThanOrEqual">
      <formula>$L$5</formula>
    </cfRule>
  </conditionalFormatting>
  <conditionalFormatting sqref="C17">
    <cfRule type="cellIs" dxfId="6" priority="19" operator="between">
      <formula>0</formula>
      <formula>0.2</formula>
    </cfRule>
    <cfRule type="cellIs" dxfId="5" priority="40" operator="greaterThan">
      <formula>0.2</formula>
    </cfRule>
  </conditionalFormatting>
  <conditionalFormatting sqref="C17:C18">
    <cfRule type="cellIs" dxfId="4" priority="20" operator="lessThan">
      <formula>0</formula>
    </cfRule>
  </conditionalFormatting>
  <conditionalFormatting sqref="C18">
    <cfRule type="cellIs" dxfId="3" priority="57" operator="greaterThanOrEqual">
      <formula>0</formula>
    </cfRule>
  </conditionalFormatting>
  <conditionalFormatting sqref="C20:C21">
    <cfRule type="cellIs" dxfId="2" priority="32" operator="between">
      <formula>5.2</formula>
      <formula>5.8</formula>
    </cfRule>
    <cfRule type="cellIs" dxfId="1" priority="33" operator="lessThan">
      <formula>5.2</formula>
    </cfRule>
  </conditionalFormatting>
  <conditionalFormatting sqref="C23:C24">
    <cfRule type="cellIs" dxfId="0" priority="1" operator="greaterThan">
      <formula>0.25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xWindow="468" yWindow="405" count="1">
        <x14:dataValidation type="list" showInputMessage="1" showErrorMessage="1" promptTitle="Kies gemeente" prompt="Kies een gemeente" xr:uid="{61C7C56C-F430-411A-A475-BF0317467915}">
          <x14:formula1>
            <xm:f>'Kengetallen FCI'!$A$2:$A$343</xm:f>
          </x14:formula1>
          <xm:sqref>B2:C3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93365-5206-4D1E-AD92-7CB6AC78B445}">
  <dimension ref="B1:H36"/>
  <sheetViews>
    <sheetView topLeftCell="A18" zoomScale="75" zoomScaleNormal="75" workbookViewId="0">
      <selection activeCell="H8" sqref="H8"/>
    </sheetView>
  </sheetViews>
  <sheetFormatPr defaultRowHeight="14.5" x14ac:dyDescent="0.35"/>
  <cols>
    <col min="1" max="1" width="3.453125" style="12" customWidth="1"/>
    <col min="2" max="2" width="43.36328125" style="12" bestFit="1" customWidth="1"/>
    <col min="3" max="4" width="19.453125" style="12" customWidth="1"/>
    <col min="5" max="5" width="3.6328125" style="12" customWidth="1"/>
    <col min="6" max="6" width="43.36328125" style="12" customWidth="1"/>
    <col min="7" max="8" width="19.453125" style="12" customWidth="1"/>
    <col min="9" max="16384" width="8.7265625" style="12"/>
  </cols>
  <sheetData>
    <row r="1" spans="2:8" ht="26" customHeight="1" thickBot="1" x14ac:dyDescent="0.55000000000000004">
      <c r="B1" s="65" t="s">
        <v>486</v>
      </c>
      <c r="C1" s="149" t="str">
        <f>Monitor!B2</f>
        <v>Achtkarspelen</v>
      </c>
      <c r="D1" s="149"/>
    </row>
    <row r="2" spans="2:8" ht="14.5" customHeight="1" thickBot="1" x14ac:dyDescent="0.55000000000000004">
      <c r="B2" s="65"/>
      <c r="C2" s="77"/>
      <c r="D2" s="77"/>
      <c r="F2" s="123" t="s">
        <v>485</v>
      </c>
      <c r="G2" s="97">
        <f>VLOOKUP(C1,'Balans 2022'!A2:Z344,26,1)</f>
        <v>28149</v>
      </c>
      <c r="H2" s="95">
        <f>VLOOKUP(C1,'Balans 2023'!A2:Z344,26,1)</f>
        <v>28226</v>
      </c>
    </row>
    <row r="3" spans="2:8" ht="14.5" customHeight="1" thickBot="1" x14ac:dyDescent="0.55000000000000004">
      <c r="B3" s="65"/>
      <c r="C3" s="77"/>
      <c r="D3" s="77"/>
      <c r="F3" s="124" t="s">
        <v>441</v>
      </c>
      <c r="G3" s="98">
        <v>2022</v>
      </c>
      <c r="H3" s="96">
        <v>2023</v>
      </c>
    </row>
    <row r="4" spans="2:8" ht="14.5" customHeight="1" x14ac:dyDescent="0.5">
      <c r="B4" s="65"/>
      <c r="C4" s="77"/>
      <c r="D4" s="77"/>
      <c r="F4" s="125" t="s">
        <v>473</v>
      </c>
      <c r="G4" s="97">
        <f>VLOOKUP(C1,'Balans 2022'!A2:Z344,23,1)*1000</f>
        <v>0</v>
      </c>
      <c r="H4" s="95">
        <f>VLOOKUP(C1,'Balans 2023'!A2:Z344,23,1)*1000</f>
        <v>104732000</v>
      </c>
    </row>
    <row r="5" spans="2:8" ht="14.5" customHeight="1" x14ac:dyDescent="0.5">
      <c r="B5" s="65"/>
      <c r="C5" s="77"/>
      <c r="D5" s="77"/>
      <c r="F5" s="125" t="s">
        <v>474</v>
      </c>
      <c r="G5" s="128">
        <f>VLOOKUP(C1,'Balans 2022'!A2:Z344,24,1)*1000</f>
        <v>0</v>
      </c>
      <c r="H5" s="93">
        <f>VLOOKUP(C1,'Balans 2023'!A2:Z344,24,1)*1000</f>
        <v>105483000</v>
      </c>
    </row>
    <row r="6" spans="2:8" ht="14.5" customHeight="1" x14ac:dyDescent="0.5">
      <c r="B6" s="65"/>
      <c r="C6" s="77"/>
      <c r="D6" s="77"/>
      <c r="F6" s="126" t="s">
        <v>487</v>
      </c>
      <c r="G6" s="128">
        <f>VLOOKUP(C1,'Balans 2022'!A2:Z344,25,1)*1000</f>
        <v>0</v>
      </c>
      <c r="H6" s="94">
        <f>SUM(H4,-H5)</f>
        <v>-751000</v>
      </c>
    </row>
    <row r="7" spans="2:8" ht="14.5" customHeight="1" x14ac:dyDescent="0.5">
      <c r="B7" s="65"/>
      <c r="C7" s="77"/>
      <c r="D7" s="77"/>
      <c r="F7" s="126" t="s">
        <v>495</v>
      </c>
      <c r="G7" s="99"/>
      <c r="H7" s="94">
        <f>1000*SUM(VLOOKUP(C1,'Balans 2023'!A2:Z344,22,1),-VLOOKUP(C1,'Balans 2022'!A2:Z344,22,1))</f>
        <v>643000</v>
      </c>
    </row>
    <row r="8" spans="2:8" ht="14.5" customHeight="1" thickBot="1" x14ac:dyDescent="0.55000000000000004">
      <c r="B8" s="65"/>
      <c r="C8" s="77"/>
      <c r="D8" s="77"/>
      <c r="F8" s="127" t="s">
        <v>589</v>
      </c>
      <c r="G8" s="100"/>
      <c r="H8" s="106">
        <f>-1000*SUM(VLOOKUP(C1,'Balans 2023'!A2:Z344,21,1),-VLOOKUP(C1,'Balans 2022'!A2:Z344,21,1))</f>
        <v>783000</v>
      </c>
    </row>
    <row r="9" spans="2:8" x14ac:dyDescent="0.35">
      <c r="B9" s="66"/>
      <c r="C9" s="67"/>
      <c r="D9" s="67"/>
      <c r="E9" s="66"/>
      <c r="G9" s="67"/>
      <c r="H9" s="67"/>
    </row>
    <row r="10" spans="2:8" ht="15" thickBot="1" x14ac:dyDescent="0.4">
      <c r="B10" s="91" t="s">
        <v>410</v>
      </c>
      <c r="C10" s="88" t="s">
        <v>472</v>
      </c>
      <c r="D10" s="89" t="s">
        <v>488</v>
      </c>
      <c r="E10" s="68"/>
      <c r="F10" s="91" t="s">
        <v>411</v>
      </c>
      <c r="G10" s="90" t="s">
        <v>472</v>
      </c>
      <c r="H10" s="89" t="s">
        <v>488</v>
      </c>
    </row>
    <row r="11" spans="2:8" x14ac:dyDescent="0.35">
      <c r="B11" s="92" t="s">
        <v>412</v>
      </c>
      <c r="C11" s="70"/>
      <c r="D11" s="68"/>
      <c r="E11" s="68"/>
      <c r="F11" s="92" t="s">
        <v>413</v>
      </c>
      <c r="G11" s="49"/>
      <c r="H11" s="71"/>
    </row>
    <row r="12" spans="2:8" x14ac:dyDescent="0.35">
      <c r="B12" s="12" t="s">
        <v>414</v>
      </c>
      <c r="C12" s="83">
        <f>VLOOKUP(C1,'Balans 2022'!A2:Z344,2,1)</f>
        <v>10</v>
      </c>
      <c r="D12" s="23">
        <f>VLOOKUP(C1,'Balans 2023'!A2:Z344,2,1)</f>
        <v>10</v>
      </c>
      <c r="F12" s="12" t="s">
        <v>415</v>
      </c>
      <c r="G12" s="83">
        <f>VLOOKUP(C1,'Balans 2022'!A2:Z344,14,1)</f>
        <v>31924</v>
      </c>
      <c r="H12" s="23">
        <f>VLOOKUP(C1,'Balans 2023'!A2:Z344,14,1)</f>
        <v>31173</v>
      </c>
    </row>
    <row r="13" spans="2:8" x14ac:dyDescent="0.35">
      <c r="B13" s="12" t="s">
        <v>416</v>
      </c>
      <c r="C13" s="83">
        <f>VLOOKUP(C1,'Balans 2022'!A2:Z344,4,1)</f>
        <v>66984</v>
      </c>
      <c r="D13" s="23">
        <f>VLOOKUP(C1,'Balans 2023'!A2:Z344,4,1)</f>
        <v>67627</v>
      </c>
      <c r="G13" s="74"/>
    </row>
    <row r="14" spans="2:8" ht="15" thickBot="1" x14ac:dyDescent="0.4">
      <c r="B14" s="12" t="s">
        <v>417</v>
      </c>
      <c r="C14" s="84">
        <f>VLOOKUP(C1,'Balans 2022'!A2:Z344,3,1)</f>
        <v>6372</v>
      </c>
      <c r="D14" s="86">
        <f>VLOOKUP(C1,'Balans 2023'!A2:Z344,3,1)</f>
        <v>6372</v>
      </c>
      <c r="F14" s="12" t="s">
        <v>418</v>
      </c>
      <c r="G14" s="84">
        <f>VLOOKUP(C1,'Balans 2022'!A2:Z344,15,1)</f>
        <v>7546</v>
      </c>
      <c r="H14" s="86">
        <f>VLOOKUP(C1,'Balans 2023'!A2:Z344,15,1)</f>
        <v>10262</v>
      </c>
    </row>
    <row r="15" spans="2:8" x14ac:dyDescent="0.35">
      <c r="B15" s="13" t="s">
        <v>419</v>
      </c>
      <c r="C15" s="81">
        <f>SUM(C12,C13,C14)</f>
        <v>73366</v>
      </c>
      <c r="D15" s="82">
        <f>SUM(D12:D14)</f>
        <v>74009</v>
      </c>
      <c r="F15" s="13" t="s">
        <v>420</v>
      </c>
      <c r="G15" s="81">
        <f>SUM(G12,G14)</f>
        <v>39470</v>
      </c>
      <c r="H15" s="82">
        <f>SUM(H12,H14)</f>
        <v>41435</v>
      </c>
    </row>
    <row r="16" spans="2:8" x14ac:dyDescent="0.35">
      <c r="B16" s="66"/>
      <c r="C16" s="73"/>
      <c r="D16" s="76"/>
      <c r="G16" s="70"/>
    </row>
    <row r="17" spans="2:8" x14ac:dyDescent="0.35">
      <c r="B17" s="13" t="s">
        <v>421</v>
      </c>
      <c r="C17" s="81">
        <f>VLOOKUP(C1,'Balans 2022'!A2:Z344,5,1)</f>
        <v>0</v>
      </c>
      <c r="D17" s="82">
        <f>VLOOKUP(C1,'Balans 2023'!A2:Z344,5,1)</f>
        <v>0</v>
      </c>
      <c r="F17" s="12" t="s">
        <v>422</v>
      </c>
      <c r="G17" s="83">
        <f>VLOOKUP(C1,'Balans 2022'!A2:Z344,16,1)</f>
        <v>35849</v>
      </c>
      <c r="H17" s="23">
        <f>VLOOKUP(C1,'Balans 2023'!A2:Z344,16,1)</f>
        <v>32220</v>
      </c>
    </row>
    <row r="18" spans="2:8" ht="15" thickBot="1" x14ac:dyDescent="0.4">
      <c r="B18" s="72"/>
      <c r="C18" s="73"/>
      <c r="D18" s="71"/>
      <c r="F18" s="12" t="s">
        <v>423</v>
      </c>
      <c r="G18" s="84">
        <f>VLOOKUP(C1,'Balans 2022'!A2:Z344,17,1)</f>
        <v>0</v>
      </c>
      <c r="H18" s="86">
        <f>VLOOKUP(C1,'Balans 2023'!A2:Z344,17,1)</f>
        <v>0</v>
      </c>
    </row>
    <row r="19" spans="2:8" x14ac:dyDescent="0.35">
      <c r="B19" s="12" t="s">
        <v>424</v>
      </c>
      <c r="C19" s="83">
        <f>VLOOKUP(C1,'Balans 2022'!A2:Z344,6,1)</f>
        <v>0</v>
      </c>
      <c r="D19" s="23">
        <f>VLOOKUP(C1,'Balans 2023'!A2:Z344,6,1)</f>
        <v>0</v>
      </c>
      <c r="F19" s="13" t="s">
        <v>425</v>
      </c>
      <c r="G19" s="81">
        <f>SUM(G17,G18)</f>
        <v>35849</v>
      </c>
      <c r="H19" s="82">
        <f>SUM(H17:H18)</f>
        <v>32220</v>
      </c>
    </row>
    <row r="20" spans="2:8" ht="15" thickBot="1" x14ac:dyDescent="0.4">
      <c r="B20" s="12" t="s">
        <v>426</v>
      </c>
      <c r="C20" s="84">
        <f>VLOOKUP(C1,'Balans 2022'!A2:Z344,7,1)</f>
        <v>0</v>
      </c>
      <c r="D20" s="86">
        <f>VLOOKUP(C1,'Balans 2023'!A2:Z344,7,1)</f>
        <v>0</v>
      </c>
      <c r="G20" s="70"/>
      <c r="H20" s="68"/>
    </row>
    <row r="21" spans="2:8" x14ac:dyDescent="0.35">
      <c r="B21" s="13" t="s">
        <v>427</v>
      </c>
      <c r="C21" s="81">
        <f>SUM($C$19,$C$20)</f>
        <v>0</v>
      </c>
      <c r="D21" s="82">
        <f>SUM(D19,D20)</f>
        <v>0</v>
      </c>
      <c r="G21" s="70"/>
      <c r="H21" s="68"/>
    </row>
    <row r="22" spans="2:8" x14ac:dyDescent="0.35">
      <c r="B22" s="66"/>
      <c r="C22" s="75"/>
      <c r="D22" s="76"/>
      <c r="F22" s="92" t="s">
        <v>428</v>
      </c>
      <c r="G22" s="70"/>
      <c r="H22" s="68"/>
    </row>
    <row r="23" spans="2:8" x14ac:dyDescent="0.35">
      <c r="B23" s="13" t="s">
        <v>429</v>
      </c>
      <c r="C23" s="81">
        <f>VLOOKUP(C1,'Balans 2022'!A2:Z344,8,1)</f>
        <v>0</v>
      </c>
      <c r="D23" s="82">
        <f>VLOOKUP(C1,'Balans 2023'!A2:Z344,8,1)</f>
        <v>0</v>
      </c>
      <c r="F23" s="13" t="s">
        <v>430</v>
      </c>
      <c r="G23" s="81">
        <f>VLOOKUP(C1,'Balans 2022'!A2:Z344,18,1)</f>
        <v>3000</v>
      </c>
      <c r="H23" s="82">
        <f>VLOOKUP(C1,'Balans 2023'!A2:Z344,18,1)</f>
        <v>0</v>
      </c>
    </row>
    <row r="24" spans="2:8" x14ac:dyDescent="0.35">
      <c r="B24" s="66"/>
      <c r="C24" s="70"/>
      <c r="D24" s="76"/>
      <c r="F24" s="66"/>
      <c r="G24" s="70"/>
      <c r="H24" s="71"/>
    </row>
    <row r="25" spans="2:8" x14ac:dyDescent="0.35">
      <c r="B25" s="69" t="s">
        <v>431</v>
      </c>
      <c r="C25" s="70"/>
      <c r="F25" s="13" t="s">
        <v>432</v>
      </c>
      <c r="G25" s="81">
        <f>VLOOKUP(C1,'Balans 2022'!A2:Z344,19,1)</f>
        <v>9914</v>
      </c>
      <c r="H25" s="82">
        <f>VLOOKUP(C1,'Balans 2023'!A2:Z344,19,1)</f>
        <v>12701</v>
      </c>
    </row>
    <row r="26" spans="2:8" x14ac:dyDescent="0.35">
      <c r="B26" s="12" t="s">
        <v>433</v>
      </c>
      <c r="C26" s="83">
        <f>VLOOKUP(C1,'Balans 2022'!A2:Z344,9,1)</f>
        <v>-433</v>
      </c>
      <c r="D26" s="23">
        <f>VLOOKUP(C1,'Balans 2023'!A2:Z344,9,1)</f>
        <v>107</v>
      </c>
      <c r="F26" s="66"/>
      <c r="G26" s="75"/>
      <c r="H26" s="76"/>
    </row>
    <row r="27" spans="2:8" ht="15" thickBot="1" x14ac:dyDescent="0.4">
      <c r="B27" s="12" t="s">
        <v>434</v>
      </c>
      <c r="C27" s="84">
        <f>VLOOKUP(C1,'Balans 2022'!A2:Z344,10,1)</f>
        <v>0</v>
      </c>
      <c r="D27" s="86">
        <f>VLOOKUP(C1,'Balans 2023'!A2:Z344,10,1)</f>
        <v>0</v>
      </c>
      <c r="F27" s="13" t="s">
        <v>435</v>
      </c>
      <c r="G27" s="81">
        <f>VLOOKUP(C1,'Balans 2022'!A2:Z344,20,1)</f>
        <v>3836</v>
      </c>
      <c r="H27" s="82">
        <f>VLOOKUP(C1,'Balans 2023'!A2:Z344,20,1)</f>
        <v>11102</v>
      </c>
    </row>
    <row r="28" spans="2:8" x14ac:dyDescent="0.35">
      <c r="B28" s="13" t="s">
        <v>436</v>
      </c>
      <c r="C28" s="81">
        <f>SUM(C26,C27)</f>
        <v>-433</v>
      </c>
      <c r="D28" s="82">
        <f>SUM(D26,D27)</f>
        <v>107</v>
      </c>
      <c r="G28" s="70"/>
      <c r="H28" s="68"/>
    </row>
    <row r="29" spans="2:8" x14ac:dyDescent="0.35">
      <c r="C29" s="49"/>
      <c r="G29" s="75"/>
      <c r="H29" s="76"/>
    </row>
    <row r="30" spans="2:8" x14ac:dyDescent="0.35">
      <c r="B30" s="13" t="s">
        <v>437</v>
      </c>
      <c r="C30" s="81">
        <f>VLOOKUP(C1,'Balans 2022'!A2:Z344,11,1)</f>
        <v>8150</v>
      </c>
      <c r="D30" s="82">
        <f>VLOOKUP(C1,'Balans 2023'!A2:Z344,11,1)</f>
        <v>9223</v>
      </c>
      <c r="G30" s="75"/>
      <c r="H30" s="76"/>
    </row>
    <row r="31" spans="2:8" x14ac:dyDescent="0.35">
      <c r="C31" s="49"/>
      <c r="G31" s="75"/>
      <c r="H31" s="76"/>
    </row>
    <row r="32" spans="2:8" x14ac:dyDescent="0.35">
      <c r="B32" s="13" t="s">
        <v>438</v>
      </c>
      <c r="C32" s="81">
        <f>VLOOKUP(C1,'Balans 2022'!A2:Z344,12,1)</f>
        <v>1996</v>
      </c>
      <c r="D32" s="82">
        <f>VLOOKUP(C1,'Balans 2023'!A2:Z344,12,1)</f>
        <v>7763</v>
      </c>
      <c r="G32" s="75"/>
      <c r="H32" s="76"/>
    </row>
    <row r="33" spans="2:8" x14ac:dyDescent="0.35">
      <c r="C33" s="49"/>
      <c r="G33" s="70"/>
      <c r="H33" s="68"/>
    </row>
    <row r="34" spans="2:8" ht="15" thickBot="1" x14ac:dyDescent="0.4">
      <c r="B34" s="91" t="s">
        <v>439</v>
      </c>
      <c r="C34" s="85">
        <f>VLOOKUP(C1,'Balans 2022'!A2:Z344,13,1)</f>
        <v>8989</v>
      </c>
      <c r="D34" s="87">
        <f>VLOOKUP(C1,'Balans 2023'!A2:Z344,13,1)</f>
        <v>6356</v>
      </c>
      <c r="F34" s="78"/>
      <c r="G34" s="79"/>
      <c r="H34" s="80"/>
    </row>
    <row r="35" spans="2:8" x14ac:dyDescent="0.35">
      <c r="C35" s="49"/>
      <c r="G35" s="70"/>
    </row>
    <row r="36" spans="2:8" x14ac:dyDescent="0.35">
      <c r="B36" s="13" t="s">
        <v>440</v>
      </c>
      <c r="C36" s="81">
        <f>SUM(C15,C17,C21,C23,C28,C30,C32,C34)</f>
        <v>92068</v>
      </c>
      <c r="D36" s="82">
        <f>SUM(D15,D17,D21,D23,D28,D30,D32,D34)</f>
        <v>97458</v>
      </c>
      <c r="F36" s="13" t="s">
        <v>440</v>
      </c>
      <c r="G36" s="81">
        <f>SUM(G15,G19,G23,G25,G27)</f>
        <v>92069</v>
      </c>
      <c r="H36" s="82">
        <f>SUM(H15,H19,H23,H25,H27)</f>
        <v>97458</v>
      </c>
    </row>
  </sheetData>
  <sheetProtection selectLockedCells="1" selectUnlockedCells="1"/>
  <mergeCells count="1">
    <mergeCell ref="C1:D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EE370-BA95-49CF-9A61-CBEFD36E3F6C}">
  <dimension ref="A1:D31"/>
  <sheetViews>
    <sheetView topLeftCell="A19" workbookViewId="0">
      <selection activeCell="G27" sqref="G27"/>
    </sheetView>
  </sheetViews>
  <sheetFormatPr defaultRowHeight="14.5" x14ac:dyDescent="0.35"/>
  <cols>
    <col min="1" max="1" width="4.6328125" style="12" customWidth="1"/>
    <col min="2" max="2" width="29" style="12" bestFit="1" customWidth="1"/>
    <col min="3" max="4" width="17.08984375" style="12" customWidth="1"/>
    <col min="5" max="16384" width="8.7265625" style="12"/>
  </cols>
  <sheetData>
    <row r="1" spans="1:4" x14ac:dyDescent="0.35">
      <c r="A1" s="150" t="s">
        <v>493</v>
      </c>
      <c r="B1" s="150"/>
      <c r="C1" s="150"/>
    </row>
    <row r="3" spans="1:4" x14ac:dyDescent="0.35">
      <c r="B3" s="53" t="s">
        <v>361</v>
      </c>
      <c r="C3" s="61" t="s">
        <v>359</v>
      </c>
      <c r="D3" s="28" t="s">
        <v>359</v>
      </c>
    </row>
    <row r="4" spans="1:4" x14ac:dyDescent="0.35">
      <c r="B4" s="62"/>
      <c r="C4" s="58" t="s">
        <v>360</v>
      </c>
      <c r="D4" s="59" t="s">
        <v>354</v>
      </c>
    </row>
    <row r="5" spans="1:4" x14ac:dyDescent="0.35">
      <c r="B5" s="53"/>
      <c r="C5" s="55"/>
      <c r="D5" s="49"/>
    </row>
    <row r="6" spans="1:4" x14ac:dyDescent="0.35">
      <c r="B6" s="55" t="s">
        <v>362</v>
      </c>
      <c r="C6" s="56" t="s">
        <v>613</v>
      </c>
      <c r="D6" s="50" t="s">
        <v>604</v>
      </c>
    </row>
    <row r="7" spans="1:4" x14ac:dyDescent="0.35">
      <c r="B7" s="55" t="s">
        <v>363</v>
      </c>
      <c r="C7" s="56" t="s">
        <v>614</v>
      </c>
      <c r="D7" s="50" t="s">
        <v>603</v>
      </c>
    </row>
    <row r="8" spans="1:4" x14ac:dyDescent="0.35">
      <c r="B8" s="55" t="s">
        <v>497</v>
      </c>
      <c r="C8" s="57" t="s">
        <v>615</v>
      </c>
      <c r="D8" s="50" t="s">
        <v>616</v>
      </c>
    </row>
    <row r="9" spans="1:4" x14ac:dyDescent="0.35">
      <c r="B9" s="55"/>
      <c r="C9" s="55"/>
      <c r="D9" s="49"/>
    </row>
    <row r="10" spans="1:4" x14ac:dyDescent="0.35">
      <c r="B10" s="55" t="s">
        <v>365</v>
      </c>
      <c r="C10" s="54" t="s">
        <v>366</v>
      </c>
      <c r="D10" s="50" t="s">
        <v>617</v>
      </c>
    </row>
    <row r="11" spans="1:4" x14ac:dyDescent="0.35">
      <c r="B11" s="55" t="s">
        <v>379</v>
      </c>
      <c r="C11" s="54">
        <v>2</v>
      </c>
      <c r="D11" s="19">
        <v>3</v>
      </c>
    </row>
    <row r="12" spans="1:4" x14ac:dyDescent="0.35">
      <c r="B12" s="55" t="s">
        <v>368</v>
      </c>
      <c r="C12" s="54" t="s">
        <v>618</v>
      </c>
      <c r="D12" s="57" t="s">
        <v>619</v>
      </c>
    </row>
    <row r="13" spans="1:4" x14ac:dyDescent="0.35">
      <c r="B13" s="55"/>
      <c r="C13" s="55"/>
      <c r="D13" s="49"/>
    </row>
    <row r="14" spans="1:4" x14ac:dyDescent="0.35">
      <c r="B14" s="55" t="s">
        <v>369</v>
      </c>
      <c r="C14" s="57" t="s">
        <v>620</v>
      </c>
      <c r="D14" s="51" t="s">
        <v>621</v>
      </c>
    </row>
    <row r="15" spans="1:4" x14ac:dyDescent="0.35">
      <c r="B15" s="55" t="s">
        <v>370</v>
      </c>
      <c r="C15" s="57" t="s">
        <v>622</v>
      </c>
      <c r="D15" s="51" t="s">
        <v>623</v>
      </c>
    </row>
    <row r="16" spans="1:4" x14ac:dyDescent="0.35">
      <c r="B16" s="55"/>
      <c r="C16" s="55"/>
      <c r="D16" s="49"/>
    </row>
    <row r="17" spans="2:4" x14ac:dyDescent="0.35">
      <c r="B17" s="55" t="s">
        <v>371</v>
      </c>
      <c r="C17" s="54" t="s">
        <v>366</v>
      </c>
      <c r="D17" s="51" t="s">
        <v>600</v>
      </c>
    </row>
    <row r="18" spans="2:4" x14ac:dyDescent="0.35">
      <c r="B18" s="55" t="s">
        <v>372</v>
      </c>
      <c r="C18" s="54" t="s">
        <v>366</v>
      </c>
      <c r="D18" s="51" t="s">
        <v>599</v>
      </c>
    </row>
    <row r="19" spans="2:4" x14ac:dyDescent="0.35">
      <c r="B19" s="55"/>
      <c r="C19" s="55"/>
      <c r="D19" s="49"/>
    </row>
    <row r="20" spans="2:4" x14ac:dyDescent="0.35">
      <c r="B20" s="55" t="s">
        <v>373</v>
      </c>
      <c r="C20" s="54" t="s">
        <v>366</v>
      </c>
      <c r="D20" s="51" t="s">
        <v>598</v>
      </c>
    </row>
    <row r="21" spans="2:4" x14ac:dyDescent="0.35">
      <c r="B21" s="55" t="s">
        <v>374</v>
      </c>
      <c r="C21" s="57" t="s">
        <v>366</v>
      </c>
      <c r="D21" s="57" t="s">
        <v>597</v>
      </c>
    </row>
    <row r="22" spans="2:4" x14ac:dyDescent="0.35">
      <c r="B22" s="55"/>
      <c r="C22" s="55"/>
      <c r="D22" s="49"/>
    </row>
    <row r="23" spans="2:4" x14ac:dyDescent="0.35">
      <c r="B23" s="55" t="s">
        <v>375</v>
      </c>
      <c r="C23" s="54" t="s">
        <v>366</v>
      </c>
      <c r="D23" s="51" t="s">
        <v>399</v>
      </c>
    </row>
    <row r="24" spans="2:4" x14ac:dyDescent="0.35">
      <c r="B24" s="55" t="s">
        <v>376</v>
      </c>
      <c r="C24" s="54" t="s">
        <v>366</v>
      </c>
      <c r="D24" s="51" t="s">
        <v>601</v>
      </c>
    </row>
    <row r="25" spans="2:4" x14ac:dyDescent="0.35">
      <c r="B25" s="55"/>
      <c r="C25" s="55"/>
      <c r="D25" s="49"/>
    </row>
    <row r="26" spans="2:4" x14ac:dyDescent="0.35">
      <c r="B26" s="55" t="s">
        <v>364</v>
      </c>
      <c r="C26" s="56" t="s">
        <v>624</v>
      </c>
      <c r="D26" s="50" t="s">
        <v>625</v>
      </c>
    </row>
    <row r="27" spans="2:4" x14ac:dyDescent="0.35">
      <c r="B27" s="55" t="s">
        <v>367</v>
      </c>
      <c r="C27" s="54" t="s">
        <v>366</v>
      </c>
      <c r="D27" s="51" t="s">
        <v>626</v>
      </c>
    </row>
    <row r="28" spans="2:4" x14ac:dyDescent="0.35">
      <c r="B28" s="55"/>
      <c r="C28" s="55"/>
      <c r="D28" s="49"/>
    </row>
    <row r="29" spans="2:4" x14ac:dyDescent="0.35">
      <c r="B29" s="62" t="s">
        <v>387</v>
      </c>
      <c r="C29" s="60" t="s">
        <v>378</v>
      </c>
      <c r="D29" s="52" t="s">
        <v>377</v>
      </c>
    </row>
    <row r="31" spans="2:4" x14ac:dyDescent="0.35">
      <c r="B31" s="121" t="s">
        <v>588</v>
      </c>
      <c r="C31" s="122" t="s">
        <v>627</v>
      </c>
    </row>
  </sheetData>
  <sheetProtection algorithmName="SHA-512" hashValue="JdUKfVZBg+8zMfPaHykod4kkmMWphNhtyDW1n1M/2hCEUg3i0b3dV1WP3ph8Ou++E6pa8g5lj0ab7RKkFjlpIw==" saltValue="FV9s0NKQOTxNx6fGtZo5tA==" spinCount="100000" sheet="1" objects="1" scenarios="1" selectLockedCells="1" selectUnlockedCells="1"/>
  <mergeCells count="1">
    <mergeCell ref="A1:C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87AEB-9187-4EFF-8A87-480A970B7287}">
  <dimension ref="A1:D25"/>
  <sheetViews>
    <sheetView workbookViewId="0">
      <selection activeCell="D30" sqref="D30"/>
    </sheetView>
  </sheetViews>
  <sheetFormatPr defaultRowHeight="14.5" x14ac:dyDescent="0.35"/>
  <cols>
    <col min="1" max="1" width="5.81640625" style="12" customWidth="1"/>
    <col min="2" max="2" width="38.08984375" style="12" bestFit="1" customWidth="1"/>
    <col min="3" max="3" width="4.1796875" style="12" customWidth="1"/>
    <col min="4" max="4" width="255.6328125" style="12" bestFit="1" customWidth="1"/>
    <col min="5" max="16384" width="8.7265625" style="12"/>
  </cols>
  <sheetData>
    <row r="1" spans="1:4" x14ac:dyDescent="0.35">
      <c r="A1" s="150" t="s">
        <v>494</v>
      </c>
      <c r="B1" s="150"/>
    </row>
    <row r="3" spans="1:4" x14ac:dyDescent="0.35">
      <c r="B3" s="12" t="s">
        <v>381</v>
      </c>
      <c r="D3" s="12" t="s">
        <v>594</v>
      </c>
    </row>
    <row r="5" spans="1:4" x14ac:dyDescent="0.35">
      <c r="B5" s="12" t="s">
        <v>363</v>
      </c>
      <c r="D5" s="12" t="s">
        <v>409</v>
      </c>
    </row>
    <row r="7" spans="1:4" x14ac:dyDescent="0.35">
      <c r="B7" s="12" t="s">
        <v>498</v>
      </c>
      <c r="D7" s="12" t="s">
        <v>593</v>
      </c>
    </row>
    <row r="9" spans="1:4" x14ac:dyDescent="0.35">
      <c r="B9" s="12" t="s">
        <v>365</v>
      </c>
      <c r="D9" s="12" t="s">
        <v>386</v>
      </c>
    </row>
    <row r="11" spans="1:4" x14ac:dyDescent="0.35">
      <c r="B11" s="12" t="s">
        <v>382</v>
      </c>
      <c r="D11" s="12" t="s">
        <v>592</v>
      </c>
    </row>
    <row r="13" spans="1:4" x14ac:dyDescent="0.35">
      <c r="B13" s="12" t="s">
        <v>383</v>
      </c>
      <c r="D13" s="12" t="s">
        <v>591</v>
      </c>
    </row>
    <row r="15" spans="1:4" x14ac:dyDescent="0.35">
      <c r="B15" s="12" t="s">
        <v>384</v>
      </c>
      <c r="D15" s="12" t="s">
        <v>408</v>
      </c>
    </row>
    <row r="17" spans="2:4" x14ac:dyDescent="0.35">
      <c r="B17" s="12" t="s">
        <v>364</v>
      </c>
      <c r="D17" s="12" t="s">
        <v>385</v>
      </c>
    </row>
    <row r="19" spans="2:4" x14ac:dyDescent="0.35">
      <c r="B19" s="12" t="s">
        <v>367</v>
      </c>
      <c r="D19" s="12" t="s">
        <v>590</v>
      </c>
    </row>
    <row r="21" spans="2:4" x14ac:dyDescent="0.35">
      <c r="B21" s="12" t="s">
        <v>387</v>
      </c>
      <c r="D21" s="12" t="s">
        <v>513</v>
      </c>
    </row>
    <row r="23" spans="2:4" x14ac:dyDescent="0.35">
      <c r="B23" s="12" t="s">
        <v>588</v>
      </c>
      <c r="D23" s="12" t="s">
        <v>612</v>
      </c>
    </row>
    <row r="25" spans="2:4" x14ac:dyDescent="0.35">
      <c r="B25" s="12" t="s">
        <v>609</v>
      </c>
      <c r="D25" s="12" t="s">
        <v>610</v>
      </c>
    </row>
  </sheetData>
  <sheetProtection algorithmName="SHA-512" hashValue="y5Ou5GZF4w1TreWmqvGEFvUho6GySciiLY7hrYlM66psod84xFQc8e9rSylNPzVW6oxbsbPTj+vC7u+s00WlUQ==" saltValue="/sQMg4wM937LLy+48zSLHA==" spinCount="100000" sheet="1" selectLockedCells="1" selectUnlockedCells="1"/>
  <mergeCells count="1">
    <mergeCell ref="A1:B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C9722-7AE2-4D77-98BD-CF4B33B5C005}">
  <dimension ref="A1:AZ368"/>
  <sheetViews>
    <sheetView zoomScaleNormal="100" workbookViewId="0">
      <pane xSplit="1" ySplit="1" topLeftCell="AE293" activePane="bottomRight" state="frozen"/>
      <selection pane="topRight" activeCell="B1" sqref="B1"/>
      <selection pane="bottomLeft" activeCell="A2" sqref="A2"/>
      <selection pane="bottomRight" activeCell="AI296" sqref="AI296"/>
    </sheetView>
  </sheetViews>
  <sheetFormatPr defaultRowHeight="14.5" x14ac:dyDescent="0.35"/>
  <cols>
    <col min="1" max="1" width="28.6328125" bestFit="1" customWidth="1"/>
    <col min="2" max="2" width="24.453125" style="1" bestFit="1" customWidth="1"/>
    <col min="3" max="3" width="11.1796875" style="3" bestFit="1" customWidth="1"/>
    <col min="4" max="4" width="9.81640625" style="3" bestFit="1" customWidth="1"/>
    <col min="5" max="5" width="22.90625" style="1" bestFit="1" customWidth="1"/>
    <col min="6" max="6" width="11.1796875" style="3" bestFit="1" customWidth="1"/>
    <col min="7" max="7" width="9.90625" style="3" bestFit="1" customWidth="1"/>
    <col min="8" max="8" width="31.453125" style="1" bestFit="1" customWidth="1"/>
    <col min="9" max="9" width="11.1796875" style="1" bestFit="1" customWidth="1"/>
    <col min="10" max="10" width="9.90625" style="1" bestFit="1" customWidth="1"/>
    <col min="11" max="11" width="22.90625" style="1" bestFit="1" customWidth="1"/>
    <col min="12" max="12" width="11.1796875" style="1" bestFit="1" customWidth="1"/>
    <col min="13" max="13" width="9.90625" style="1" bestFit="1" customWidth="1"/>
    <col min="14" max="14" width="10.81640625" style="7" bestFit="1" customWidth="1"/>
    <col min="15" max="15" width="15.54296875" style="7" bestFit="1" customWidth="1"/>
    <col min="16" max="16" width="22.6328125" style="7" bestFit="1" customWidth="1"/>
    <col min="17" max="17" width="5.54296875" style="8" bestFit="1" customWidth="1"/>
    <col min="18" max="18" width="16.1796875" style="1" bestFit="1" customWidth="1"/>
    <col min="19" max="19" width="5.54296875" style="7" bestFit="1" customWidth="1"/>
    <col min="20" max="20" width="15.6328125" style="1" bestFit="1" customWidth="1"/>
    <col min="21" max="21" width="5.54296875" style="7" bestFit="1" customWidth="1"/>
    <col min="22" max="22" width="16.1796875" style="1" bestFit="1" customWidth="1"/>
    <col min="23" max="23" width="9.90625" style="4" bestFit="1" customWidth="1"/>
    <col min="24" max="24" width="11.1796875" style="7" bestFit="1" customWidth="1"/>
    <col min="25" max="25" width="9.90625" style="7" bestFit="1" customWidth="1"/>
    <col min="26" max="26" width="32.6328125" style="1" bestFit="1" customWidth="1"/>
    <col min="27" max="27" width="15.08984375" style="1" bestFit="1" customWidth="1"/>
    <col min="28" max="28" width="13.81640625" style="1" bestFit="1" customWidth="1"/>
    <col min="29" max="29" width="15.90625" style="1" bestFit="1" customWidth="1"/>
    <col min="30" max="30" width="15.90625" style="1" customWidth="1"/>
    <col min="31" max="31" width="26.1796875" style="1" bestFit="1" customWidth="1"/>
    <col min="32" max="32" width="6.26953125" style="1" customWidth="1"/>
    <col min="33" max="33" width="5.54296875" style="1" bestFit="1" customWidth="1"/>
    <col min="34" max="34" width="33.36328125" style="1" bestFit="1" customWidth="1"/>
    <col min="35" max="35" width="5.54296875" style="6" bestFit="1" customWidth="1"/>
    <col min="36" max="36" width="29.1796875" bestFit="1" customWidth="1"/>
    <col min="37" max="38" width="9.36328125" style="5" bestFit="1" customWidth="1"/>
    <col min="39" max="40" width="10.08984375" style="5" bestFit="1" customWidth="1"/>
    <col min="41" max="41" width="8.90625" bestFit="1" customWidth="1"/>
    <col min="42" max="42" width="25.90625" style="7" bestFit="1" customWidth="1"/>
    <col min="43" max="43" width="5.54296875" style="7" bestFit="1" customWidth="1"/>
    <col min="44" max="44" width="5.54296875" style="7" customWidth="1"/>
    <col min="45" max="45" width="24.90625" style="9" bestFit="1" customWidth="1"/>
    <col min="46" max="46" width="10.36328125" bestFit="1" customWidth="1"/>
    <col min="47" max="47" width="12.6328125" customWidth="1"/>
    <col min="48" max="48" width="12.08984375" bestFit="1" customWidth="1"/>
    <col min="49" max="49" width="15" bestFit="1" customWidth="1"/>
    <col min="50" max="50" width="10.54296875" bestFit="1" customWidth="1"/>
    <col min="51" max="51" width="14.90625" bestFit="1" customWidth="1"/>
    <col min="52" max="52" width="15.1796875" bestFit="1" customWidth="1"/>
    <col min="53" max="53" width="10.7265625" bestFit="1" customWidth="1"/>
  </cols>
  <sheetData>
    <row r="1" spans="1:48" x14ac:dyDescent="0.35">
      <c r="A1" t="s">
        <v>358</v>
      </c>
      <c r="B1" s="1" t="s">
        <v>499</v>
      </c>
      <c r="C1" s="3" t="s">
        <v>330</v>
      </c>
      <c r="D1" s="3" t="s">
        <v>331</v>
      </c>
      <c r="E1" s="1" t="s">
        <v>500</v>
      </c>
      <c r="F1" s="3" t="s">
        <v>330</v>
      </c>
      <c r="G1" s="3" t="s">
        <v>331</v>
      </c>
      <c r="H1" s="1" t="s">
        <v>514</v>
      </c>
      <c r="I1" s="5" t="s">
        <v>330</v>
      </c>
      <c r="J1" s="5" t="s">
        <v>331</v>
      </c>
      <c r="K1" s="1" t="s">
        <v>501</v>
      </c>
      <c r="L1" s="5" t="s">
        <v>330</v>
      </c>
      <c r="M1" s="5" t="s">
        <v>331</v>
      </c>
      <c r="N1" s="10" t="s">
        <v>338</v>
      </c>
      <c r="O1" s="10" t="s">
        <v>339</v>
      </c>
      <c r="P1" s="10" t="s">
        <v>502</v>
      </c>
      <c r="Q1" s="8" t="s">
        <v>329</v>
      </c>
      <c r="R1" s="1" t="s">
        <v>503</v>
      </c>
      <c r="S1" s="7" t="s">
        <v>329</v>
      </c>
      <c r="T1" s="1" t="s">
        <v>504</v>
      </c>
      <c r="U1" s="7" t="s">
        <v>329</v>
      </c>
      <c r="V1" s="1" t="s">
        <v>505</v>
      </c>
      <c r="W1" s="4" t="s">
        <v>331</v>
      </c>
      <c r="X1" s="5" t="s">
        <v>330</v>
      </c>
      <c r="Y1" s="5" t="s">
        <v>331</v>
      </c>
      <c r="Z1" s="1" t="s">
        <v>611</v>
      </c>
      <c r="AA1" s="5" t="s">
        <v>332</v>
      </c>
      <c r="AB1" s="5" t="s">
        <v>333</v>
      </c>
      <c r="AC1" s="5" t="s">
        <v>334</v>
      </c>
      <c r="AD1" s="5" t="s">
        <v>335</v>
      </c>
      <c r="AE1" s="1" t="s">
        <v>506</v>
      </c>
      <c r="AF1" s="1" t="s">
        <v>329</v>
      </c>
      <c r="AG1" s="1" t="s">
        <v>329</v>
      </c>
      <c r="AH1" s="1" t="s">
        <v>507</v>
      </c>
      <c r="AI1" s="3" t="s">
        <v>329</v>
      </c>
      <c r="AJ1" t="s">
        <v>508</v>
      </c>
      <c r="AK1" s="5" t="s">
        <v>336</v>
      </c>
      <c r="AL1" s="5" t="s">
        <v>332</v>
      </c>
      <c r="AM1" s="5" t="s">
        <v>337</v>
      </c>
      <c r="AN1" s="5" t="s">
        <v>337</v>
      </c>
      <c r="AO1" t="s">
        <v>509</v>
      </c>
      <c r="AP1" s="7" t="s">
        <v>510</v>
      </c>
      <c r="AQ1" s="7" t="s">
        <v>329</v>
      </c>
      <c r="AR1" s="7" t="s">
        <v>329</v>
      </c>
      <c r="AS1" s="11" t="s">
        <v>511</v>
      </c>
    </row>
    <row r="2" spans="1:48" x14ac:dyDescent="0.35">
      <c r="A2" s="63" t="s">
        <v>0</v>
      </c>
      <c r="B2" s="1">
        <v>-5.6106986333780201E-3</v>
      </c>
      <c r="C2" s="5">
        <f>IF(B2&lt;-4%,0.5,0)</f>
        <v>0</v>
      </c>
      <c r="D2" s="5">
        <f>IF(B2&lt;-4.75%,0.5,0)</f>
        <v>0</v>
      </c>
      <c r="E2" s="1">
        <v>3.6154080149618628E-2</v>
      </c>
      <c r="F2" s="5">
        <f t="shared" ref="F2:F65" si="0">IF(E2&gt;100%,0.5,0)</f>
        <v>0</v>
      </c>
      <c r="G2" s="5">
        <f t="shared" ref="G2:G65" si="1">IF(E2&gt;130%,0.5,0)</f>
        <v>0</v>
      </c>
      <c r="H2" s="1">
        <v>1.4593675007604862E-2</v>
      </c>
      <c r="I2" s="5">
        <f t="shared" ref="I2:I65" si="2">IF(H2&gt;90%,0.5,0)</f>
        <v>0</v>
      </c>
      <c r="J2" s="5">
        <f t="shared" ref="J2:J65" si="3">IF(H2&gt;120%,0.5,0)</f>
        <v>0</v>
      </c>
      <c r="K2" s="1">
        <v>0.51860357583230576</v>
      </c>
      <c r="L2" s="5">
        <f t="shared" ref="L2:L65" si="4">IF(K2&lt;20%,0.5,0)</f>
        <v>0</v>
      </c>
      <c r="M2" s="5">
        <f t="shared" ref="M2:M65" si="5">IF(K2&lt;0%,0.5,0)</f>
        <v>0</v>
      </c>
      <c r="N2" s="8">
        <f t="shared" ref="N2:N65" si="6">IF(SUM(G2,J2,M2)&gt;0,1,0)</f>
        <v>0</v>
      </c>
      <c r="O2" s="8">
        <f t="shared" ref="O2:O65" si="7">IF(SUM(W2,AD2)&gt;0,1,0)</f>
        <v>0</v>
      </c>
      <c r="P2" s="8" t="str">
        <f t="shared" ref="P2:P65" si="8">IF(SUM(N2,O2)&gt;1,"Ja","Nee")</f>
        <v>Nee</v>
      </c>
      <c r="Q2" s="8">
        <f t="shared" ref="Q2:Q65" si="9">IF(P2="ja",1,0)</f>
        <v>0</v>
      </c>
      <c r="R2" s="1">
        <v>-3.0380079786068125E-2</v>
      </c>
      <c r="S2" s="8">
        <f t="shared" ref="S2:S65" si="10">IF(R2&lt;0%,1,0)</f>
        <v>1</v>
      </c>
      <c r="T2" s="1">
        <v>7.248560578218792E-2</v>
      </c>
      <c r="U2" s="8">
        <f t="shared" ref="U2:U65" si="11">IF(T2&lt;0%,1,0)</f>
        <v>0</v>
      </c>
      <c r="V2" s="1">
        <v>2.0369765319573227E-2</v>
      </c>
      <c r="W2" s="4">
        <f t="shared" ref="W2:W65" si="12">IF(V2&lt;0%,1,0)</f>
        <v>0</v>
      </c>
      <c r="X2" s="5">
        <f t="shared" ref="X2:X65" si="13">IF(SUM(S2,U2,W2)&gt;1,0.5,0)</f>
        <v>0</v>
      </c>
      <c r="Y2" s="5">
        <f t="shared" ref="Y2:Y65" si="14">IF(SUM(S2,U2,W2)&gt;2,0.5,0)</f>
        <v>0</v>
      </c>
      <c r="Z2" s="1">
        <v>2.407079845424126E-2</v>
      </c>
      <c r="AA2" s="5">
        <f>IF(Z2&lt;2%,0.5,0)</f>
        <v>0</v>
      </c>
      <c r="AB2" s="5">
        <f t="shared" ref="AB2:AB65" si="15">IF(Z2&lt;0%,0.5,0)</f>
        <v>0</v>
      </c>
      <c r="AC2" s="5">
        <f>IF(Z2&gt;5%,0.5,0)</f>
        <v>0</v>
      </c>
      <c r="AD2" s="5">
        <f>IF(Z2&gt;7%,0.5,0)</f>
        <v>0</v>
      </c>
      <c r="AE2" s="1">
        <v>0.69918543471647943</v>
      </c>
      <c r="AF2" s="5">
        <f>IF(AE2&gt;75%,0.5,0)</f>
        <v>0</v>
      </c>
      <c r="AG2" s="5">
        <f>IF(AE2&gt;80%,0.5,0)</f>
        <v>0</v>
      </c>
      <c r="AH2" s="1">
        <v>3.7349098529316879E-2</v>
      </c>
      <c r="AI2" s="6">
        <f t="shared" ref="AI2:AI65" si="16">IF(AH2&lt;0%,1,0)</f>
        <v>0</v>
      </c>
      <c r="AJ2" s="23">
        <v>2219.9254788160188</v>
      </c>
      <c r="AO2" t="s">
        <v>326</v>
      </c>
      <c r="AP2" s="7">
        <v>0.255</v>
      </c>
      <c r="AQ2" s="10">
        <f>IF(AP2&gt;25%,0.5,0)</f>
        <v>0.5</v>
      </c>
      <c r="AR2" s="10">
        <f>IF(AP2&gt;30%,0.5,0)</f>
        <v>0</v>
      </c>
      <c r="AS2" s="9">
        <f>SUM(10,-C2,-D2,-F2,-G2,-I2,-J2,-L2,-M2,-W2,-X2,-Y2,-AA2,-AB2,-AC2,-AD2,-AF2,-AG2,-AI2,-AK2,-AL2,-AM2,-AN2)</f>
        <v>10</v>
      </c>
      <c r="AV2" s="1"/>
    </row>
    <row r="3" spans="1:48" x14ac:dyDescent="0.35">
      <c r="A3" s="63" t="s">
        <v>1</v>
      </c>
      <c r="B3" s="1">
        <v>3.2481581646927167E-2</v>
      </c>
      <c r="C3" s="5">
        <f t="shared" ref="C3:C66" si="17">IF(B3&lt;-4%,0.5,0)</f>
        <v>0</v>
      </c>
      <c r="D3" s="5">
        <f t="shared" ref="D3:D66" si="18">IF(B3&lt;-4.75%,0.5,0)</f>
        <v>0</v>
      </c>
      <c r="E3" s="1">
        <v>4.4623706052410707E-2</v>
      </c>
      <c r="F3" s="5">
        <f t="shared" si="0"/>
        <v>0</v>
      </c>
      <c r="G3" s="5">
        <f t="shared" si="1"/>
        <v>0</v>
      </c>
      <c r="H3" s="1">
        <v>-3.6376573720041022E-2</v>
      </c>
      <c r="I3" s="5">
        <f t="shared" si="2"/>
        <v>0</v>
      </c>
      <c r="J3" s="5">
        <f t="shared" si="3"/>
        <v>0</v>
      </c>
      <c r="K3" s="1">
        <v>0.5157452175741013</v>
      </c>
      <c r="L3" s="5">
        <f t="shared" si="4"/>
        <v>0</v>
      </c>
      <c r="M3" s="5">
        <f t="shared" si="5"/>
        <v>0</v>
      </c>
      <c r="N3" s="8">
        <f t="shared" si="6"/>
        <v>0</v>
      </c>
      <c r="O3" s="8">
        <f t="shared" si="7"/>
        <v>0</v>
      </c>
      <c r="P3" s="8" t="str">
        <f t="shared" si="8"/>
        <v>Nee</v>
      </c>
      <c r="Q3" s="8">
        <f t="shared" si="9"/>
        <v>0</v>
      </c>
      <c r="R3" s="1">
        <v>-9.5929610884242893E-3</v>
      </c>
      <c r="S3" s="8">
        <f t="shared" si="10"/>
        <v>1</v>
      </c>
      <c r="T3" s="1">
        <v>3.4399299654977088E-2</v>
      </c>
      <c r="U3" s="8">
        <f t="shared" si="11"/>
        <v>0</v>
      </c>
      <c r="V3" s="1">
        <v>7.986570922316516E-2</v>
      </c>
      <c r="W3" s="4">
        <f t="shared" si="12"/>
        <v>0</v>
      </c>
      <c r="X3" s="5">
        <f t="shared" si="13"/>
        <v>0</v>
      </c>
      <c r="Y3" s="5">
        <f t="shared" si="14"/>
        <v>0</v>
      </c>
      <c r="Z3" s="1">
        <v>4.593397370138954E-2</v>
      </c>
      <c r="AA3" s="5">
        <f t="shared" ref="AA3:AA66" si="19">IF(Z3&lt;2%,0.5,0)</f>
        <v>0</v>
      </c>
      <c r="AB3" s="5">
        <f t="shared" si="15"/>
        <v>0</v>
      </c>
      <c r="AC3" s="5">
        <f t="shared" ref="AC3:AC66" si="20">IF(Z3&gt;5%,0.5,0)</f>
        <v>0</v>
      </c>
      <c r="AD3" s="5">
        <f t="shared" ref="AD3:AD66" si="21">IF(Z3&gt;7%,0.5,0)</f>
        <v>0</v>
      </c>
      <c r="AE3" s="1">
        <v>0.59197053063508343</v>
      </c>
      <c r="AF3" s="5">
        <f t="shared" ref="AF3:AF66" si="22">IF(AE3&gt;75%,0.5,0)</f>
        <v>0</v>
      </c>
      <c r="AG3" s="5">
        <f t="shared" ref="AG3:AG66" si="23">IF(AE3&gt;80%,0.5,0)</f>
        <v>0</v>
      </c>
      <c r="AH3" s="1">
        <v>4.1999253940128697E-2</v>
      </c>
      <c r="AI3" s="6">
        <f t="shared" si="16"/>
        <v>0</v>
      </c>
      <c r="AJ3" s="23">
        <v>1924.6264611316446</v>
      </c>
      <c r="AO3" t="s">
        <v>327</v>
      </c>
      <c r="AP3" s="7">
        <v>0.15800000000000003</v>
      </c>
      <c r="AQ3" s="10">
        <f t="shared" ref="AQ3:AQ66" si="24">IF(AP3&gt;25%,0.5,0)</f>
        <v>0</v>
      </c>
      <c r="AR3" s="10">
        <f t="shared" ref="AR3:AR66" si="25">IF(AP3&gt;30%,0.5,0)</f>
        <v>0</v>
      </c>
      <c r="AS3" s="9">
        <f t="shared" ref="AS3:AS66" si="26">SUM(10,-C3,-D3,-F3,-G3,-I3,-J3,-L3,-M3,-W3,-X3,-Y3,-AA3,-AB3,-AC3,-AD3,-AF3,-AG3,-AI3,-AK3,-AL3,-AM3,-AN3)</f>
        <v>10</v>
      </c>
      <c r="AV3" s="1"/>
    </row>
    <row r="4" spans="1:48" x14ac:dyDescent="0.35">
      <c r="A4" s="63" t="s">
        <v>2</v>
      </c>
      <c r="B4" s="1">
        <v>4.1823963034857276E-2</v>
      </c>
      <c r="C4" s="5">
        <f t="shared" si="17"/>
        <v>0</v>
      </c>
      <c r="D4" s="5">
        <f t="shared" si="18"/>
        <v>0</v>
      </c>
      <c r="E4" s="1">
        <v>0.15950744900025007</v>
      </c>
      <c r="F4" s="5">
        <f t="shared" si="0"/>
        <v>0</v>
      </c>
      <c r="G4" s="5">
        <f t="shared" si="1"/>
        <v>0</v>
      </c>
      <c r="H4" s="1">
        <v>0.17365447595003036</v>
      </c>
      <c r="I4" s="5">
        <f t="shared" si="2"/>
        <v>0</v>
      </c>
      <c r="J4" s="5">
        <f t="shared" si="3"/>
        <v>0</v>
      </c>
      <c r="K4" s="1">
        <v>0.4082657605826373</v>
      </c>
      <c r="L4" s="5">
        <f t="shared" si="4"/>
        <v>0</v>
      </c>
      <c r="M4" s="5">
        <f t="shared" si="5"/>
        <v>0</v>
      </c>
      <c r="N4" s="8">
        <f t="shared" si="6"/>
        <v>0</v>
      </c>
      <c r="O4" s="8">
        <f t="shared" si="7"/>
        <v>0</v>
      </c>
      <c r="P4" s="8" t="str">
        <f t="shared" si="8"/>
        <v>Nee</v>
      </c>
      <c r="Q4" s="8">
        <f t="shared" si="9"/>
        <v>0</v>
      </c>
      <c r="R4" s="1">
        <v>1.8770530267480056E-2</v>
      </c>
      <c r="S4" s="8">
        <f t="shared" si="10"/>
        <v>0</v>
      </c>
      <c r="T4" s="1">
        <v>4.7363160832262503E-2</v>
      </c>
      <c r="U4" s="8">
        <f t="shared" si="11"/>
        <v>0</v>
      </c>
      <c r="V4" s="1">
        <v>5.1982231961034166E-2</v>
      </c>
      <c r="W4" s="4">
        <f t="shared" si="12"/>
        <v>0</v>
      </c>
      <c r="X4" s="5">
        <f t="shared" si="13"/>
        <v>0</v>
      </c>
      <c r="Y4" s="5">
        <f t="shared" si="14"/>
        <v>0</v>
      </c>
      <c r="Z4" s="1">
        <v>2.1001298067189863E-2</v>
      </c>
      <c r="AA4" s="5">
        <f t="shared" si="19"/>
        <v>0</v>
      </c>
      <c r="AB4" s="5">
        <f t="shared" si="15"/>
        <v>0</v>
      </c>
      <c r="AC4" s="5">
        <f t="shared" si="20"/>
        <v>0</v>
      </c>
      <c r="AD4" s="5">
        <f t="shared" si="21"/>
        <v>0</v>
      </c>
      <c r="AE4" s="1">
        <v>0.79653689964392471</v>
      </c>
      <c r="AF4" s="5">
        <f t="shared" si="22"/>
        <v>0.5</v>
      </c>
      <c r="AG4" s="5">
        <f t="shared" si="23"/>
        <v>0</v>
      </c>
      <c r="AH4" s="1">
        <v>3.5150402834049292E-2</v>
      </c>
      <c r="AI4" s="6">
        <f t="shared" si="16"/>
        <v>0</v>
      </c>
      <c r="AJ4" s="23">
        <v>2007.7548337483522</v>
      </c>
      <c r="AO4" t="s">
        <v>326</v>
      </c>
      <c r="AP4" s="7">
        <v>0.26</v>
      </c>
      <c r="AQ4" s="10">
        <f t="shared" si="24"/>
        <v>0.5</v>
      </c>
      <c r="AR4" s="10">
        <f t="shared" si="25"/>
        <v>0</v>
      </c>
      <c r="AS4" s="9">
        <f t="shared" si="26"/>
        <v>9.5</v>
      </c>
      <c r="AV4" s="1"/>
    </row>
    <row r="5" spans="1:48" x14ac:dyDescent="0.35">
      <c r="A5" s="63" t="s">
        <v>3</v>
      </c>
      <c r="B5" s="1">
        <v>7.4762250315089946E-3</v>
      </c>
      <c r="C5" s="5">
        <f t="shared" si="17"/>
        <v>0</v>
      </c>
      <c r="D5" s="5">
        <f t="shared" si="18"/>
        <v>0</v>
      </c>
      <c r="E5" s="1">
        <v>0.31204407439941945</v>
      </c>
      <c r="F5" s="5">
        <f t="shared" si="0"/>
        <v>0</v>
      </c>
      <c r="G5" s="5">
        <f t="shared" si="1"/>
        <v>0</v>
      </c>
      <c r="H5" s="1">
        <v>0.31132891570866589</v>
      </c>
      <c r="I5" s="5">
        <f t="shared" si="2"/>
        <v>0</v>
      </c>
      <c r="J5" s="5">
        <f t="shared" si="3"/>
        <v>0</v>
      </c>
      <c r="K5" s="1">
        <v>0.31986086314104539</v>
      </c>
      <c r="L5" s="5">
        <f t="shared" si="4"/>
        <v>0</v>
      </c>
      <c r="M5" s="5">
        <f t="shared" si="5"/>
        <v>0</v>
      </c>
      <c r="N5" s="8">
        <f t="shared" si="6"/>
        <v>0</v>
      </c>
      <c r="O5" s="8">
        <f t="shared" si="7"/>
        <v>1</v>
      </c>
      <c r="P5" s="8" t="str">
        <f t="shared" si="8"/>
        <v>Nee</v>
      </c>
      <c r="Q5" s="8">
        <f t="shared" si="9"/>
        <v>0</v>
      </c>
      <c r="R5" s="1">
        <v>2.6972339050565189E-2</v>
      </c>
      <c r="S5" s="8">
        <f t="shared" si="10"/>
        <v>0</v>
      </c>
      <c r="T5" s="1">
        <v>5.6597194548497647E-2</v>
      </c>
      <c r="U5" s="8">
        <f t="shared" si="11"/>
        <v>0</v>
      </c>
      <c r="V5" s="1">
        <v>-7.1706832677691634E-3</v>
      </c>
      <c r="W5" s="4">
        <f t="shared" si="12"/>
        <v>1</v>
      </c>
      <c r="X5" s="5">
        <f t="shared" si="13"/>
        <v>0</v>
      </c>
      <c r="Y5" s="5">
        <f t="shared" si="14"/>
        <v>0</v>
      </c>
      <c r="Z5" s="1">
        <v>2.6928254974601842E-2</v>
      </c>
      <c r="AA5" s="5">
        <f t="shared" si="19"/>
        <v>0</v>
      </c>
      <c r="AB5" s="5">
        <f t="shared" si="15"/>
        <v>0</v>
      </c>
      <c r="AC5" s="5">
        <f t="shared" si="20"/>
        <v>0</v>
      </c>
      <c r="AD5" s="5">
        <f t="shared" si="21"/>
        <v>0</v>
      </c>
      <c r="AE5" s="1">
        <v>0.78169995798800751</v>
      </c>
      <c r="AF5" s="5">
        <f t="shared" si="22"/>
        <v>0.5</v>
      </c>
      <c r="AG5" s="5">
        <f t="shared" si="23"/>
        <v>0</v>
      </c>
      <c r="AH5" s="1">
        <v>6.8334747845173981E-3</v>
      </c>
      <c r="AI5" s="6">
        <f t="shared" si="16"/>
        <v>0</v>
      </c>
      <c r="AJ5" s="23">
        <v>2503.7143768157021</v>
      </c>
      <c r="AN5" s="5">
        <v>1</v>
      </c>
      <c r="AO5" t="s">
        <v>326</v>
      </c>
      <c r="AP5" s="7">
        <v>0.26900000000000002</v>
      </c>
      <c r="AQ5" s="10">
        <f t="shared" si="24"/>
        <v>0.5</v>
      </c>
      <c r="AR5" s="10">
        <f t="shared" si="25"/>
        <v>0</v>
      </c>
      <c r="AS5" s="9">
        <f t="shared" si="26"/>
        <v>7.5</v>
      </c>
      <c r="AV5" s="1"/>
    </row>
    <row r="6" spans="1:48" x14ac:dyDescent="0.35">
      <c r="A6" s="63" t="s">
        <v>4</v>
      </c>
      <c r="B6" s="1">
        <v>-6.833941351750257E-2</v>
      </c>
      <c r="C6" s="5">
        <f t="shared" si="17"/>
        <v>0.5</v>
      </c>
      <c r="D6" s="5">
        <f t="shared" si="18"/>
        <v>0.5</v>
      </c>
      <c r="E6" s="1">
        <v>0.6207079005263304</v>
      </c>
      <c r="F6" s="5">
        <f t="shared" si="0"/>
        <v>0</v>
      </c>
      <c r="G6" s="5">
        <f t="shared" si="1"/>
        <v>0</v>
      </c>
      <c r="H6" s="1">
        <v>0.62181959954329002</v>
      </c>
      <c r="I6" s="5">
        <f t="shared" si="2"/>
        <v>0</v>
      </c>
      <c r="J6" s="5">
        <f t="shared" si="3"/>
        <v>0</v>
      </c>
      <c r="K6" s="1">
        <v>0.30385836620802464</v>
      </c>
      <c r="L6" s="5">
        <f t="shared" si="4"/>
        <v>0</v>
      </c>
      <c r="M6" s="5">
        <f t="shared" si="5"/>
        <v>0</v>
      </c>
      <c r="N6" s="8">
        <f t="shared" si="6"/>
        <v>0</v>
      </c>
      <c r="O6" s="8">
        <f t="shared" si="7"/>
        <v>1</v>
      </c>
      <c r="P6" s="8" t="str">
        <f t="shared" si="8"/>
        <v>Nee</v>
      </c>
      <c r="Q6" s="8">
        <f t="shared" si="9"/>
        <v>0</v>
      </c>
      <c r="R6" s="1">
        <v>-4.0944881889763779E-2</v>
      </c>
      <c r="S6" s="8">
        <f t="shared" si="10"/>
        <v>1</v>
      </c>
      <c r="T6" s="1">
        <v>-2.2558758695714408E-2</v>
      </c>
      <c r="U6" s="8">
        <f t="shared" si="11"/>
        <v>1</v>
      </c>
      <c r="V6" s="1">
        <v>-9.9278732351221147E-3</v>
      </c>
      <c r="W6" s="4">
        <f t="shared" si="12"/>
        <v>1</v>
      </c>
      <c r="X6" s="5">
        <f t="shared" si="13"/>
        <v>0.5</v>
      </c>
      <c r="Y6" s="5">
        <f t="shared" si="14"/>
        <v>0.5</v>
      </c>
      <c r="Z6" s="1">
        <v>5.7221030939318837E-2</v>
      </c>
      <c r="AA6" s="5">
        <f t="shared" si="19"/>
        <v>0</v>
      </c>
      <c r="AB6" s="5">
        <f t="shared" si="15"/>
        <v>0</v>
      </c>
      <c r="AC6" s="5">
        <f t="shared" si="20"/>
        <v>0.5</v>
      </c>
      <c r="AD6" s="5">
        <f t="shared" si="21"/>
        <v>0</v>
      </c>
      <c r="AE6" s="1">
        <v>0.75366899663037124</v>
      </c>
      <c r="AF6" s="5">
        <f t="shared" si="22"/>
        <v>0.5</v>
      </c>
      <c r="AG6" s="5">
        <f t="shared" si="23"/>
        <v>0</v>
      </c>
      <c r="AH6" s="1">
        <v>6.5089138365457674E-3</v>
      </c>
      <c r="AI6" s="6">
        <f t="shared" si="16"/>
        <v>0</v>
      </c>
      <c r="AJ6" s="23">
        <v>2317.747169439795</v>
      </c>
      <c r="AN6" s="5">
        <v>1</v>
      </c>
      <c r="AO6" t="s">
        <v>327</v>
      </c>
      <c r="AP6" s="7">
        <v>0.308</v>
      </c>
      <c r="AQ6" s="10">
        <f t="shared" si="24"/>
        <v>0.5</v>
      </c>
      <c r="AR6" s="10">
        <f t="shared" si="25"/>
        <v>0.5</v>
      </c>
      <c r="AS6" s="119">
        <f t="shared" si="26"/>
        <v>5</v>
      </c>
      <c r="AV6" s="1"/>
    </row>
    <row r="7" spans="1:48" x14ac:dyDescent="0.35">
      <c r="A7" s="63" t="s">
        <v>5</v>
      </c>
      <c r="B7" s="1">
        <v>6.3122400514320956E-2</v>
      </c>
      <c r="C7" s="5">
        <f t="shared" si="17"/>
        <v>0</v>
      </c>
      <c r="D7" s="5">
        <f t="shared" si="18"/>
        <v>0</v>
      </c>
      <c r="E7" s="1">
        <v>0.31174147499901594</v>
      </c>
      <c r="F7" s="5">
        <f t="shared" si="0"/>
        <v>0</v>
      </c>
      <c r="G7" s="5">
        <f t="shared" si="1"/>
        <v>0</v>
      </c>
      <c r="H7" s="1">
        <v>0.22910820420641062</v>
      </c>
      <c r="I7" s="5">
        <f t="shared" si="2"/>
        <v>0</v>
      </c>
      <c r="J7" s="5">
        <f t="shared" si="3"/>
        <v>0</v>
      </c>
      <c r="K7" s="1">
        <v>0.39092815685509436</v>
      </c>
      <c r="L7" s="5">
        <f t="shared" si="4"/>
        <v>0</v>
      </c>
      <c r="M7" s="5">
        <f t="shared" si="5"/>
        <v>0</v>
      </c>
      <c r="N7" s="8">
        <f t="shared" si="6"/>
        <v>0</v>
      </c>
      <c r="O7" s="8">
        <f t="shared" si="7"/>
        <v>0</v>
      </c>
      <c r="P7" s="8" t="str">
        <f t="shared" si="8"/>
        <v>Nee</v>
      </c>
      <c r="Q7" s="8">
        <f t="shared" si="9"/>
        <v>0</v>
      </c>
      <c r="R7" s="1">
        <v>9.5871559633027518E-3</v>
      </c>
      <c r="S7" s="8">
        <f t="shared" si="10"/>
        <v>0</v>
      </c>
      <c r="T7" s="1">
        <v>5.3259418354907996E-3</v>
      </c>
      <c r="U7" s="8">
        <f t="shared" si="11"/>
        <v>0</v>
      </c>
      <c r="V7" s="1">
        <v>6.7871997061023134E-2</v>
      </c>
      <c r="W7" s="4">
        <f t="shared" si="12"/>
        <v>0</v>
      </c>
      <c r="X7" s="5">
        <f t="shared" si="13"/>
        <v>0</v>
      </c>
      <c r="Y7" s="5">
        <f t="shared" si="14"/>
        <v>0</v>
      </c>
      <c r="Z7" s="1">
        <v>3.0836296364328167E-2</v>
      </c>
      <c r="AA7" s="5">
        <f t="shared" si="19"/>
        <v>0</v>
      </c>
      <c r="AB7" s="5">
        <f t="shared" si="15"/>
        <v>0</v>
      </c>
      <c r="AC7" s="5">
        <f t="shared" si="20"/>
        <v>0</v>
      </c>
      <c r="AD7" s="5">
        <f t="shared" si="21"/>
        <v>0</v>
      </c>
      <c r="AE7" s="1">
        <v>0.65684820971699232</v>
      </c>
      <c r="AF7" s="5">
        <f t="shared" si="22"/>
        <v>0</v>
      </c>
      <c r="AG7" s="5">
        <f t="shared" si="23"/>
        <v>0</v>
      </c>
      <c r="AH7" s="1">
        <v>2.2355885169975203E-2</v>
      </c>
      <c r="AI7" s="6">
        <f t="shared" si="16"/>
        <v>0</v>
      </c>
      <c r="AJ7" s="23">
        <v>1724.8727107613138</v>
      </c>
      <c r="AL7" s="5">
        <v>1</v>
      </c>
      <c r="AO7" t="s">
        <v>327</v>
      </c>
      <c r="AP7" s="7">
        <v>0.19350000000000001</v>
      </c>
      <c r="AQ7" s="10">
        <f t="shared" si="24"/>
        <v>0</v>
      </c>
      <c r="AR7" s="10">
        <f t="shared" si="25"/>
        <v>0</v>
      </c>
      <c r="AS7" s="9">
        <f t="shared" si="26"/>
        <v>9</v>
      </c>
      <c r="AV7" s="1"/>
    </row>
    <row r="8" spans="1:48" x14ac:dyDescent="0.35">
      <c r="A8" s="63" t="s">
        <v>6</v>
      </c>
      <c r="B8" s="1">
        <v>-6.8168819333144781E-2</v>
      </c>
      <c r="C8" s="5">
        <f t="shared" si="17"/>
        <v>0.5</v>
      </c>
      <c r="D8" s="5">
        <f t="shared" si="18"/>
        <v>0.5</v>
      </c>
      <c r="E8" s="1">
        <v>0.69195604579784842</v>
      </c>
      <c r="F8" s="5">
        <f t="shared" si="0"/>
        <v>0</v>
      </c>
      <c r="G8" s="5">
        <f t="shared" si="1"/>
        <v>0</v>
      </c>
      <c r="H8" s="1">
        <v>0.64190004504362952</v>
      </c>
      <c r="I8" s="5">
        <f t="shared" si="2"/>
        <v>0</v>
      </c>
      <c r="J8" s="5">
        <f t="shared" si="3"/>
        <v>0</v>
      </c>
      <c r="K8" s="1">
        <v>0.26397885385405828</v>
      </c>
      <c r="L8" s="5">
        <f t="shared" si="4"/>
        <v>0</v>
      </c>
      <c r="M8" s="5">
        <f t="shared" si="5"/>
        <v>0</v>
      </c>
      <c r="N8" s="8">
        <f t="shared" si="6"/>
        <v>0</v>
      </c>
      <c r="O8" s="8">
        <f t="shared" si="7"/>
        <v>1</v>
      </c>
      <c r="P8" s="8" t="str">
        <f t="shared" si="8"/>
        <v>Nee</v>
      </c>
      <c r="Q8" s="8">
        <f t="shared" si="9"/>
        <v>0</v>
      </c>
      <c r="R8" s="1">
        <v>4.0318138961754242E-2</v>
      </c>
      <c r="S8" s="8">
        <f t="shared" si="10"/>
        <v>0</v>
      </c>
      <c r="T8" s="1">
        <v>5.7416572848737177E-2</v>
      </c>
      <c r="U8" s="8">
        <f t="shared" si="11"/>
        <v>0</v>
      </c>
      <c r="V8" s="1">
        <v>-4.0002933073546819E-2</v>
      </c>
      <c r="W8" s="4">
        <f t="shared" si="12"/>
        <v>1</v>
      </c>
      <c r="X8" s="5">
        <f t="shared" si="13"/>
        <v>0</v>
      </c>
      <c r="Y8" s="5">
        <f t="shared" si="14"/>
        <v>0</v>
      </c>
      <c r="Z8" s="1">
        <v>-4.8170495375171535E-3</v>
      </c>
      <c r="AA8" s="5">
        <f t="shared" si="19"/>
        <v>0.5</v>
      </c>
      <c r="AB8" s="5">
        <f t="shared" si="15"/>
        <v>0.5</v>
      </c>
      <c r="AC8" s="5">
        <f t="shared" si="20"/>
        <v>0</v>
      </c>
      <c r="AD8" s="5">
        <f t="shared" si="21"/>
        <v>0</v>
      </c>
      <c r="AE8" s="1">
        <v>0.74457329017525109</v>
      </c>
      <c r="AF8" s="5">
        <f t="shared" si="22"/>
        <v>0</v>
      </c>
      <c r="AG8" s="5">
        <f t="shared" si="23"/>
        <v>0</v>
      </c>
      <c r="AH8" s="1">
        <v>3.3555343173783496E-2</v>
      </c>
      <c r="AI8" s="6">
        <f t="shared" si="16"/>
        <v>0</v>
      </c>
      <c r="AJ8" s="23">
        <v>2565.062647902123</v>
      </c>
      <c r="AO8" t="s">
        <v>328</v>
      </c>
      <c r="AP8" s="7">
        <v>0.3075</v>
      </c>
      <c r="AQ8" s="10">
        <f t="shared" si="24"/>
        <v>0.5</v>
      </c>
      <c r="AR8" s="10">
        <f t="shared" si="25"/>
        <v>0.5</v>
      </c>
      <c r="AS8" s="9">
        <f t="shared" si="26"/>
        <v>7</v>
      </c>
      <c r="AV8" s="1"/>
    </row>
    <row r="9" spans="1:48" x14ac:dyDescent="0.35">
      <c r="A9" s="63" t="s">
        <v>7</v>
      </c>
      <c r="B9" s="1">
        <v>0</v>
      </c>
      <c r="C9" s="5">
        <f t="shared" si="17"/>
        <v>0</v>
      </c>
      <c r="D9" s="5">
        <f t="shared" si="18"/>
        <v>0</v>
      </c>
      <c r="E9" s="1">
        <v>0.29198438923132319</v>
      </c>
      <c r="F9" s="5">
        <f t="shared" si="0"/>
        <v>0</v>
      </c>
      <c r="G9" s="5">
        <f t="shared" si="1"/>
        <v>0</v>
      </c>
      <c r="H9" s="1">
        <v>0.26064285865582171</v>
      </c>
      <c r="I9" s="5">
        <f t="shared" si="2"/>
        <v>0</v>
      </c>
      <c r="J9" s="5">
        <f t="shared" si="3"/>
        <v>0</v>
      </c>
      <c r="K9" s="1">
        <v>0.191</v>
      </c>
      <c r="L9" s="5">
        <f t="shared" si="4"/>
        <v>0.5</v>
      </c>
      <c r="M9" s="5">
        <f t="shared" si="5"/>
        <v>0</v>
      </c>
      <c r="N9" s="8">
        <f t="shared" si="6"/>
        <v>0</v>
      </c>
      <c r="O9" s="8">
        <f t="shared" si="7"/>
        <v>0</v>
      </c>
      <c r="P9" s="8" t="str">
        <f t="shared" si="8"/>
        <v>Nee</v>
      </c>
      <c r="Q9" s="8">
        <f t="shared" si="9"/>
        <v>0</v>
      </c>
      <c r="R9" s="1">
        <v>9.3245254365983299E-2</v>
      </c>
      <c r="S9" s="8">
        <f t="shared" si="10"/>
        <v>0</v>
      </c>
      <c r="T9" s="1">
        <v>9.3245254365983299E-2</v>
      </c>
      <c r="U9" s="8">
        <f t="shared" si="11"/>
        <v>0</v>
      </c>
      <c r="V9" s="1">
        <v>0</v>
      </c>
      <c r="W9" s="4">
        <f t="shared" si="12"/>
        <v>0</v>
      </c>
      <c r="X9" s="5">
        <f t="shared" si="13"/>
        <v>0</v>
      </c>
      <c r="Y9" s="5">
        <f t="shared" si="14"/>
        <v>0</v>
      </c>
      <c r="Z9" s="1">
        <v>2.1303297960221134E-2</v>
      </c>
      <c r="AA9" s="5">
        <f t="shared" si="19"/>
        <v>0</v>
      </c>
      <c r="AB9" s="5">
        <f t="shared" si="15"/>
        <v>0</v>
      </c>
      <c r="AC9" s="5">
        <f t="shared" si="20"/>
        <v>0</v>
      </c>
      <c r="AD9" s="5">
        <f t="shared" si="21"/>
        <v>0</v>
      </c>
      <c r="AE9" s="1">
        <v>0.73140263921543713</v>
      </c>
      <c r="AF9" s="5">
        <f t="shared" si="22"/>
        <v>0</v>
      </c>
      <c r="AG9" s="5">
        <f t="shared" si="23"/>
        <v>0</v>
      </c>
      <c r="AH9" s="1">
        <v>-8.4903395303822377E-3</v>
      </c>
      <c r="AI9" s="6">
        <f t="shared" si="16"/>
        <v>1</v>
      </c>
      <c r="AJ9" s="23">
        <v>2888.7218609470242</v>
      </c>
      <c r="AO9" t="s">
        <v>328</v>
      </c>
      <c r="AP9" s="7">
        <v>0.18350000000000002</v>
      </c>
      <c r="AQ9" s="10">
        <f t="shared" si="24"/>
        <v>0</v>
      </c>
      <c r="AR9" s="10">
        <f t="shared" si="25"/>
        <v>0</v>
      </c>
      <c r="AS9" s="9">
        <f t="shared" si="26"/>
        <v>8.5</v>
      </c>
      <c r="AV9" s="1"/>
    </row>
    <row r="10" spans="1:48" x14ac:dyDescent="0.35">
      <c r="A10" s="63" t="s">
        <v>8</v>
      </c>
      <c r="B10" s="1">
        <v>-0.13114166157423279</v>
      </c>
      <c r="C10" s="5">
        <f t="shared" si="17"/>
        <v>0.5</v>
      </c>
      <c r="D10" s="5">
        <f t="shared" si="18"/>
        <v>0.5</v>
      </c>
      <c r="E10" s="1">
        <v>0.44405806119863472</v>
      </c>
      <c r="F10" s="5">
        <f t="shared" si="0"/>
        <v>0</v>
      </c>
      <c r="G10" s="5">
        <f t="shared" si="1"/>
        <v>0</v>
      </c>
      <c r="H10" s="1">
        <v>0.25148173058292222</v>
      </c>
      <c r="I10" s="5">
        <f t="shared" si="2"/>
        <v>0</v>
      </c>
      <c r="J10" s="5">
        <f t="shared" si="3"/>
        <v>0</v>
      </c>
      <c r="K10" s="1">
        <v>0.30904759979515378</v>
      </c>
      <c r="L10" s="5">
        <f t="shared" si="4"/>
        <v>0</v>
      </c>
      <c r="M10" s="5">
        <f t="shared" si="5"/>
        <v>0</v>
      </c>
      <c r="N10" s="8">
        <f t="shared" si="6"/>
        <v>0</v>
      </c>
      <c r="O10" s="8">
        <f t="shared" si="7"/>
        <v>0</v>
      </c>
      <c r="P10" s="8" t="str">
        <f t="shared" si="8"/>
        <v>Nee</v>
      </c>
      <c r="Q10" s="8">
        <f t="shared" si="9"/>
        <v>0</v>
      </c>
      <c r="R10" s="1">
        <v>-5.1512819854218059E-2</v>
      </c>
      <c r="S10" s="8">
        <f t="shared" si="10"/>
        <v>1</v>
      </c>
      <c r="T10" s="1">
        <v>4.6154932836909822E-2</v>
      </c>
      <c r="U10" s="8">
        <f t="shared" si="11"/>
        <v>0</v>
      </c>
      <c r="V10" s="1">
        <v>1.2607500037261712E-2</v>
      </c>
      <c r="W10" s="4">
        <f t="shared" si="12"/>
        <v>0</v>
      </c>
      <c r="X10" s="5">
        <f t="shared" si="13"/>
        <v>0</v>
      </c>
      <c r="Y10" s="5">
        <f t="shared" si="14"/>
        <v>0</v>
      </c>
      <c r="Z10" s="1">
        <v>2.3057081215626073E-2</v>
      </c>
      <c r="AA10" s="5">
        <f t="shared" si="19"/>
        <v>0</v>
      </c>
      <c r="AB10" s="5">
        <f t="shared" si="15"/>
        <v>0</v>
      </c>
      <c r="AC10" s="5">
        <f t="shared" si="20"/>
        <v>0</v>
      </c>
      <c r="AD10" s="5">
        <f t="shared" si="21"/>
        <v>0</v>
      </c>
      <c r="AE10" s="1">
        <v>0.67207817210258913</v>
      </c>
      <c r="AF10" s="5">
        <f t="shared" si="22"/>
        <v>0</v>
      </c>
      <c r="AG10" s="5">
        <f t="shared" si="23"/>
        <v>0</v>
      </c>
      <c r="AH10" s="1">
        <v>1.3815739005316038E-2</v>
      </c>
      <c r="AI10" s="6">
        <f t="shared" si="16"/>
        <v>0</v>
      </c>
      <c r="AJ10" s="23">
        <v>2426.5693863134657</v>
      </c>
      <c r="AO10" t="s">
        <v>328</v>
      </c>
      <c r="AP10" s="7">
        <v>0.31399999999999995</v>
      </c>
      <c r="AQ10" s="10">
        <f t="shared" si="24"/>
        <v>0.5</v>
      </c>
      <c r="AR10" s="10">
        <f t="shared" si="25"/>
        <v>0.5</v>
      </c>
      <c r="AS10" s="9">
        <f t="shared" si="26"/>
        <v>9</v>
      </c>
      <c r="AV10" s="1"/>
    </row>
    <row r="11" spans="1:48" x14ac:dyDescent="0.35">
      <c r="A11" s="63" t="s">
        <v>9</v>
      </c>
      <c r="B11" s="1">
        <v>-8.8439329537252392E-2</v>
      </c>
      <c r="C11" s="5">
        <f t="shared" si="17"/>
        <v>0.5</v>
      </c>
      <c r="D11" s="5">
        <f t="shared" si="18"/>
        <v>0.5</v>
      </c>
      <c r="E11" s="1">
        <v>0.29591386638864381</v>
      </c>
      <c r="F11" s="5">
        <f t="shared" si="0"/>
        <v>0</v>
      </c>
      <c r="G11" s="5">
        <f t="shared" si="1"/>
        <v>0</v>
      </c>
      <c r="H11" s="1">
        <v>0.23850228566845777</v>
      </c>
      <c r="I11" s="5">
        <f t="shared" si="2"/>
        <v>0</v>
      </c>
      <c r="J11" s="5">
        <f t="shared" si="3"/>
        <v>0</v>
      </c>
      <c r="K11" s="1">
        <v>0.50295864621616526</v>
      </c>
      <c r="L11" s="5">
        <f t="shared" si="4"/>
        <v>0</v>
      </c>
      <c r="M11" s="5">
        <f t="shared" si="5"/>
        <v>0</v>
      </c>
      <c r="N11" s="8">
        <f t="shared" si="6"/>
        <v>0</v>
      </c>
      <c r="O11" s="8">
        <f t="shared" si="7"/>
        <v>1</v>
      </c>
      <c r="P11" s="8" t="str">
        <f t="shared" si="8"/>
        <v>Nee</v>
      </c>
      <c r="Q11" s="8">
        <f t="shared" si="9"/>
        <v>0</v>
      </c>
      <c r="R11" s="1">
        <v>4.0874106494946091E-2</v>
      </c>
      <c r="S11" s="8">
        <f t="shared" si="10"/>
        <v>0</v>
      </c>
      <c r="T11" s="1">
        <v>5.6589307535908018E-2</v>
      </c>
      <c r="U11" s="8">
        <f t="shared" si="11"/>
        <v>0</v>
      </c>
      <c r="V11" s="1">
        <v>-4.623967439249338E-3</v>
      </c>
      <c r="W11" s="4">
        <f t="shared" si="12"/>
        <v>1</v>
      </c>
      <c r="X11" s="5">
        <f t="shared" si="13"/>
        <v>0</v>
      </c>
      <c r="Y11" s="5">
        <f t="shared" si="14"/>
        <v>0</v>
      </c>
      <c r="Z11" s="1">
        <v>5.0336710040901435E-2</v>
      </c>
      <c r="AA11" s="5">
        <f t="shared" si="19"/>
        <v>0</v>
      </c>
      <c r="AB11" s="5">
        <f t="shared" si="15"/>
        <v>0</v>
      </c>
      <c r="AC11" s="5">
        <f t="shared" si="20"/>
        <v>0.5</v>
      </c>
      <c r="AD11" s="5">
        <f t="shared" si="21"/>
        <v>0</v>
      </c>
      <c r="AE11" s="1">
        <v>0.69387581201379422</v>
      </c>
      <c r="AF11" s="5">
        <f t="shared" si="22"/>
        <v>0</v>
      </c>
      <c r="AG11" s="5">
        <f t="shared" si="23"/>
        <v>0</v>
      </c>
      <c r="AH11" s="1">
        <v>3.9548523314784013E-2</v>
      </c>
      <c r="AI11" s="6">
        <f t="shared" si="16"/>
        <v>0</v>
      </c>
      <c r="AJ11" s="23">
        <v>2216.0614529513073</v>
      </c>
      <c r="AO11" t="s">
        <v>327</v>
      </c>
      <c r="AP11" s="7">
        <v>0.28600000000000003</v>
      </c>
      <c r="AQ11" s="10">
        <f t="shared" si="24"/>
        <v>0.5</v>
      </c>
      <c r="AR11" s="10">
        <f t="shared" si="25"/>
        <v>0</v>
      </c>
      <c r="AS11" s="9">
        <f t="shared" si="26"/>
        <v>7.5</v>
      </c>
      <c r="AV11" s="1"/>
    </row>
    <row r="12" spans="1:48" x14ac:dyDescent="0.35">
      <c r="A12" s="63" t="s">
        <v>10</v>
      </c>
      <c r="B12" s="1">
        <v>-1.0360048152336482E-2</v>
      </c>
      <c r="C12" s="5">
        <f t="shared" si="17"/>
        <v>0</v>
      </c>
      <c r="D12" s="5">
        <f t="shared" si="18"/>
        <v>0</v>
      </c>
      <c r="E12" s="1">
        <v>0.41374530332324078</v>
      </c>
      <c r="F12" s="5">
        <f t="shared" si="0"/>
        <v>0</v>
      </c>
      <c r="G12" s="5">
        <f t="shared" si="1"/>
        <v>0</v>
      </c>
      <c r="H12" s="1">
        <v>0.41608725787035344</v>
      </c>
      <c r="I12" s="5">
        <f t="shared" si="2"/>
        <v>0</v>
      </c>
      <c r="J12" s="5">
        <f t="shared" si="3"/>
        <v>0</v>
      </c>
      <c r="K12" s="1">
        <v>0.30431474227094663</v>
      </c>
      <c r="L12" s="5">
        <f t="shared" si="4"/>
        <v>0</v>
      </c>
      <c r="M12" s="5">
        <f t="shared" si="5"/>
        <v>0</v>
      </c>
      <c r="N12" s="8">
        <f t="shared" si="6"/>
        <v>0</v>
      </c>
      <c r="O12" s="8">
        <f t="shared" si="7"/>
        <v>1</v>
      </c>
      <c r="P12" s="8" t="str">
        <f t="shared" si="8"/>
        <v>Nee</v>
      </c>
      <c r="Q12" s="8">
        <f t="shared" si="9"/>
        <v>0</v>
      </c>
      <c r="R12" s="1">
        <v>2.6796016923800164E-2</v>
      </c>
      <c r="S12" s="8">
        <f t="shared" si="10"/>
        <v>0</v>
      </c>
      <c r="T12" s="1">
        <v>4.9782594996534126E-2</v>
      </c>
      <c r="U12" s="8">
        <f t="shared" si="11"/>
        <v>0</v>
      </c>
      <c r="V12" s="1">
        <v>-1.0214131981176814E-3</v>
      </c>
      <c r="W12" s="4">
        <f t="shared" si="12"/>
        <v>1</v>
      </c>
      <c r="X12" s="5">
        <f t="shared" si="13"/>
        <v>0</v>
      </c>
      <c r="Y12" s="5">
        <f t="shared" si="14"/>
        <v>0</v>
      </c>
      <c r="Z12" s="1">
        <v>2.5863641338051288E-2</v>
      </c>
      <c r="AA12" s="5">
        <f t="shared" si="19"/>
        <v>0</v>
      </c>
      <c r="AB12" s="5">
        <f t="shared" si="15"/>
        <v>0</v>
      </c>
      <c r="AC12" s="5">
        <f t="shared" si="20"/>
        <v>0</v>
      </c>
      <c r="AD12" s="5">
        <f t="shared" si="21"/>
        <v>0</v>
      </c>
      <c r="AE12" s="1">
        <v>0.70023042317398776</v>
      </c>
      <c r="AF12" s="5">
        <f t="shared" si="22"/>
        <v>0</v>
      </c>
      <c r="AG12" s="5">
        <f t="shared" si="23"/>
        <v>0</v>
      </c>
      <c r="AH12" s="1">
        <v>5.2851847408653667E-2</v>
      </c>
      <c r="AI12" s="6">
        <f t="shared" si="16"/>
        <v>0</v>
      </c>
      <c r="AJ12" s="23">
        <v>1866.6757532281206</v>
      </c>
      <c r="AO12" t="s">
        <v>327</v>
      </c>
      <c r="AP12" s="7">
        <v>0.29649999999999999</v>
      </c>
      <c r="AQ12" s="10">
        <f t="shared" si="24"/>
        <v>0.5</v>
      </c>
      <c r="AR12" s="10">
        <f t="shared" si="25"/>
        <v>0</v>
      </c>
      <c r="AS12" s="9">
        <f t="shared" si="26"/>
        <v>9</v>
      </c>
      <c r="AV12" s="1"/>
    </row>
    <row r="13" spans="1:48" x14ac:dyDescent="0.35">
      <c r="A13" s="63" t="s">
        <v>11</v>
      </c>
      <c r="B13" s="1">
        <v>-5.6309726071470903E-2</v>
      </c>
      <c r="C13" s="5">
        <f t="shared" si="17"/>
        <v>0.5</v>
      </c>
      <c r="D13" s="5">
        <f t="shared" si="18"/>
        <v>0.5</v>
      </c>
      <c r="E13" s="1">
        <v>0.6312040324446978</v>
      </c>
      <c r="F13" s="5">
        <f t="shared" si="0"/>
        <v>0</v>
      </c>
      <c r="G13" s="5">
        <f t="shared" si="1"/>
        <v>0</v>
      </c>
      <c r="H13" s="1">
        <v>0.60106602394405151</v>
      </c>
      <c r="I13" s="5">
        <f t="shared" si="2"/>
        <v>0</v>
      </c>
      <c r="J13" s="5">
        <f t="shared" si="3"/>
        <v>0</v>
      </c>
      <c r="K13" s="1">
        <v>0.31292235141346225</v>
      </c>
      <c r="L13" s="5">
        <f t="shared" si="4"/>
        <v>0</v>
      </c>
      <c r="M13" s="5">
        <f t="shared" si="5"/>
        <v>0</v>
      </c>
      <c r="N13" s="8">
        <f t="shared" si="6"/>
        <v>0</v>
      </c>
      <c r="O13" s="8">
        <f t="shared" si="7"/>
        <v>1</v>
      </c>
      <c r="P13" s="8" t="str">
        <f t="shared" si="8"/>
        <v>Nee</v>
      </c>
      <c r="Q13" s="8">
        <f t="shared" si="9"/>
        <v>0</v>
      </c>
      <c r="R13" s="1">
        <v>1.0084819800917678E-2</v>
      </c>
      <c r="S13" s="8">
        <f t="shared" si="10"/>
        <v>0</v>
      </c>
      <c r="T13" s="1">
        <v>5.0822524112876404E-2</v>
      </c>
      <c r="U13" s="8">
        <f t="shared" si="11"/>
        <v>0</v>
      </c>
      <c r="V13" s="1">
        <v>-1.274532492676236E-2</v>
      </c>
      <c r="W13" s="4">
        <f t="shared" si="12"/>
        <v>1</v>
      </c>
      <c r="X13" s="5">
        <f t="shared" si="13"/>
        <v>0</v>
      </c>
      <c r="Y13" s="5">
        <f t="shared" si="14"/>
        <v>0</v>
      </c>
      <c r="Z13" s="1">
        <v>6.3736502542856011E-2</v>
      </c>
      <c r="AA13" s="5">
        <f t="shared" si="19"/>
        <v>0</v>
      </c>
      <c r="AB13" s="5">
        <f t="shared" si="15"/>
        <v>0</v>
      </c>
      <c r="AC13" s="5">
        <f t="shared" si="20"/>
        <v>0.5</v>
      </c>
      <c r="AD13" s="5">
        <f t="shared" si="21"/>
        <v>0</v>
      </c>
      <c r="AE13" s="1">
        <v>0.66512759436225399</v>
      </c>
      <c r="AF13" s="5">
        <f t="shared" si="22"/>
        <v>0</v>
      </c>
      <c r="AG13" s="5">
        <f t="shared" si="23"/>
        <v>0</v>
      </c>
      <c r="AH13" s="1">
        <v>4.5484418015752336E-2</v>
      </c>
      <c r="AI13" s="6">
        <f t="shared" si="16"/>
        <v>0</v>
      </c>
      <c r="AJ13" s="23">
        <v>1858.8065446059338</v>
      </c>
      <c r="AO13" t="s">
        <v>327</v>
      </c>
      <c r="AP13" s="7">
        <v>0.28649999999999998</v>
      </c>
      <c r="AQ13" s="10">
        <f t="shared" si="24"/>
        <v>0.5</v>
      </c>
      <c r="AR13" s="10">
        <f t="shared" si="25"/>
        <v>0</v>
      </c>
      <c r="AS13" s="9">
        <f t="shared" si="26"/>
        <v>7.5</v>
      </c>
      <c r="AV13" s="1"/>
    </row>
    <row r="14" spans="1:48" x14ac:dyDescent="0.35">
      <c r="A14" s="63" t="s">
        <v>12</v>
      </c>
      <c r="B14" s="1">
        <v>-0.14391979301423027</v>
      </c>
      <c r="C14" s="5">
        <f t="shared" si="17"/>
        <v>0.5</v>
      </c>
      <c r="D14" s="5">
        <f t="shared" si="18"/>
        <v>0.5</v>
      </c>
      <c r="E14" s="1">
        <v>0.78599611901681754</v>
      </c>
      <c r="F14" s="5">
        <f t="shared" si="0"/>
        <v>0</v>
      </c>
      <c r="G14" s="5">
        <f t="shared" si="1"/>
        <v>0</v>
      </c>
      <c r="H14" s="1">
        <v>0.78188615782664928</v>
      </c>
      <c r="I14" s="5">
        <f t="shared" si="2"/>
        <v>0</v>
      </c>
      <c r="J14" s="5">
        <f t="shared" si="3"/>
        <v>0</v>
      </c>
      <c r="K14" s="1">
        <v>0.34292766540966746</v>
      </c>
      <c r="L14" s="5">
        <f t="shared" si="4"/>
        <v>0</v>
      </c>
      <c r="M14" s="5">
        <f t="shared" si="5"/>
        <v>0</v>
      </c>
      <c r="N14" s="8">
        <f t="shared" si="6"/>
        <v>0</v>
      </c>
      <c r="O14" s="8">
        <f t="shared" si="7"/>
        <v>1</v>
      </c>
      <c r="P14" s="8" t="str">
        <f t="shared" si="8"/>
        <v>Nee</v>
      </c>
      <c r="Q14" s="8">
        <f t="shared" si="9"/>
        <v>0</v>
      </c>
      <c r="R14" s="1">
        <v>4.1575654363037284E-2</v>
      </c>
      <c r="S14" s="8">
        <f t="shared" si="10"/>
        <v>0</v>
      </c>
      <c r="T14" s="1">
        <v>2.4441721132897602E-2</v>
      </c>
      <c r="U14" s="8">
        <f t="shared" si="11"/>
        <v>0</v>
      </c>
      <c r="V14" s="1">
        <v>0.11338939197930142</v>
      </c>
      <c r="W14" s="4">
        <f t="shared" si="12"/>
        <v>0</v>
      </c>
      <c r="X14" s="5">
        <f t="shared" si="13"/>
        <v>0</v>
      </c>
      <c r="Y14" s="5">
        <f t="shared" si="14"/>
        <v>0</v>
      </c>
      <c r="Z14" s="1">
        <v>0.14829398447606726</v>
      </c>
      <c r="AA14" s="5">
        <f t="shared" si="19"/>
        <v>0</v>
      </c>
      <c r="AB14" s="5">
        <f t="shared" si="15"/>
        <v>0</v>
      </c>
      <c r="AC14" s="5">
        <f t="shared" si="20"/>
        <v>0.5</v>
      </c>
      <c r="AD14" s="5">
        <f t="shared" si="21"/>
        <v>0.5</v>
      </c>
      <c r="AE14" s="1">
        <v>0.49175291073738681</v>
      </c>
      <c r="AF14" s="5">
        <f t="shared" si="22"/>
        <v>0</v>
      </c>
      <c r="AG14" s="5">
        <f t="shared" si="23"/>
        <v>0</v>
      </c>
      <c r="AH14" s="1">
        <v>5.7626811125485122E-2</v>
      </c>
      <c r="AI14" s="6">
        <f t="shared" si="16"/>
        <v>0</v>
      </c>
      <c r="AJ14" s="23">
        <v>2543.3620734566293</v>
      </c>
      <c r="AN14" s="5">
        <v>0</v>
      </c>
      <c r="AO14" t="s">
        <v>327</v>
      </c>
      <c r="AP14" s="7">
        <v>-7.1999999999999995E-2</v>
      </c>
      <c r="AQ14" s="10">
        <f t="shared" si="24"/>
        <v>0</v>
      </c>
      <c r="AR14" s="10">
        <f t="shared" si="25"/>
        <v>0</v>
      </c>
      <c r="AS14" s="9">
        <f t="shared" si="26"/>
        <v>8</v>
      </c>
      <c r="AV14" s="1"/>
    </row>
    <row r="15" spans="1:48" x14ac:dyDescent="0.35">
      <c r="A15" s="63" t="s">
        <v>13</v>
      </c>
      <c r="B15" s="1">
        <v>1.2951900298691935E-2</v>
      </c>
      <c r="C15" s="5">
        <f t="shared" si="17"/>
        <v>0</v>
      </c>
      <c r="D15" s="5">
        <f t="shared" si="18"/>
        <v>0</v>
      </c>
      <c r="E15" s="1">
        <v>0.2504677790366327</v>
      </c>
      <c r="F15" s="5">
        <f t="shared" si="0"/>
        <v>0</v>
      </c>
      <c r="G15" s="5">
        <f t="shared" si="1"/>
        <v>0</v>
      </c>
      <c r="H15" s="1">
        <v>0.2362581968620181</v>
      </c>
      <c r="I15" s="5">
        <f t="shared" si="2"/>
        <v>0</v>
      </c>
      <c r="J15" s="5">
        <f t="shared" si="3"/>
        <v>0</v>
      </c>
      <c r="K15" s="1">
        <v>0.2904537840824582</v>
      </c>
      <c r="L15" s="5">
        <f t="shared" si="4"/>
        <v>0</v>
      </c>
      <c r="M15" s="5">
        <f t="shared" si="5"/>
        <v>0</v>
      </c>
      <c r="N15" s="8">
        <f t="shared" si="6"/>
        <v>0</v>
      </c>
      <c r="O15" s="8">
        <f t="shared" si="7"/>
        <v>0</v>
      </c>
      <c r="P15" s="8" t="str">
        <f t="shared" si="8"/>
        <v>Nee</v>
      </c>
      <c r="Q15" s="8">
        <f t="shared" si="9"/>
        <v>0</v>
      </c>
      <c r="R15" s="1">
        <v>1.7119753746042632E-2</v>
      </c>
      <c r="S15" s="8">
        <f t="shared" si="10"/>
        <v>0</v>
      </c>
      <c r="T15" s="1">
        <v>2.3755571273330972E-2</v>
      </c>
      <c r="U15" s="8">
        <f t="shared" si="11"/>
        <v>0</v>
      </c>
      <c r="V15" s="1">
        <v>7.8120529634588751E-3</v>
      </c>
      <c r="W15" s="4">
        <f t="shared" si="12"/>
        <v>0</v>
      </c>
      <c r="X15" s="5">
        <f t="shared" si="13"/>
        <v>0</v>
      </c>
      <c r="Y15" s="5">
        <f t="shared" si="14"/>
        <v>0</v>
      </c>
      <c r="Z15" s="1">
        <v>-2.5081968620180587E-2</v>
      </c>
      <c r="AA15" s="5">
        <f t="shared" si="19"/>
        <v>0.5</v>
      </c>
      <c r="AB15" s="5">
        <f t="shared" si="15"/>
        <v>0.5</v>
      </c>
      <c r="AC15" s="5">
        <f t="shared" si="20"/>
        <v>0</v>
      </c>
      <c r="AD15" s="5">
        <f t="shared" si="21"/>
        <v>0</v>
      </c>
      <c r="AE15" s="1">
        <v>0.65034974054281791</v>
      </c>
      <c r="AF15" s="5">
        <f t="shared" si="22"/>
        <v>0</v>
      </c>
      <c r="AG15" s="5">
        <f t="shared" si="23"/>
        <v>0</v>
      </c>
      <c r="AH15" s="1">
        <v>1.7125535443004422E-2</v>
      </c>
      <c r="AI15" s="6">
        <f t="shared" si="16"/>
        <v>0</v>
      </c>
      <c r="AJ15" s="23">
        <v>2669.2367656871711</v>
      </c>
      <c r="AO15" t="s">
        <v>328</v>
      </c>
      <c r="AP15" s="7">
        <v>0.2505</v>
      </c>
      <c r="AQ15" s="10">
        <f t="shared" si="24"/>
        <v>0.5</v>
      </c>
      <c r="AR15" s="10">
        <f t="shared" si="25"/>
        <v>0</v>
      </c>
      <c r="AS15" s="9">
        <f t="shared" si="26"/>
        <v>9</v>
      </c>
      <c r="AV15" s="1"/>
    </row>
    <row r="16" spans="1:48" x14ac:dyDescent="0.35">
      <c r="A16" s="63" t="s">
        <v>14</v>
      </c>
      <c r="B16" s="1">
        <v>2.9777343716038615E-2</v>
      </c>
      <c r="C16" s="5">
        <f t="shared" si="17"/>
        <v>0</v>
      </c>
      <c r="D16" s="5">
        <f t="shared" si="18"/>
        <v>0</v>
      </c>
      <c r="E16" s="1">
        <v>-6.9129806034295388E-2</v>
      </c>
      <c r="F16" s="5">
        <f t="shared" si="0"/>
        <v>0</v>
      </c>
      <c r="G16" s="5">
        <f t="shared" si="1"/>
        <v>0</v>
      </c>
      <c r="H16" s="1">
        <v>-7.150376310275576E-2</v>
      </c>
      <c r="I16" s="5">
        <f t="shared" si="2"/>
        <v>0</v>
      </c>
      <c r="J16" s="5">
        <f t="shared" si="3"/>
        <v>0</v>
      </c>
      <c r="K16" s="1">
        <v>0.63128889530021937</v>
      </c>
      <c r="L16" s="5">
        <f t="shared" si="4"/>
        <v>0</v>
      </c>
      <c r="M16" s="5">
        <f t="shared" si="5"/>
        <v>0</v>
      </c>
      <c r="N16" s="8">
        <f t="shared" si="6"/>
        <v>0</v>
      </c>
      <c r="O16" s="8">
        <f t="shared" si="7"/>
        <v>0</v>
      </c>
      <c r="P16" s="8" t="str">
        <f t="shared" si="8"/>
        <v>Nee</v>
      </c>
      <c r="Q16" s="8">
        <f t="shared" si="9"/>
        <v>0</v>
      </c>
      <c r="R16" s="1">
        <v>-4.4633057994454717E-2</v>
      </c>
      <c r="S16" s="8">
        <f t="shared" si="10"/>
        <v>1</v>
      </c>
      <c r="T16" s="1">
        <v>3.2218399592252804E-2</v>
      </c>
      <c r="U16" s="8">
        <f t="shared" si="11"/>
        <v>0</v>
      </c>
      <c r="V16" s="1">
        <v>4.4934084118460213E-2</v>
      </c>
      <c r="W16" s="4">
        <f t="shared" si="12"/>
        <v>0</v>
      </c>
      <c r="X16" s="5">
        <f t="shared" si="13"/>
        <v>0</v>
      </c>
      <c r="Y16" s="5">
        <f t="shared" si="14"/>
        <v>0</v>
      </c>
      <c r="Z16" s="1">
        <v>3.3781708161745312E-2</v>
      </c>
      <c r="AA16" s="5">
        <f t="shared" si="19"/>
        <v>0</v>
      </c>
      <c r="AB16" s="5">
        <f t="shared" si="15"/>
        <v>0</v>
      </c>
      <c r="AC16" s="5">
        <f t="shared" si="20"/>
        <v>0</v>
      </c>
      <c r="AD16" s="5">
        <f t="shared" si="21"/>
        <v>0</v>
      </c>
      <c r="AE16" s="1">
        <v>0.60040688457982794</v>
      </c>
      <c r="AF16" s="5">
        <f t="shared" si="22"/>
        <v>0</v>
      </c>
      <c r="AG16" s="5">
        <f t="shared" si="23"/>
        <v>0</v>
      </c>
      <c r="AH16" s="1">
        <v>6.952736736307194E-2</v>
      </c>
      <c r="AI16" s="6">
        <f t="shared" si="16"/>
        <v>0</v>
      </c>
      <c r="AJ16" s="23">
        <v>2203.709663839013</v>
      </c>
      <c r="AO16" t="s">
        <v>327</v>
      </c>
      <c r="AP16" s="7">
        <v>0.20750000000000002</v>
      </c>
      <c r="AQ16" s="10">
        <f t="shared" si="24"/>
        <v>0</v>
      </c>
      <c r="AR16" s="10">
        <f t="shared" si="25"/>
        <v>0</v>
      </c>
      <c r="AS16" s="9">
        <f t="shared" si="26"/>
        <v>10</v>
      </c>
      <c r="AV16" s="1"/>
    </row>
    <row r="17" spans="1:48" x14ac:dyDescent="0.35">
      <c r="A17" s="63" t="s">
        <v>15</v>
      </c>
      <c r="B17" s="1">
        <v>-1.9169411237035205E-2</v>
      </c>
      <c r="C17" s="5">
        <f t="shared" si="17"/>
        <v>0</v>
      </c>
      <c r="D17" s="5">
        <f t="shared" si="18"/>
        <v>0</v>
      </c>
      <c r="E17" s="1">
        <v>0.94958496585200824</v>
      </c>
      <c r="F17" s="5">
        <f t="shared" si="0"/>
        <v>0</v>
      </c>
      <c r="G17" s="5">
        <f t="shared" si="1"/>
        <v>0</v>
      </c>
      <c r="H17" s="1">
        <v>0.98868919013041523</v>
      </c>
      <c r="I17" s="5">
        <f t="shared" si="2"/>
        <v>0.5</v>
      </c>
      <c r="J17" s="5">
        <f t="shared" si="3"/>
        <v>0</v>
      </c>
      <c r="K17" s="1">
        <v>0.49348295716357921</v>
      </c>
      <c r="L17" s="5">
        <f t="shared" si="4"/>
        <v>0</v>
      </c>
      <c r="M17" s="5">
        <f t="shared" si="5"/>
        <v>0</v>
      </c>
      <c r="N17" s="8">
        <f t="shared" si="6"/>
        <v>0</v>
      </c>
      <c r="O17" s="8">
        <f t="shared" si="7"/>
        <v>0</v>
      </c>
      <c r="P17" s="8" t="str">
        <f t="shared" si="8"/>
        <v>Nee</v>
      </c>
      <c r="Q17" s="8">
        <f t="shared" si="9"/>
        <v>0</v>
      </c>
      <c r="R17" s="1">
        <v>9.846666124543494E-3</v>
      </c>
      <c r="S17" s="8">
        <f t="shared" si="10"/>
        <v>0</v>
      </c>
      <c r="T17" s="1">
        <v>2.5638435677760293E-2</v>
      </c>
      <c r="U17" s="8">
        <f t="shared" si="11"/>
        <v>0</v>
      </c>
      <c r="V17" s="1">
        <v>2.0947571370948298E-2</v>
      </c>
      <c r="W17" s="4">
        <f t="shared" si="12"/>
        <v>0</v>
      </c>
      <c r="X17" s="5">
        <f t="shared" si="13"/>
        <v>0</v>
      </c>
      <c r="Y17" s="5">
        <f t="shared" si="14"/>
        <v>0</v>
      </c>
      <c r="Z17" s="1">
        <v>6.2185548009634765E-2</v>
      </c>
      <c r="AA17" s="5">
        <f t="shared" si="19"/>
        <v>0</v>
      </c>
      <c r="AB17" s="5">
        <f t="shared" si="15"/>
        <v>0</v>
      </c>
      <c r="AC17" s="5">
        <f t="shared" si="20"/>
        <v>0.5</v>
      </c>
      <c r="AD17" s="5">
        <f t="shared" si="21"/>
        <v>0</v>
      </c>
      <c r="AE17" s="1">
        <v>0.61000972577606782</v>
      </c>
      <c r="AF17" s="5">
        <f t="shared" si="22"/>
        <v>0</v>
      </c>
      <c r="AG17" s="5">
        <f t="shared" si="23"/>
        <v>0</v>
      </c>
      <c r="AH17" s="1">
        <v>3.7165155336290952E-2</v>
      </c>
      <c r="AI17" s="6">
        <f t="shared" si="16"/>
        <v>0</v>
      </c>
      <c r="AJ17" s="23">
        <v>3280.8673741165558</v>
      </c>
      <c r="AN17" s="5">
        <v>0</v>
      </c>
      <c r="AO17" t="s">
        <v>328</v>
      </c>
      <c r="AP17" s="7">
        <v>0.1915</v>
      </c>
      <c r="AQ17" s="10">
        <f t="shared" si="24"/>
        <v>0</v>
      </c>
      <c r="AR17" s="10">
        <f t="shared" si="25"/>
        <v>0</v>
      </c>
      <c r="AS17" s="9">
        <f t="shared" si="26"/>
        <v>9</v>
      </c>
      <c r="AV17" s="1"/>
    </row>
    <row r="18" spans="1:48" x14ac:dyDescent="0.35">
      <c r="A18" s="63" t="s">
        <v>16</v>
      </c>
      <c r="B18" s="1">
        <v>-2.2576104287725243E-2</v>
      </c>
      <c r="C18" s="5">
        <f t="shared" si="17"/>
        <v>0</v>
      </c>
      <c r="D18" s="5">
        <f t="shared" si="18"/>
        <v>0</v>
      </c>
      <c r="E18" s="1">
        <v>0.44475459160868086</v>
      </c>
      <c r="F18" s="5">
        <f t="shared" si="0"/>
        <v>0</v>
      </c>
      <c r="G18" s="5">
        <f t="shared" si="1"/>
        <v>0</v>
      </c>
      <c r="H18" s="1">
        <v>0.4488129265542754</v>
      </c>
      <c r="I18" s="5">
        <f t="shared" si="2"/>
        <v>0</v>
      </c>
      <c r="J18" s="5">
        <f t="shared" si="3"/>
        <v>0</v>
      </c>
      <c r="K18" s="1">
        <v>0.33346276809174336</v>
      </c>
      <c r="L18" s="5">
        <f t="shared" si="4"/>
        <v>0</v>
      </c>
      <c r="M18" s="5">
        <f t="shared" si="5"/>
        <v>0</v>
      </c>
      <c r="N18" s="8">
        <f t="shared" si="6"/>
        <v>0</v>
      </c>
      <c r="O18" s="8">
        <f t="shared" si="7"/>
        <v>0</v>
      </c>
      <c r="P18" s="8" t="str">
        <f t="shared" si="8"/>
        <v>Nee</v>
      </c>
      <c r="Q18" s="8">
        <f t="shared" si="9"/>
        <v>0</v>
      </c>
      <c r="R18" s="1">
        <v>7.8920999259763008E-2</v>
      </c>
      <c r="S18" s="8">
        <f t="shared" si="10"/>
        <v>0</v>
      </c>
      <c r="T18" s="1">
        <v>6.5982837815883141E-2</v>
      </c>
      <c r="U18" s="8">
        <f t="shared" si="11"/>
        <v>0</v>
      </c>
      <c r="V18" s="1">
        <v>1.1546903457799898E-2</v>
      </c>
      <c r="W18" s="4">
        <f t="shared" si="12"/>
        <v>0</v>
      </c>
      <c r="X18" s="5">
        <f t="shared" si="13"/>
        <v>0</v>
      </c>
      <c r="Y18" s="5">
        <f t="shared" si="14"/>
        <v>0</v>
      </c>
      <c r="Z18" s="1">
        <v>1.1489529197494212E-2</v>
      </c>
      <c r="AA18" s="5">
        <f t="shared" si="19"/>
        <v>0.5</v>
      </c>
      <c r="AB18" s="5">
        <f t="shared" si="15"/>
        <v>0</v>
      </c>
      <c r="AC18" s="5">
        <f t="shared" si="20"/>
        <v>0</v>
      </c>
      <c r="AD18" s="5">
        <f t="shared" si="21"/>
        <v>0</v>
      </c>
      <c r="AE18" s="1">
        <v>0.72246248113548694</v>
      </c>
      <c r="AF18" s="5">
        <f t="shared" si="22"/>
        <v>0</v>
      </c>
      <c r="AG18" s="5">
        <f t="shared" si="23"/>
        <v>0</v>
      </c>
      <c r="AH18" s="1">
        <v>5.149153820184953E-3</v>
      </c>
      <c r="AI18" s="6">
        <f t="shared" si="16"/>
        <v>0</v>
      </c>
      <c r="AJ18" s="23">
        <v>2637.8568286259524</v>
      </c>
      <c r="AO18" t="s">
        <v>328</v>
      </c>
      <c r="AP18" s="7">
        <v>0.28549999999999998</v>
      </c>
      <c r="AQ18" s="10">
        <f t="shared" si="24"/>
        <v>0.5</v>
      </c>
      <c r="AR18" s="10">
        <f t="shared" si="25"/>
        <v>0</v>
      </c>
      <c r="AS18" s="9">
        <f t="shared" si="26"/>
        <v>9.5</v>
      </c>
      <c r="AV18" s="1"/>
    </row>
    <row r="19" spans="1:48" x14ac:dyDescent="0.35">
      <c r="A19" s="63" t="s">
        <v>17</v>
      </c>
      <c r="B19" s="1">
        <v>-4.0178331632379009E-4</v>
      </c>
      <c r="C19" s="5">
        <f t="shared" si="17"/>
        <v>0</v>
      </c>
      <c r="D19" s="5">
        <f t="shared" si="18"/>
        <v>0</v>
      </c>
      <c r="E19" s="1">
        <v>0.54762206585378959</v>
      </c>
      <c r="F19" s="5">
        <f t="shared" si="0"/>
        <v>0</v>
      </c>
      <c r="G19" s="5">
        <f t="shared" si="1"/>
        <v>0</v>
      </c>
      <c r="H19" s="1">
        <v>0.53840350217543109</v>
      </c>
      <c r="I19" s="5">
        <f t="shared" si="2"/>
        <v>0</v>
      </c>
      <c r="J19" s="5">
        <f t="shared" si="3"/>
        <v>0</v>
      </c>
      <c r="K19" s="1">
        <v>0.2764964323436106</v>
      </c>
      <c r="L19" s="5">
        <f t="shared" si="4"/>
        <v>0</v>
      </c>
      <c r="M19" s="5">
        <f t="shared" si="5"/>
        <v>0</v>
      </c>
      <c r="N19" s="8">
        <f t="shared" si="6"/>
        <v>0</v>
      </c>
      <c r="O19" s="8">
        <f t="shared" si="7"/>
        <v>0</v>
      </c>
      <c r="P19" s="8" t="str">
        <f t="shared" si="8"/>
        <v>Nee</v>
      </c>
      <c r="Q19" s="8">
        <f t="shared" si="9"/>
        <v>0</v>
      </c>
      <c r="R19" s="1">
        <v>5.3024272049322828E-2</v>
      </c>
      <c r="S19" s="8">
        <f t="shared" si="10"/>
        <v>0</v>
      </c>
      <c r="T19" s="1">
        <v>6.1723483652882973E-2</v>
      </c>
      <c r="U19" s="8">
        <f t="shared" si="11"/>
        <v>0</v>
      </c>
      <c r="V19" s="1">
        <v>2.0248160283611753E-2</v>
      </c>
      <c r="W19" s="4">
        <f t="shared" si="12"/>
        <v>0</v>
      </c>
      <c r="X19" s="5">
        <f t="shared" si="13"/>
        <v>0</v>
      </c>
      <c r="Y19" s="5">
        <f t="shared" si="14"/>
        <v>0</v>
      </c>
      <c r="Z19" s="1">
        <v>2.6123435569640651E-2</v>
      </c>
      <c r="AA19" s="5">
        <f t="shared" si="19"/>
        <v>0</v>
      </c>
      <c r="AB19" s="5">
        <f t="shared" si="15"/>
        <v>0</v>
      </c>
      <c r="AC19" s="5">
        <f t="shared" si="20"/>
        <v>0</v>
      </c>
      <c r="AD19" s="5">
        <f t="shared" si="21"/>
        <v>0</v>
      </c>
      <c r="AE19" s="1">
        <v>0.76116944173222589</v>
      </c>
      <c r="AF19" s="5">
        <f t="shared" si="22"/>
        <v>0.5</v>
      </c>
      <c r="AG19" s="5">
        <f t="shared" si="23"/>
        <v>0</v>
      </c>
      <c r="AH19" s="1">
        <v>-2.4305153481451306E-3</v>
      </c>
      <c r="AI19" s="6">
        <f t="shared" si="16"/>
        <v>1</v>
      </c>
      <c r="AJ19" s="23">
        <v>2827.7473155483435</v>
      </c>
      <c r="AO19" t="s">
        <v>328</v>
      </c>
      <c r="AP19" s="7">
        <v>0.247</v>
      </c>
      <c r="AQ19" s="10">
        <f t="shared" si="24"/>
        <v>0</v>
      </c>
      <c r="AR19" s="10">
        <f t="shared" si="25"/>
        <v>0</v>
      </c>
      <c r="AS19" s="9">
        <f t="shared" si="26"/>
        <v>8.5</v>
      </c>
      <c r="AV19" s="1"/>
    </row>
    <row r="20" spans="1:48" x14ac:dyDescent="0.35">
      <c r="A20" s="63" t="s">
        <v>18</v>
      </c>
      <c r="B20" s="1">
        <v>2.7193352973571228E-2</v>
      </c>
      <c r="C20" s="5">
        <f t="shared" si="17"/>
        <v>0</v>
      </c>
      <c r="D20" s="5">
        <f t="shared" si="18"/>
        <v>0</v>
      </c>
      <c r="E20" s="1">
        <v>0.61842154509145542</v>
      </c>
      <c r="F20" s="5">
        <f t="shared" si="0"/>
        <v>0</v>
      </c>
      <c r="G20" s="5">
        <f t="shared" si="1"/>
        <v>0</v>
      </c>
      <c r="H20" s="1">
        <v>0.56781292940742445</v>
      </c>
      <c r="I20" s="5">
        <f t="shared" si="2"/>
        <v>0</v>
      </c>
      <c r="J20" s="5">
        <f t="shared" si="3"/>
        <v>0</v>
      </c>
      <c r="K20" s="1">
        <v>0.39170874997485061</v>
      </c>
      <c r="L20" s="5">
        <f t="shared" si="4"/>
        <v>0</v>
      </c>
      <c r="M20" s="5">
        <f t="shared" si="5"/>
        <v>0</v>
      </c>
      <c r="N20" s="8">
        <f t="shared" si="6"/>
        <v>0</v>
      </c>
      <c r="O20" s="8">
        <f t="shared" si="7"/>
        <v>0</v>
      </c>
      <c r="P20" s="8" t="str">
        <f t="shared" si="8"/>
        <v>Nee</v>
      </c>
      <c r="Q20" s="8">
        <f t="shared" si="9"/>
        <v>0</v>
      </c>
      <c r="R20" s="1">
        <v>2.1413612565445026E-2</v>
      </c>
      <c r="S20" s="8">
        <f t="shared" si="10"/>
        <v>0</v>
      </c>
      <c r="T20" s="1">
        <v>9.2213214364802024E-2</v>
      </c>
      <c r="U20" s="8">
        <f t="shared" si="11"/>
        <v>0</v>
      </c>
      <c r="V20" s="1">
        <v>2.2456170367479187E-2</v>
      </c>
      <c r="W20" s="4">
        <f t="shared" si="12"/>
        <v>0</v>
      </c>
      <c r="X20" s="5">
        <f t="shared" si="13"/>
        <v>0</v>
      </c>
      <c r="Y20" s="5">
        <f t="shared" si="14"/>
        <v>0</v>
      </c>
      <c r="Z20" s="1">
        <v>2.1948233180595729E-3</v>
      </c>
      <c r="AA20" s="5">
        <f t="shared" si="19"/>
        <v>0.5</v>
      </c>
      <c r="AB20" s="5">
        <f t="shared" si="15"/>
        <v>0</v>
      </c>
      <c r="AC20" s="5">
        <f t="shared" si="20"/>
        <v>0</v>
      </c>
      <c r="AD20" s="5">
        <f t="shared" si="21"/>
        <v>0</v>
      </c>
      <c r="AE20" s="1">
        <v>0.77160203388743043</v>
      </c>
      <c r="AF20" s="5">
        <f t="shared" si="22"/>
        <v>0.5</v>
      </c>
      <c r="AG20" s="5">
        <f t="shared" si="23"/>
        <v>0</v>
      </c>
      <c r="AH20" s="1">
        <v>-5.6940504320430688E-3</v>
      </c>
      <c r="AI20" s="6">
        <f t="shared" si="16"/>
        <v>1</v>
      </c>
      <c r="AJ20" s="23">
        <v>2624.2212306853557</v>
      </c>
      <c r="AO20" t="s">
        <v>328</v>
      </c>
      <c r="AP20" s="7">
        <v>0.26300000000000001</v>
      </c>
      <c r="AQ20" s="10">
        <f t="shared" si="24"/>
        <v>0.5</v>
      </c>
      <c r="AR20" s="10">
        <f t="shared" si="25"/>
        <v>0</v>
      </c>
      <c r="AS20" s="9">
        <f t="shared" si="26"/>
        <v>8</v>
      </c>
      <c r="AV20" s="1"/>
    </row>
    <row r="21" spans="1:48" x14ac:dyDescent="0.35">
      <c r="A21" s="63" t="s">
        <v>19</v>
      </c>
      <c r="B21" s="1">
        <v>-0.20362602934378798</v>
      </c>
      <c r="C21" s="5">
        <f t="shared" si="17"/>
        <v>0.5</v>
      </c>
      <c r="D21" s="5">
        <f t="shared" si="18"/>
        <v>0.5</v>
      </c>
      <c r="E21" s="1">
        <v>2.0646795980209208E-2</v>
      </c>
      <c r="F21" s="5">
        <f t="shared" si="0"/>
        <v>0</v>
      </c>
      <c r="G21" s="5">
        <f t="shared" si="1"/>
        <v>0</v>
      </c>
      <c r="H21" s="1">
        <v>5.0302169111982355E-3</v>
      </c>
      <c r="I21" s="5">
        <f t="shared" si="2"/>
        <v>0</v>
      </c>
      <c r="J21" s="5">
        <f t="shared" si="3"/>
        <v>0</v>
      </c>
      <c r="K21" s="1">
        <v>0.45476378881901353</v>
      </c>
      <c r="L21" s="5">
        <f t="shared" si="4"/>
        <v>0</v>
      </c>
      <c r="M21" s="5">
        <f t="shared" si="5"/>
        <v>0</v>
      </c>
      <c r="N21" s="8">
        <f t="shared" si="6"/>
        <v>0</v>
      </c>
      <c r="O21" s="8">
        <f t="shared" si="7"/>
        <v>1</v>
      </c>
      <c r="P21" s="8" t="str">
        <f t="shared" si="8"/>
        <v>Nee</v>
      </c>
      <c r="Q21" s="8">
        <f t="shared" si="9"/>
        <v>0</v>
      </c>
      <c r="R21" s="1">
        <v>-1.5668776590225173E-2</v>
      </c>
      <c r="S21" s="8">
        <f t="shared" si="10"/>
        <v>1</v>
      </c>
      <c r="T21" s="1">
        <v>5.9779212664028331E-2</v>
      </c>
      <c r="U21" s="8">
        <f t="shared" si="11"/>
        <v>0</v>
      </c>
      <c r="V21" s="1">
        <v>-3.6791015390936641E-2</v>
      </c>
      <c r="W21" s="4">
        <f t="shared" si="12"/>
        <v>1</v>
      </c>
      <c r="X21" s="5">
        <f t="shared" si="13"/>
        <v>0.5</v>
      </c>
      <c r="Y21" s="5">
        <f t="shared" si="14"/>
        <v>0</v>
      </c>
      <c r="Z21" s="1">
        <v>7.9668213179024505E-2</v>
      </c>
      <c r="AA21" s="5">
        <f t="shared" si="19"/>
        <v>0</v>
      </c>
      <c r="AB21" s="5">
        <f t="shared" si="15"/>
        <v>0</v>
      </c>
      <c r="AC21" s="5">
        <f t="shared" si="20"/>
        <v>0.5</v>
      </c>
      <c r="AD21" s="5">
        <f t="shared" si="21"/>
        <v>0.5</v>
      </c>
      <c r="AE21" s="1">
        <v>0.63469209566691209</v>
      </c>
      <c r="AF21" s="5">
        <f t="shared" si="22"/>
        <v>0</v>
      </c>
      <c r="AG21" s="5">
        <f t="shared" si="23"/>
        <v>0</v>
      </c>
      <c r="AH21" s="1">
        <v>2.140863707178443E-2</v>
      </c>
      <c r="AI21" s="6">
        <f t="shared" si="16"/>
        <v>0</v>
      </c>
      <c r="AJ21" s="23">
        <v>2294.5084961276152</v>
      </c>
      <c r="AN21" s="5">
        <v>1</v>
      </c>
      <c r="AO21" t="s">
        <v>327</v>
      </c>
      <c r="AP21" s="7">
        <v>0.35749999999999998</v>
      </c>
      <c r="AQ21" s="10">
        <f t="shared" si="24"/>
        <v>0.5</v>
      </c>
      <c r="AR21" s="10">
        <f t="shared" si="25"/>
        <v>0.5</v>
      </c>
      <c r="AS21" s="119">
        <f t="shared" si="26"/>
        <v>5.5</v>
      </c>
      <c r="AV21" s="1"/>
    </row>
    <row r="22" spans="1:48" x14ac:dyDescent="0.35">
      <c r="A22" s="63" t="s">
        <v>20</v>
      </c>
      <c r="B22" s="1">
        <v>-1.835610850499694E-2</v>
      </c>
      <c r="C22" s="5">
        <f t="shared" si="17"/>
        <v>0</v>
      </c>
      <c r="D22" s="5">
        <f t="shared" si="18"/>
        <v>0</v>
      </c>
      <c r="E22" s="1">
        <v>0.10654701203344891</v>
      </c>
      <c r="F22" s="5">
        <f t="shared" si="0"/>
        <v>0</v>
      </c>
      <c r="G22" s="5">
        <f t="shared" si="1"/>
        <v>0</v>
      </c>
      <c r="H22" s="1">
        <v>0.10705119314705282</v>
      </c>
      <c r="I22" s="5">
        <f t="shared" si="2"/>
        <v>0</v>
      </c>
      <c r="J22" s="5">
        <f t="shared" si="3"/>
        <v>0</v>
      </c>
      <c r="K22" s="1">
        <v>0.47407107694382628</v>
      </c>
      <c r="L22" s="5">
        <f t="shared" si="4"/>
        <v>0</v>
      </c>
      <c r="M22" s="5">
        <f t="shared" si="5"/>
        <v>0</v>
      </c>
      <c r="N22" s="8">
        <f t="shared" si="6"/>
        <v>0</v>
      </c>
      <c r="O22" s="8">
        <f t="shared" si="7"/>
        <v>1</v>
      </c>
      <c r="P22" s="8" t="str">
        <f t="shared" si="8"/>
        <v>Nee</v>
      </c>
      <c r="Q22" s="8">
        <f t="shared" si="9"/>
        <v>0</v>
      </c>
      <c r="R22" s="1">
        <v>-5.0685654008438816E-2</v>
      </c>
      <c r="S22" s="8">
        <f t="shared" si="10"/>
        <v>1</v>
      </c>
      <c r="T22" s="1">
        <v>2.3345935727788279E-2</v>
      </c>
      <c r="U22" s="8">
        <f t="shared" si="11"/>
        <v>0</v>
      </c>
      <c r="V22" s="1">
        <v>-3.8425453803793592E-2</v>
      </c>
      <c r="W22" s="4">
        <f t="shared" si="12"/>
        <v>1</v>
      </c>
      <c r="X22" s="5">
        <f t="shared" si="13"/>
        <v>0.5</v>
      </c>
      <c r="Y22" s="5">
        <f t="shared" si="14"/>
        <v>0</v>
      </c>
      <c r="Z22" s="1">
        <v>4.0414032225168262E-2</v>
      </c>
      <c r="AA22" s="5">
        <f t="shared" si="19"/>
        <v>0</v>
      </c>
      <c r="AB22" s="5">
        <f t="shared" si="15"/>
        <v>0</v>
      </c>
      <c r="AC22" s="5">
        <f t="shared" si="20"/>
        <v>0</v>
      </c>
      <c r="AD22" s="5">
        <f t="shared" si="21"/>
        <v>0</v>
      </c>
      <c r="AE22" s="1">
        <v>0.72765191788664429</v>
      </c>
      <c r="AF22" s="5">
        <f t="shared" si="22"/>
        <v>0</v>
      </c>
      <c r="AG22" s="5">
        <f t="shared" si="23"/>
        <v>0</v>
      </c>
      <c r="AH22" s="1">
        <v>4.8489654044328125E-2</v>
      </c>
      <c r="AI22" s="6">
        <f t="shared" si="16"/>
        <v>0</v>
      </c>
      <c r="AJ22" s="23">
        <v>2554.6864047484455</v>
      </c>
      <c r="AN22" s="5">
        <v>1</v>
      </c>
      <c r="AO22" t="s">
        <v>327</v>
      </c>
      <c r="AP22" s="7">
        <v>0.32450000000000001</v>
      </c>
      <c r="AQ22" s="10">
        <f t="shared" si="24"/>
        <v>0.5</v>
      </c>
      <c r="AR22" s="10">
        <f t="shared" si="25"/>
        <v>0.5</v>
      </c>
      <c r="AS22" s="9">
        <f t="shared" si="26"/>
        <v>7.5</v>
      </c>
      <c r="AV22" s="1"/>
    </row>
    <row r="23" spans="1:48" x14ac:dyDescent="0.35">
      <c r="A23" s="63" t="s">
        <v>21</v>
      </c>
      <c r="B23" s="1">
        <v>4.8303111180888085E-2</v>
      </c>
      <c r="C23" s="5">
        <f t="shared" si="17"/>
        <v>0</v>
      </c>
      <c r="D23" s="5">
        <f t="shared" si="18"/>
        <v>0</v>
      </c>
      <c r="E23" s="1">
        <v>0.15676269722898187</v>
      </c>
      <c r="F23" s="5">
        <f t="shared" si="0"/>
        <v>0</v>
      </c>
      <c r="G23" s="5">
        <f t="shared" si="1"/>
        <v>0</v>
      </c>
      <c r="H23" s="1">
        <v>0.15673522254494074</v>
      </c>
      <c r="I23" s="5">
        <f t="shared" si="2"/>
        <v>0</v>
      </c>
      <c r="J23" s="5">
        <f t="shared" si="3"/>
        <v>0</v>
      </c>
      <c r="K23" s="1">
        <v>0.25942568201640592</v>
      </c>
      <c r="L23" s="5">
        <f t="shared" si="4"/>
        <v>0</v>
      </c>
      <c r="M23" s="5">
        <f t="shared" si="5"/>
        <v>0</v>
      </c>
      <c r="N23" s="8">
        <f t="shared" si="6"/>
        <v>0</v>
      </c>
      <c r="O23" s="8">
        <f t="shared" si="7"/>
        <v>0</v>
      </c>
      <c r="P23" s="8" t="str">
        <f t="shared" si="8"/>
        <v>Nee</v>
      </c>
      <c r="Q23" s="8">
        <f t="shared" si="9"/>
        <v>0</v>
      </c>
      <c r="R23" s="1">
        <v>3.5926538272487603E-2</v>
      </c>
      <c r="S23" s="8">
        <f t="shared" si="10"/>
        <v>0</v>
      </c>
      <c r="T23" s="1">
        <v>2.511349239864865E-2</v>
      </c>
      <c r="U23" s="8">
        <f t="shared" si="11"/>
        <v>0</v>
      </c>
      <c r="V23" s="1">
        <v>1.3109349242483711E-2</v>
      </c>
      <c r="W23" s="4">
        <f t="shared" si="12"/>
        <v>0</v>
      </c>
      <c r="X23" s="5">
        <f t="shared" si="13"/>
        <v>0</v>
      </c>
      <c r="Y23" s="5">
        <f t="shared" si="14"/>
        <v>0</v>
      </c>
      <c r="Z23" s="1">
        <v>3.4863411570766938E-2</v>
      </c>
      <c r="AA23" s="5">
        <f t="shared" si="19"/>
        <v>0</v>
      </c>
      <c r="AB23" s="5">
        <f t="shared" si="15"/>
        <v>0</v>
      </c>
      <c r="AC23" s="5">
        <f t="shared" si="20"/>
        <v>0</v>
      </c>
      <c r="AD23" s="5">
        <f t="shared" si="21"/>
        <v>0</v>
      </c>
      <c r="AE23" s="1">
        <v>0.74671928053592729</v>
      </c>
      <c r="AF23" s="5">
        <f t="shared" si="22"/>
        <v>0</v>
      </c>
      <c r="AG23" s="5">
        <f t="shared" si="23"/>
        <v>0</v>
      </c>
      <c r="AH23" s="1">
        <v>6.4966021884572886E-2</v>
      </c>
      <c r="AI23" s="6">
        <f t="shared" si="16"/>
        <v>0</v>
      </c>
      <c r="AJ23" s="23">
        <v>2056.5304209056453</v>
      </c>
      <c r="AO23" t="s">
        <v>326</v>
      </c>
      <c r="AP23" s="7">
        <v>0.26349999999999996</v>
      </c>
      <c r="AQ23" s="10">
        <f t="shared" si="24"/>
        <v>0.5</v>
      </c>
      <c r="AR23" s="10">
        <f t="shared" si="25"/>
        <v>0</v>
      </c>
      <c r="AS23" s="9">
        <f t="shared" si="26"/>
        <v>10</v>
      </c>
      <c r="AV23" s="1"/>
    </row>
    <row r="24" spans="1:48" x14ac:dyDescent="0.35">
      <c r="A24" s="63" t="s">
        <v>22</v>
      </c>
      <c r="B24" s="1">
        <v>-7.3200016280237146E-2</v>
      </c>
      <c r="C24" s="5">
        <f t="shared" si="17"/>
        <v>0.5</v>
      </c>
      <c r="D24" s="5">
        <f t="shared" si="18"/>
        <v>0.5</v>
      </c>
      <c r="E24" s="1">
        <v>0.85906741374866025</v>
      </c>
      <c r="F24" s="5">
        <f t="shared" si="0"/>
        <v>0</v>
      </c>
      <c r="G24" s="5">
        <f t="shared" si="1"/>
        <v>0</v>
      </c>
      <c r="H24" s="1">
        <v>0.79016225969691622</v>
      </c>
      <c r="I24" s="5">
        <f t="shared" si="2"/>
        <v>0</v>
      </c>
      <c r="J24" s="5">
        <f t="shared" si="3"/>
        <v>0</v>
      </c>
      <c r="K24" s="1">
        <v>0.2368527447834432</v>
      </c>
      <c r="L24" s="5">
        <f t="shared" si="4"/>
        <v>0</v>
      </c>
      <c r="M24" s="5">
        <f t="shared" si="5"/>
        <v>0</v>
      </c>
      <c r="N24" s="8">
        <f t="shared" si="6"/>
        <v>0</v>
      </c>
      <c r="O24" s="8">
        <f t="shared" si="7"/>
        <v>1</v>
      </c>
      <c r="P24" s="8" t="str">
        <f t="shared" si="8"/>
        <v>Nee</v>
      </c>
      <c r="Q24" s="8">
        <f t="shared" si="9"/>
        <v>0</v>
      </c>
      <c r="R24" s="1">
        <v>-2.9193672198349202E-2</v>
      </c>
      <c r="S24" s="8">
        <f t="shared" si="10"/>
        <v>1</v>
      </c>
      <c r="T24" s="1">
        <v>-3.8570893301888873E-3</v>
      </c>
      <c r="U24" s="8">
        <f t="shared" si="11"/>
        <v>1</v>
      </c>
      <c r="V24" s="1">
        <v>-7.2447055312105709E-3</v>
      </c>
      <c r="W24" s="4">
        <f t="shared" si="12"/>
        <v>1</v>
      </c>
      <c r="X24" s="5">
        <f t="shared" si="13"/>
        <v>0.5</v>
      </c>
      <c r="Y24" s="5">
        <f t="shared" si="14"/>
        <v>0.5</v>
      </c>
      <c r="Z24" s="1">
        <v>2.1350852677420669E-3</v>
      </c>
      <c r="AA24" s="5">
        <f t="shared" si="19"/>
        <v>0.5</v>
      </c>
      <c r="AB24" s="5">
        <f t="shared" si="15"/>
        <v>0</v>
      </c>
      <c r="AC24" s="5">
        <f t="shared" si="20"/>
        <v>0</v>
      </c>
      <c r="AD24" s="5">
        <f t="shared" si="21"/>
        <v>0</v>
      </c>
      <c r="AE24" s="1">
        <v>0.66014326608690932</v>
      </c>
      <c r="AF24" s="5">
        <f t="shared" si="22"/>
        <v>0</v>
      </c>
      <c r="AG24" s="5">
        <f t="shared" si="23"/>
        <v>0</v>
      </c>
      <c r="AH24" s="1">
        <v>4.4659098194892798E-2</v>
      </c>
      <c r="AI24" s="6">
        <f t="shared" si="16"/>
        <v>0</v>
      </c>
      <c r="AJ24" s="23">
        <v>2132.1384267816802</v>
      </c>
      <c r="AO24" t="s">
        <v>327</v>
      </c>
      <c r="AP24" s="7">
        <v>0.27150000000000002</v>
      </c>
      <c r="AQ24" s="10">
        <f t="shared" si="24"/>
        <v>0.5</v>
      </c>
      <c r="AR24" s="10">
        <f t="shared" si="25"/>
        <v>0</v>
      </c>
      <c r="AS24" s="9">
        <f t="shared" si="26"/>
        <v>6.5</v>
      </c>
      <c r="AV24" s="1"/>
    </row>
    <row r="25" spans="1:48" x14ac:dyDescent="0.35">
      <c r="A25" s="63" t="s">
        <v>23</v>
      </c>
      <c r="B25" s="1">
        <v>5.9069666851592401E-2</v>
      </c>
      <c r="C25" s="5">
        <f t="shared" si="17"/>
        <v>0</v>
      </c>
      <c r="D25" s="5">
        <f t="shared" si="18"/>
        <v>0</v>
      </c>
      <c r="E25" s="1">
        <v>0.84933097631383458</v>
      </c>
      <c r="F25" s="5">
        <f t="shared" si="0"/>
        <v>0</v>
      </c>
      <c r="G25" s="5">
        <f t="shared" si="1"/>
        <v>0</v>
      </c>
      <c r="H25" s="1">
        <v>0.6934787351079934</v>
      </c>
      <c r="I25" s="5">
        <f t="shared" si="2"/>
        <v>0</v>
      </c>
      <c r="J25" s="5">
        <f t="shared" si="3"/>
        <v>0</v>
      </c>
      <c r="K25" s="1">
        <v>0.34873078224308962</v>
      </c>
      <c r="L25" s="5">
        <f t="shared" si="4"/>
        <v>0</v>
      </c>
      <c r="M25" s="5">
        <f t="shared" si="5"/>
        <v>0</v>
      </c>
      <c r="N25" s="8">
        <f t="shared" si="6"/>
        <v>0</v>
      </c>
      <c r="O25" s="8">
        <f t="shared" si="7"/>
        <v>0</v>
      </c>
      <c r="P25" s="8" t="str">
        <f t="shared" si="8"/>
        <v>Nee</v>
      </c>
      <c r="Q25" s="8">
        <f t="shared" si="9"/>
        <v>0</v>
      </c>
      <c r="R25" s="1">
        <v>2.8248288205544859E-2</v>
      </c>
      <c r="S25" s="8">
        <f t="shared" si="10"/>
        <v>0</v>
      </c>
      <c r="T25" s="1">
        <v>5.9471427527802601E-2</v>
      </c>
      <c r="U25" s="8">
        <f t="shared" si="11"/>
        <v>0</v>
      </c>
      <c r="V25" s="1">
        <v>9.4979736527846997E-2</v>
      </c>
      <c r="W25" s="4">
        <f t="shared" si="12"/>
        <v>0</v>
      </c>
      <c r="X25" s="5">
        <f t="shared" si="13"/>
        <v>0</v>
      </c>
      <c r="Y25" s="5">
        <f t="shared" si="14"/>
        <v>0</v>
      </c>
      <c r="Z25" s="1">
        <v>3.3402993916256854E-2</v>
      </c>
      <c r="AA25" s="5">
        <f t="shared" si="19"/>
        <v>0</v>
      </c>
      <c r="AB25" s="5">
        <f t="shared" si="15"/>
        <v>0</v>
      </c>
      <c r="AC25" s="5">
        <f t="shared" si="20"/>
        <v>0</v>
      </c>
      <c r="AD25" s="5">
        <f t="shared" si="21"/>
        <v>0</v>
      </c>
      <c r="AE25" s="1">
        <v>0.61081909561914072</v>
      </c>
      <c r="AF25" s="5">
        <f t="shared" si="22"/>
        <v>0</v>
      </c>
      <c r="AG25" s="5">
        <f t="shared" si="23"/>
        <v>0</v>
      </c>
      <c r="AH25" s="1">
        <v>4.8207089376611043E-2</v>
      </c>
      <c r="AI25" s="6">
        <f t="shared" si="16"/>
        <v>0</v>
      </c>
      <c r="AJ25" s="23">
        <v>1735.7095155930469</v>
      </c>
      <c r="AL25" s="5">
        <v>1</v>
      </c>
      <c r="AO25" t="s">
        <v>327</v>
      </c>
      <c r="AP25" s="7">
        <v>0.21199999999999999</v>
      </c>
      <c r="AQ25" s="10">
        <f t="shared" si="24"/>
        <v>0</v>
      </c>
      <c r="AR25" s="10">
        <f t="shared" si="25"/>
        <v>0</v>
      </c>
      <c r="AS25" s="9">
        <f t="shared" si="26"/>
        <v>9</v>
      </c>
      <c r="AV25" s="1"/>
    </row>
    <row r="26" spans="1:48" x14ac:dyDescent="0.35">
      <c r="A26" s="63" t="s">
        <v>357</v>
      </c>
      <c r="B26" s="1">
        <v>7.5646413562219531E-2</v>
      </c>
      <c r="C26" s="5">
        <f t="shared" si="17"/>
        <v>0</v>
      </c>
      <c r="D26" s="5">
        <f t="shared" si="18"/>
        <v>0</v>
      </c>
      <c r="E26" s="1">
        <v>8.6516133627751263E-2</v>
      </c>
      <c r="F26" s="5">
        <f t="shared" si="0"/>
        <v>0</v>
      </c>
      <c r="G26" s="5">
        <f t="shared" si="1"/>
        <v>0</v>
      </c>
      <c r="H26" s="1">
        <v>9.8799059762091315E-2</v>
      </c>
      <c r="I26" s="5">
        <f t="shared" si="2"/>
        <v>0</v>
      </c>
      <c r="J26" s="5">
        <f t="shared" si="3"/>
        <v>0</v>
      </c>
      <c r="K26" s="1">
        <v>0.41516822721175084</v>
      </c>
      <c r="L26" s="5">
        <f t="shared" si="4"/>
        <v>0</v>
      </c>
      <c r="M26" s="5">
        <f t="shared" si="5"/>
        <v>0</v>
      </c>
      <c r="N26" s="8">
        <f t="shared" si="6"/>
        <v>0</v>
      </c>
      <c r="O26" s="8">
        <f t="shared" si="7"/>
        <v>0</v>
      </c>
      <c r="P26" s="8" t="str">
        <f t="shared" si="8"/>
        <v>Nee</v>
      </c>
      <c r="Q26" s="8">
        <f t="shared" si="9"/>
        <v>0</v>
      </c>
      <c r="R26" s="1">
        <v>-3.6476888261522261E-2</v>
      </c>
      <c r="S26" s="8">
        <f t="shared" si="10"/>
        <v>1</v>
      </c>
      <c r="T26" s="1">
        <v>-5.1288775663120033E-2</v>
      </c>
      <c r="U26" s="8">
        <f t="shared" si="11"/>
        <v>1</v>
      </c>
      <c r="V26" s="1">
        <v>9.7514067953557951E-2</v>
      </c>
      <c r="W26" s="4">
        <f t="shared" si="12"/>
        <v>0</v>
      </c>
      <c r="X26" s="5">
        <f t="shared" si="13"/>
        <v>0.5</v>
      </c>
      <c r="Y26" s="5">
        <f t="shared" si="14"/>
        <v>0</v>
      </c>
      <c r="Z26" s="1">
        <v>5.2482370539212196E-2</v>
      </c>
      <c r="AA26" s="5">
        <f t="shared" si="19"/>
        <v>0</v>
      </c>
      <c r="AB26" s="5">
        <f t="shared" si="15"/>
        <v>0</v>
      </c>
      <c r="AC26" s="5">
        <f t="shared" si="20"/>
        <v>0.5</v>
      </c>
      <c r="AD26" s="5">
        <f t="shared" si="21"/>
        <v>0</v>
      </c>
      <c r="AE26" s="1">
        <v>0.76266115820215119</v>
      </c>
      <c r="AF26" s="5">
        <f t="shared" si="22"/>
        <v>0.5</v>
      </c>
      <c r="AG26" s="5">
        <f t="shared" si="23"/>
        <v>0</v>
      </c>
      <c r="AH26" s="1">
        <v>4.0375474443641677E-3</v>
      </c>
      <c r="AI26" s="6">
        <f t="shared" si="16"/>
        <v>0</v>
      </c>
      <c r="AJ26" s="23">
        <v>1838.6614862781375</v>
      </c>
      <c r="AL26" s="5">
        <v>1</v>
      </c>
      <c r="AO26" t="s">
        <v>326</v>
      </c>
      <c r="AP26" s="7">
        <v>0.26450000000000001</v>
      </c>
      <c r="AQ26" s="10">
        <f t="shared" si="24"/>
        <v>0.5</v>
      </c>
      <c r="AR26" s="10">
        <f t="shared" si="25"/>
        <v>0</v>
      </c>
      <c r="AS26" s="9">
        <f t="shared" si="26"/>
        <v>7.5</v>
      </c>
      <c r="AV26" s="1"/>
    </row>
    <row r="27" spans="1:48" x14ac:dyDescent="0.35">
      <c r="A27" s="63" t="s">
        <v>24</v>
      </c>
      <c r="B27" s="1">
        <v>-9.7110151998498779E-3</v>
      </c>
      <c r="C27" s="5">
        <f t="shared" si="17"/>
        <v>0</v>
      </c>
      <c r="D27" s="5">
        <f t="shared" si="18"/>
        <v>0</v>
      </c>
      <c r="E27" s="1">
        <v>3.7896415837868271E-2</v>
      </c>
      <c r="F27" s="5">
        <f t="shared" si="0"/>
        <v>0</v>
      </c>
      <c r="G27" s="5">
        <f t="shared" si="1"/>
        <v>0</v>
      </c>
      <c r="H27" s="1">
        <v>6.5167010696190658E-2</v>
      </c>
      <c r="I27" s="5">
        <f t="shared" si="2"/>
        <v>0</v>
      </c>
      <c r="J27" s="5">
        <f t="shared" si="3"/>
        <v>0</v>
      </c>
      <c r="K27" s="1">
        <v>0.64784319285435787</v>
      </c>
      <c r="L27" s="5">
        <f t="shared" si="4"/>
        <v>0</v>
      </c>
      <c r="M27" s="5">
        <f t="shared" si="5"/>
        <v>0</v>
      </c>
      <c r="N27" s="8">
        <f t="shared" si="6"/>
        <v>0</v>
      </c>
      <c r="O27" s="8">
        <f t="shared" si="7"/>
        <v>1</v>
      </c>
      <c r="P27" s="8" t="str">
        <f t="shared" si="8"/>
        <v>Nee</v>
      </c>
      <c r="Q27" s="8">
        <f t="shared" si="9"/>
        <v>0</v>
      </c>
      <c r="R27" s="1">
        <v>-3.3125831338121837E-2</v>
      </c>
      <c r="S27" s="8">
        <f t="shared" si="10"/>
        <v>1</v>
      </c>
      <c r="T27" s="1">
        <v>5.5582675935327661E-2</v>
      </c>
      <c r="U27" s="8">
        <f t="shared" si="11"/>
        <v>0</v>
      </c>
      <c r="V27" s="1">
        <v>-2.0454118971664478E-2</v>
      </c>
      <c r="W27" s="4">
        <f t="shared" si="12"/>
        <v>1</v>
      </c>
      <c r="X27" s="5">
        <f t="shared" si="13"/>
        <v>0.5</v>
      </c>
      <c r="Y27" s="5">
        <f t="shared" si="14"/>
        <v>0</v>
      </c>
      <c r="Z27" s="1">
        <v>3.6901857759429536E-2</v>
      </c>
      <c r="AA27" s="5">
        <f t="shared" si="19"/>
        <v>0</v>
      </c>
      <c r="AB27" s="5">
        <f t="shared" si="15"/>
        <v>0</v>
      </c>
      <c r="AC27" s="5">
        <f t="shared" si="20"/>
        <v>0</v>
      </c>
      <c r="AD27" s="5">
        <f t="shared" si="21"/>
        <v>0</v>
      </c>
      <c r="AE27" s="1">
        <v>0.75640833176956279</v>
      </c>
      <c r="AF27" s="5">
        <f t="shared" si="22"/>
        <v>0.5</v>
      </c>
      <c r="AG27" s="5">
        <f t="shared" si="23"/>
        <v>0</v>
      </c>
      <c r="AH27" s="1">
        <v>2.0319711424533746E-2</v>
      </c>
      <c r="AI27" s="6">
        <f t="shared" si="16"/>
        <v>0</v>
      </c>
      <c r="AJ27" s="23">
        <v>2032.3703755293068</v>
      </c>
      <c r="AO27" t="s">
        <v>326</v>
      </c>
      <c r="AP27" s="7">
        <v>0.29799999999999999</v>
      </c>
      <c r="AQ27" s="10">
        <f t="shared" si="24"/>
        <v>0.5</v>
      </c>
      <c r="AR27" s="10">
        <f t="shared" si="25"/>
        <v>0</v>
      </c>
      <c r="AS27" s="9">
        <f t="shared" si="26"/>
        <v>8</v>
      </c>
      <c r="AV27" s="1"/>
    </row>
    <row r="28" spans="1:48" x14ac:dyDescent="0.35">
      <c r="A28" s="63" t="s">
        <v>25</v>
      </c>
      <c r="B28" s="1">
        <v>4.7502991093189173E-2</v>
      </c>
      <c r="C28" s="5">
        <f t="shared" si="17"/>
        <v>0</v>
      </c>
      <c r="D28" s="5">
        <f t="shared" si="18"/>
        <v>0</v>
      </c>
      <c r="E28" s="1">
        <v>-0.17343909248017017</v>
      </c>
      <c r="F28" s="5">
        <f t="shared" si="0"/>
        <v>0</v>
      </c>
      <c r="G28" s="5">
        <f t="shared" si="1"/>
        <v>0</v>
      </c>
      <c r="H28" s="1">
        <v>-0.16497983781628042</v>
      </c>
      <c r="I28" s="5">
        <f t="shared" si="2"/>
        <v>0</v>
      </c>
      <c r="J28" s="5">
        <f t="shared" si="3"/>
        <v>0</v>
      </c>
      <c r="K28" s="1">
        <v>0.51437699680511184</v>
      </c>
      <c r="L28" s="5">
        <f t="shared" si="4"/>
        <v>0</v>
      </c>
      <c r="M28" s="5">
        <f t="shared" si="5"/>
        <v>0</v>
      </c>
      <c r="N28" s="8">
        <f t="shared" si="6"/>
        <v>0</v>
      </c>
      <c r="O28" s="8">
        <f t="shared" si="7"/>
        <v>0</v>
      </c>
      <c r="P28" s="8" t="str">
        <f t="shared" si="8"/>
        <v>Nee</v>
      </c>
      <c r="Q28" s="8">
        <f t="shared" si="9"/>
        <v>0</v>
      </c>
      <c r="R28" s="1">
        <v>-6.7233363593848863E-2</v>
      </c>
      <c r="S28" s="8">
        <f t="shared" si="10"/>
        <v>1</v>
      </c>
      <c r="T28" s="1">
        <v>8.5682099310832302E-2</v>
      </c>
      <c r="U28" s="8">
        <f t="shared" si="11"/>
        <v>0</v>
      </c>
      <c r="V28" s="1">
        <v>5.018389684051934E-2</v>
      </c>
      <c r="W28" s="4">
        <f t="shared" si="12"/>
        <v>0</v>
      </c>
      <c r="X28" s="5">
        <f t="shared" si="13"/>
        <v>0</v>
      </c>
      <c r="Y28" s="5">
        <f t="shared" si="14"/>
        <v>0</v>
      </c>
      <c r="Z28" s="1">
        <v>7.6439048167678471E-4</v>
      </c>
      <c r="AA28" s="5">
        <f t="shared" si="19"/>
        <v>0.5</v>
      </c>
      <c r="AB28" s="5">
        <f t="shared" si="15"/>
        <v>0</v>
      </c>
      <c r="AC28" s="5">
        <f t="shared" si="20"/>
        <v>0</v>
      </c>
      <c r="AD28" s="5">
        <f t="shared" si="21"/>
        <v>0</v>
      </c>
      <c r="AE28" s="1">
        <v>0.74679842247529582</v>
      </c>
      <c r="AF28" s="5">
        <f t="shared" si="22"/>
        <v>0</v>
      </c>
      <c r="AG28" s="5">
        <f t="shared" si="23"/>
        <v>0</v>
      </c>
      <c r="AH28" s="1">
        <v>6.9772736725892676E-5</v>
      </c>
      <c r="AI28" s="6">
        <f t="shared" si="16"/>
        <v>0</v>
      </c>
      <c r="AJ28" s="23">
        <v>2245.7395848887563</v>
      </c>
      <c r="AO28" t="s">
        <v>326</v>
      </c>
      <c r="AP28" s="7">
        <v>0.27949999999999997</v>
      </c>
      <c r="AQ28" s="10">
        <f t="shared" si="24"/>
        <v>0.5</v>
      </c>
      <c r="AR28" s="10">
        <f t="shared" si="25"/>
        <v>0</v>
      </c>
      <c r="AS28" s="9">
        <f t="shared" si="26"/>
        <v>9.5</v>
      </c>
      <c r="AV28" s="1"/>
    </row>
    <row r="29" spans="1:48" x14ac:dyDescent="0.35">
      <c r="A29" s="63" t="s">
        <v>26</v>
      </c>
      <c r="B29" s="1">
        <v>4.8280137808715852E-2</v>
      </c>
      <c r="C29" s="5">
        <f t="shared" si="17"/>
        <v>0</v>
      </c>
      <c r="D29" s="5">
        <f t="shared" si="18"/>
        <v>0</v>
      </c>
      <c r="E29" s="1">
        <v>6.9500796559490832E-2</v>
      </c>
      <c r="F29" s="5">
        <f t="shared" si="0"/>
        <v>0</v>
      </c>
      <c r="G29" s="5">
        <f t="shared" si="1"/>
        <v>0</v>
      </c>
      <c r="H29" s="1">
        <v>7.6017202545851217E-2</v>
      </c>
      <c r="I29" s="5">
        <f t="shared" si="2"/>
        <v>0</v>
      </c>
      <c r="J29" s="5">
        <f t="shared" si="3"/>
        <v>0</v>
      </c>
      <c r="K29" s="1">
        <v>0.52646363464120671</v>
      </c>
      <c r="L29" s="5">
        <f t="shared" si="4"/>
        <v>0</v>
      </c>
      <c r="M29" s="5">
        <f t="shared" si="5"/>
        <v>0</v>
      </c>
      <c r="N29" s="8">
        <f t="shared" si="6"/>
        <v>0</v>
      </c>
      <c r="O29" s="8">
        <f t="shared" si="7"/>
        <v>0</v>
      </c>
      <c r="P29" s="8" t="str">
        <f t="shared" si="8"/>
        <v>Nee</v>
      </c>
      <c r="Q29" s="8">
        <f t="shared" si="9"/>
        <v>0</v>
      </c>
      <c r="R29" s="1">
        <v>2.0038700925630388E-2</v>
      </c>
      <c r="S29" s="8">
        <f t="shared" si="10"/>
        <v>0</v>
      </c>
      <c r="T29" s="1">
        <v>8.3799080297134773E-2</v>
      </c>
      <c r="U29" s="8">
        <f t="shared" si="11"/>
        <v>0</v>
      </c>
      <c r="V29" s="1">
        <v>4.6380951633535547E-2</v>
      </c>
      <c r="W29" s="4">
        <f t="shared" si="12"/>
        <v>0</v>
      </c>
      <c r="X29" s="5">
        <f t="shared" si="13"/>
        <v>0</v>
      </c>
      <c r="Y29" s="5">
        <f t="shared" si="14"/>
        <v>0</v>
      </c>
      <c r="Z29" s="1">
        <v>1.0115913139700054E-2</v>
      </c>
      <c r="AA29" s="5">
        <f t="shared" si="19"/>
        <v>0.5</v>
      </c>
      <c r="AB29" s="5">
        <f t="shared" si="15"/>
        <v>0</v>
      </c>
      <c r="AC29" s="5">
        <f t="shared" si="20"/>
        <v>0</v>
      </c>
      <c r="AD29" s="5">
        <f t="shared" si="21"/>
        <v>0</v>
      </c>
      <c r="AE29" s="1">
        <v>0.74403779339401654</v>
      </c>
      <c r="AF29" s="5">
        <f t="shared" si="22"/>
        <v>0</v>
      </c>
      <c r="AG29" s="5">
        <f t="shared" si="23"/>
        <v>0</v>
      </c>
      <c r="AH29" s="1">
        <v>3.7689122949374258E-2</v>
      </c>
      <c r="AI29" s="6">
        <f t="shared" si="16"/>
        <v>0</v>
      </c>
      <c r="AJ29" s="23">
        <v>2073.360320234538</v>
      </c>
      <c r="AO29" t="s">
        <v>326</v>
      </c>
      <c r="AP29" s="7">
        <v>0.20199999999999999</v>
      </c>
      <c r="AQ29" s="10">
        <f t="shared" si="24"/>
        <v>0</v>
      </c>
      <c r="AR29" s="10">
        <f t="shared" si="25"/>
        <v>0</v>
      </c>
      <c r="AS29" s="9">
        <f t="shared" si="26"/>
        <v>9.5</v>
      </c>
      <c r="AV29" s="1"/>
    </row>
    <row r="30" spans="1:48" x14ac:dyDescent="0.35">
      <c r="A30" s="63" t="s">
        <v>27</v>
      </c>
      <c r="B30" s="1">
        <v>0.1585096350097828</v>
      </c>
      <c r="C30" s="5">
        <f t="shared" si="17"/>
        <v>0</v>
      </c>
      <c r="D30" s="5">
        <f t="shared" si="18"/>
        <v>0</v>
      </c>
      <c r="E30" s="1">
        <v>0.17647058823529413</v>
      </c>
      <c r="F30" s="5">
        <f t="shared" si="0"/>
        <v>0</v>
      </c>
      <c r="G30" s="5">
        <f t="shared" si="1"/>
        <v>0</v>
      </c>
      <c r="H30" s="1">
        <v>0.12167785707247725</v>
      </c>
      <c r="I30" s="5">
        <f t="shared" si="2"/>
        <v>0</v>
      </c>
      <c r="J30" s="5">
        <f t="shared" si="3"/>
        <v>0</v>
      </c>
      <c r="K30" s="1">
        <v>0.45412838749092249</v>
      </c>
      <c r="L30" s="5">
        <f t="shared" si="4"/>
        <v>0</v>
      </c>
      <c r="M30" s="5">
        <f t="shared" si="5"/>
        <v>0</v>
      </c>
      <c r="N30" s="8">
        <f t="shared" si="6"/>
        <v>0</v>
      </c>
      <c r="O30" s="8">
        <f t="shared" si="7"/>
        <v>0</v>
      </c>
      <c r="P30" s="8" t="str">
        <f t="shared" si="8"/>
        <v>Nee</v>
      </c>
      <c r="Q30" s="8">
        <f t="shared" si="9"/>
        <v>0</v>
      </c>
      <c r="R30" s="1">
        <v>8.8067898152770843E-3</v>
      </c>
      <c r="S30" s="8">
        <f t="shared" si="10"/>
        <v>0</v>
      </c>
      <c r="T30" s="1">
        <v>8.1959247141144845E-2</v>
      </c>
      <c r="U30" s="8">
        <f t="shared" si="11"/>
        <v>0</v>
      </c>
      <c r="V30" s="1">
        <v>0.15562405866869361</v>
      </c>
      <c r="W30" s="4">
        <f t="shared" si="12"/>
        <v>0</v>
      </c>
      <c r="X30" s="5">
        <f t="shared" si="13"/>
        <v>0</v>
      </c>
      <c r="Y30" s="5">
        <f t="shared" si="14"/>
        <v>0</v>
      </c>
      <c r="Z30" s="1">
        <v>5.6937347803442985E-2</v>
      </c>
      <c r="AA30" s="5">
        <f t="shared" si="19"/>
        <v>0</v>
      </c>
      <c r="AB30" s="5">
        <f t="shared" si="15"/>
        <v>0</v>
      </c>
      <c r="AC30" s="5">
        <f t="shared" si="20"/>
        <v>0.5</v>
      </c>
      <c r="AD30" s="5">
        <f t="shared" si="21"/>
        <v>0</v>
      </c>
      <c r="AE30" s="1">
        <v>0.56215249919063104</v>
      </c>
      <c r="AF30" s="5">
        <f t="shared" si="22"/>
        <v>0</v>
      </c>
      <c r="AG30" s="5">
        <f t="shared" si="23"/>
        <v>0</v>
      </c>
      <c r="AH30" s="1">
        <v>5.1716906039706856E-2</v>
      </c>
      <c r="AI30" s="6">
        <f t="shared" si="16"/>
        <v>0</v>
      </c>
      <c r="AJ30" s="23">
        <v>2044.3141279433216</v>
      </c>
      <c r="AO30" t="s">
        <v>327</v>
      </c>
      <c r="AP30" s="7">
        <v>5.1000000000000004E-2</v>
      </c>
      <c r="AQ30" s="10">
        <f t="shared" si="24"/>
        <v>0</v>
      </c>
      <c r="AR30" s="10">
        <f t="shared" si="25"/>
        <v>0</v>
      </c>
      <c r="AS30" s="9">
        <f t="shared" si="26"/>
        <v>9.5</v>
      </c>
      <c r="AV30" s="1"/>
    </row>
    <row r="31" spans="1:48" x14ac:dyDescent="0.35">
      <c r="A31" s="63" t="s">
        <v>28</v>
      </c>
      <c r="B31" s="1">
        <v>4.7942769887255002E-2</v>
      </c>
      <c r="C31" s="5">
        <f t="shared" si="17"/>
        <v>0</v>
      </c>
      <c r="D31" s="5">
        <f t="shared" si="18"/>
        <v>0</v>
      </c>
      <c r="E31" s="1">
        <v>0.81343736272930744</v>
      </c>
      <c r="F31" s="5">
        <f t="shared" si="0"/>
        <v>0</v>
      </c>
      <c r="G31" s="5">
        <f t="shared" si="1"/>
        <v>0</v>
      </c>
      <c r="H31" s="1">
        <v>0.81429790616436926</v>
      </c>
      <c r="I31" s="5">
        <f t="shared" si="2"/>
        <v>0</v>
      </c>
      <c r="J31" s="5">
        <f t="shared" si="3"/>
        <v>0</v>
      </c>
      <c r="K31" s="1">
        <v>0.24903083700440529</v>
      </c>
      <c r="L31" s="5">
        <f t="shared" si="4"/>
        <v>0</v>
      </c>
      <c r="M31" s="5">
        <f t="shared" si="5"/>
        <v>0</v>
      </c>
      <c r="N31" s="8">
        <f t="shared" si="6"/>
        <v>0</v>
      </c>
      <c r="O31" s="8">
        <f t="shared" si="7"/>
        <v>1</v>
      </c>
      <c r="P31" s="8" t="str">
        <f t="shared" si="8"/>
        <v>Nee</v>
      </c>
      <c r="Q31" s="8">
        <f t="shared" si="9"/>
        <v>0</v>
      </c>
      <c r="R31" s="1">
        <v>5.3388090349075976E-3</v>
      </c>
      <c r="S31" s="8">
        <f t="shared" si="10"/>
        <v>0</v>
      </c>
      <c r="T31" s="1">
        <v>2.2987243945814213E-2</v>
      </c>
      <c r="U31" s="8">
        <f t="shared" si="11"/>
        <v>0</v>
      </c>
      <c r="V31" s="1">
        <v>4.8423870981237058E-2</v>
      </c>
      <c r="W31" s="4">
        <f t="shared" si="12"/>
        <v>0</v>
      </c>
      <c r="X31" s="5">
        <f t="shared" si="13"/>
        <v>0</v>
      </c>
      <c r="Y31" s="5">
        <f t="shared" si="14"/>
        <v>0</v>
      </c>
      <c r="Z31" s="1">
        <v>0.18932896856108938</v>
      </c>
      <c r="AA31" s="5">
        <f t="shared" si="19"/>
        <v>0</v>
      </c>
      <c r="AB31" s="5">
        <f t="shared" si="15"/>
        <v>0</v>
      </c>
      <c r="AC31" s="5">
        <f t="shared" si="20"/>
        <v>0.5</v>
      </c>
      <c r="AD31" s="5">
        <f t="shared" si="21"/>
        <v>0.5</v>
      </c>
      <c r="AE31" s="1">
        <v>0.66502813395527849</v>
      </c>
      <c r="AF31" s="5">
        <f t="shared" si="22"/>
        <v>0</v>
      </c>
      <c r="AG31" s="5">
        <f t="shared" si="23"/>
        <v>0</v>
      </c>
      <c r="AH31" s="1">
        <v>3.1238334853484383E-2</v>
      </c>
      <c r="AI31" s="6">
        <f t="shared" si="16"/>
        <v>0</v>
      </c>
      <c r="AJ31" s="23">
        <v>2403.5561806294663</v>
      </c>
      <c r="AO31" t="s">
        <v>326</v>
      </c>
      <c r="AP31" s="7">
        <v>0.2145</v>
      </c>
      <c r="AQ31" s="10">
        <f t="shared" si="24"/>
        <v>0</v>
      </c>
      <c r="AR31" s="10">
        <f t="shared" si="25"/>
        <v>0</v>
      </c>
      <c r="AS31" s="9">
        <f t="shared" si="26"/>
        <v>9</v>
      </c>
      <c r="AV31" s="1"/>
    </row>
    <row r="32" spans="1:48" x14ac:dyDescent="0.35">
      <c r="A32" s="63" t="s">
        <v>29</v>
      </c>
      <c r="B32" s="1">
        <v>4.5016168110640783E-2</v>
      </c>
      <c r="C32" s="5">
        <f t="shared" si="17"/>
        <v>0</v>
      </c>
      <c r="D32" s="5">
        <f t="shared" si="18"/>
        <v>0</v>
      </c>
      <c r="E32" s="1">
        <v>0.36374006580373891</v>
      </c>
      <c r="F32" s="5">
        <f t="shared" si="0"/>
        <v>0</v>
      </c>
      <c r="G32" s="5">
        <f t="shared" si="1"/>
        <v>0</v>
      </c>
      <c r="H32" s="1">
        <v>0.35682690222771107</v>
      </c>
      <c r="I32" s="5">
        <f t="shared" si="2"/>
        <v>0</v>
      </c>
      <c r="J32" s="5">
        <f t="shared" si="3"/>
        <v>0</v>
      </c>
      <c r="K32" s="1">
        <v>0.35437431435929628</v>
      </c>
      <c r="L32" s="5">
        <f t="shared" si="4"/>
        <v>0</v>
      </c>
      <c r="M32" s="5">
        <f t="shared" si="5"/>
        <v>0</v>
      </c>
      <c r="N32" s="8">
        <f t="shared" si="6"/>
        <v>0</v>
      </c>
      <c r="O32" s="8">
        <f t="shared" si="7"/>
        <v>0</v>
      </c>
      <c r="P32" s="8" t="str">
        <f t="shared" si="8"/>
        <v>Nee</v>
      </c>
      <c r="Q32" s="8">
        <f t="shared" si="9"/>
        <v>0</v>
      </c>
      <c r="R32" s="1">
        <v>6.065814198634218E-2</v>
      </c>
      <c r="S32" s="8">
        <f t="shared" si="10"/>
        <v>0</v>
      </c>
      <c r="T32" s="1">
        <v>4.3469599588999444E-2</v>
      </c>
      <c r="U32" s="8">
        <f t="shared" si="11"/>
        <v>0</v>
      </c>
      <c r="V32" s="1">
        <v>9.5594543380502106E-2</v>
      </c>
      <c r="W32" s="4">
        <f t="shared" si="12"/>
        <v>0</v>
      </c>
      <c r="X32" s="5">
        <f t="shared" si="13"/>
        <v>0</v>
      </c>
      <c r="Y32" s="5">
        <f t="shared" si="14"/>
        <v>0</v>
      </c>
      <c r="Z32" s="1">
        <v>3.0804257445344246E-2</v>
      </c>
      <c r="AA32" s="5">
        <f t="shared" si="19"/>
        <v>0</v>
      </c>
      <c r="AB32" s="5">
        <f t="shared" si="15"/>
        <v>0</v>
      </c>
      <c r="AC32" s="5">
        <f t="shared" si="20"/>
        <v>0</v>
      </c>
      <c r="AD32" s="5">
        <f t="shared" si="21"/>
        <v>0</v>
      </c>
      <c r="AE32" s="1">
        <v>0.52560972160681796</v>
      </c>
      <c r="AF32" s="5">
        <f t="shared" si="22"/>
        <v>0</v>
      </c>
      <c r="AG32" s="5">
        <f t="shared" si="23"/>
        <v>0</v>
      </c>
      <c r="AH32" s="1">
        <v>6.9208563269704065E-2</v>
      </c>
      <c r="AI32" s="6">
        <f t="shared" si="16"/>
        <v>0</v>
      </c>
      <c r="AJ32" s="23">
        <v>1760.052552452225</v>
      </c>
      <c r="AL32" s="5">
        <v>1</v>
      </c>
      <c r="AO32" t="s">
        <v>327</v>
      </c>
      <c r="AP32" s="7">
        <v>7.3499999999999996E-2</v>
      </c>
      <c r="AQ32" s="10">
        <f t="shared" si="24"/>
        <v>0</v>
      </c>
      <c r="AR32" s="10">
        <f t="shared" si="25"/>
        <v>0</v>
      </c>
      <c r="AS32" s="9">
        <f t="shared" si="26"/>
        <v>9</v>
      </c>
      <c r="AV32" s="1"/>
    </row>
    <row r="33" spans="1:48" x14ac:dyDescent="0.35">
      <c r="A33" s="63" t="s">
        <v>30</v>
      </c>
      <c r="B33" s="1">
        <v>3.0128797667764294E-2</v>
      </c>
      <c r="C33" s="5">
        <f t="shared" si="17"/>
        <v>0</v>
      </c>
      <c r="D33" s="5">
        <f t="shared" si="18"/>
        <v>0</v>
      </c>
      <c r="E33" s="1">
        <v>0.45700737282670795</v>
      </c>
      <c r="F33" s="5">
        <f t="shared" si="0"/>
        <v>0</v>
      </c>
      <c r="G33" s="5">
        <f t="shared" si="1"/>
        <v>0</v>
      </c>
      <c r="H33" s="1">
        <v>0.43324514710101047</v>
      </c>
      <c r="I33" s="5">
        <f t="shared" si="2"/>
        <v>0</v>
      </c>
      <c r="J33" s="5">
        <f t="shared" si="3"/>
        <v>0</v>
      </c>
      <c r="K33" s="1">
        <v>0.23559149768755144</v>
      </c>
      <c r="L33" s="5">
        <f t="shared" si="4"/>
        <v>0</v>
      </c>
      <c r="M33" s="5">
        <f t="shared" si="5"/>
        <v>0</v>
      </c>
      <c r="N33" s="8">
        <f t="shared" si="6"/>
        <v>0</v>
      </c>
      <c r="O33" s="8">
        <f t="shared" si="7"/>
        <v>1</v>
      </c>
      <c r="P33" s="8" t="str">
        <f t="shared" si="8"/>
        <v>Nee</v>
      </c>
      <c r="Q33" s="8">
        <f t="shared" si="9"/>
        <v>0</v>
      </c>
      <c r="R33" s="1">
        <v>3.7285795710042646E-2</v>
      </c>
      <c r="S33" s="8">
        <f t="shared" si="10"/>
        <v>0</v>
      </c>
      <c r="T33" s="1">
        <v>3.171163053244571E-2</v>
      </c>
      <c r="U33" s="8">
        <f t="shared" si="11"/>
        <v>0</v>
      </c>
      <c r="V33" s="1">
        <v>-4.8821990491578988E-2</v>
      </c>
      <c r="W33" s="4">
        <f t="shared" si="12"/>
        <v>1</v>
      </c>
      <c r="X33" s="5">
        <f t="shared" si="13"/>
        <v>0</v>
      </c>
      <c r="Y33" s="5">
        <f t="shared" si="14"/>
        <v>0</v>
      </c>
      <c r="Z33" s="1">
        <v>-9.7566746516480358E-3</v>
      </c>
      <c r="AA33" s="5">
        <f t="shared" si="19"/>
        <v>0.5</v>
      </c>
      <c r="AB33" s="5">
        <f t="shared" si="15"/>
        <v>0.5</v>
      </c>
      <c r="AC33" s="5">
        <f t="shared" si="20"/>
        <v>0</v>
      </c>
      <c r="AD33" s="5">
        <f t="shared" si="21"/>
        <v>0</v>
      </c>
      <c r="AE33" s="1">
        <v>0.54644733712722116</v>
      </c>
      <c r="AF33" s="5">
        <f t="shared" si="22"/>
        <v>0</v>
      </c>
      <c r="AG33" s="5">
        <f t="shared" si="23"/>
        <v>0</v>
      </c>
      <c r="AH33" s="1">
        <v>1.2358475906918102E-2</v>
      </c>
      <c r="AI33" s="6">
        <f t="shared" si="16"/>
        <v>0</v>
      </c>
      <c r="AJ33" s="23">
        <v>4432.0650701638588</v>
      </c>
      <c r="AN33" s="5">
        <v>1</v>
      </c>
      <c r="AO33" t="s">
        <v>328</v>
      </c>
      <c r="AP33" s="7">
        <v>0.26349999999999996</v>
      </c>
      <c r="AQ33" s="10">
        <f t="shared" si="24"/>
        <v>0.5</v>
      </c>
      <c r="AR33" s="10">
        <f t="shared" si="25"/>
        <v>0</v>
      </c>
      <c r="AS33" s="9">
        <f t="shared" si="26"/>
        <v>7</v>
      </c>
      <c r="AV33" s="1"/>
    </row>
    <row r="34" spans="1:48" x14ac:dyDescent="0.35">
      <c r="A34" s="63" t="s">
        <v>31</v>
      </c>
      <c r="B34" s="1">
        <v>-2.7471784821247552E-2</v>
      </c>
      <c r="C34" s="5">
        <f t="shared" si="17"/>
        <v>0</v>
      </c>
      <c r="D34" s="5">
        <f t="shared" si="18"/>
        <v>0</v>
      </c>
      <c r="E34" s="1">
        <v>0.12400486585118606</v>
      </c>
      <c r="F34" s="5">
        <f t="shared" si="0"/>
        <v>0</v>
      </c>
      <c r="G34" s="5">
        <f t="shared" si="1"/>
        <v>0</v>
      </c>
      <c r="H34" s="1">
        <v>0.1424160302764074</v>
      </c>
      <c r="I34" s="5">
        <f t="shared" si="2"/>
        <v>0</v>
      </c>
      <c r="J34" s="5">
        <f t="shared" si="3"/>
        <v>0</v>
      </c>
      <c r="K34" s="1">
        <v>0.50659951894167166</v>
      </c>
      <c r="L34" s="5">
        <f t="shared" si="4"/>
        <v>0</v>
      </c>
      <c r="M34" s="5">
        <f t="shared" si="5"/>
        <v>0</v>
      </c>
      <c r="N34" s="8">
        <f t="shared" si="6"/>
        <v>0</v>
      </c>
      <c r="O34" s="8">
        <f t="shared" si="7"/>
        <v>0</v>
      </c>
      <c r="P34" s="8" t="str">
        <f t="shared" si="8"/>
        <v>Nee</v>
      </c>
      <c r="Q34" s="8">
        <f t="shared" si="9"/>
        <v>0</v>
      </c>
      <c r="R34" s="1">
        <v>-9.2947856334058346E-3</v>
      </c>
      <c r="S34" s="8">
        <f t="shared" si="10"/>
        <v>1</v>
      </c>
      <c r="T34" s="1">
        <v>2.9484826371228706E-2</v>
      </c>
      <c r="U34" s="8">
        <f t="shared" si="11"/>
        <v>0</v>
      </c>
      <c r="V34" s="1">
        <v>3.0553490572413328E-2</v>
      </c>
      <c r="W34" s="4">
        <f t="shared" si="12"/>
        <v>0</v>
      </c>
      <c r="X34" s="5">
        <f t="shared" si="13"/>
        <v>0</v>
      </c>
      <c r="Y34" s="5">
        <f t="shared" si="14"/>
        <v>0</v>
      </c>
      <c r="Z34" s="1">
        <v>3.6260728526052576E-2</v>
      </c>
      <c r="AA34" s="5">
        <f t="shared" si="19"/>
        <v>0</v>
      </c>
      <c r="AB34" s="5">
        <f t="shared" si="15"/>
        <v>0</v>
      </c>
      <c r="AC34" s="5">
        <f t="shared" si="20"/>
        <v>0</v>
      </c>
      <c r="AD34" s="5">
        <f t="shared" si="21"/>
        <v>0</v>
      </c>
      <c r="AE34" s="1">
        <v>0.73879164695546395</v>
      </c>
      <c r="AF34" s="5">
        <f t="shared" si="22"/>
        <v>0</v>
      </c>
      <c r="AG34" s="5">
        <f t="shared" si="23"/>
        <v>0</v>
      </c>
      <c r="AH34" s="1">
        <v>3.1203321905608448E-2</v>
      </c>
      <c r="AI34" s="6">
        <f t="shared" si="16"/>
        <v>0</v>
      </c>
      <c r="AJ34" s="23">
        <v>2098.3684929324195</v>
      </c>
      <c r="AO34" t="s">
        <v>326</v>
      </c>
      <c r="AP34" s="7">
        <v>0.2525</v>
      </c>
      <c r="AQ34" s="10">
        <f t="shared" si="24"/>
        <v>0.5</v>
      </c>
      <c r="AR34" s="10">
        <f t="shared" si="25"/>
        <v>0</v>
      </c>
      <c r="AS34" s="9">
        <f t="shared" si="26"/>
        <v>10</v>
      </c>
      <c r="AV34" s="1"/>
    </row>
    <row r="35" spans="1:48" x14ac:dyDescent="0.35">
      <c r="A35" s="63" t="s">
        <v>32</v>
      </c>
      <c r="B35" s="1">
        <v>8.9790044195849877E-2</v>
      </c>
      <c r="C35" s="5">
        <f t="shared" si="17"/>
        <v>0</v>
      </c>
      <c r="D35" s="5">
        <f t="shared" si="18"/>
        <v>0</v>
      </c>
      <c r="E35" s="1">
        <v>-0.21223194145325752</v>
      </c>
      <c r="F35" s="5">
        <f t="shared" si="0"/>
        <v>0</v>
      </c>
      <c r="G35" s="5">
        <f t="shared" si="1"/>
        <v>0</v>
      </c>
      <c r="H35" s="1">
        <v>-0.2108017515029651</v>
      </c>
      <c r="I35" s="5">
        <f t="shared" si="2"/>
        <v>0</v>
      </c>
      <c r="J35" s="5">
        <f t="shared" si="3"/>
        <v>0</v>
      </c>
      <c r="K35" s="1">
        <v>0.61820542289192526</v>
      </c>
      <c r="L35" s="5">
        <f t="shared" si="4"/>
        <v>0</v>
      </c>
      <c r="M35" s="5">
        <f t="shared" si="5"/>
        <v>0</v>
      </c>
      <c r="N35" s="8">
        <f t="shared" si="6"/>
        <v>0</v>
      </c>
      <c r="O35" s="8">
        <f t="shared" si="7"/>
        <v>0</v>
      </c>
      <c r="P35" s="8" t="str">
        <f t="shared" si="8"/>
        <v>Nee</v>
      </c>
      <c r="Q35" s="8">
        <f t="shared" si="9"/>
        <v>0</v>
      </c>
      <c r="R35" s="1">
        <v>5.193715853188547E-2</v>
      </c>
      <c r="S35" s="8">
        <f t="shared" si="10"/>
        <v>0</v>
      </c>
      <c r="T35" s="1">
        <v>5.7571161454446233E-2</v>
      </c>
      <c r="U35" s="8">
        <f t="shared" si="11"/>
        <v>0</v>
      </c>
      <c r="V35" s="1">
        <v>3.1233094832249703E-2</v>
      </c>
      <c r="W35" s="4">
        <f t="shared" si="12"/>
        <v>0</v>
      </c>
      <c r="X35" s="5">
        <f t="shared" si="13"/>
        <v>0</v>
      </c>
      <c r="Y35" s="5">
        <f t="shared" si="14"/>
        <v>0</v>
      </c>
      <c r="Z35" s="1">
        <v>-6.6959774631786304E-2</v>
      </c>
      <c r="AA35" s="5">
        <f t="shared" si="19"/>
        <v>0.5</v>
      </c>
      <c r="AB35" s="5">
        <f t="shared" si="15"/>
        <v>0.5</v>
      </c>
      <c r="AC35" s="5">
        <f t="shared" si="20"/>
        <v>0</v>
      </c>
      <c r="AD35" s="5">
        <f t="shared" si="21"/>
        <v>0</v>
      </c>
      <c r="AE35" s="1">
        <v>0.7183407673542711</v>
      </c>
      <c r="AF35" s="5">
        <f t="shared" si="22"/>
        <v>0</v>
      </c>
      <c r="AG35" s="5">
        <f t="shared" si="23"/>
        <v>0</v>
      </c>
      <c r="AH35" s="1">
        <v>3.5394581330374486E-2</v>
      </c>
      <c r="AI35" s="6">
        <f t="shared" si="16"/>
        <v>0</v>
      </c>
      <c r="AJ35" s="23">
        <v>1754.9168383189351</v>
      </c>
      <c r="AL35" s="5">
        <v>1</v>
      </c>
      <c r="AO35" t="s">
        <v>327</v>
      </c>
      <c r="AP35" s="7">
        <v>0.318</v>
      </c>
      <c r="AQ35" s="10">
        <f t="shared" si="24"/>
        <v>0.5</v>
      </c>
      <c r="AR35" s="10">
        <f t="shared" si="25"/>
        <v>0.5</v>
      </c>
      <c r="AS35" s="9">
        <f t="shared" si="26"/>
        <v>8</v>
      </c>
      <c r="AV35" s="1"/>
    </row>
    <row r="36" spans="1:48" x14ac:dyDescent="0.35">
      <c r="A36" s="63" t="s">
        <v>33</v>
      </c>
      <c r="B36" s="1">
        <v>2.5397340872621684E-2</v>
      </c>
      <c r="C36" s="5">
        <f t="shared" si="17"/>
        <v>0</v>
      </c>
      <c r="D36" s="5">
        <f t="shared" si="18"/>
        <v>0</v>
      </c>
      <c r="E36" s="1">
        <v>-0.2487678612363414</v>
      </c>
      <c r="F36" s="5">
        <f t="shared" si="0"/>
        <v>0</v>
      </c>
      <c r="G36" s="5">
        <f t="shared" si="1"/>
        <v>0</v>
      </c>
      <c r="H36" s="1">
        <v>-0.35157159776877817</v>
      </c>
      <c r="I36" s="5">
        <f t="shared" si="2"/>
        <v>0</v>
      </c>
      <c r="J36" s="5">
        <f t="shared" si="3"/>
        <v>0</v>
      </c>
      <c r="K36" s="1">
        <v>0.64758738163776886</v>
      </c>
      <c r="L36" s="5">
        <f t="shared" si="4"/>
        <v>0</v>
      </c>
      <c r="M36" s="5">
        <f t="shared" si="5"/>
        <v>0</v>
      </c>
      <c r="N36" s="8">
        <f t="shared" si="6"/>
        <v>0</v>
      </c>
      <c r="O36" s="8">
        <f t="shared" si="7"/>
        <v>0</v>
      </c>
      <c r="P36" s="8" t="str">
        <f t="shared" si="8"/>
        <v>Nee</v>
      </c>
      <c r="Q36" s="8">
        <f t="shared" si="9"/>
        <v>0</v>
      </c>
      <c r="R36" s="1">
        <v>-3.2526135991956293E-2</v>
      </c>
      <c r="S36" s="8">
        <f t="shared" si="10"/>
        <v>1</v>
      </c>
      <c r="T36" s="1">
        <v>-2.496051209576856E-2</v>
      </c>
      <c r="U36" s="8">
        <f t="shared" si="11"/>
        <v>1</v>
      </c>
      <c r="V36" s="1">
        <v>6.451058302131886E-2</v>
      </c>
      <c r="W36" s="4">
        <f t="shared" si="12"/>
        <v>0</v>
      </c>
      <c r="X36" s="5">
        <f t="shared" si="13"/>
        <v>0.5</v>
      </c>
      <c r="Y36" s="5">
        <f t="shared" si="14"/>
        <v>0</v>
      </c>
      <c r="Z36" s="1">
        <v>2.3040517307251471E-2</v>
      </c>
      <c r="AA36" s="5">
        <f t="shared" si="19"/>
        <v>0</v>
      </c>
      <c r="AB36" s="5">
        <f t="shared" si="15"/>
        <v>0</v>
      </c>
      <c r="AC36" s="5">
        <f t="shared" si="20"/>
        <v>0</v>
      </c>
      <c r="AD36" s="5">
        <f t="shared" si="21"/>
        <v>0</v>
      </c>
      <c r="AE36" s="1">
        <v>0.63693932910521889</v>
      </c>
      <c r="AF36" s="5">
        <f t="shared" si="22"/>
        <v>0</v>
      </c>
      <c r="AG36" s="5">
        <f t="shared" si="23"/>
        <v>0</v>
      </c>
      <c r="AH36" s="1">
        <v>4.645700510085702E-2</v>
      </c>
      <c r="AI36" s="6">
        <f t="shared" si="16"/>
        <v>0</v>
      </c>
      <c r="AJ36" s="23">
        <v>1952.6327066585529</v>
      </c>
      <c r="AO36" t="s">
        <v>327</v>
      </c>
      <c r="AP36" s="7">
        <v>0.28449999999999998</v>
      </c>
      <c r="AQ36" s="10">
        <f t="shared" si="24"/>
        <v>0.5</v>
      </c>
      <c r="AR36" s="10">
        <f t="shared" si="25"/>
        <v>0</v>
      </c>
      <c r="AS36" s="9">
        <f t="shared" si="26"/>
        <v>9.5</v>
      </c>
      <c r="AV36" s="1"/>
    </row>
    <row r="37" spans="1:48" x14ac:dyDescent="0.35">
      <c r="A37" s="63" t="s">
        <v>34</v>
      </c>
      <c r="B37" s="1">
        <v>4.6956800659846726E-2</v>
      </c>
      <c r="C37" s="5">
        <f t="shared" si="17"/>
        <v>0</v>
      </c>
      <c r="D37" s="5">
        <f t="shared" si="18"/>
        <v>0</v>
      </c>
      <c r="E37" s="1">
        <v>0.19345193772696551</v>
      </c>
      <c r="F37" s="5">
        <f t="shared" si="0"/>
        <v>0</v>
      </c>
      <c r="G37" s="5">
        <f t="shared" si="1"/>
        <v>0</v>
      </c>
      <c r="H37" s="1">
        <v>-8.4853997456840746E-2</v>
      </c>
      <c r="I37" s="5">
        <f t="shared" si="2"/>
        <v>0</v>
      </c>
      <c r="J37" s="5">
        <f t="shared" si="3"/>
        <v>0</v>
      </c>
      <c r="K37" s="1">
        <v>0.2243968432919955</v>
      </c>
      <c r="L37" s="5">
        <f t="shared" si="4"/>
        <v>0</v>
      </c>
      <c r="M37" s="5">
        <f t="shared" si="5"/>
        <v>0</v>
      </c>
      <c r="N37" s="8">
        <f t="shared" si="6"/>
        <v>0</v>
      </c>
      <c r="O37" s="8">
        <f t="shared" si="7"/>
        <v>0</v>
      </c>
      <c r="P37" s="8" t="str">
        <f t="shared" si="8"/>
        <v>Nee</v>
      </c>
      <c r="Q37" s="8">
        <f t="shared" si="9"/>
        <v>0</v>
      </c>
      <c r="R37" s="1">
        <v>7.6197554219309502E-2</v>
      </c>
      <c r="S37" s="8">
        <f t="shared" si="10"/>
        <v>0</v>
      </c>
      <c r="T37" s="1">
        <v>8.5443610623237007E-2</v>
      </c>
      <c r="U37" s="8">
        <f t="shared" si="11"/>
        <v>0</v>
      </c>
      <c r="V37" s="1">
        <v>8.8243043543010324E-2</v>
      </c>
      <c r="W37" s="4">
        <f t="shared" si="12"/>
        <v>0</v>
      </c>
      <c r="X37" s="5">
        <f t="shared" si="13"/>
        <v>0</v>
      </c>
      <c r="Y37" s="5">
        <f t="shared" si="14"/>
        <v>0</v>
      </c>
      <c r="Z37" s="1">
        <v>1.7114774380534523E-2</v>
      </c>
      <c r="AA37" s="5">
        <f t="shared" si="19"/>
        <v>0.5</v>
      </c>
      <c r="AB37" s="5">
        <f t="shared" si="15"/>
        <v>0</v>
      </c>
      <c r="AC37" s="5">
        <f t="shared" si="20"/>
        <v>0</v>
      </c>
      <c r="AD37" s="5">
        <f t="shared" si="21"/>
        <v>0</v>
      </c>
      <c r="AE37" s="1">
        <v>0.71552129036692513</v>
      </c>
      <c r="AF37" s="5">
        <f t="shared" si="22"/>
        <v>0</v>
      </c>
      <c r="AG37" s="5">
        <f t="shared" si="23"/>
        <v>0</v>
      </c>
      <c r="AH37" s="1">
        <v>7.5098891773765462E-3</v>
      </c>
      <c r="AI37" s="6">
        <f t="shared" si="16"/>
        <v>0</v>
      </c>
      <c r="AJ37" s="23">
        <v>1844.5671468662301</v>
      </c>
      <c r="AO37" t="s">
        <v>327</v>
      </c>
      <c r="AP37" s="7">
        <v>0.20899999999999999</v>
      </c>
      <c r="AQ37" s="10">
        <f t="shared" si="24"/>
        <v>0</v>
      </c>
      <c r="AR37" s="10">
        <f t="shared" si="25"/>
        <v>0</v>
      </c>
      <c r="AS37" s="9">
        <f t="shared" si="26"/>
        <v>9.5</v>
      </c>
      <c r="AV37" s="1"/>
    </row>
    <row r="38" spans="1:48" x14ac:dyDescent="0.35">
      <c r="A38" s="63" t="s">
        <v>35</v>
      </c>
      <c r="B38" s="1">
        <v>4.3621999631937323E-2</v>
      </c>
      <c r="C38" s="5">
        <f t="shared" si="17"/>
        <v>0</v>
      </c>
      <c r="D38" s="5">
        <f t="shared" si="18"/>
        <v>0</v>
      </c>
      <c r="E38" s="1">
        <v>6.1670215842469178E-2</v>
      </c>
      <c r="F38" s="5">
        <f t="shared" si="0"/>
        <v>0</v>
      </c>
      <c r="G38" s="5">
        <f t="shared" si="1"/>
        <v>0</v>
      </c>
      <c r="H38" s="1">
        <v>9.2514788232510456E-2</v>
      </c>
      <c r="I38" s="5">
        <f t="shared" si="2"/>
        <v>0</v>
      </c>
      <c r="J38" s="5">
        <f t="shared" si="3"/>
        <v>0</v>
      </c>
      <c r="K38" s="1">
        <v>0.374914976735227</v>
      </c>
      <c r="L38" s="5">
        <f t="shared" si="4"/>
        <v>0</v>
      </c>
      <c r="M38" s="5">
        <f t="shared" si="5"/>
        <v>0</v>
      </c>
      <c r="N38" s="8">
        <f t="shared" si="6"/>
        <v>0</v>
      </c>
      <c r="O38" s="8">
        <f t="shared" si="7"/>
        <v>0</v>
      </c>
      <c r="P38" s="8" t="str">
        <f t="shared" si="8"/>
        <v>Nee</v>
      </c>
      <c r="Q38" s="8">
        <f t="shared" si="9"/>
        <v>0</v>
      </c>
      <c r="R38" s="1">
        <v>6.0632205381830041E-2</v>
      </c>
      <c r="S38" s="8">
        <f t="shared" si="10"/>
        <v>0</v>
      </c>
      <c r="T38" s="1">
        <v>6.9882506883297446E-2</v>
      </c>
      <c r="U38" s="8">
        <f t="shared" si="11"/>
        <v>0</v>
      </c>
      <c r="V38" s="1">
        <v>1.8166522070615452E-2</v>
      </c>
      <c r="W38" s="4">
        <f t="shared" si="12"/>
        <v>0</v>
      </c>
      <c r="X38" s="5">
        <f t="shared" si="13"/>
        <v>0</v>
      </c>
      <c r="Y38" s="5">
        <f t="shared" si="14"/>
        <v>0</v>
      </c>
      <c r="Z38" s="1">
        <v>-7.7588926571496176E-3</v>
      </c>
      <c r="AA38" s="5">
        <f t="shared" si="19"/>
        <v>0.5</v>
      </c>
      <c r="AB38" s="5">
        <f t="shared" si="15"/>
        <v>0.5</v>
      </c>
      <c r="AC38" s="5">
        <f t="shared" si="20"/>
        <v>0</v>
      </c>
      <c r="AD38" s="5">
        <f t="shared" si="21"/>
        <v>0</v>
      </c>
      <c r="AE38" s="1">
        <v>0.75321397586560457</v>
      </c>
      <c r="AF38" s="5">
        <f t="shared" si="22"/>
        <v>0.5</v>
      </c>
      <c r="AG38" s="5">
        <f t="shared" si="23"/>
        <v>0</v>
      </c>
      <c r="AH38" s="1">
        <v>3.6581335850201922E-2</v>
      </c>
      <c r="AI38" s="6">
        <f t="shared" si="16"/>
        <v>0</v>
      </c>
      <c r="AJ38" s="23">
        <v>2189.9975038492043</v>
      </c>
      <c r="AO38" t="s">
        <v>326</v>
      </c>
      <c r="AP38" s="7">
        <v>0.24349999999999999</v>
      </c>
      <c r="AQ38" s="10">
        <f t="shared" si="24"/>
        <v>0</v>
      </c>
      <c r="AR38" s="10">
        <f t="shared" si="25"/>
        <v>0</v>
      </c>
      <c r="AS38" s="9">
        <f t="shared" si="26"/>
        <v>8.5</v>
      </c>
      <c r="AV38" s="1"/>
    </row>
    <row r="39" spans="1:48" x14ac:dyDescent="0.35">
      <c r="A39" s="63" t="s">
        <v>36</v>
      </c>
      <c r="B39" s="1">
        <v>-0.12155490987051822</v>
      </c>
      <c r="C39" s="5">
        <f t="shared" si="17"/>
        <v>0.5</v>
      </c>
      <c r="D39" s="5">
        <f t="shared" si="18"/>
        <v>0.5</v>
      </c>
      <c r="E39" s="1">
        <v>0.81759711134305624</v>
      </c>
      <c r="F39" s="5">
        <f t="shared" si="0"/>
        <v>0</v>
      </c>
      <c r="G39" s="5">
        <f t="shared" si="1"/>
        <v>0</v>
      </c>
      <c r="H39" s="1">
        <v>0.76984936105390844</v>
      </c>
      <c r="I39" s="5">
        <f t="shared" si="2"/>
        <v>0</v>
      </c>
      <c r="J39" s="5">
        <f t="shared" si="3"/>
        <v>0</v>
      </c>
      <c r="K39" s="1">
        <v>0.35302871498635857</v>
      </c>
      <c r="L39" s="5">
        <f t="shared" si="4"/>
        <v>0</v>
      </c>
      <c r="M39" s="5">
        <f t="shared" si="5"/>
        <v>0</v>
      </c>
      <c r="N39" s="8">
        <f t="shared" si="6"/>
        <v>0</v>
      </c>
      <c r="O39" s="8">
        <f t="shared" si="7"/>
        <v>1</v>
      </c>
      <c r="P39" s="8" t="str">
        <f t="shared" si="8"/>
        <v>Nee</v>
      </c>
      <c r="Q39" s="8">
        <f t="shared" si="9"/>
        <v>0</v>
      </c>
      <c r="R39" s="1">
        <v>4.519563481501198E-2</v>
      </c>
      <c r="S39" s="8">
        <f t="shared" si="10"/>
        <v>0</v>
      </c>
      <c r="T39" s="1">
        <v>0.13063905621750593</v>
      </c>
      <c r="U39" s="8">
        <f t="shared" si="11"/>
        <v>0</v>
      </c>
      <c r="V39" s="1">
        <v>9.6236847301757453E-2</v>
      </c>
      <c r="W39" s="4">
        <f t="shared" si="12"/>
        <v>0</v>
      </c>
      <c r="X39" s="5">
        <f t="shared" si="13"/>
        <v>0</v>
      </c>
      <c r="Y39" s="5">
        <f t="shared" si="14"/>
        <v>0</v>
      </c>
      <c r="Z39" s="1">
        <v>0.1542885553894327</v>
      </c>
      <c r="AA39" s="5">
        <f t="shared" si="19"/>
        <v>0</v>
      </c>
      <c r="AB39" s="5">
        <f t="shared" si="15"/>
        <v>0</v>
      </c>
      <c r="AC39" s="5">
        <f t="shared" si="20"/>
        <v>0.5</v>
      </c>
      <c r="AD39" s="5">
        <f t="shared" si="21"/>
        <v>0.5</v>
      </c>
      <c r="AE39" s="1">
        <v>0.67261417811503854</v>
      </c>
      <c r="AF39" s="5">
        <f t="shared" si="22"/>
        <v>0</v>
      </c>
      <c r="AG39" s="5">
        <f t="shared" si="23"/>
        <v>0</v>
      </c>
      <c r="AH39" s="1">
        <v>6.0041436993991379E-2</v>
      </c>
      <c r="AI39" s="6">
        <f t="shared" si="16"/>
        <v>0</v>
      </c>
      <c r="AJ39" s="23">
        <v>1802.1629258994519</v>
      </c>
      <c r="AO39" t="s">
        <v>327</v>
      </c>
      <c r="AP39" s="7">
        <v>0.1275</v>
      </c>
      <c r="AQ39" s="10">
        <f t="shared" si="24"/>
        <v>0</v>
      </c>
      <c r="AR39" s="10">
        <f t="shared" si="25"/>
        <v>0</v>
      </c>
      <c r="AS39" s="9">
        <f t="shared" si="26"/>
        <v>8</v>
      </c>
      <c r="AV39" s="1"/>
    </row>
    <row r="40" spans="1:48" x14ac:dyDescent="0.35">
      <c r="A40" s="63" t="s">
        <v>37</v>
      </c>
      <c r="B40" s="1">
        <v>9.9076862319198308E-2</v>
      </c>
      <c r="C40" s="5">
        <f t="shared" si="17"/>
        <v>0</v>
      </c>
      <c r="D40" s="5">
        <f t="shared" si="18"/>
        <v>0</v>
      </c>
      <c r="E40" s="1">
        <v>-0.96707311052969347</v>
      </c>
      <c r="F40" s="5">
        <f t="shared" si="0"/>
        <v>0</v>
      </c>
      <c r="G40" s="5">
        <f t="shared" si="1"/>
        <v>0</v>
      </c>
      <c r="H40" s="1">
        <v>-0.96405785654341714</v>
      </c>
      <c r="I40" s="5">
        <f t="shared" si="2"/>
        <v>0</v>
      </c>
      <c r="J40" s="5">
        <f t="shared" si="3"/>
        <v>0</v>
      </c>
      <c r="K40" s="1">
        <v>0.84054944284813227</v>
      </c>
      <c r="L40" s="5">
        <f t="shared" si="4"/>
        <v>0</v>
      </c>
      <c r="M40" s="5">
        <f t="shared" si="5"/>
        <v>0</v>
      </c>
      <c r="N40" s="8">
        <f t="shared" si="6"/>
        <v>0</v>
      </c>
      <c r="O40" s="8">
        <f t="shared" si="7"/>
        <v>0</v>
      </c>
      <c r="P40" s="8" t="str">
        <f t="shared" si="8"/>
        <v>Nee</v>
      </c>
      <c r="Q40" s="8">
        <f t="shared" si="9"/>
        <v>0</v>
      </c>
      <c r="R40" s="1">
        <v>5.020232675771371E-2</v>
      </c>
      <c r="S40" s="8">
        <f t="shared" si="10"/>
        <v>0</v>
      </c>
      <c r="T40" s="1">
        <v>4.7244558334069688E-2</v>
      </c>
      <c r="U40" s="8">
        <f t="shared" si="11"/>
        <v>0</v>
      </c>
      <c r="V40" s="1">
        <v>0.13642197758799426</v>
      </c>
      <c r="W40" s="4">
        <f t="shared" si="12"/>
        <v>0</v>
      </c>
      <c r="X40" s="5">
        <f t="shared" si="13"/>
        <v>0</v>
      </c>
      <c r="Y40" s="5">
        <f t="shared" si="14"/>
        <v>0</v>
      </c>
      <c r="Z40" s="1">
        <v>4.7946388902601568E-3</v>
      </c>
      <c r="AA40" s="5">
        <f t="shared" si="19"/>
        <v>0.5</v>
      </c>
      <c r="AB40" s="5">
        <f t="shared" si="15"/>
        <v>0</v>
      </c>
      <c r="AC40" s="5">
        <f t="shared" si="20"/>
        <v>0</v>
      </c>
      <c r="AD40" s="5">
        <f t="shared" si="21"/>
        <v>0</v>
      </c>
      <c r="AE40" s="1">
        <v>0.67971565384805255</v>
      </c>
      <c r="AF40" s="5">
        <f t="shared" si="22"/>
        <v>0</v>
      </c>
      <c r="AG40" s="5">
        <f t="shared" si="23"/>
        <v>0</v>
      </c>
      <c r="AH40" s="1">
        <v>8.9792124193247197E-2</v>
      </c>
      <c r="AI40" s="6">
        <f t="shared" si="16"/>
        <v>0</v>
      </c>
      <c r="AJ40" s="23">
        <v>1528.5315152467776</v>
      </c>
      <c r="AL40" s="5">
        <v>1</v>
      </c>
      <c r="AO40" t="s">
        <v>327</v>
      </c>
      <c r="AP40" s="7">
        <v>0.20699999999999999</v>
      </c>
      <c r="AQ40" s="10">
        <f t="shared" si="24"/>
        <v>0</v>
      </c>
      <c r="AR40" s="10">
        <f t="shared" si="25"/>
        <v>0</v>
      </c>
      <c r="AS40" s="9">
        <f t="shared" si="26"/>
        <v>8.5</v>
      </c>
      <c r="AV40" s="1"/>
    </row>
    <row r="41" spans="1:48" x14ac:dyDescent="0.35">
      <c r="A41" s="63" t="s">
        <v>38</v>
      </c>
      <c r="B41" s="1">
        <v>6.6474499987357452E-2</v>
      </c>
      <c r="C41" s="5">
        <f t="shared" si="17"/>
        <v>0</v>
      </c>
      <c r="D41" s="5">
        <f t="shared" si="18"/>
        <v>0</v>
      </c>
      <c r="E41" s="1">
        <v>9.3769753976080311E-2</v>
      </c>
      <c r="F41" s="5">
        <f t="shared" si="0"/>
        <v>0</v>
      </c>
      <c r="G41" s="5">
        <f t="shared" si="1"/>
        <v>0</v>
      </c>
      <c r="H41" s="1">
        <v>9.0412399807833332E-2</v>
      </c>
      <c r="I41" s="5">
        <f t="shared" si="2"/>
        <v>0</v>
      </c>
      <c r="J41" s="5">
        <f t="shared" si="3"/>
        <v>0</v>
      </c>
      <c r="K41" s="1">
        <v>0.56035523566287437</v>
      </c>
      <c r="L41" s="5">
        <f t="shared" si="4"/>
        <v>0</v>
      </c>
      <c r="M41" s="5">
        <f t="shared" si="5"/>
        <v>0</v>
      </c>
      <c r="N41" s="8">
        <f t="shared" si="6"/>
        <v>0</v>
      </c>
      <c r="O41" s="8">
        <f t="shared" si="7"/>
        <v>0</v>
      </c>
      <c r="P41" s="8" t="str">
        <f t="shared" si="8"/>
        <v>Nee</v>
      </c>
      <c r="Q41" s="8">
        <f t="shared" si="9"/>
        <v>0</v>
      </c>
      <c r="R41" s="1">
        <v>2.3271374251350424E-2</v>
      </c>
      <c r="S41" s="8">
        <f t="shared" si="10"/>
        <v>0</v>
      </c>
      <c r="T41" s="1">
        <v>5.1534370467279086E-2</v>
      </c>
      <c r="U41" s="8">
        <f t="shared" si="11"/>
        <v>0</v>
      </c>
      <c r="V41" s="1">
        <v>6.0545146527092975E-2</v>
      </c>
      <c r="W41" s="4">
        <f t="shared" si="12"/>
        <v>0</v>
      </c>
      <c r="X41" s="5">
        <f t="shared" si="13"/>
        <v>0</v>
      </c>
      <c r="Y41" s="5">
        <f t="shared" si="14"/>
        <v>0</v>
      </c>
      <c r="Z41" s="1">
        <v>9.7379200485473716E-3</v>
      </c>
      <c r="AA41" s="5">
        <f t="shared" si="19"/>
        <v>0.5</v>
      </c>
      <c r="AB41" s="5">
        <f t="shared" si="15"/>
        <v>0</v>
      </c>
      <c r="AC41" s="5">
        <f t="shared" si="20"/>
        <v>0</v>
      </c>
      <c r="AD41" s="5">
        <f t="shared" si="21"/>
        <v>0</v>
      </c>
      <c r="AE41" s="1">
        <v>0.53885053983665832</v>
      </c>
      <c r="AF41" s="5">
        <f t="shared" si="22"/>
        <v>0</v>
      </c>
      <c r="AG41" s="5">
        <f t="shared" si="23"/>
        <v>0</v>
      </c>
      <c r="AH41" s="1">
        <v>5.8739007978676386E-2</v>
      </c>
      <c r="AI41" s="6">
        <f t="shared" si="16"/>
        <v>0</v>
      </c>
      <c r="AJ41" s="23">
        <v>1864.35945514168</v>
      </c>
      <c r="AO41" t="s">
        <v>327</v>
      </c>
      <c r="AP41" s="7">
        <v>0.183</v>
      </c>
      <c r="AQ41" s="10">
        <f t="shared" si="24"/>
        <v>0</v>
      </c>
      <c r="AR41" s="10">
        <f t="shared" si="25"/>
        <v>0</v>
      </c>
      <c r="AS41" s="9">
        <f t="shared" si="26"/>
        <v>9.5</v>
      </c>
      <c r="AV41" s="1"/>
    </row>
    <row r="42" spans="1:48" x14ac:dyDescent="0.35">
      <c r="A42" s="63" t="s">
        <v>39</v>
      </c>
      <c r="B42" s="1">
        <v>4.4086956521739128E-3</v>
      </c>
      <c r="C42" s="5">
        <f t="shared" si="17"/>
        <v>0</v>
      </c>
      <c r="D42" s="5">
        <f t="shared" si="18"/>
        <v>0</v>
      </c>
      <c r="E42" s="1">
        <v>1.2065217391304348</v>
      </c>
      <c r="F42" s="5">
        <f t="shared" si="0"/>
        <v>0.5</v>
      </c>
      <c r="G42" s="5">
        <f t="shared" si="1"/>
        <v>0</v>
      </c>
      <c r="H42" s="1">
        <v>1.2178001739130435</v>
      </c>
      <c r="I42" s="5">
        <f t="shared" si="2"/>
        <v>0.5</v>
      </c>
      <c r="J42" s="5">
        <f t="shared" si="3"/>
        <v>0.5</v>
      </c>
      <c r="K42" s="1">
        <v>0.17277903489890906</v>
      </c>
      <c r="L42" s="5">
        <f t="shared" si="4"/>
        <v>0.5</v>
      </c>
      <c r="M42" s="5">
        <f t="shared" si="5"/>
        <v>0</v>
      </c>
      <c r="N42" s="8">
        <f t="shared" si="6"/>
        <v>1</v>
      </c>
      <c r="O42" s="8">
        <f t="shared" si="7"/>
        <v>1</v>
      </c>
      <c r="P42" s="8" t="str">
        <f t="shared" si="8"/>
        <v>Ja</v>
      </c>
      <c r="Q42" s="8">
        <f t="shared" si="9"/>
        <v>1</v>
      </c>
      <c r="R42" s="1">
        <v>1.9250320054220952E-2</v>
      </c>
      <c r="S42" s="8">
        <f t="shared" si="10"/>
        <v>0</v>
      </c>
      <c r="T42" s="1">
        <v>7.6348903550989694E-2</v>
      </c>
      <c r="U42" s="8">
        <f t="shared" si="11"/>
        <v>0</v>
      </c>
      <c r="V42" s="1">
        <v>7.1991304347826093E-2</v>
      </c>
      <c r="W42" s="4">
        <f t="shared" si="12"/>
        <v>0</v>
      </c>
      <c r="X42" s="5">
        <f t="shared" si="13"/>
        <v>0</v>
      </c>
      <c r="Y42" s="5">
        <f t="shared" si="14"/>
        <v>0</v>
      </c>
      <c r="Z42" s="1">
        <v>8.1834782608695658E-2</v>
      </c>
      <c r="AA42" s="5">
        <f t="shared" si="19"/>
        <v>0</v>
      </c>
      <c r="AB42" s="5">
        <f t="shared" si="15"/>
        <v>0</v>
      </c>
      <c r="AC42" s="5">
        <f t="shared" si="20"/>
        <v>0.5</v>
      </c>
      <c r="AD42" s="5">
        <f t="shared" si="21"/>
        <v>0.5</v>
      </c>
      <c r="AE42" s="1">
        <v>0.67572173913043476</v>
      </c>
      <c r="AF42" s="5">
        <f t="shared" si="22"/>
        <v>0</v>
      </c>
      <c r="AG42" s="5">
        <f t="shared" si="23"/>
        <v>0</v>
      </c>
      <c r="AH42" s="1">
        <v>7.2762968072054828E-3</v>
      </c>
      <c r="AI42" s="6">
        <f t="shared" si="16"/>
        <v>0</v>
      </c>
      <c r="AJ42" s="23">
        <v>1723.7479285733818</v>
      </c>
      <c r="AL42" s="5">
        <v>1</v>
      </c>
      <c r="AO42" t="s">
        <v>327</v>
      </c>
      <c r="AP42" s="7">
        <v>0.16899999999999998</v>
      </c>
      <c r="AQ42" s="10">
        <f t="shared" si="24"/>
        <v>0</v>
      </c>
      <c r="AR42" s="10">
        <f t="shared" si="25"/>
        <v>0</v>
      </c>
      <c r="AS42" s="9">
        <f t="shared" si="26"/>
        <v>6</v>
      </c>
      <c r="AV42" s="1"/>
    </row>
    <row r="43" spans="1:48" x14ac:dyDescent="0.35">
      <c r="A43" s="63" t="s">
        <v>40</v>
      </c>
      <c r="B43" s="1">
        <v>5.4395258681929817E-3</v>
      </c>
      <c r="C43" s="5">
        <f t="shared" si="17"/>
        <v>0</v>
      </c>
      <c r="D43" s="5">
        <f t="shared" si="18"/>
        <v>0</v>
      </c>
      <c r="E43" s="1">
        <v>0.30404513994601068</v>
      </c>
      <c r="F43" s="5">
        <f t="shared" si="0"/>
        <v>0</v>
      </c>
      <c r="G43" s="5">
        <f t="shared" si="1"/>
        <v>0</v>
      </c>
      <c r="H43" s="1">
        <v>-5.4083094846658117E-2</v>
      </c>
      <c r="I43" s="5">
        <f t="shared" si="2"/>
        <v>0</v>
      </c>
      <c r="J43" s="5">
        <f t="shared" si="3"/>
        <v>0</v>
      </c>
      <c r="K43" s="1">
        <v>0.3515151515151515</v>
      </c>
      <c r="L43" s="5">
        <f t="shared" si="4"/>
        <v>0</v>
      </c>
      <c r="M43" s="5">
        <f t="shared" si="5"/>
        <v>0</v>
      </c>
      <c r="N43" s="8">
        <f t="shared" si="6"/>
        <v>0</v>
      </c>
      <c r="O43" s="8">
        <f t="shared" si="7"/>
        <v>0</v>
      </c>
      <c r="P43" s="8" t="str">
        <f t="shared" si="8"/>
        <v>Nee</v>
      </c>
      <c r="Q43" s="8">
        <f t="shared" si="9"/>
        <v>0</v>
      </c>
      <c r="R43" s="1">
        <v>7.9371907937190789E-2</v>
      </c>
      <c r="S43" s="8">
        <f t="shared" si="10"/>
        <v>0</v>
      </c>
      <c r="T43" s="1">
        <v>4.9369917294445599E-2</v>
      </c>
      <c r="U43" s="8">
        <f t="shared" si="11"/>
        <v>0</v>
      </c>
      <c r="V43" s="1">
        <v>6.3792648521382611E-2</v>
      </c>
      <c r="W43" s="4">
        <f t="shared" si="12"/>
        <v>0</v>
      </c>
      <c r="X43" s="5">
        <f t="shared" si="13"/>
        <v>0</v>
      </c>
      <c r="Y43" s="5">
        <f t="shared" si="14"/>
        <v>0</v>
      </c>
      <c r="Z43" s="1">
        <v>-1.3365402179869696E-2</v>
      </c>
      <c r="AA43" s="5">
        <f t="shared" si="19"/>
        <v>0.5</v>
      </c>
      <c r="AB43" s="5">
        <f t="shared" si="15"/>
        <v>0.5</v>
      </c>
      <c r="AC43" s="5">
        <f t="shared" si="20"/>
        <v>0</v>
      </c>
      <c r="AD43" s="5">
        <f t="shared" si="21"/>
        <v>0</v>
      </c>
      <c r="AE43" s="1">
        <v>0.51792577529232331</v>
      </c>
      <c r="AF43" s="5">
        <f t="shared" si="22"/>
        <v>0</v>
      </c>
      <c r="AG43" s="5">
        <f t="shared" si="23"/>
        <v>0</v>
      </c>
      <c r="AH43" s="1">
        <v>1.4420555062139767E-2</v>
      </c>
      <c r="AI43" s="6">
        <f t="shared" si="16"/>
        <v>0</v>
      </c>
      <c r="AJ43" s="23">
        <v>1882.4083945807138</v>
      </c>
      <c r="AO43" t="s">
        <v>327</v>
      </c>
      <c r="AP43" s="7">
        <v>0.25650000000000001</v>
      </c>
      <c r="AQ43" s="10">
        <f t="shared" si="24"/>
        <v>0.5</v>
      </c>
      <c r="AR43" s="10">
        <f t="shared" si="25"/>
        <v>0</v>
      </c>
      <c r="AS43" s="9">
        <f t="shared" si="26"/>
        <v>9</v>
      </c>
      <c r="AV43" s="1"/>
    </row>
    <row r="44" spans="1:48" x14ac:dyDescent="0.35">
      <c r="A44" s="63" t="s">
        <v>41</v>
      </c>
      <c r="B44" s="1">
        <v>1.2228948593873377E-2</v>
      </c>
      <c r="C44" s="5">
        <f t="shared" si="17"/>
        <v>0</v>
      </c>
      <c r="D44" s="5">
        <f t="shared" si="18"/>
        <v>0</v>
      </c>
      <c r="E44" s="1">
        <v>0.15878398898584761</v>
      </c>
      <c r="F44" s="5">
        <f t="shared" si="0"/>
        <v>0</v>
      </c>
      <c r="G44" s="5">
        <f t="shared" si="1"/>
        <v>0</v>
      </c>
      <c r="H44" s="1">
        <v>0.16452369864955152</v>
      </c>
      <c r="I44" s="5">
        <f t="shared" si="2"/>
        <v>0</v>
      </c>
      <c r="J44" s="5">
        <f t="shared" si="3"/>
        <v>0</v>
      </c>
      <c r="K44" s="1">
        <v>0.49229495877939078</v>
      </c>
      <c r="L44" s="5">
        <f t="shared" si="4"/>
        <v>0</v>
      </c>
      <c r="M44" s="5">
        <f t="shared" si="5"/>
        <v>0</v>
      </c>
      <c r="N44" s="8">
        <f t="shared" si="6"/>
        <v>0</v>
      </c>
      <c r="O44" s="8">
        <f t="shared" si="7"/>
        <v>0</v>
      </c>
      <c r="P44" s="8" t="str">
        <f t="shared" si="8"/>
        <v>Nee</v>
      </c>
      <c r="Q44" s="8">
        <f t="shared" si="9"/>
        <v>0</v>
      </c>
      <c r="R44" s="1">
        <v>7.5210911477960662E-2</v>
      </c>
      <c r="S44" s="8">
        <f t="shared" si="10"/>
        <v>0</v>
      </c>
      <c r="T44" s="1">
        <v>9.421230740918711E-2</v>
      </c>
      <c r="U44" s="8">
        <f t="shared" si="11"/>
        <v>0</v>
      </c>
      <c r="V44" s="1">
        <v>7.3424308072320865E-2</v>
      </c>
      <c r="W44" s="4">
        <f t="shared" si="12"/>
        <v>0</v>
      </c>
      <c r="X44" s="5">
        <f t="shared" si="13"/>
        <v>0</v>
      </c>
      <c r="Y44" s="5">
        <f t="shared" si="14"/>
        <v>0</v>
      </c>
      <c r="Z44" s="1">
        <v>2.0836285963029701E-2</v>
      </c>
      <c r="AA44" s="5">
        <f t="shared" si="19"/>
        <v>0</v>
      </c>
      <c r="AB44" s="5">
        <f t="shared" si="15"/>
        <v>0</v>
      </c>
      <c r="AC44" s="5">
        <f t="shared" si="20"/>
        <v>0</v>
      </c>
      <c r="AD44" s="5">
        <f t="shared" si="21"/>
        <v>0</v>
      </c>
      <c r="AE44" s="1">
        <v>0.73122633678200477</v>
      </c>
      <c r="AF44" s="5">
        <f t="shared" si="22"/>
        <v>0</v>
      </c>
      <c r="AG44" s="5">
        <f t="shared" si="23"/>
        <v>0</v>
      </c>
      <c r="AH44" s="1">
        <v>9.1633938875503636E-3</v>
      </c>
      <c r="AI44" s="6">
        <f t="shared" si="16"/>
        <v>0</v>
      </c>
      <c r="AJ44" s="23">
        <v>2161.3139078957483</v>
      </c>
      <c r="AO44" t="s">
        <v>326</v>
      </c>
      <c r="AP44" s="7">
        <v>0.20350000000000001</v>
      </c>
      <c r="AQ44" s="10">
        <f t="shared" si="24"/>
        <v>0</v>
      </c>
      <c r="AR44" s="10">
        <f t="shared" si="25"/>
        <v>0</v>
      </c>
      <c r="AS44" s="9">
        <f t="shared" si="26"/>
        <v>10</v>
      </c>
      <c r="AV44" s="1"/>
    </row>
    <row r="45" spans="1:48" x14ac:dyDescent="0.35">
      <c r="A45" s="63" t="s">
        <v>42</v>
      </c>
      <c r="B45" s="1">
        <v>-5.1257128804468748E-2</v>
      </c>
      <c r="C45" s="5">
        <f t="shared" si="17"/>
        <v>0.5</v>
      </c>
      <c r="D45" s="5">
        <f t="shared" si="18"/>
        <v>0.5</v>
      </c>
      <c r="E45" s="1">
        <v>0.77331865609593298</v>
      </c>
      <c r="F45" s="5">
        <f t="shared" si="0"/>
        <v>0</v>
      </c>
      <c r="G45" s="5">
        <f t="shared" si="1"/>
        <v>0</v>
      </c>
      <c r="H45" s="1">
        <v>0.39277879919899766</v>
      </c>
      <c r="I45" s="5">
        <f t="shared" si="2"/>
        <v>0</v>
      </c>
      <c r="J45" s="5">
        <f t="shared" si="3"/>
        <v>0</v>
      </c>
      <c r="K45" s="1">
        <v>0.29928277081461835</v>
      </c>
      <c r="L45" s="5">
        <f t="shared" si="4"/>
        <v>0</v>
      </c>
      <c r="M45" s="5">
        <f t="shared" si="5"/>
        <v>0</v>
      </c>
      <c r="N45" s="8">
        <f t="shared" si="6"/>
        <v>0</v>
      </c>
      <c r="O45" s="8">
        <f t="shared" si="7"/>
        <v>1</v>
      </c>
      <c r="P45" s="8" t="str">
        <f t="shared" si="8"/>
        <v>Nee</v>
      </c>
      <c r="Q45" s="8">
        <f t="shared" si="9"/>
        <v>0</v>
      </c>
      <c r="R45" s="1">
        <v>0.10893734275787709</v>
      </c>
      <c r="S45" s="8">
        <f t="shared" si="10"/>
        <v>0</v>
      </c>
      <c r="T45" s="1">
        <v>3.7862788491938033E-2</v>
      </c>
      <c r="U45" s="8">
        <f t="shared" si="11"/>
        <v>0</v>
      </c>
      <c r="V45" s="1">
        <v>2.6430737882496225E-2</v>
      </c>
      <c r="W45" s="4">
        <f t="shared" si="12"/>
        <v>0</v>
      </c>
      <c r="X45" s="5">
        <f t="shared" si="13"/>
        <v>0</v>
      </c>
      <c r="Y45" s="5">
        <f t="shared" si="14"/>
        <v>0</v>
      </c>
      <c r="Z45" s="1">
        <v>7.0436101319780314E-2</v>
      </c>
      <c r="AA45" s="5">
        <f t="shared" si="19"/>
        <v>0</v>
      </c>
      <c r="AB45" s="5">
        <f t="shared" si="15"/>
        <v>0</v>
      </c>
      <c r="AC45" s="5">
        <f t="shared" si="20"/>
        <v>0.5</v>
      </c>
      <c r="AD45" s="5">
        <f t="shared" si="21"/>
        <v>0.5</v>
      </c>
      <c r="AE45" s="1">
        <v>0.7070017448737016</v>
      </c>
      <c r="AF45" s="5">
        <f t="shared" si="22"/>
        <v>0</v>
      </c>
      <c r="AG45" s="5">
        <f t="shared" si="23"/>
        <v>0</v>
      </c>
      <c r="AH45" s="1">
        <v>1.3642534600774659E-3</v>
      </c>
      <c r="AI45" s="6">
        <f t="shared" si="16"/>
        <v>0</v>
      </c>
      <c r="AJ45" s="23">
        <v>1942.3204675514428</v>
      </c>
      <c r="AO45" t="s">
        <v>326</v>
      </c>
      <c r="AP45" s="7">
        <v>0.24249999999999999</v>
      </c>
      <c r="AQ45" s="10">
        <f t="shared" si="24"/>
        <v>0</v>
      </c>
      <c r="AR45" s="10">
        <f t="shared" si="25"/>
        <v>0</v>
      </c>
      <c r="AS45" s="9">
        <f t="shared" si="26"/>
        <v>8</v>
      </c>
      <c r="AV45" s="1"/>
    </row>
    <row r="46" spans="1:48" x14ac:dyDescent="0.35">
      <c r="A46" s="63" t="s">
        <v>43</v>
      </c>
      <c r="B46" s="1">
        <v>1.9914933720223703E-2</v>
      </c>
      <c r="C46" s="5">
        <f t="shared" si="17"/>
        <v>0</v>
      </c>
      <c r="D46" s="5">
        <f t="shared" si="18"/>
        <v>0</v>
      </c>
      <c r="E46" s="1">
        <v>-0.14362064903339408</v>
      </c>
      <c r="F46" s="5">
        <f t="shared" si="0"/>
        <v>0</v>
      </c>
      <c r="G46" s="5">
        <f t="shared" si="1"/>
        <v>0</v>
      </c>
      <c r="H46" s="1">
        <v>-0.11771709881824832</v>
      </c>
      <c r="I46" s="5">
        <f t="shared" si="2"/>
        <v>0</v>
      </c>
      <c r="J46" s="5">
        <f t="shared" si="3"/>
        <v>0</v>
      </c>
      <c r="K46" s="1">
        <v>0.55819623544674712</v>
      </c>
      <c r="L46" s="5">
        <f t="shared" si="4"/>
        <v>0</v>
      </c>
      <c r="M46" s="5">
        <f t="shared" si="5"/>
        <v>0</v>
      </c>
      <c r="N46" s="8">
        <f t="shared" si="6"/>
        <v>0</v>
      </c>
      <c r="O46" s="8">
        <f t="shared" si="7"/>
        <v>0</v>
      </c>
      <c r="P46" s="8" t="str">
        <f t="shared" si="8"/>
        <v>Nee</v>
      </c>
      <c r="Q46" s="8">
        <f t="shared" si="9"/>
        <v>0</v>
      </c>
      <c r="R46" s="1">
        <v>6.1215605626191515E-2</v>
      </c>
      <c r="S46" s="8">
        <f t="shared" si="10"/>
        <v>0</v>
      </c>
      <c r="T46" s="1">
        <v>0.13718159042641132</v>
      </c>
      <c r="U46" s="8">
        <f t="shared" si="11"/>
        <v>0</v>
      </c>
      <c r="V46" s="1">
        <v>0.13092270872859393</v>
      </c>
      <c r="W46" s="4">
        <f t="shared" si="12"/>
        <v>0</v>
      </c>
      <c r="X46" s="5">
        <f t="shared" si="13"/>
        <v>0</v>
      </c>
      <c r="Y46" s="5">
        <f t="shared" si="14"/>
        <v>0</v>
      </c>
      <c r="Z46" s="1">
        <v>2.4884366901032948E-2</v>
      </c>
      <c r="AA46" s="5">
        <f t="shared" si="19"/>
        <v>0</v>
      </c>
      <c r="AB46" s="5">
        <f t="shared" si="15"/>
        <v>0</v>
      </c>
      <c r="AC46" s="5">
        <f t="shared" si="20"/>
        <v>0</v>
      </c>
      <c r="AD46" s="5">
        <f t="shared" si="21"/>
        <v>0</v>
      </c>
      <c r="AE46" s="1">
        <v>0.68623097627227958</v>
      </c>
      <c r="AF46" s="5">
        <f t="shared" si="22"/>
        <v>0</v>
      </c>
      <c r="AG46" s="5">
        <f t="shared" si="23"/>
        <v>0</v>
      </c>
      <c r="AH46" s="1">
        <v>-1.6673653920097242E-3</v>
      </c>
      <c r="AI46" s="6">
        <f t="shared" si="16"/>
        <v>1</v>
      </c>
      <c r="AJ46" s="23">
        <v>1949.9099087409713</v>
      </c>
      <c r="AO46" t="s">
        <v>327</v>
      </c>
      <c r="AP46" s="7">
        <v>0.16600000000000001</v>
      </c>
      <c r="AQ46" s="10">
        <f t="shared" si="24"/>
        <v>0</v>
      </c>
      <c r="AR46" s="10">
        <f t="shared" si="25"/>
        <v>0</v>
      </c>
      <c r="AS46" s="9">
        <f t="shared" si="26"/>
        <v>9</v>
      </c>
      <c r="AV46" s="1"/>
    </row>
    <row r="47" spans="1:48" x14ac:dyDescent="0.35">
      <c r="A47" s="63" t="s">
        <v>44</v>
      </c>
      <c r="B47" s="1">
        <v>8.6957560695851657E-2</v>
      </c>
      <c r="C47" s="5">
        <f t="shared" si="17"/>
        <v>0</v>
      </c>
      <c r="D47" s="5">
        <f t="shared" si="18"/>
        <v>0</v>
      </c>
      <c r="E47" s="1">
        <v>3.2116230166316193E-2</v>
      </c>
      <c r="F47" s="5">
        <f t="shared" si="0"/>
        <v>0</v>
      </c>
      <c r="G47" s="5">
        <f t="shared" si="1"/>
        <v>0</v>
      </c>
      <c r="H47" s="1">
        <v>-9.8856177913719465E-3</v>
      </c>
      <c r="I47" s="5">
        <f t="shared" si="2"/>
        <v>0</v>
      </c>
      <c r="J47" s="5">
        <f t="shared" si="3"/>
        <v>0</v>
      </c>
      <c r="K47" s="1">
        <v>0.36242723939884824</v>
      </c>
      <c r="L47" s="5">
        <f t="shared" si="4"/>
        <v>0</v>
      </c>
      <c r="M47" s="5">
        <f t="shared" si="5"/>
        <v>0</v>
      </c>
      <c r="N47" s="8">
        <f t="shared" si="6"/>
        <v>0</v>
      </c>
      <c r="O47" s="8">
        <f t="shared" si="7"/>
        <v>0</v>
      </c>
      <c r="P47" s="8" t="str">
        <f t="shared" si="8"/>
        <v>Nee</v>
      </c>
      <c r="Q47" s="8">
        <f t="shared" si="9"/>
        <v>0</v>
      </c>
      <c r="R47" s="1">
        <v>3.8486488407844813E-2</v>
      </c>
      <c r="S47" s="8">
        <f t="shared" si="10"/>
        <v>0</v>
      </c>
      <c r="T47" s="1">
        <v>9.7894773289936121E-2</v>
      </c>
      <c r="U47" s="8">
        <f t="shared" si="11"/>
        <v>0</v>
      </c>
      <c r="V47" s="1">
        <v>6.8557637163066329E-2</v>
      </c>
      <c r="W47" s="4">
        <f t="shared" si="12"/>
        <v>0</v>
      </c>
      <c r="X47" s="5">
        <f t="shared" si="13"/>
        <v>0</v>
      </c>
      <c r="Y47" s="5">
        <f t="shared" si="14"/>
        <v>0</v>
      </c>
      <c r="Z47" s="1">
        <v>-1.0994153444210794E-2</v>
      </c>
      <c r="AA47" s="5">
        <f t="shared" si="19"/>
        <v>0.5</v>
      </c>
      <c r="AB47" s="5">
        <f t="shared" si="15"/>
        <v>0.5</v>
      </c>
      <c r="AC47" s="5">
        <f t="shared" si="20"/>
        <v>0</v>
      </c>
      <c r="AD47" s="5">
        <f t="shared" si="21"/>
        <v>0</v>
      </c>
      <c r="AE47" s="1">
        <v>0.7459376792200344</v>
      </c>
      <c r="AF47" s="5">
        <f t="shared" si="22"/>
        <v>0</v>
      </c>
      <c r="AG47" s="5">
        <f t="shared" si="23"/>
        <v>0</v>
      </c>
      <c r="AH47" s="1">
        <v>1.8268469471605844E-2</v>
      </c>
      <c r="AI47" s="6">
        <f t="shared" si="16"/>
        <v>0</v>
      </c>
      <c r="AJ47" s="23">
        <v>1933.4333264663467</v>
      </c>
      <c r="AO47" t="s">
        <v>326</v>
      </c>
      <c r="AP47" s="7">
        <v>0.1895</v>
      </c>
      <c r="AQ47" s="10">
        <f t="shared" si="24"/>
        <v>0</v>
      </c>
      <c r="AR47" s="10">
        <f t="shared" si="25"/>
        <v>0</v>
      </c>
      <c r="AS47" s="9">
        <f t="shared" si="26"/>
        <v>9</v>
      </c>
      <c r="AV47" s="1"/>
    </row>
    <row r="48" spans="1:48" x14ac:dyDescent="0.35">
      <c r="A48" s="63" t="s">
        <v>45</v>
      </c>
      <c r="B48" s="1">
        <v>-4.0404806262004822E-2</v>
      </c>
      <c r="C48" s="5">
        <f t="shared" si="17"/>
        <v>0.5</v>
      </c>
      <c r="D48" s="5">
        <f t="shared" si="18"/>
        <v>0</v>
      </c>
      <c r="E48" s="1">
        <v>0.37975078106571541</v>
      </c>
      <c r="F48" s="5">
        <f t="shared" si="0"/>
        <v>0</v>
      </c>
      <c r="G48" s="5">
        <f t="shared" si="1"/>
        <v>0</v>
      </c>
      <c r="H48" s="1">
        <v>0.3866768241314405</v>
      </c>
      <c r="I48" s="5">
        <f t="shared" si="2"/>
        <v>0</v>
      </c>
      <c r="J48" s="5">
        <f t="shared" si="3"/>
        <v>0</v>
      </c>
      <c r="K48" s="1">
        <v>0.19640485822002032</v>
      </c>
      <c r="L48" s="5">
        <f t="shared" si="4"/>
        <v>0.5</v>
      </c>
      <c r="M48" s="5">
        <f t="shared" si="5"/>
        <v>0</v>
      </c>
      <c r="N48" s="8">
        <f t="shared" si="6"/>
        <v>0</v>
      </c>
      <c r="O48" s="8">
        <f t="shared" si="7"/>
        <v>1</v>
      </c>
      <c r="P48" s="8" t="str">
        <f t="shared" si="8"/>
        <v>Nee</v>
      </c>
      <c r="Q48" s="8">
        <f t="shared" si="9"/>
        <v>0</v>
      </c>
      <c r="R48" s="1">
        <v>-2.991408349624412E-3</v>
      </c>
      <c r="S48" s="8">
        <f t="shared" si="10"/>
        <v>1</v>
      </c>
      <c r="T48" s="1">
        <v>2.8436877833179379E-2</v>
      </c>
      <c r="U48" s="8">
        <f t="shared" si="11"/>
        <v>0</v>
      </c>
      <c r="V48" s="1">
        <v>-7.8816631284028705E-3</v>
      </c>
      <c r="W48" s="4">
        <f t="shared" si="12"/>
        <v>1</v>
      </c>
      <c r="X48" s="5">
        <f t="shared" si="13"/>
        <v>0.5</v>
      </c>
      <c r="Y48" s="5">
        <f t="shared" si="14"/>
        <v>0</v>
      </c>
      <c r="Z48" s="1">
        <v>2.2368085341959956E-2</v>
      </c>
      <c r="AA48" s="5">
        <f t="shared" si="19"/>
        <v>0</v>
      </c>
      <c r="AB48" s="5">
        <f t="shared" si="15"/>
        <v>0</v>
      </c>
      <c r="AC48" s="5">
        <f t="shared" si="20"/>
        <v>0</v>
      </c>
      <c r="AD48" s="5">
        <f t="shared" si="21"/>
        <v>0</v>
      </c>
      <c r="AE48" s="1">
        <v>0.67758233082525787</v>
      </c>
      <c r="AF48" s="5">
        <f t="shared" si="22"/>
        <v>0</v>
      </c>
      <c r="AG48" s="5">
        <f t="shared" si="23"/>
        <v>0</v>
      </c>
      <c r="AH48" s="1">
        <v>4.0981478170207163E-2</v>
      </c>
      <c r="AI48" s="6">
        <f t="shared" si="16"/>
        <v>0</v>
      </c>
      <c r="AJ48" s="23">
        <v>2602.1291963972394</v>
      </c>
      <c r="AO48" t="s">
        <v>328</v>
      </c>
      <c r="AP48" s="7">
        <v>0.26300000000000001</v>
      </c>
      <c r="AQ48" s="10">
        <f t="shared" si="24"/>
        <v>0.5</v>
      </c>
      <c r="AR48" s="10">
        <f t="shared" si="25"/>
        <v>0</v>
      </c>
      <c r="AS48" s="9">
        <f t="shared" si="26"/>
        <v>7.5</v>
      </c>
      <c r="AV48" s="1"/>
    </row>
    <row r="49" spans="1:48" x14ac:dyDescent="0.35">
      <c r="A49" s="63" t="s">
        <v>46</v>
      </c>
      <c r="B49" s="1">
        <v>5.6002404787713719E-2</v>
      </c>
      <c r="C49" s="5">
        <f t="shared" si="17"/>
        <v>0</v>
      </c>
      <c r="D49" s="5">
        <f t="shared" si="18"/>
        <v>0</v>
      </c>
      <c r="E49" s="1">
        <v>-0.25034386642497336</v>
      </c>
      <c r="F49" s="5">
        <f t="shared" si="0"/>
        <v>0</v>
      </c>
      <c r="G49" s="5">
        <f t="shared" si="1"/>
        <v>0</v>
      </c>
      <c r="H49" s="1">
        <v>-0.2422798116249624</v>
      </c>
      <c r="I49" s="5">
        <f t="shared" si="2"/>
        <v>0</v>
      </c>
      <c r="J49" s="5">
        <f t="shared" si="3"/>
        <v>0</v>
      </c>
      <c r="K49" s="1">
        <v>0.64260784206795007</v>
      </c>
      <c r="L49" s="5">
        <f t="shared" si="4"/>
        <v>0</v>
      </c>
      <c r="M49" s="5">
        <f t="shared" si="5"/>
        <v>0</v>
      </c>
      <c r="N49" s="8">
        <f t="shared" si="6"/>
        <v>0</v>
      </c>
      <c r="O49" s="8">
        <f t="shared" si="7"/>
        <v>0</v>
      </c>
      <c r="P49" s="8" t="str">
        <f t="shared" si="8"/>
        <v>Nee</v>
      </c>
      <c r="Q49" s="8">
        <f t="shared" si="9"/>
        <v>0</v>
      </c>
      <c r="R49" s="1">
        <v>1.9235374801332434E-2</v>
      </c>
      <c r="S49" s="8">
        <f t="shared" si="10"/>
        <v>0</v>
      </c>
      <c r="T49" s="1">
        <v>7.647052948050781E-2</v>
      </c>
      <c r="U49" s="8">
        <f t="shared" si="11"/>
        <v>0</v>
      </c>
      <c r="V49" s="1">
        <v>4.3814503420446162E-2</v>
      </c>
      <c r="W49" s="4">
        <f t="shared" si="12"/>
        <v>0</v>
      </c>
      <c r="X49" s="5">
        <f t="shared" si="13"/>
        <v>0</v>
      </c>
      <c r="Y49" s="5">
        <f t="shared" si="14"/>
        <v>0</v>
      </c>
      <c r="Z49" s="1">
        <v>-1.8728195225038942E-2</v>
      </c>
      <c r="AA49" s="5">
        <f t="shared" si="19"/>
        <v>0.5</v>
      </c>
      <c r="AB49" s="5">
        <f t="shared" si="15"/>
        <v>0.5</v>
      </c>
      <c r="AC49" s="5">
        <f t="shared" si="20"/>
        <v>0</v>
      </c>
      <c r="AD49" s="5">
        <f t="shared" si="21"/>
        <v>0</v>
      </c>
      <c r="AE49" s="1">
        <v>0.73220320456180943</v>
      </c>
      <c r="AF49" s="5">
        <f t="shared" si="22"/>
        <v>0</v>
      </c>
      <c r="AG49" s="5">
        <f t="shared" si="23"/>
        <v>0</v>
      </c>
      <c r="AH49" s="1">
        <v>5.1379880373510385E-2</v>
      </c>
      <c r="AI49" s="6">
        <f t="shared" si="16"/>
        <v>0</v>
      </c>
      <c r="AJ49" s="23">
        <v>1936.4322655665992</v>
      </c>
      <c r="AO49" t="s">
        <v>327</v>
      </c>
      <c r="AP49" s="7">
        <v>0.25650000000000001</v>
      </c>
      <c r="AQ49" s="10">
        <f t="shared" si="24"/>
        <v>0.5</v>
      </c>
      <c r="AR49" s="10">
        <f t="shared" si="25"/>
        <v>0</v>
      </c>
      <c r="AS49" s="9">
        <f t="shared" si="26"/>
        <v>9</v>
      </c>
      <c r="AV49" s="1"/>
    </row>
    <row r="50" spans="1:48" x14ac:dyDescent="0.35">
      <c r="A50" s="63" t="s">
        <v>47</v>
      </c>
      <c r="B50" s="1">
        <v>3.7336169234306736E-2</v>
      </c>
      <c r="C50" s="5">
        <f t="shared" si="17"/>
        <v>0</v>
      </c>
      <c r="D50" s="5">
        <f t="shared" si="18"/>
        <v>0</v>
      </c>
      <c r="E50" s="1">
        <v>0.58603989422855829</v>
      </c>
      <c r="F50" s="5">
        <f t="shared" si="0"/>
        <v>0</v>
      </c>
      <c r="G50" s="5">
        <f t="shared" si="1"/>
        <v>0</v>
      </c>
      <c r="H50" s="1">
        <v>0.45451540584042305</v>
      </c>
      <c r="I50" s="5">
        <f t="shared" si="2"/>
        <v>0</v>
      </c>
      <c r="J50" s="5">
        <f t="shared" si="3"/>
        <v>0</v>
      </c>
      <c r="K50" s="1">
        <v>0.22732033688170664</v>
      </c>
      <c r="L50" s="5">
        <f t="shared" si="4"/>
        <v>0</v>
      </c>
      <c r="M50" s="5">
        <f t="shared" si="5"/>
        <v>0</v>
      </c>
      <c r="N50" s="8">
        <f t="shared" si="6"/>
        <v>0</v>
      </c>
      <c r="O50" s="8">
        <f t="shared" si="7"/>
        <v>0</v>
      </c>
      <c r="P50" s="8" t="str">
        <f t="shared" si="8"/>
        <v>Nee</v>
      </c>
      <c r="Q50" s="8">
        <f t="shared" si="9"/>
        <v>0</v>
      </c>
      <c r="R50" s="1">
        <v>7.2413432002234018E-2</v>
      </c>
      <c r="S50" s="8">
        <f t="shared" si="10"/>
        <v>0</v>
      </c>
      <c r="T50" s="1">
        <v>0.12303749787733301</v>
      </c>
      <c r="U50" s="8">
        <f t="shared" si="11"/>
        <v>0</v>
      </c>
      <c r="V50" s="1">
        <v>5.545815129914923E-2</v>
      </c>
      <c r="W50" s="4">
        <f t="shared" si="12"/>
        <v>0</v>
      </c>
      <c r="X50" s="5">
        <f t="shared" si="13"/>
        <v>0</v>
      </c>
      <c r="Y50" s="5">
        <f t="shared" si="14"/>
        <v>0</v>
      </c>
      <c r="Z50" s="1">
        <v>2.7481173833065073E-2</v>
      </c>
      <c r="AA50" s="5">
        <f t="shared" si="19"/>
        <v>0</v>
      </c>
      <c r="AB50" s="5">
        <f t="shared" si="15"/>
        <v>0</v>
      </c>
      <c r="AC50" s="5">
        <f t="shared" si="20"/>
        <v>0</v>
      </c>
      <c r="AD50" s="5">
        <f t="shared" si="21"/>
        <v>0</v>
      </c>
      <c r="AE50" s="1">
        <v>0.74071625661071505</v>
      </c>
      <c r="AF50" s="5">
        <f t="shared" si="22"/>
        <v>0</v>
      </c>
      <c r="AG50" s="5">
        <f t="shared" si="23"/>
        <v>0</v>
      </c>
      <c r="AH50" s="1">
        <v>7.6675350450302908E-3</v>
      </c>
      <c r="AI50" s="6">
        <f t="shared" si="16"/>
        <v>0</v>
      </c>
      <c r="AJ50" s="23">
        <v>1926.328243916189</v>
      </c>
      <c r="AO50" t="s">
        <v>326</v>
      </c>
      <c r="AP50" s="7">
        <v>0.19800000000000001</v>
      </c>
      <c r="AQ50" s="10">
        <f t="shared" si="24"/>
        <v>0</v>
      </c>
      <c r="AR50" s="10">
        <f t="shared" si="25"/>
        <v>0</v>
      </c>
      <c r="AS50" s="9">
        <f t="shared" si="26"/>
        <v>10</v>
      </c>
      <c r="AV50" s="1"/>
    </row>
    <row r="51" spans="1:48" x14ac:dyDescent="0.35">
      <c r="A51" s="63" t="s">
        <v>48</v>
      </c>
      <c r="B51" s="1">
        <v>-1.7075584198107223E-2</v>
      </c>
      <c r="C51" s="5">
        <f t="shared" si="17"/>
        <v>0</v>
      </c>
      <c r="D51" s="5">
        <f t="shared" si="18"/>
        <v>0</v>
      </c>
      <c r="E51" s="1">
        <v>1.0267339879396814E-2</v>
      </c>
      <c r="F51" s="5">
        <f t="shared" si="0"/>
        <v>0</v>
      </c>
      <c r="G51" s="5">
        <f t="shared" si="1"/>
        <v>0</v>
      </c>
      <c r="H51" s="1">
        <v>1.7747105438983751E-2</v>
      </c>
      <c r="I51" s="5">
        <f t="shared" si="2"/>
        <v>0</v>
      </c>
      <c r="J51" s="5">
        <f t="shared" si="3"/>
        <v>0</v>
      </c>
      <c r="K51" s="1">
        <v>0.58684885733038961</v>
      </c>
      <c r="L51" s="5">
        <f t="shared" si="4"/>
        <v>0</v>
      </c>
      <c r="M51" s="5">
        <f t="shared" si="5"/>
        <v>0</v>
      </c>
      <c r="N51" s="8">
        <f t="shared" si="6"/>
        <v>0</v>
      </c>
      <c r="O51" s="8">
        <f t="shared" si="7"/>
        <v>1</v>
      </c>
      <c r="P51" s="8" t="str">
        <f t="shared" si="8"/>
        <v>Nee</v>
      </c>
      <c r="Q51" s="8">
        <f t="shared" si="9"/>
        <v>0</v>
      </c>
      <c r="R51" s="1">
        <v>2.0394160027446344E-3</v>
      </c>
      <c r="S51" s="8">
        <f t="shared" si="10"/>
        <v>0</v>
      </c>
      <c r="T51" s="1">
        <v>-1.103657217052586E-2</v>
      </c>
      <c r="U51" s="8">
        <f t="shared" si="11"/>
        <v>1</v>
      </c>
      <c r="V51" s="1">
        <v>-4.5391114606855604E-2</v>
      </c>
      <c r="W51" s="4">
        <f t="shared" si="12"/>
        <v>1</v>
      </c>
      <c r="X51" s="5">
        <f t="shared" si="13"/>
        <v>0.5</v>
      </c>
      <c r="Y51" s="5">
        <f t="shared" si="14"/>
        <v>0</v>
      </c>
      <c r="Z51" s="1">
        <v>9.9776723416131734E-3</v>
      </c>
      <c r="AA51" s="5">
        <f t="shared" si="19"/>
        <v>0.5</v>
      </c>
      <c r="AB51" s="5">
        <f t="shared" si="15"/>
        <v>0</v>
      </c>
      <c r="AC51" s="5">
        <f t="shared" si="20"/>
        <v>0</v>
      </c>
      <c r="AD51" s="5">
        <f t="shared" si="21"/>
        <v>0</v>
      </c>
      <c r="AE51" s="1">
        <v>0.75523028519576996</v>
      </c>
      <c r="AF51" s="5">
        <f t="shared" si="22"/>
        <v>0.5</v>
      </c>
      <c r="AG51" s="5">
        <f t="shared" si="23"/>
        <v>0</v>
      </c>
      <c r="AH51" s="1">
        <v>4.6182016381004316E-3</v>
      </c>
      <c r="AI51" s="6">
        <f t="shared" si="16"/>
        <v>0</v>
      </c>
      <c r="AJ51" s="23">
        <v>2977.0722722362261</v>
      </c>
      <c r="AN51" s="5">
        <v>1</v>
      </c>
      <c r="AO51" t="s">
        <v>328</v>
      </c>
      <c r="AP51" s="7">
        <v>0.317</v>
      </c>
      <c r="AQ51" s="10">
        <f t="shared" si="24"/>
        <v>0.5</v>
      </c>
      <c r="AR51" s="10">
        <f t="shared" si="25"/>
        <v>0.5</v>
      </c>
      <c r="AS51" s="9">
        <f t="shared" si="26"/>
        <v>6.5</v>
      </c>
      <c r="AV51" s="1"/>
    </row>
    <row r="52" spans="1:48" x14ac:dyDescent="0.35">
      <c r="A52" s="63" t="s">
        <v>49</v>
      </c>
      <c r="B52" s="1">
        <v>-8.8223342973922605E-2</v>
      </c>
      <c r="C52" s="5">
        <f t="shared" si="17"/>
        <v>0.5</v>
      </c>
      <c r="D52" s="5">
        <f t="shared" si="18"/>
        <v>0.5</v>
      </c>
      <c r="E52" s="1">
        <v>0.2632358916748333</v>
      </c>
      <c r="F52" s="5">
        <f t="shared" si="0"/>
        <v>0</v>
      </c>
      <c r="G52" s="5">
        <f t="shared" si="1"/>
        <v>0</v>
      </c>
      <c r="H52" s="1">
        <v>0.27523244974544064</v>
      </c>
      <c r="I52" s="5">
        <f t="shared" si="2"/>
        <v>0</v>
      </c>
      <c r="J52" s="5">
        <f t="shared" si="3"/>
        <v>0</v>
      </c>
      <c r="K52" s="1">
        <v>0.45697699158080302</v>
      </c>
      <c r="L52" s="5">
        <f t="shared" si="4"/>
        <v>0</v>
      </c>
      <c r="M52" s="5">
        <f t="shared" si="5"/>
        <v>0</v>
      </c>
      <c r="N52" s="8">
        <f t="shared" si="6"/>
        <v>0</v>
      </c>
      <c r="O52" s="8">
        <f t="shared" si="7"/>
        <v>0</v>
      </c>
      <c r="P52" s="8" t="str">
        <f t="shared" si="8"/>
        <v>Nee</v>
      </c>
      <c r="Q52" s="8">
        <f t="shared" si="9"/>
        <v>0</v>
      </c>
      <c r="R52" s="1">
        <v>-1.4535297973608458E-3</v>
      </c>
      <c r="S52" s="8">
        <f t="shared" si="10"/>
        <v>1</v>
      </c>
      <c r="T52" s="1">
        <v>3.44405784494944E-2</v>
      </c>
      <c r="U52" s="8">
        <f t="shared" si="11"/>
        <v>0</v>
      </c>
      <c r="V52" s="1">
        <v>1.8811100222291273E-2</v>
      </c>
      <c r="W52" s="4">
        <f t="shared" si="12"/>
        <v>0</v>
      </c>
      <c r="X52" s="5">
        <f t="shared" si="13"/>
        <v>0</v>
      </c>
      <c r="Y52" s="5">
        <f t="shared" si="14"/>
        <v>0</v>
      </c>
      <c r="Z52" s="1">
        <v>5.8584506537275614E-2</v>
      </c>
      <c r="AA52" s="5">
        <f t="shared" si="19"/>
        <v>0</v>
      </c>
      <c r="AB52" s="5">
        <f t="shared" si="15"/>
        <v>0</v>
      </c>
      <c r="AC52" s="5">
        <f t="shared" si="20"/>
        <v>0.5</v>
      </c>
      <c r="AD52" s="5">
        <f t="shared" si="21"/>
        <v>0</v>
      </c>
      <c r="AE52" s="1">
        <v>0.65791046203121639</v>
      </c>
      <c r="AF52" s="5">
        <f t="shared" si="22"/>
        <v>0</v>
      </c>
      <c r="AG52" s="5">
        <f t="shared" si="23"/>
        <v>0</v>
      </c>
      <c r="AH52" s="1">
        <v>2.9800613597636961E-2</v>
      </c>
      <c r="AI52" s="6">
        <f t="shared" si="16"/>
        <v>0</v>
      </c>
      <c r="AJ52" s="23">
        <v>1723.6103178544822</v>
      </c>
      <c r="AL52" s="5">
        <v>1</v>
      </c>
      <c r="AO52" t="s">
        <v>327</v>
      </c>
      <c r="AP52" s="7">
        <v>0.26150000000000001</v>
      </c>
      <c r="AQ52" s="10">
        <f t="shared" si="24"/>
        <v>0.5</v>
      </c>
      <c r="AR52" s="10">
        <f t="shared" si="25"/>
        <v>0</v>
      </c>
      <c r="AS52" s="9">
        <f t="shared" si="26"/>
        <v>7.5</v>
      </c>
      <c r="AV52" s="1"/>
    </row>
    <row r="53" spans="1:48" x14ac:dyDescent="0.35">
      <c r="A53" s="63" t="s">
        <v>50</v>
      </c>
      <c r="B53" s="1">
        <v>-0.1397028027675864</v>
      </c>
      <c r="C53" s="5">
        <f t="shared" si="17"/>
        <v>0.5</v>
      </c>
      <c r="D53" s="5">
        <f t="shared" si="18"/>
        <v>0.5</v>
      </c>
      <c r="E53" s="1">
        <v>0.49831632909483842</v>
      </c>
      <c r="F53" s="5">
        <f t="shared" si="0"/>
        <v>0</v>
      </c>
      <c r="G53" s="5">
        <f t="shared" si="1"/>
        <v>0</v>
      </c>
      <c r="H53" s="1">
        <v>0.37201186108458562</v>
      </c>
      <c r="I53" s="5">
        <f t="shared" si="2"/>
        <v>0</v>
      </c>
      <c r="J53" s="5">
        <f t="shared" si="3"/>
        <v>0</v>
      </c>
      <c r="K53" s="1">
        <v>0.37239210204438233</v>
      </c>
      <c r="L53" s="5">
        <f t="shared" si="4"/>
        <v>0</v>
      </c>
      <c r="M53" s="5">
        <f t="shared" si="5"/>
        <v>0</v>
      </c>
      <c r="N53" s="8">
        <f t="shared" si="6"/>
        <v>0</v>
      </c>
      <c r="O53" s="8">
        <f t="shared" si="7"/>
        <v>1</v>
      </c>
      <c r="P53" s="8" t="str">
        <f t="shared" si="8"/>
        <v>Nee</v>
      </c>
      <c r="Q53" s="8">
        <f t="shared" si="9"/>
        <v>0</v>
      </c>
      <c r="R53" s="1">
        <v>3.560352951255033E-2</v>
      </c>
      <c r="S53" s="8">
        <f t="shared" si="10"/>
        <v>0</v>
      </c>
      <c r="T53" s="1">
        <v>0.13492602594476383</v>
      </c>
      <c r="U53" s="8">
        <f t="shared" si="11"/>
        <v>0</v>
      </c>
      <c r="V53" s="1">
        <v>2.0321321472248747E-2</v>
      </c>
      <c r="W53" s="4">
        <f t="shared" si="12"/>
        <v>0</v>
      </c>
      <c r="X53" s="5">
        <f t="shared" si="13"/>
        <v>0</v>
      </c>
      <c r="Y53" s="5">
        <f t="shared" si="14"/>
        <v>0</v>
      </c>
      <c r="Z53" s="1">
        <v>0.10313531353135313</v>
      </c>
      <c r="AA53" s="5">
        <f t="shared" si="19"/>
        <v>0</v>
      </c>
      <c r="AB53" s="5">
        <f t="shared" si="15"/>
        <v>0</v>
      </c>
      <c r="AC53" s="5">
        <f t="shared" si="20"/>
        <v>0.5</v>
      </c>
      <c r="AD53" s="5">
        <f t="shared" si="21"/>
        <v>0.5</v>
      </c>
      <c r="AE53" s="1">
        <v>0.69765961367710372</v>
      </c>
      <c r="AF53" s="5">
        <f t="shared" si="22"/>
        <v>0</v>
      </c>
      <c r="AG53" s="5">
        <f t="shared" si="23"/>
        <v>0</v>
      </c>
      <c r="AH53" s="1">
        <v>6.0380067086486397E-2</v>
      </c>
      <c r="AI53" s="6">
        <f t="shared" si="16"/>
        <v>0</v>
      </c>
      <c r="AJ53" s="23">
        <v>1739.2601794951147</v>
      </c>
      <c r="AL53" s="5">
        <v>1</v>
      </c>
      <c r="AO53" t="s">
        <v>327</v>
      </c>
      <c r="AP53" s="7">
        <v>0.3</v>
      </c>
      <c r="AQ53" s="10">
        <f t="shared" si="24"/>
        <v>0.5</v>
      </c>
      <c r="AR53" s="10">
        <f t="shared" si="25"/>
        <v>0</v>
      </c>
      <c r="AS53" s="9">
        <f t="shared" si="26"/>
        <v>7</v>
      </c>
      <c r="AV53" s="1"/>
    </row>
    <row r="54" spans="1:48" x14ac:dyDescent="0.35">
      <c r="A54" s="63" t="s">
        <v>51</v>
      </c>
      <c r="B54" s="1">
        <v>0.17707760346762305</v>
      </c>
      <c r="C54" s="5">
        <f t="shared" si="17"/>
        <v>0</v>
      </c>
      <c r="D54" s="5">
        <f t="shared" si="18"/>
        <v>0</v>
      </c>
      <c r="E54" s="1">
        <v>-0.18730885167990494</v>
      </c>
      <c r="F54" s="5">
        <f t="shared" si="0"/>
        <v>0</v>
      </c>
      <c r="G54" s="5">
        <f t="shared" si="1"/>
        <v>0</v>
      </c>
      <c r="H54" s="1">
        <v>-0.18732205329050144</v>
      </c>
      <c r="I54" s="5">
        <f t="shared" si="2"/>
        <v>0</v>
      </c>
      <c r="J54" s="5">
        <f t="shared" si="3"/>
        <v>0</v>
      </c>
      <c r="K54" s="1">
        <v>0.4147641103414354</v>
      </c>
      <c r="L54" s="5">
        <f t="shared" si="4"/>
        <v>0</v>
      </c>
      <c r="M54" s="5">
        <f t="shared" si="5"/>
        <v>0</v>
      </c>
      <c r="N54" s="8">
        <f t="shared" si="6"/>
        <v>0</v>
      </c>
      <c r="O54" s="8">
        <f t="shared" si="7"/>
        <v>0</v>
      </c>
      <c r="P54" s="8" t="str">
        <f t="shared" si="8"/>
        <v>Nee</v>
      </c>
      <c r="Q54" s="8">
        <f t="shared" si="9"/>
        <v>0</v>
      </c>
      <c r="R54" s="1">
        <v>3.2405714870654988E-2</v>
      </c>
      <c r="S54" s="8">
        <f t="shared" si="10"/>
        <v>0</v>
      </c>
      <c r="T54" s="1">
        <v>5.5976075842557205E-2</v>
      </c>
      <c r="U54" s="8">
        <f t="shared" si="11"/>
        <v>0</v>
      </c>
      <c r="V54" s="1">
        <v>9.8120970758432527E-2</v>
      </c>
      <c r="W54" s="4">
        <f t="shared" si="12"/>
        <v>0</v>
      </c>
      <c r="X54" s="5">
        <f t="shared" si="13"/>
        <v>0</v>
      </c>
      <c r="Y54" s="5">
        <f t="shared" si="14"/>
        <v>0</v>
      </c>
      <c r="Z54" s="1">
        <v>1.3025589121872868E-2</v>
      </c>
      <c r="AA54" s="5">
        <f t="shared" si="19"/>
        <v>0.5</v>
      </c>
      <c r="AB54" s="5">
        <f t="shared" si="15"/>
        <v>0</v>
      </c>
      <c r="AC54" s="5">
        <f t="shared" si="20"/>
        <v>0</v>
      </c>
      <c r="AD54" s="5">
        <f t="shared" si="21"/>
        <v>0</v>
      </c>
      <c r="AE54" s="1">
        <v>0.63226913683469388</v>
      </c>
      <c r="AF54" s="5">
        <f t="shared" si="22"/>
        <v>0</v>
      </c>
      <c r="AG54" s="5">
        <f t="shared" si="23"/>
        <v>0</v>
      </c>
      <c r="AH54" s="1">
        <v>1.6525789476254996E-2</v>
      </c>
      <c r="AI54" s="6">
        <f t="shared" si="16"/>
        <v>0</v>
      </c>
      <c r="AJ54" s="23">
        <v>2153.3442912180894</v>
      </c>
      <c r="AO54" t="s">
        <v>327</v>
      </c>
      <c r="AP54" s="7">
        <v>0.191</v>
      </c>
      <c r="AQ54" s="10">
        <f t="shared" si="24"/>
        <v>0</v>
      </c>
      <c r="AR54" s="10">
        <f t="shared" si="25"/>
        <v>0</v>
      </c>
      <c r="AS54" s="9">
        <f t="shared" si="26"/>
        <v>9.5</v>
      </c>
      <c r="AV54" s="1"/>
    </row>
    <row r="55" spans="1:48" x14ac:dyDescent="0.35">
      <c r="A55" s="63" t="s">
        <v>52</v>
      </c>
      <c r="B55" s="1">
        <v>-5.1767308486338447E-2</v>
      </c>
      <c r="C55" s="5">
        <f t="shared" si="17"/>
        <v>0.5</v>
      </c>
      <c r="D55" s="5">
        <f t="shared" si="18"/>
        <v>0.5</v>
      </c>
      <c r="E55" s="1">
        <v>0.19730367553193504</v>
      </c>
      <c r="F55" s="5">
        <f t="shared" si="0"/>
        <v>0</v>
      </c>
      <c r="G55" s="5">
        <f t="shared" si="1"/>
        <v>0</v>
      </c>
      <c r="H55" s="1">
        <v>0.18907492357636113</v>
      </c>
      <c r="I55" s="5">
        <f t="shared" si="2"/>
        <v>0</v>
      </c>
      <c r="J55" s="5">
        <f t="shared" si="3"/>
        <v>0</v>
      </c>
      <c r="K55" s="1">
        <v>0.5737254631200075</v>
      </c>
      <c r="L55" s="5">
        <f t="shared" si="4"/>
        <v>0</v>
      </c>
      <c r="M55" s="5">
        <f t="shared" si="5"/>
        <v>0</v>
      </c>
      <c r="N55" s="8">
        <f t="shared" si="6"/>
        <v>0</v>
      </c>
      <c r="O55" s="8">
        <f t="shared" si="7"/>
        <v>1</v>
      </c>
      <c r="P55" s="8" t="str">
        <f t="shared" si="8"/>
        <v>Nee</v>
      </c>
      <c r="Q55" s="8">
        <f t="shared" si="9"/>
        <v>0</v>
      </c>
      <c r="R55" s="1">
        <v>5.0504531799625128E-2</v>
      </c>
      <c r="S55" s="8">
        <f t="shared" si="10"/>
        <v>0</v>
      </c>
      <c r="T55" s="1">
        <v>3.615846301395291E-2</v>
      </c>
      <c r="U55" s="8">
        <f t="shared" si="11"/>
        <v>0</v>
      </c>
      <c r="V55" s="1">
        <v>-1.2125505229384558E-2</v>
      </c>
      <c r="W55" s="4">
        <f t="shared" si="12"/>
        <v>1</v>
      </c>
      <c r="X55" s="5">
        <f t="shared" si="13"/>
        <v>0</v>
      </c>
      <c r="Y55" s="5">
        <f t="shared" si="14"/>
        <v>0</v>
      </c>
      <c r="Z55" s="1">
        <v>6.7229126971199551E-2</v>
      </c>
      <c r="AA55" s="5">
        <f t="shared" si="19"/>
        <v>0</v>
      </c>
      <c r="AB55" s="5">
        <f t="shared" si="15"/>
        <v>0</v>
      </c>
      <c r="AC55" s="5">
        <f t="shared" si="20"/>
        <v>0.5</v>
      </c>
      <c r="AD55" s="5">
        <f t="shared" si="21"/>
        <v>0</v>
      </c>
      <c r="AE55" s="1">
        <v>0.78555302175115349</v>
      </c>
      <c r="AF55" s="5">
        <f t="shared" si="22"/>
        <v>0.5</v>
      </c>
      <c r="AG55" s="5">
        <f t="shared" si="23"/>
        <v>0</v>
      </c>
      <c r="AH55" s="1">
        <v>3.0203297817981922E-2</v>
      </c>
      <c r="AI55" s="6">
        <f t="shared" si="16"/>
        <v>0</v>
      </c>
      <c r="AJ55" s="23">
        <v>2563.9501373573794</v>
      </c>
      <c r="AN55" s="5">
        <v>1</v>
      </c>
      <c r="AO55" t="s">
        <v>326</v>
      </c>
      <c r="AP55" s="7">
        <v>0.27300000000000002</v>
      </c>
      <c r="AQ55" s="10">
        <f t="shared" si="24"/>
        <v>0.5</v>
      </c>
      <c r="AR55" s="10">
        <f t="shared" si="25"/>
        <v>0</v>
      </c>
      <c r="AS55" s="9">
        <f t="shared" si="26"/>
        <v>6</v>
      </c>
      <c r="AV55" s="1"/>
    </row>
    <row r="56" spans="1:48" x14ac:dyDescent="0.35">
      <c r="A56" s="63" t="s">
        <v>53</v>
      </c>
      <c r="B56" s="1">
        <v>-2.0599560866351108E-2</v>
      </c>
      <c r="C56" s="5">
        <f t="shared" si="17"/>
        <v>0</v>
      </c>
      <c r="D56" s="5">
        <f t="shared" si="18"/>
        <v>0</v>
      </c>
      <c r="E56" s="1">
        <v>0.18446923306080568</v>
      </c>
      <c r="F56" s="5">
        <f t="shared" si="0"/>
        <v>0</v>
      </c>
      <c r="G56" s="5">
        <f t="shared" si="1"/>
        <v>0</v>
      </c>
      <c r="H56" s="1">
        <v>0.13748436000132405</v>
      </c>
      <c r="I56" s="5">
        <f t="shared" si="2"/>
        <v>0</v>
      </c>
      <c r="J56" s="5">
        <f t="shared" si="3"/>
        <v>0</v>
      </c>
      <c r="K56" s="1">
        <v>0.42733260483814373</v>
      </c>
      <c r="L56" s="5">
        <f t="shared" si="4"/>
        <v>0</v>
      </c>
      <c r="M56" s="5">
        <f t="shared" si="5"/>
        <v>0</v>
      </c>
      <c r="N56" s="8">
        <f t="shared" si="6"/>
        <v>0</v>
      </c>
      <c r="O56" s="8">
        <f t="shared" si="7"/>
        <v>0</v>
      </c>
      <c r="P56" s="8" t="str">
        <f t="shared" si="8"/>
        <v>Nee</v>
      </c>
      <c r="Q56" s="8">
        <f t="shared" si="9"/>
        <v>0</v>
      </c>
      <c r="R56" s="1">
        <v>2.3239316030235573E-3</v>
      </c>
      <c r="S56" s="8">
        <f t="shared" si="10"/>
        <v>0</v>
      </c>
      <c r="T56" s="1">
        <v>-9.7864768683274019E-3</v>
      </c>
      <c r="U56" s="8">
        <f t="shared" si="11"/>
        <v>1</v>
      </c>
      <c r="V56" s="1">
        <v>2.4152350689042621E-2</v>
      </c>
      <c r="W56" s="4">
        <f t="shared" si="12"/>
        <v>0</v>
      </c>
      <c r="X56" s="5">
        <f t="shared" si="13"/>
        <v>0</v>
      </c>
      <c r="Y56" s="5">
        <f t="shared" si="14"/>
        <v>0</v>
      </c>
      <c r="Z56" s="1">
        <v>1.6216499509008862E-2</v>
      </c>
      <c r="AA56" s="5">
        <f t="shared" si="19"/>
        <v>0.5</v>
      </c>
      <c r="AB56" s="5">
        <f t="shared" si="15"/>
        <v>0</v>
      </c>
      <c r="AC56" s="5">
        <f t="shared" si="20"/>
        <v>0</v>
      </c>
      <c r="AD56" s="5">
        <f t="shared" si="21"/>
        <v>0</v>
      </c>
      <c r="AE56" s="1">
        <v>0.68678075314730835</v>
      </c>
      <c r="AF56" s="5">
        <f t="shared" si="22"/>
        <v>0</v>
      </c>
      <c r="AG56" s="5">
        <f t="shared" si="23"/>
        <v>0</v>
      </c>
      <c r="AH56" s="1">
        <v>8.8996099360067207E-2</v>
      </c>
      <c r="AI56" s="6">
        <f t="shared" si="16"/>
        <v>0</v>
      </c>
      <c r="AJ56" s="23">
        <v>1704.2252653577518</v>
      </c>
      <c r="AL56" s="5">
        <v>1</v>
      </c>
      <c r="AO56" t="s">
        <v>327</v>
      </c>
      <c r="AP56" s="7">
        <v>0.23599999999999999</v>
      </c>
      <c r="AQ56" s="10">
        <f t="shared" si="24"/>
        <v>0</v>
      </c>
      <c r="AR56" s="10">
        <f t="shared" si="25"/>
        <v>0</v>
      </c>
      <c r="AS56" s="9">
        <f t="shared" si="26"/>
        <v>8.5</v>
      </c>
      <c r="AV56" s="1"/>
    </row>
    <row r="57" spans="1:48" x14ac:dyDescent="0.35">
      <c r="A57" s="63" t="s">
        <v>54</v>
      </c>
      <c r="B57" s="1">
        <v>-4.3453313927451862E-3</v>
      </c>
      <c r="C57" s="5">
        <f t="shared" si="17"/>
        <v>0</v>
      </c>
      <c r="D57" s="5">
        <f t="shared" si="18"/>
        <v>0</v>
      </c>
      <c r="E57" s="1">
        <v>0.34785742274966414</v>
      </c>
      <c r="F57" s="5">
        <f t="shared" si="0"/>
        <v>0</v>
      </c>
      <c r="G57" s="5">
        <f t="shared" si="1"/>
        <v>0</v>
      </c>
      <c r="H57" s="1">
        <v>0.31568923533363191</v>
      </c>
      <c r="I57" s="5">
        <f t="shared" si="2"/>
        <v>0</v>
      </c>
      <c r="J57" s="5">
        <f t="shared" si="3"/>
        <v>0</v>
      </c>
      <c r="K57" s="1">
        <v>0.42031794718867377</v>
      </c>
      <c r="L57" s="5">
        <f t="shared" si="4"/>
        <v>0</v>
      </c>
      <c r="M57" s="5">
        <f t="shared" si="5"/>
        <v>0</v>
      </c>
      <c r="N57" s="8">
        <f t="shared" si="6"/>
        <v>0</v>
      </c>
      <c r="O57" s="8">
        <f t="shared" si="7"/>
        <v>0</v>
      </c>
      <c r="P57" s="8" t="str">
        <f t="shared" si="8"/>
        <v>Nee</v>
      </c>
      <c r="Q57" s="8">
        <f t="shared" si="9"/>
        <v>0</v>
      </c>
      <c r="R57" s="1">
        <v>4.5864135611507761E-2</v>
      </c>
      <c r="S57" s="8">
        <f t="shared" si="10"/>
        <v>0</v>
      </c>
      <c r="T57" s="1">
        <v>6.0870841128351859E-2</v>
      </c>
      <c r="U57" s="8">
        <f t="shared" si="11"/>
        <v>0</v>
      </c>
      <c r="V57" s="1">
        <v>8.2078481862964629E-3</v>
      </c>
      <c r="W57" s="4">
        <f t="shared" si="12"/>
        <v>0</v>
      </c>
      <c r="X57" s="5">
        <f t="shared" si="13"/>
        <v>0</v>
      </c>
      <c r="Y57" s="5">
        <f t="shared" si="14"/>
        <v>0</v>
      </c>
      <c r="Z57" s="1">
        <v>1.7143416927899686E-2</v>
      </c>
      <c r="AA57" s="5">
        <f t="shared" si="19"/>
        <v>0.5</v>
      </c>
      <c r="AB57" s="5">
        <f t="shared" si="15"/>
        <v>0</v>
      </c>
      <c r="AC57" s="5">
        <f t="shared" si="20"/>
        <v>0</v>
      </c>
      <c r="AD57" s="5">
        <f t="shared" si="21"/>
        <v>0</v>
      </c>
      <c r="AE57" s="1">
        <v>0.7250685736677116</v>
      </c>
      <c r="AF57" s="5">
        <f t="shared" si="22"/>
        <v>0</v>
      </c>
      <c r="AG57" s="5">
        <f t="shared" si="23"/>
        <v>0</v>
      </c>
      <c r="AH57" s="1">
        <v>8.2637295513816704E-3</v>
      </c>
      <c r="AI57" s="6">
        <f t="shared" si="16"/>
        <v>0</v>
      </c>
      <c r="AJ57" s="23">
        <v>2473.4389083275018</v>
      </c>
      <c r="AN57" s="5">
        <v>1</v>
      </c>
      <c r="AO57" t="s">
        <v>326</v>
      </c>
      <c r="AP57" s="7">
        <v>0.23150000000000001</v>
      </c>
      <c r="AQ57" s="10">
        <f t="shared" si="24"/>
        <v>0</v>
      </c>
      <c r="AR57" s="10">
        <f t="shared" si="25"/>
        <v>0</v>
      </c>
      <c r="AS57" s="9">
        <f t="shared" si="26"/>
        <v>8.5</v>
      </c>
      <c r="AV57" s="1"/>
    </row>
    <row r="58" spans="1:48" x14ac:dyDescent="0.35">
      <c r="A58" s="63" t="s">
        <v>55</v>
      </c>
      <c r="B58" s="1">
        <v>-7.8063316999738869E-2</v>
      </c>
      <c r="C58" s="5">
        <f t="shared" si="17"/>
        <v>0.5</v>
      </c>
      <c r="D58" s="5">
        <f t="shared" si="18"/>
        <v>0.5</v>
      </c>
      <c r="E58" s="1">
        <v>0.38573908234896548</v>
      </c>
      <c r="F58" s="5">
        <f t="shared" si="0"/>
        <v>0</v>
      </c>
      <c r="G58" s="5">
        <f t="shared" si="1"/>
        <v>0</v>
      </c>
      <c r="H58" s="1">
        <v>0.39957512173392112</v>
      </c>
      <c r="I58" s="5">
        <f t="shared" si="2"/>
        <v>0</v>
      </c>
      <c r="J58" s="5">
        <f t="shared" si="3"/>
        <v>0</v>
      </c>
      <c r="K58" s="1">
        <v>0.36093651182901171</v>
      </c>
      <c r="L58" s="5">
        <f t="shared" si="4"/>
        <v>0</v>
      </c>
      <c r="M58" s="5">
        <f t="shared" si="5"/>
        <v>0</v>
      </c>
      <c r="N58" s="8">
        <f t="shared" si="6"/>
        <v>0</v>
      </c>
      <c r="O58" s="8">
        <f t="shared" si="7"/>
        <v>1</v>
      </c>
      <c r="P58" s="8" t="str">
        <f t="shared" si="8"/>
        <v>Nee</v>
      </c>
      <c r="Q58" s="8">
        <f t="shared" si="9"/>
        <v>0</v>
      </c>
      <c r="R58" s="1">
        <v>6.1418015482054888E-2</v>
      </c>
      <c r="S58" s="8">
        <f t="shared" si="10"/>
        <v>0</v>
      </c>
      <c r="T58" s="1">
        <v>5.0374909296138033E-2</v>
      </c>
      <c r="U58" s="8">
        <f t="shared" si="11"/>
        <v>0</v>
      </c>
      <c r="V58" s="1">
        <v>-1.8187124621741602E-2</v>
      </c>
      <c r="W58" s="4">
        <f t="shared" si="12"/>
        <v>1</v>
      </c>
      <c r="X58" s="5">
        <f t="shared" si="13"/>
        <v>0</v>
      </c>
      <c r="Y58" s="5">
        <f t="shared" si="14"/>
        <v>0</v>
      </c>
      <c r="Z58" s="1">
        <v>1.5487473310701832E-2</v>
      </c>
      <c r="AA58" s="5">
        <f t="shared" si="19"/>
        <v>0.5</v>
      </c>
      <c r="AB58" s="5">
        <f t="shared" si="15"/>
        <v>0</v>
      </c>
      <c r="AC58" s="5">
        <f t="shared" si="20"/>
        <v>0</v>
      </c>
      <c r="AD58" s="5">
        <f t="shared" si="21"/>
        <v>0</v>
      </c>
      <c r="AE58" s="1">
        <v>0.72834112724587741</v>
      </c>
      <c r="AF58" s="5">
        <f t="shared" si="22"/>
        <v>0</v>
      </c>
      <c r="AG58" s="5">
        <f t="shared" si="23"/>
        <v>0</v>
      </c>
      <c r="AH58" s="1">
        <v>2.0817168001890814E-2</v>
      </c>
      <c r="AI58" s="6">
        <f t="shared" si="16"/>
        <v>0</v>
      </c>
      <c r="AJ58" s="23">
        <v>2144.8021208195382</v>
      </c>
      <c r="AO58" t="s">
        <v>327</v>
      </c>
      <c r="AP58" s="7">
        <v>0.29749999999999999</v>
      </c>
      <c r="AQ58" s="10">
        <f t="shared" si="24"/>
        <v>0.5</v>
      </c>
      <c r="AR58" s="10">
        <f t="shared" si="25"/>
        <v>0</v>
      </c>
      <c r="AS58" s="9">
        <f t="shared" si="26"/>
        <v>7.5</v>
      </c>
      <c r="AV58" s="1"/>
    </row>
    <row r="59" spans="1:48" x14ac:dyDescent="0.35">
      <c r="A59" s="63" t="s">
        <v>56</v>
      </c>
      <c r="B59" s="1">
        <v>-0.12422106644631313</v>
      </c>
      <c r="C59" s="5">
        <f t="shared" si="17"/>
        <v>0.5</v>
      </c>
      <c r="D59" s="5">
        <f t="shared" si="18"/>
        <v>0.5</v>
      </c>
      <c r="E59" s="1">
        <v>0.55609779808486848</v>
      </c>
      <c r="F59" s="5">
        <f t="shared" si="0"/>
        <v>0</v>
      </c>
      <c r="G59" s="5">
        <f t="shared" si="1"/>
        <v>0</v>
      </c>
      <c r="H59" s="1">
        <v>0.55130180333446743</v>
      </c>
      <c r="I59" s="5">
        <f t="shared" si="2"/>
        <v>0</v>
      </c>
      <c r="J59" s="5">
        <f t="shared" si="3"/>
        <v>0</v>
      </c>
      <c r="K59" s="1">
        <v>0.25772151195880011</v>
      </c>
      <c r="L59" s="5">
        <f t="shared" si="4"/>
        <v>0</v>
      </c>
      <c r="M59" s="5">
        <f t="shared" si="5"/>
        <v>0</v>
      </c>
      <c r="N59" s="8">
        <f t="shared" si="6"/>
        <v>0</v>
      </c>
      <c r="O59" s="8">
        <f t="shared" si="7"/>
        <v>1</v>
      </c>
      <c r="P59" s="8" t="str">
        <f t="shared" si="8"/>
        <v>Nee</v>
      </c>
      <c r="Q59" s="8">
        <f t="shared" si="9"/>
        <v>0</v>
      </c>
      <c r="R59" s="1">
        <v>-2.5530991586103811E-2</v>
      </c>
      <c r="S59" s="8">
        <f t="shared" si="10"/>
        <v>1</v>
      </c>
      <c r="T59" s="1">
        <v>-5.4318895370943738E-4</v>
      </c>
      <c r="U59" s="8">
        <f t="shared" si="11"/>
        <v>1</v>
      </c>
      <c r="V59" s="1">
        <v>-1.3687843289748701E-2</v>
      </c>
      <c r="W59" s="4">
        <f t="shared" si="12"/>
        <v>1</v>
      </c>
      <c r="X59" s="5">
        <f t="shared" si="13"/>
        <v>0.5</v>
      </c>
      <c r="Y59" s="5">
        <f t="shared" si="14"/>
        <v>0.5</v>
      </c>
      <c r="Z59" s="1">
        <v>3.6761775142176642E-2</v>
      </c>
      <c r="AA59" s="5">
        <f t="shared" si="19"/>
        <v>0</v>
      </c>
      <c r="AB59" s="5">
        <f t="shared" si="15"/>
        <v>0</v>
      </c>
      <c r="AC59" s="5">
        <f t="shared" si="20"/>
        <v>0</v>
      </c>
      <c r="AD59" s="5">
        <f t="shared" si="21"/>
        <v>0</v>
      </c>
      <c r="AE59" s="1">
        <v>0.71135954892334619</v>
      </c>
      <c r="AF59" s="5">
        <f t="shared" si="22"/>
        <v>0</v>
      </c>
      <c r="AG59" s="5">
        <f t="shared" si="23"/>
        <v>0</v>
      </c>
      <c r="AH59" s="1">
        <v>1.6277936509253785E-2</v>
      </c>
      <c r="AI59" s="6">
        <f t="shared" si="16"/>
        <v>0</v>
      </c>
      <c r="AJ59" s="23">
        <v>2386.0401415976489</v>
      </c>
      <c r="AO59" t="s">
        <v>326</v>
      </c>
      <c r="AP59" s="7">
        <v>0.29399999999999998</v>
      </c>
      <c r="AQ59" s="10">
        <f t="shared" si="24"/>
        <v>0.5</v>
      </c>
      <c r="AR59" s="10">
        <f t="shared" si="25"/>
        <v>0</v>
      </c>
      <c r="AS59" s="9">
        <f t="shared" si="26"/>
        <v>7</v>
      </c>
      <c r="AV59" s="1"/>
    </row>
    <row r="60" spans="1:48" x14ac:dyDescent="0.35">
      <c r="A60" s="63" t="s">
        <v>57</v>
      </c>
      <c r="B60" s="1">
        <v>-3.9603533721180778E-2</v>
      </c>
      <c r="C60" s="5">
        <f t="shared" si="17"/>
        <v>0</v>
      </c>
      <c r="D60" s="5">
        <f t="shared" si="18"/>
        <v>0</v>
      </c>
      <c r="E60" s="1">
        <v>5.7401422107304458E-2</v>
      </c>
      <c r="F60" s="5">
        <f t="shared" si="0"/>
        <v>0</v>
      </c>
      <c r="G60" s="5">
        <f t="shared" si="1"/>
        <v>0</v>
      </c>
      <c r="H60" s="1">
        <v>2.225748761042879E-2</v>
      </c>
      <c r="I60" s="5">
        <f t="shared" si="2"/>
        <v>0</v>
      </c>
      <c r="J60" s="5">
        <f t="shared" si="3"/>
        <v>0</v>
      </c>
      <c r="K60" s="1">
        <v>0.60450757487336304</v>
      </c>
      <c r="L60" s="5">
        <f t="shared" si="4"/>
        <v>0</v>
      </c>
      <c r="M60" s="5">
        <f t="shared" si="5"/>
        <v>0</v>
      </c>
      <c r="N60" s="8">
        <f t="shared" si="6"/>
        <v>0</v>
      </c>
      <c r="O60" s="8">
        <f t="shared" si="7"/>
        <v>0</v>
      </c>
      <c r="P60" s="8" t="str">
        <f t="shared" si="8"/>
        <v>Nee</v>
      </c>
      <c r="Q60" s="8">
        <f t="shared" si="9"/>
        <v>0</v>
      </c>
      <c r="R60" s="1">
        <v>2.1948616184849442E-2</v>
      </c>
      <c r="S60" s="8">
        <f t="shared" si="10"/>
        <v>0</v>
      </c>
      <c r="T60" s="1">
        <v>4.738154613466334E-2</v>
      </c>
      <c r="U60" s="8">
        <f t="shared" si="11"/>
        <v>0</v>
      </c>
      <c r="V60" s="1">
        <v>4.3158801982331393E-2</v>
      </c>
      <c r="W60" s="4">
        <f t="shared" si="12"/>
        <v>0</v>
      </c>
      <c r="X60" s="5">
        <f t="shared" si="13"/>
        <v>0</v>
      </c>
      <c r="Y60" s="5">
        <f t="shared" si="14"/>
        <v>0</v>
      </c>
      <c r="Z60" s="1">
        <v>2.1827192415427708E-2</v>
      </c>
      <c r="AA60" s="5">
        <f t="shared" si="19"/>
        <v>0</v>
      </c>
      <c r="AB60" s="5">
        <f t="shared" si="15"/>
        <v>0</v>
      </c>
      <c r="AC60" s="5">
        <f t="shared" si="20"/>
        <v>0</v>
      </c>
      <c r="AD60" s="5">
        <f t="shared" si="21"/>
        <v>0</v>
      </c>
      <c r="AE60" s="1">
        <v>0.69467787114845936</v>
      </c>
      <c r="AF60" s="5">
        <f t="shared" si="22"/>
        <v>0</v>
      </c>
      <c r="AG60" s="5">
        <f t="shared" si="23"/>
        <v>0</v>
      </c>
      <c r="AH60" s="1">
        <v>3.47193281958985E-2</v>
      </c>
      <c r="AI60" s="6">
        <f t="shared" si="16"/>
        <v>0</v>
      </c>
      <c r="AJ60" s="23">
        <v>1917.5676649934305</v>
      </c>
      <c r="AO60" t="s">
        <v>327</v>
      </c>
      <c r="AP60" s="7">
        <v>0.28049999999999997</v>
      </c>
      <c r="AQ60" s="10">
        <f t="shared" si="24"/>
        <v>0.5</v>
      </c>
      <c r="AR60" s="10">
        <f t="shared" si="25"/>
        <v>0</v>
      </c>
      <c r="AS60" s="9">
        <f t="shared" si="26"/>
        <v>10</v>
      </c>
      <c r="AV60" s="1"/>
    </row>
    <row r="61" spans="1:48" x14ac:dyDescent="0.35">
      <c r="A61" s="63" t="s">
        <v>58</v>
      </c>
      <c r="B61" s="1">
        <v>-1.8269230769230769E-3</v>
      </c>
      <c r="C61" s="5">
        <f t="shared" si="17"/>
        <v>0</v>
      </c>
      <c r="D61" s="5">
        <f t="shared" si="18"/>
        <v>0</v>
      </c>
      <c r="E61" s="1">
        <v>0.15083791208791208</v>
      </c>
      <c r="F61" s="5">
        <f t="shared" si="0"/>
        <v>0</v>
      </c>
      <c r="G61" s="5">
        <f t="shared" si="1"/>
        <v>0</v>
      </c>
      <c r="H61" s="1">
        <v>0.14334065934065934</v>
      </c>
      <c r="I61" s="5">
        <f t="shared" si="2"/>
        <v>0</v>
      </c>
      <c r="J61" s="5">
        <f t="shared" si="3"/>
        <v>0</v>
      </c>
      <c r="K61" s="1">
        <v>0.28173598553345391</v>
      </c>
      <c r="L61" s="5">
        <f t="shared" si="4"/>
        <v>0</v>
      </c>
      <c r="M61" s="5">
        <f t="shared" si="5"/>
        <v>0</v>
      </c>
      <c r="N61" s="8">
        <f t="shared" si="6"/>
        <v>0</v>
      </c>
      <c r="O61" s="8">
        <f t="shared" si="7"/>
        <v>0</v>
      </c>
      <c r="P61" s="8" t="str">
        <f t="shared" si="8"/>
        <v>Nee</v>
      </c>
      <c r="Q61" s="8">
        <f t="shared" si="9"/>
        <v>0</v>
      </c>
      <c r="R61" s="1">
        <v>7.8717201166180764E-2</v>
      </c>
      <c r="S61" s="8">
        <f t="shared" si="10"/>
        <v>0</v>
      </c>
      <c r="T61" s="1">
        <v>8.7673559382635116E-2</v>
      </c>
      <c r="U61" s="8">
        <f t="shared" si="11"/>
        <v>0</v>
      </c>
      <c r="V61" s="1">
        <v>3.4752747252747252E-3</v>
      </c>
      <c r="W61" s="4">
        <f t="shared" si="12"/>
        <v>0</v>
      </c>
      <c r="X61" s="5">
        <f t="shared" si="13"/>
        <v>0</v>
      </c>
      <c r="Y61" s="5">
        <f t="shared" si="14"/>
        <v>0</v>
      </c>
      <c r="Z61" s="1">
        <v>2.4553571428571428E-2</v>
      </c>
      <c r="AA61" s="5">
        <f t="shared" si="19"/>
        <v>0</v>
      </c>
      <c r="AB61" s="5">
        <f t="shared" si="15"/>
        <v>0</v>
      </c>
      <c r="AC61" s="5">
        <f t="shared" si="20"/>
        <v>0</v>
      </c>
      <c r="AD61" s="5">
        <f t="shared" si="21"/>
        <v>0</v>
      </c>
      <c r="AE61" s="1">
        <v>0.8255769230769231</v>
      </c>
      <c r="AF61" s="5">
        <f t="shared" si="22"/>
        <v>0.5</v>
      </c>
      <c r="AG61" s="5">
        <f t="shared" si="23"/>
        <v>0.5</v>
      </c>
      <c r="AH61" s="1">
        <v>4.0299844836014969E-3</v>
      </c>
      <c r="AI61" s="6">
        <f t="shared" si="16"/>
        <v>0</v>
      </c>
      <c r="AJ61" s="23">
        <v>2217.6538280637574</v>
      </c>
      <c r="AO61" t="s">
        <v>326</v>
      </c>
      <c r="AP61" s="7">
        <v>0.3165</v>
      </c>
      <c r="AQ61" s="10">
        <f t="shared" si="24"/>
        <v>0.5</v>
      </c>
      <c r="AR61" s="10">
        <f t="shared" si="25"/>
        <v>0.5</v>
      </c>
      <c r="AS61" s="9">
        <f t="shared" si="26"/>
        <v>9</v>
      </c>
      <c r="AV61" s="1"/>
    </row>
    <row r="62" spans="1:48" x14ac:dyDescent="0.35">
      <c r="A62" s="63" t="s">
        <v>59</v>
      </c>
      <c r="B62" s="1">
        <v>-2.7061795020629715E-3</v>
      </c>
      <c r="C62" s="5">
        <f t="shared" si="17"/>
        <v>0</v>
      </c>
      <c r="D62" s="5">
        <f t="shared" si="18"/>
        <v>0</v>
      </c>
      <c r="E62" s="1">
        <v>0.59318670285364672</v>
      </c>
      <c r="F62" s="5">
        <f t="shared" si="0"/>
        <v>0</v>
      </c>
      <c r="G62" s="5">
        <f t="shared" si="1"/>
        <v>0</v>
      </c>
      <c r="H62" s="1">
        <v>0.58564971840045188</v>
      </c>
      <c r="I62" s="5">
        <f t="shared" si="2"/>
        <v>0</v>
      </c>
      <c r="J62" s="5">
        <f t="shared" si="3"/>
        <v>0</v>
      </c>
      <c r="K62" s="1">
        <v>0.21785136505430028</v>
      </c>
      <c r="L62" s="5">
        <f t="shared" si="4"/>
        <v>0</v>
      </c>
      <c r="M62" s="5">
        <f t="shared" si="5"/>
        <v>0</v>
      </c>
      <c r="N62" s="8">
        <f t="shared" si="6"/>
        <v>0</v>
      </c>
      <c r="O62" s="8">
        <f t="shared" si="7"/>
        <v>0</v>
      </c>
      <c r="P62" s="8" t="str">
        <f t="shared" si="8"/>
        <v>Nee</v>
      </c>
      <c r="Q62" s="8">
        <f t="shared" si="9"/>
        <v>0</v>
      </c>
      <c r="R62" s="1">
        <v>2.417851056806117E-3</v>
      </c>
      <c r="S62" s="8">
        <f t="shared" si="10"/>
        <v>0</v>
      </c>
      <c r="T62" s="1">
        <v>2.5182571657885743E-2</v>
      </c>
      <c r="U62" s="8">
        <f t="shared" si="11"/>
        <v>0</v>
      </c>
      <c r="V62" s="1">
        <v>6.8085907472193027E-3</v>
      </c>
      <c r="W62" s="4">
        <f t="shared" si="12"/>
        <v>0</v>
      </c>
      <c r="X62" s="5">
        <f t="shared" si="13"/>
        <v>0</v>
      </c>
      <c r="Y62" s="5">
        <f t="shared" si="14"/>
        <v>0</v>
      </c>
      <c r="Z62" s="1">
        <v>9.7285192099524648E-3</v>
      </c>
      <c r="AA62" s="5">
        <f t="shared" si="19"/>
        <v>0.5</v>
      </c>
      <c r="AB62" s="5">
        <f t="shared" si="15"/>
        <v>0</v>
      </c>
      <c r="AC62" s="5">
        <f t="shared" si="20"/>
        <v>0</v>
      </c>
      <c r="AD62" s="5">
        <f t="shared" si="21"/>
        <v>0</v>
      </c>
      <c r="AE62" s="1">
        <v>0.69944150730276267</v>
      </c>
      <c r="AF62" s="5">
        <f t="shared" si="22"/>
        <v>0</v>
      </c>
      <c r="AG62" s="5">
        <f t="shared" si="23"/>
        <v>0</v>
      </c>
      <c r="AH62" s="1">
        <v>6.5295139983751832E-2</v>
      </c>
      <c r="AI62" s="6">
        <f t="shared" si="16"/>
        <v>0</v>
      </c>
      <c r="AJ62" s="23">
        <v>1988.6697470149595</v>
      </c>
      <c r="AO62" t="s">
        <v>327</v>
      </c>
      <c r="AP62" s="7">
        <v>0.23800000000000002</v>
      </c>
      <c r="AQ62" s="10">
        <f t="shared" si="24"/>
        <v>0</v>
      </c>
      <c r="AR62" s="10">
        <f t="shared" si="25"/>
        <v>0</v>
      </c>
      <c r="AS62" s="9">
        <f t="shared" si="26"/>
        <v>9.5</v>
      </c>
      <c r="AV62" s="1"/>
    </row>
    <row r="63" spans="1:48" x14ac:dyDescent="0.35">
      <c r="A63" s="63" t="s">
        <v>60</v>
      </c>
      <c r="B63" s="1">
        <v>-2.254740670187895E-2</v>
      </c>
      <c r="C63" s="5">
        <f t="shared" si="17"/>
        <v>0</v>
      </c>
      <c r="D63" s="5">
        <f t="shared" si="18"/>
        <v>0</v>
      </c>
      <c r="E63" s="1">
        <v>0.34768955465119633</v>
      </c>
      <c r="F63" s="5">
        <f t="shared" si="0"/>
        <v>0</v>
      </c>
      <c r="G63" s="5">
        <f t="shared" si="1"/>
        <v>0</v>
      </c>
      <c r="H63" s="1">
        <v>0.34465148497705428</v>
      </c>
      <c r="I63" s="5">
        <f t="shared" si="2"/>
        <v>0</v>
      </c>
      <c r="J63" s="5">
        <f t="shared" si="3"/>
        <v>0</v>
      </c>
      <c r="K63" s="1">
        <v>0.29925190471265556</v>
      </c>
      <c r="L63" s="5">
        <f t="shared" si="4"/>
        <v>0</v>
      </c>
      <c r="M63" s="5">
        <f t="shared" si="5"/>
        <v>0</v>
      </c>
      <c r="N63" s="8">
        <f t="shared" si="6"/>
        <v>0</v>
      </c>
      <c r="O63" s="8">
        <f t="shared" si="7"/>
        <v>0</v>
      </c>
      <c r="P63" s="8" t="str">
        <f t="shared" si="8"/>
        <v>Nee</v>
      </c>
      <c r="Q63" s="8">
        <f t="shared" si="9"/>
        <v>0</v>
      </c>
      <c r="R63" s="1">
        <v>-4.8477220547149457E-3</v>
      </c>
      <c r="S63" s="8">
        <f t="shared" si="10"/>
        <v>1</v>
      </c>
      <c r="T63" s="1">
        <v>1.9957270971125922E-2</v>
      </c>
      <c r="U63" s="8">
        <f t="shared" si="11"/>
        <v>0</v>
      </c>
      <c r="V63" s="1">
        <v>8.6068057840505679E-3</v>
      </c>
      <c r="W63" s="4">
        <f t="shared" si="12"/>
        <v>0</v>
      </c>
      <c r="X63" s="5">
        <f t="shared" si="13"/>
        <v>0</v>
      </c>
      <c r="Y63" s="5">
        <f t="shared" si="14"/>
        <v>0</v>
      </c>
      <c r="Z63" s="1">
        <v>1.3089156348312985E-2</v>
      </c>
      <c r="AA63" s="5">
        <f t="shared" si="19"/>
        <v>0.5</v>
      </c>
      <c r="AB63" s="5">
        <f t="shared" si="15"/>
        <v>0</v>
      </c>
      <c r="AC63" s="5">
        <f t="shared" si="20"/>
        <v>0</v>
      </c>
      <c r="AD63" s="5">
        <f t="shared" si="21"/>
        <v>0</v>
      </c>
      <c r="AE63" s="1">
        <v>0.72963892977746991</v>
      </c>
      <c r="AF63" s="5">
        <f t="shared" si="22"/>
        <v>0</v>
      </c>
      <c r="AG63" s="5">
        <f t="shared" si="23"/>
        <v>0</v>
      </c>
      <c r="AH63" s="1">
        <v>3.193858629144064E-2</v>
      </c>
      <c r="AI63" s="6">
        <f t="shared" si="16"/>
        <v>0</v>
      </c>
      <c r="AJ63" s="23">
        <v>2261.1708679158082</v>
      </c>
      <c r="AO63" t="s">
        <v>326</v>
      </c>
      <c r="AP63" s="7">
        <v>0.26200000000000001</v>
      </c>
      <c r="AQ63" s="10">
        <f t="shared" si="24"/>
        <v>0.5</v>
      </c>
      <c r="AR63" s="10">
        <f t="shared" si="25"/>
        <v>0</v>
      </c>
      <c r="AS63" s="9">
        <f t="shared" si="26"/>
        <v>9.5</v>
      </c>
      <c r="AV63" s="1"/>
    </row>
    <row r="64" spans="1:48" x14ac:dyDescent="0.35">
      <c r="A64" s="63" t="s">
        <v>61</v>
      </c>
      <c r="B64" s="1">
        <v>-0.13609762069950618</v>
      </c>
      <c r="C64" s="5">
        <f t="shared" si="17"/>
        <v>0.5</v>
      </c>
      <c r="D64" s="5">
        <f t="shared" si="18"/>
        <v>0.5</v>
      </c>
      <c r="E64" s="1">
        <v>0.54750846835081424</v>
      </c>
      <c r="F64" s="5">
        <f t="shared" si="0"/>
        <v>0</v>
      </c>
      <c r="G64" s="5">
        <f t="shared" si="1"/>
        <v>0</v>
      </c>
      <c r="H64" s="1">
        <v>0.55007076684487621</v>
      </c>
      <c r="I64" s="5">
        <f t="shared" si="2"/>
        <v>0</v>
      </c>
      <c r="J64" s="5">
        <f t="shared" si="3"/>
        <v>0</v>
      </c>
      <c r="K64" s="1">
        <v>0.22167747714603345</v>
      </c>
      <c r="L64" s="5">
        <f t="shared" si="4"/>
        <v>0</v>
      </c>
      <c r="M64" s="5">
        <f t="shared" si="5"/>
        <v>0</v>
      </c>
      <c r="N64" s="8">
        <f t="shared" si="6"/>
        <v>0</v>
      </c>
      <c r="O64" s="8">
        <f t="shared" si="7"/>
        <v>1</v>
      </c>
      <c r="P64" s="8" t="str">
        <f t="shared" si="8"/>
        <v>Nee</v>
      </c>
      <c r="Q64" s="8">
        <f t="shared" si="9"/>
        <v>0</v>
      </c>
      <c r="R64" s="1">
        <v>3.6431847402659708E-2</v>
      </c>
      <c r="S64" s="8">
        <f t="shared" si="10"/>
        <v>0</v>
      </c>
      <c r="T64" s="1">
        <v>2.3555693560351223E-2</v>
      </c>
      <c r="U64" s="8">
        <f t="shared" si="11"/>
        <v>0</v>
      </c>
      <c r="V64" s="1">
        <v>-5.2638452434395785E-2</v>
      </c>
      <c r="W64" s="4">
        <f t="shared" si="12"/>
        <v>1</v>
      </c>
      <c r="X64" s="5">
        <f t="shared" si="13"/>
        <v>0</v>
      </c>
      <c r="Y64" s="5">
        <f t="shared" si="14"/>
        <v>0</v>
      </c>
      <c r="Z64" s="1">
        <v>3.4626372280945193E-2</v>
      </c>
      <c r="AA64" s="5">
        <f t="shared" si="19"/>
        <v>0</v>
      </c>
      <c r="AB64" s="5">
        <f t="shared" si="15"/>
        <v>0</v>
      </c>
      <c r="AC64" s="5">
        <f t="shared" si="20"/>
        <v>0</v>
      </c>
      <c r="AD64" s="5">
        <f t="shared" si="21"/>
        <v>0</v>
      </c>
      <c r="AE64" s="1">
        <v>0.71581439007468473</v>
      </c>
      <c r="AF64" s="5">
        <f t="shared" si="22"/>
        <v>0</v>
      </c>
      <c r="AG64" s="5">
        <f t="shared" si="23"/>
        <v>0</v>
      </c>
      <c r="AH64" s="1">
        <v>8.297210568009844E-2</v>
      </c>
      <c r="AI64" s="6">
        <f t="shared" si="16"/>
        <v>0</v>
      </c>
      <c r="AJ64" s="23">
        <v>1950.836902189335</v>
      </c>
      <c r="AO64" t="s">
        <v>327</v>
      </c>
      <c r="AP64" s="7">
        <v>0.312</v>
      </c>
      <c r="AQ64" s="10">
        <f t="shared" si="24"/>
        <v>0.5</v>
      </c>
      <c r="AR64" s="10">
        <f t="shared" si="25"/>
        <v>0.5</v>
      </c>
      <c r="AS64" s="9">
        <f t="shared" si="26"/>
        <v>8</v>
      </c>
      <c r="AV64" s="1"/>
    </row>
    <row r="65" spans="1:48" x14ac:dyDescent="0.35">
      <c r="A65" s="63" t="s">
        <v>62</v>
      </c>
      <c r="B65" s="1">
        <v>8.332575983797047E-2</v>
      </c>
      <c r="C65" s="5">
        <f t="shared" si="17"/>
        <v>0</v>
      </c>
      <c r="D65" s="5">
        <f t="shared" si="18"/>
        <v>0</v>
      </c>
      <c r="E65" s="1">
        <v>-0.10150214870882723</v>
      </c>
      <c r="F65" s="5">
        <f t="shared" si="0"/>
        <v>0</v>
      </c>
      <c r="G65" s="5">
        <f t="shared" si="1"/>
        <v>0</v>
      </c>
      <c r="H65" s="1">
        <v>-7.2410838321020993E-2</v>
      </c>
      <c r="I65" s="5">
        <f t="shared" si="2"/>
        <v>0</v>
      </c>
      <c r="J65" s="5">
        <f t="shared" si="3"/>
        <v>0</v>
      </c>
      <c r="K65" s="1">
        <v>0.53239430987774039</v>
      </c>
      <c r="L65" s="5">
        <f t="shared" si="4"/>
        <v>0</v>
      </c>
      <c r="M65" s="5">
        <f t="shared" si="5"/>
        <v>0</v>
      </c>
      <c r="N65" s="8">
        <f t="shared" si="6"/>
        <v>0</v>
      </c>
      <c r="O65" s="8">
        <f t="shared" si="7"/>
        <v>0</v>
      </c>
      <c r="P65" s="8" t="str">
        <f t="shared" si="8"/>
        <v>Nee</v>
      </c>
      <c r="Q65" s="8">
        <f t="shared" si="9"/>
        <v>0</v>
      </c>
      <c r="R65" s="1">
        <v>4.2918162789510404E-2</v>
      </c>
      <c r="S65" s="8">
        <f t="shared" si="10"/>
        <v>0</v>
      </c>
      <c r="T65" s="1">
        <v>9.2890013104562213E-2</v>
      </c>
      <c r="U65" s="8">
        <f t="shared" si="11"/>
        <v>0</v>
      </c>
      <c r="V65" s="1">
        <v>6.1397244978772574E-2</v>
      </c>
      <c r="W65" s="4">
        <f t="shared" si="12"/>
        <v>0</v>
      </c>
      <c r="X65" s="5">
        <f t="shared" si="13"/>
        <v>0</v>
      </c>
      <c r="Y65" s="5">
        <f t="shared" si="14"/>
        <v>0</v>
      </c>
      <c r="Z65" s="1">
        <v>1.0422211547200187E-2</v>
      </c>
      <c r="AA65" s="5">
        <f t="shared" si="19"/>
        <v>0.5</v>
      </c>
      <c r="AB65" s="5">
        <f t="shared" si="15"/>
        <v>0</v>
      </c>
      <c r="AC65" s="5">
        <f t="shared" si="20"/>
        <v>0</v>
      </c>
      <c r="AD65" s="5">
        <f t="shared" si="21"/>
        <v>0</v>
      </c>
      <c r="AE65" s="1">
        <v>0.6868857354296769</v>
      </c>
      <c r="AF65" s="5">
        <f t="shared" si="22"/>
        <v>0</v>
      </c>
      <c r="AG65" s="5">
        <f t="shared" si="23"/>
        <v>0</v>
      </c>
      <c r="AH65" s="1">
        <v>3.5403023493287583E-2</v>
      </c>
      <c r="AI65" s="6">
        <f t="shared" si="16"/>
        <v>0</v>
      </c>
      <c r="AJ65" s="23">
        <v>2076.9563466232707</v>
      </c>
      <c r="AO65" t="s">
        <v>327</v>
      </c>
      <c r="AP65" s="7">
        <v>0.20899999999999999</v>
      </c>
      <c r="AQ65" s="10">
        <f t="shared" si="24"/>
        <v>0</v>
      </c>
      <c r="AR65" s="10">
        <f t="shared" si="25"/>
        <v>0</v>
      </c>
      <c r="AS65" s="9">
        <f t="shared" si="26"/>
        <v>9.5</v>
      </c>
      <c r="AV65" s="1"/>
    </row>
    <row r="66" spans="1:48" x14ac:dyDescent="0.35">
      <c r="A66" s="63" t="s">
        <v>63</v>
      </c>
      <c r="B66" s="1">
        <v>-4.0094823333339491E-4</v>
      </c>
      <c r="C66" s="5">
        <f t="shared" si="17"/>
        <v>0</v>
      </c>
      <c r="D66" s="5">
        <f t="shared" si="18"/>
        <v>0</v>
      </c>
      <c r="E66" s="1">
        <v>0.19248656269112019</v>
      </c>
      <c r="F66" s="5">
        <f t="shared" ref="F66:F129" si="27">IF(E66&gt;100%,0.5,0)</f>
        <v>0</v>
      </c>
      <c r="G66" s="5">
        <f t="shared" ref="G66:G129" si="28">IF(E66&gt;130%,0.5,0)</f>
        <v>0</v>
      </c>
      <c r="H66" s="1">
        <v>0.22249426754887597</v>
      </c>
      <c r="I66" s="5">
        <f t="shared" ref="I66:I129" si="29">IF(H66&gt;90%,0.5,0)</f>
        <v>0</v>
      </c>
      <c r="J66" s="5">
        <f t="shared" ref="J66:J129" si="30">IF(H66&gt;120%,0.5,0)</f>
        <v>0</v>
      </c>
      <c r="K66" s="1">
        <v>0.40978684735866744</v>
      </c>
      <c r="L66" s="5">
        <f t="shared" ref="L66:L129" si="31">IF(K66&lt;20%,0.5,0)</f>
        <v>0</v>
      </c>
      <c r="M66" s="5">
        <f t="shared" ref="M66:M129" si="32">IF(K66&lt;0%,0.5,0)</f>
        <v>0</v>
      </c>
      <c r="N66" s="8">
        <f t="shared" ref="N66:N129" si="33">IF(SUM(G66,J66,M66)&gt;0,1,0)</f>
        <v>0</v>
      </c>
      <c r="O66" s="8">
        <f t="shared" ref="O66:O129" si="34">IF(SUM(W66,AD66)&gt;0,1,0)</f>
        <v>0</v>
      </c>
      <c r="P66" s="8" t="str">
        <f t="shared" ref="P66:P129" si="35">IF(SUM(N66,O66)&gt;1,"Ja","Nee")</f>
        <v>Nee</v>
      </c>
      <c r="Q66" s="8">
        <f t="shared" ref="Q66:Q129" si="36">IF(P66="ja",1,0)</f>
        <v>0</v>
      </c>
      <c r="R66" s="1">
        <v>2.6990690988895387E-2</v>
      </c>
      <c r="S66" s="8">
        <f t="shared" ref="S66:S129" si="37">IF(R66&lt;0%,1,0)</f>
        <v>0</v>
      </c>
      <c r="T66" s="1">
        <v>4.7873259603041375E-2</v>
      </c>
      <c r="U66" s="8">
        <f t="shared" ref="U66:U129" si="38">IF(T66&lt;0%,1,0)</f>
        <v>0</v>
      </c>
      <c r="V66" s="1">
        <v>2.924520109309205E-2</v>
      </c>
      <c r="W66" s="4">
        <f t="shared" ref="W66:W129" si="39">IF(V66&lt;0%,1,0)</f>
        <v>0</v>
      </c>
      <c r="X66" s="5">
        <f t="shared" ref="X66:X129" si="40">IF(SUM(S66,U66,W66)&gt;1,0.5,0)</f>
        <v>0</v>
      </c>
      <c r="Y66" s="5">
        <f t="shared" ref="Y66:Y129" si="41">IF(SUM(S66,U66,W66)&gt;2,0.5,0)</f>
        <v>0</v>
      </c>
      <c r="Z66" s="1">
        <v>1.8323519032107268E-2</v>
      </c>
      <c r="AA66" s="5">
        <f t="shared" si="19"/>
        <v>0.5</v>
      </c>
      <c r="AB66" s="5">
        <f t="shared" ref="AB66:AB129" si="42">IF(Z66&lt;0%,0.5,0)</f>
        <v>0</v>
      </c>
      <c r="AC66" s="5">
        <f t="shared" si="20"/>
        <v>0</v>
      </c>
      <c r="AD66" s="5">
        <f t="shared" si="21"/>
        <v>0</v>
      </c>
      <c r="AE66" s="1">
        <v>0.64053938594699011</v>
      </c>
      <c r="AF66" s="5">
        <f t="shared" si="22"/>
        <v>0</v>
      </c>
      <c r="AG66" s="5">
        <f t="shared" si="23"/>
        <v>0</v>
      </c>
      <c r="AH66" s="1">
        <v>1.3647645159999553E-2</v>
      </c>
      <c r="AI66" s="6">
        <f t="shared" ref="AI66:AI129" si="43">IF(AH66&lt;0%,1,0)</f>
        <v>0</v>
      </c>
      <c r="AJ66" s="23">
        <v>2994.8653549558758</v>
      </c>
      <c r="AN66" s="5">
        <v>1</v>
      </c>
      <c r="AO66" t="s">
        <v>326</v>
      </c>
      <c r="AP66" s="7">
        <v>0.21350000000000002</v>
      </c>
      <c r="AQ66" s="10">
        <f t="shared" si="24"/>
        <v>0</v>
      </c>
      <c r="AR66" s="10">
        <f t="shared" si="25"/>
        <v>0</v>
      </c>
      <c r="AS66" s="9">
        <f t="shared" si="26"/>
        <v>8.5</v>
      </c>
      <c r="AV66" s="1"/>
    </row>
    <row r="67" spans="1:48" x14ac:dyDescent="0.35">
      <c r="A67" s="63" t="s">
        <v>64</v>
      </c>
      <c r="B67" s="1">
        <v>-4.2736338718143113E-2</v>
      </c>
      <c r="C67" s="5">
        <f t="shared" ref="C67:C130" si="44">IF(B67&lt;-4%,0.5,0)</f>
        <v>0.5</v>
      </c>
      <c r="D67" s="5">
        <f t="shared" ref="D67:D130" si="45">IF(B67&lt;-4.75%,0.5,0)</f>
        <v>0</v>
      </c>
      <c r="E67" s="1">
        <v>0.43116968954724832</v>
      </c>
      <c r="F67" s="5">
        <f t="shared" si="27"/>
        <v>0</v>
      </c>
      <c r="G67" s="5">
        <f t="shared" si="28"/>
        <v>0</v>
      </c>
      <c r="H67" s="1">
        <v>0.43633265294220569</v>
      </c>
      <c r="I67" s="5">
        <f t="shared" si="29"/>
        <v>0</v>
      </c>
      <c r="J67" s="5">
        <f t="shared" si="30"/>
        <v>0</v>
      </c>
      <c r="K67" s="1">
        <v>0.22600569564151407</v>
      </c>
      <c r="L67" s="5">
        <f t="shared" si="31"/>
        <v>0</v>
      </c>
      <c r="M67" s="5">
        <f t="shared" si="32"/>
        <v>0</v>
      </c>
      <c r="N67" s="8">
        <f t="shared" si="33"/>
        <v>0</v>
      </c>
      <c r="O67" s="8">
        <f t="shared" si="34"/>
        <v>1</v>
      </c>
      <c r="P67" s="8" t="str">
        <f t="shared" si="35"/>
        <v>Nee</v>
      </c>
      <c r="Q67" s="8">
        <f t="shared" si="36"/>
        <v>0</v>
      </c>
      <c r="R67" s="1">
        <v>6.3571701586436864E-3</v>
      </c>
      <c r="S67" s="8">
        <f t="shared" si="37"/>
        <v>0</v>
      </c>
      <c r="T67" s="1">
        <v>2.7370828271278496E-2</v>
      </c>
      <c r="U67" s="8">
        <f t="shared" si="38"/>
        <v>0</v>
      </c>
      <c r="V67" s="1">
        <v>3.6216247740129472E-2</v>
      </c>
      <c r="W67" s="4">
        <f t="shared" si="39"/>
        <v>0</v>
      </c>
      <c r="X67" s="5">
        <f t="shared" si="40"/>
        <v>0</v>
      </c>
      <c r="Y67" s="5">
        <f t="shared" si="41"/>
        <v>0</v>
      </c>
      <c r="Z67" s="1">
        <v>7.0623627067903039E-2</v>
      </c>
      <c r="AA67" s="5">
        <f t="shared" ref="AA67:AA130" si="46">IF(Z67&lt;2%,0.5,0)</f>
        <v>0</v>
      </c>
      <c r="AB67" s="5">
        <f t="shared" si="42"/>
        <v>0</v>
      </c>
      <c r="AC67" s="5">
        <f t="shared" ref="AC67:AC130" si="47">IF(Z67&gt;5%,0.5,0)</f>
        <v>0.5</v>
      </c>
      <c r="AD67" s="5">
        <f t="shared" ref="AD67:AD130" si="48">IF(Z67&gt;7%,0.5,0)</f>
        <v>0.5</v>
      </c>
      <c r="AE67" s="1">
        <v>0.76130712855504368</v>
      </c>
      <c r="AF67" s="5">
        <f t="shared" ref="AF67:AF130" si="49">IF(AE67&gt;75%,0.5,0)</f>
        <v>0.5</v>
      </c>
      <c r="AG67" s="5">
        <f t="shared" ref="AG67:AG130" si="50">IF(AE67&gt;80%,0.5,0)</f>
        <v>0</v>
      </c>
      <c r="AH67" s="1">
        <v>3.2367573843477926E-3</v>
      </c>
      <c r="AI67" s="6">
        <f t="shared" si="43"/>
        <v>0</v>
      </c>
      <c r="AJ67" s="23">
        <v>2598.8919584632831</v>
      </c>
      <c r="AO67" t="s">
        <v>328</v>
      </c>
      <c r="AP67" s="7">
        <v>0.23949999999999999</v>
      </c>
      <c r="AQ67" s="10">
        <f t="shared" ref="AQ67:AQ130" si="51">IF(AP67&gt;25%,0.5,0)</f>
        <v>0</v>
      </c>
      <c r="AR67" s="10">
        <f t="shared" ref="AR67:AR130" si="52">IF(AP67&gt;30%,0.5,0)</f>
        <v>0</v>
      </c>
      <c r="AS67" s="9">
        <f t="shared" ref="AS67:AS130" si="53">SUM(10,-C67,-D67,-F67,-G67,-I67,-J67,-L67,-M67,-W67,-X67,-Y67,-AA67,-AB67,-AC67,-AD67,-AF67,-AG67,-AI67,-AK67,-AL67,-AM67,-AN67)</f>
        <v>8</v>
      </c>
      <c r="AV67" s="1"/>
    </row>
    <row r="68" spans="1:48" x14ac:dyDescent="0.35">
      <c r="A68" s="63" t="s">
        <v>65</v>
      </c>
      <c r="B68" s="1">
        <v>-1.3933124759247253E-2</v>
      </c>
      <c r="C68" s="5">
        <f t="shared" si="44"/>
        <v>0</v>
      </c>
      <c r="D68" s="5">
        <f t="shared" si="45"/>
        <v>0</v>
      </c>
      <c r="E68" s="1">
        <v>0.26556554581583469</v>
      </c>
      <c r="F68" s="5">
        <f t="shared" si="27"/>
        <v>0</v>
      </c>
      <c r="G68" s="5">
        <f t="shared" si="28"/>
        <v>0</v>
      </c>
      <c r="H68" s="1">
        <v>0.15507746366395142</v>
      </c>
      <c r="I68" s="5">
        <f t="shared" si="29"/>
        <v>0</v>
      </c>
      <c r="J68" s="5">
        <f t="shared" si="30"/>
        <v>0</v>
      </c>
      <c r="K68" s="1">
        <v>0.32164468899652837</v>
      </c>
      <c r="L68" s="5">
        <f t="shared" si="31"/>
        <v>0</v>
      </c>
      <c r="M68" s="5">
        <f t="shared" si="32"/>
        <v>0</v>
      </c>
      <c r="N68" s="8">
        <f t="shared" si="33"/>
        <v>0</v>
      </c>
      <c r="O68" s="8">
        <f t="shared" si="34"/>
        <v>0</v>
      </c>
      <c r="P68" s="8" t="str">
        <f t="shared" si="35"/>
        <v>Nee</v>
      </c>
      <c r="Q68" s="8">
        <f t="shared" si="36"/>
        <v>0</v>
      </c>
      <c r="R68" s="1">
        <v>-2.327037424407474E-2</v>
      </c>
      <c r="S68" s="8">
        <f t="shared" si="37"/>
        <v>1</v>
      </c>
      <c r="T68" s="1">
        <v>6.675839676898862E-2</v>
      </c>
      <c r="U68" s="8">
        <f t="shared" si="38"/>
        <v>0</v>
      </c>
      <c r="V68" s="1">
        <v>9.9495476197187065E-3</v>
      </c>
      <c r="W68" s="4">
        <f t="shared" si="39"/>
        <v>0</v>
      </c>
      <c r="X68" s="5">
        <f t="shared" si="40"/>
        <v>0</v>
      </c>
      <c r="Y68" s="5">
        <f t="shared" si="41"/>
        <v>0</v>
      </c>
      <c r="Z68" s="1">
        <v>-5.6841136071103093E-4</v>
      </c>
      <c r="AA68" s="5">
        <f t="shared" si="46"/>
        <v>0.5</v>
      </c>
      <c r="AB68" s="5">
        <f t="shared" si="42"/>
        <v>0.5</v>
      </c>
      <c r="AC68" s="5">
        <f t="shared" si="47"/>
        <v>0</v>
      </c>
      <c r="AD68" s="5">
        <f t="shared" si="48"/>
        <v>0</v>
      </c>
      <c r="AE68" s="1">
        <v>0.69770850362186076</v>
      </c>
      <c r="AF68" s="5">
        <f t="shared" si="49"/>
        <v>0</v>
      </c>
      <c r="AG68" s="5">
        <f t="shared" si="50"/>
        <v>0</v>
      </c>
      <c r="AH68" s="1">
        <v>2.8989205776544767E-2</v>
      </c>
      <c r="AI68" s="6">
        <f t="shared" si="43"/>
        <v>0</v>
      </c>
      <c r="AJ68" s="23">
        <v>2034.5193791440627</v>
      </c>
      <c r="AO68" t="s">
        <v>326</v>
      </c>
      <c r="AP68" s="7">
        <v>0.26700000000000002</v>
      </c>
      <c r="AQ68" s="10">
        <f t="shared" si="51"/>
        <v>0.5</v>
      </c>
      <c r="AR68" s="10">
        <f t="shared" si="52"/>
        <v>0</v>
      </c>
      <c r="AS68" s="9">
        <f t="shared" si="53"/>
        <v>9</v>
      </c>
      <c r="AV68" s="1"/>
    </row>
    <row r="69" spans="1:48" x14ac:dyDescent="0.35">
      <c r="A69" s="63" t="s">
        <v>66</v>
      </c>
      <c r="B69" s="1">
        <v>4.1402961411778669E-2</v>
      </c>
      <c r="C69" s="5">
        <f t="shared" si="44"/>
        <v>0</v>
      </c>
      <c r="D69" s="5">
        <f t="shared" si="45"/>
        <v>0</v>
      </c>
      <c r="E69" s="1">
        <v>0.28693392567220993</v>
      </c>
      <c r="F69" s="5">
        <f t="shared" si="27"/>
        <v>0</v>
      </c>
      <c r="G69" s="5">
        <f t="shared" si="28"/>
        <v>0</v>
      </c>
      <c r="H69" s="1">
        <v>0.2223915540841285</v>
      </c>
      <c r="I69" s="5">
        <f t="shared" si="29"/>
        <v>0</v>
      </c>
      <c r="J69" s="5">
        <f t="shared" si="30"/>
        <v>0</v>
      </c>
      <c r="K69" s="1">
        <v>0.39708484085366824</v>
      </c>
      <c r="L69" s="5">
        <f t="shared" si="31"/>
        <v>0</v>
      </c>
      <c r="M69" s="5">
        <f t="shared" si="32"/>
        <v>0</v>
      </c>
      <c r="N69" s="8">
        <f t="shared" si="33"/>
        <v>0</v>
      </c>
      <c r="O69" s="8">
        <f t="shared" si="34"/>
        <v>0</v>
      </c>
      <c r="P69" s="8" t="str">
        <f t="shared" si="35"/>
        <v>Nee</v>
      </c>
      <c r="Q69" s="8">
        <f t="shared" si="36"/>
        <v>0</v>
      </c>
      <c r="R69" s="1">
        <v>0.11823213476428784</v>
      </c>
      <c r="S69" s="8">
        <f t="shared" si="37"/>
        <v>0</v>
      </c>
      <c r="T69" s="1">
        <v>8.0240370816505951E-2</v>
      </c>
      <c r="U69" s="8">
        <f t="shared" si="38"/>
        <v>0</v>
      </c>
      <c r="V69" s="1">
        <v>4.0012547636508536E-2</v>
      </c>
      <c r="W69" s="4">
        <f t="shared" si="39"/>
        <v>0</v>
      </c>
      <c r="X69" s="5">
        <f t="shared" si="40"/>
        <v>0</v>
      </c>
      <c r="Y69" s="5">
        <f t="shared" si="41"/>
        <v>0</v>
      </c>
      <c r="Z69" s="1">
        <v>2.4566449485165388E-2</v>
      </c>
      <c r="AA69" s="5">
        <f t="shared" si="46"/>
        <v>0</v>
      </c>
      <c r="AB69" s="5">
        <f t="shared" si="42"/>
        <v>0</v>
      </c>
      <c r="AC69" s="5">
        <f t="shared" si="47"/>
        <v>0</v>
      </c>
      <c r="AD69" s="5">
        <f t="shared" si="48"/>
        <v>0</v>
      </c>
      <c r="AE69" s="1">
        <v>0.71411736279201865</v>
      </c>
      <c r="AF69" s="5">
        <f t="shared" si="49"/>
        <v>0</v>
      </c>
      <c r="AG69" s="5">
        <f t="shared" si="50"/>
        <v>0</v>
      </c>
      <c r="AH69" s="1">
        <v>7.0824686703588845E-3</v>
      </c>
      <c r="AI69" s="6">
        <f t="shared" si="43"/>
        <v>0</v>
      </c>
      <c r="AJ69" s="23">
        <v>2557.273526425221</v>
      </c>
      <c r="AO69" t="s">
        <v>328</v>
      </c>
      <c r="AP69" s="7">
        <v>0.23949999999999999</v>
      </c>
      <c r="AQ69" s="10">
        <f t="shared" si="51"/>
        <v>0</v>
      </c>
      <c r="AR69" s="10">
        <f t="shared" si="52"/>
        <v>0</v>
      </c>
      <c r="AS69" s="9">
        <f t="shared" si="53"/>
        <v>10</v>
      </c>
      <c r="AV69" s="1"/>
    </row>
    <row r="70" spans="1:48" x14ac:dyDescent="0.35">
      <c r="A70" s="63" t="s">
        <v>67</v>
      </c>
      <c r="B70" s="1">
        <v>5.3496518617826408E-2</v>
      </c>
      <c r="C70" s="5">
        <f t="shared" si="44"/>
        <v>0</v>
      </c>
      <c r="D70" s="5">
        <f t="shared" si="45"/>
        <v>0</v>
      </c>
      <c r="E70" s="1">
        <v>0.26147126237944901</v>
      </c>
      <c r="F70" s="5">
        <f t="shared" si="27"/>
        <v>0</v>
      </c>
      <c r="G70" s="5">
        <f t="shared" si="28"/>
        <v>0</v>
      </c>
      <c r="H70" s="1">
        <v>0.36240176447692773</v>
      </c>
      <c r="I70" s="5">
        <f t="shared" si="29"/>
        <v>0</v>
      </c>
      <c r="J70" s="5">
        <f t="shared" si="30"/>
        <v>0</v>
      </c>
      <c r="K70" s="1">
        <v>0.37539145509450844</v>
      </c>
      <c r="L70" s="5">
        <f t="shared" si="31"/>
        <v>0</v>
      </c>
      <c r="M70" s="5">
        <f t="shared" si="32"/>
        <v>0</v>
      </c>
      <c r="N70" s="8">
        <f t="shared" si="33"/>
        <v>0</v>
      </c>
      <c r="O70" s="8">
        <f t="shared" si="34"/>
        <v>1</v>
      </c>
      <c r="P70" s="8" t="str">
        <f t="shared" si="35"/>
        <v>Nee</v>
      </c>
      <c r="Q70" s="8">
        <f t="shared" si="36"/>
        <v>0</v>
      </c>
      <c r="R70" s="1">
        <v>7.6130944962974137E-2</v>
      </c>
      <c r="S70" s="8">
        <f t="shared" si="37"/>
        <v>0</v>
      </c>
      <c r="T70" s="1">
        <v>0.10787106152274692</v>
      </c>
      <c r="U70" s="8">
        <f t="shared" si="38"/>
        <v>0</v>
      </c>
      <c r="V70" s="1">
        <v>7.1850538424944863E-2</v>
      </c>
      <c r="W70" s="4">
        <f t="shared" si="39"/>
        <v>0</v>
      </c>
      <c r="X70" s="5">
        <f t="shared" si="40"/>
        <v>0</v>
      </c>
      <c r="Y70" s="5">
        <f t="shared" si="41"/>
        <v>0</v>
      </c>
      <c r="Z70" s="1">
        <v>8.5823638801193619E-2</v>
      </c>
      <c r="AA70" s="5">
        <f t="shared" si="46"/>
        <v>0</v>
      </c>
      <c r="AB70" s="5">
        <f t="shared" si="42"/>
        <v>0</v>
      </c>
      <c r="AC70" s="5">
        <f t="shared" si="47"/>
        <v>0.5</v>
      </c>
      <c r="AD70" s="5">
        <f t="shared" si="48"/>
        <v>0.5</v>
      </c>
      <c r="AE70" s="1">
        <v>0.66588245469878471</v>
      </c>
      <c r="AF70" s="5">
        <f t="shared" si="49"/>
        <v>0</v>
      </c>
      <c r="AG70" s="5">
        <f t="shared" si="50"/>
        <v>0</v>
      </c>
      <c r="AH70" s="1">
        <v>5.2146378512512546E-2</v>
      </c>
      <c r="AI70" s="6">
        <f t="shared" si="43"/>
        <v>0</v>
      </c>
      <c r="AJ70" s="23">
        <v>1752.342755860145</v>
      </c>
      <c r="AL70" s="5">
        <v>1</v>
      </c>
      <c r="AO70" t="s">
        <v>326</v>
      </c>
      <c r="AP70" s="7">
        <v>0.188</v>
      </c>
      <c r="AQ70" s="10">
        <f t="shared" si="51"/>
        <v>0</v>
      </c>
      <c r="AR70" s="10">
        <f t="shared" si="52"/>
        <v>0</v>
      </c>
      <c r="AS70" s="9">
        <f t="shared" si="53"/>
        <v>8</v>
      </c>
      <c r="AV70" s="1"/>
    </row>
    <row r="71" spans="1:48" x14ac:dyDescent="0.35">
      <c r="A71" s="63" t="s">
        <v>464</v>
      </c>
      <c r="B71" s="1">
        <v>-1.6645953747723222E-2</v>
      </c>
      <c r="C71" s="5">
        <f t="shared" si="44"/>
        <v>0</v>
      </c>
      <c r="D71" s="5">
        <f t="shared" si="45"/>
        <v>0</v>
      </c>
      <c r="E71" s="1">
        <v>0.30160311417092434</v>
      </c>
      <c r="F71" s="5">
        <f t="shared" si="27"/>
        <v>0</v>
      </c>
      <c r="G71" s="5">
        <f t="shared" si="28"/>
        <v>0</v>
      </c>
      <c r="H71" s="1">
        <v>0.25283306702437552</v>
      </c>
      <c r="I71" s="5">
        <f t="shared" si="29"/>
        <v>0</v>
      </c>
      <c r="J71" s="5">
        <f t="shared" si="30"/>
        <v>0</v>
      </c>
      <c r="K71" s="1">
        <v>0.34309729330433475</v>
      </c>
      <c r="L71" s="5">
        <f t="shared" si="31"/>
        <v>0</v>
      </c>
      <c r="M71" s="5">
        <f t="shared" si="32"/>
        <v>0</v>
      </c>
      <c r="N71" s="8">
        <f t="shared" si="33"/>
        <v>0</v>
      </c>
      <c r="O71" s="8">
        <f t="shared" si="34"/>
        <v>0</v>
      </c>
      <c r="P71" s="8" t="str">
        <f t="shared" si="35"/>
        <v>Nee</v>
      </c>
      <c r="Q71" s="8">
        <f t="shared" si="36"/>
        <v>0</v>
      </c>
      <c r="R71" s="1">
        <v>-1.5490729693134744E-2</v>
      </c>
      <c r="S71" s="8">
        <f t="shared" si="37"/>
        <v>1</v>
      </c>
      <c r="T71" s="1">
        <v>9.0875433341186772E-3</v>
      </c>
      <c r="U71" s="8">
        <f t="shared" si="38"/>
        <v>0</v>
      </c>
      <c r="V71" s="1">
        <v>1.0205222285785678E-2</v>
      </c>
      <c r="W71" s="4">
        <f t="shared" si="39"/>
        <v>0</v>
      </c>
      <c r="X71" s="5">
        <f t="shared" si="40"/>
        <v>0</v>
      </c>
      <c r="Y71" s="5">
        <f t="shared" si="41"/>
        <v>0</v>
      </c>
      <c r="Z71" s="1">
        <v>2.2063368380907292E-2</v>
      </c>
      <c r="AA71" s="5">
        <f t="shared" si="46"/>
        <v>0</v>
      </c>
      <c r="AB71" s="5">
        <f t="shared" si="42"/>
        <v>0</v>
      </c>
      <c r="AC71" s="5">
        <f t="shared" si="47"/>
        <v>0</v>
      </c>
      <c r="AD71" s="5">
        <f t="shared" si="48"/>
        <v>0</v>
      </c>
      <c r="AE71" s="1">
        <v>0.68198765115499183</v>
      </c>
      <c r="AF71" s="5">
        <f t="shared" si="49"/>
        <v>0</v>
      </c>
      <c r="AG71" s="5">
        <f t="shared" si="50"/>
        <v>0</v>
      </c>
      <c r="AH71" s="1">
        <v>3.4056610928092187E-2</v>
      </c>
      <c r="AI71" s="6">
        <f t="shared" si="43"/>
        <v>0</v>
      </c>
      <c r="AJ71" s="23">
        <v>2170.341322882899</v>
      </c>
      <c r="AO71" t="s">
        <v>326</v>
      </c>
      <c r="AP71" s="7">
        <v>0.27949999999999997</v>
      </c>
      <c r="AQ71" s="10">
        <f t="shared" si="51"/>
        <v>0.5</v>
      </c>
      <c r="AR71" s="10">
        <f t="shared" si="52"/>
        <v>0</v>
      </c>
      <c r="AS71" s="9">
        <f t="shared" si="53"/>
        <v>10</v>
      </c>
      <c r="AV71" s="1"/>
    </row>
    <row r="72" spans="1:48" x14ac:dyDescent="0.35">
      <c r="A72" s="63" t="s">
        <v>68</v>
      </c>
      <c r="B72" s="1">
        <v>2.8624835068171824E-2</v>
      </c>
      <c r="C72" s="5">
        <f t="shared" si="44"/>
        <v>0</v>
      </c>
      <c r="D72" s="5">
        <f t="shared" si="45"/>
        <v>0</v>
      </c>
      <c r="E72" s="1">
        <v>2.5766016713091922E-2</v>
      </c>
      <c r="F72" s="5">
        <f t="shared" si="27"/>
        <v>0</v>
      </c>
      <c r="G72" s="5">
        <f t="shared" si="28"/>
        <v>0</v>
      </c>
      <c r="H72" s="1">
        <v>2.9815276352440988E-2</v>
      </c>
      <c r="I72" s="5">
        <f t="shared" si="29"/>
        <v>0</v>
      </c>
      <c r="J72" s="5">
        <f t="shared" si="30"/>
        <v>0</v>
      </c>
      <c r="K72" s="1">
        <v>0.52870279535580689</v>
      </c>
      <c r="L72" s="5">
        <f t="shared" si="31"/>
        <v>0</v>
      </c>
      <c r="M72" s="5">
        <f t="shared" si="32"/>
        <v>0</v>
      </c>
      <c r="N72" s="8">
        <f t="shared" si="33"/>
        <v>0</v>
      </c>
      <c r="O72" s="8">
        <f t="shared" si="34"/>
        <v>0</v>
      </c>
      <c r="P72" s="8" t="str">
        <f t="shared" si="35"/>
        <v>Nee</v>
      </c>
      <c r="Q72" s="8">
        <f t="shared" si="36"/>
        <v>0</v>
      </c>
      <c r="R72" s="1">
        <v>7.7708933717579254E-2</v>
      </c>
      <c r="S72" s="8">
        <f t="shared" si="37"/>
        <v>0</v>
      </c>
      <c r="T72" s="1">
        <v>2.92141161321476E-2</v>
      </c>
      <c r="U72" s="8">
        <f t="shared" si="38"/>
        <v>0</v>
      </c>
      <c r="V72" s="1">
        <v>3.4660118262229388E-2</v>
      </c>
      <c r="W72" s="4">
        <f t="shared" si="39"/>
        <v>0</v>
      </c>
      <c r="X72" s="5">
        <f t="shared" si="40"/>
        <v>0</v>
      </c>
      <c r="Y72" s="5">
        <f t="shared" si="41"/>
        <v>0</v>
      </c>
      <c r="Z72" s="1">
        <v>-9.6179690172506476E-3</v>
      </c>
      <c r="AA72" s="5">
        <f t="shared" si="46"/>
        <v>0.5</v>
      </c>
      <c r="AB72" s="5">
        <f t="shared" si="42"/>
        <v>0.5</v>
      </c>
      <c r="AC72" s="5">
        <f t="shared" si="47"/>
        <v>0</v>
      </c>
      <c r="AD72" s="5">
        <f t="shared" si="48"/>
        <v>0</v>
      </c>
      <c r="AE72" s="1">
        <v>0.65962957533108535</v>
      </c>
      <c r="AF72" s="5">
        <f t="shared" si="49"/>
        <v>0</v>
      </c>
      <c r="AG72" s="5">
        <f t="shared" si="50"/>
        <v>0</v>
      </c>
      <c r="AH72" s="1">
        <v>2.3470974606401133E-2</v>
      </c>
      <c r="AI72" s="6">
        <f t="shared" si="43"/>
        <v>0</v>
      </c>
      <c r="AJ72" s="23">
        <v>1868.1339616290811</v>
      </c>
      <c r="AO72" t="s">
        <v>327</v>
      </c>
      <c r="AP72" s="7">
        <v>0.2485</v>
      </c>
      <c r="AQ72" s="10">
        <f t="shared" si="51"/>
        <v>0</v>
      </c>
      <c r="AR72" s="10">
        <f t="shared" si="52"/>
        <v>0</v>
      </c>
      <c r="AS72" s="9">
        <f t="shared" si="53"/>
        <v>9</v>
      </c>
      <c r="AV72" s="1"/>
    </row>
    <row r="73" spans="1:48" x14ac:dyDescent="0.35">
      <c r="A73" s="63" t="s">
        <v>69</v>
      </c>
      <c r="B73" s="1">
        <v>-4.8907954619689477E-2</v>
      </c>
      <c r="C73" s="5">
        <f t="shared" si="44"/>
        <v>0.5</v>
      </c>
      <c r="D73" s="5">
        <f t="shared" si="45"/>
        <v>0.5</v>
      </c>
      <c r="E73" s="1">
        <v>-4.89297302005531E-2</v>
      </c>
      <c r="F73" s="5">
        <f t="shared" si="27"/>
        <v>0</v>
      </c>
      <c r="G73" s="5">
        <f t="shared" si="28"/>
        <v>0</v>
      </c>
      <c r="H73" s="1">
        <v>-4.0948979814036543E-2</v>
      </c>
      <c r="I73" s="5">
        <f t="shared" si="29"/>
        <v>0</v>
      </c>
      <c r="J73" s="5">
        <f t="shared" si="30"/>
        <v>0</v>
      </c>
      <c r="K73" s="1">
        <v>0.68109975392769262</v>
      </c>
      <c r="L73" s="5">
        <f t="shared" si="31"/>
        <v>0</v>
      </c>
      <c r="M73" s="5">
        <f t="shared" si="32"/>
        <v>0</v>
      </c>
      <c r="N73" s="8">
        <f t="shared" si="33"/>
        <v>0</v>
      </c>
      <c r="O73" s="8">
        <f t="shared" si="34"/>
        <v>0</v>
      </c>
      <c r="P73" s="8" t="str">
        <f t="shared" si="35"/>
        <v>Nee</v>
      </c>
      <c r="Q73" s="8">
        <f t="shared" si="36"/>
        <v>0</v>
      </c>
      <c r="R73" s="1">
        <v>5.5776275733966256E-2</v>
      </c>
      <c r="S73" s="8">
        <f t="shared" si="37"/>
        <v>0</v>
      </c>
      <c r="T73" s="1">
        <v>4.0805857389357832E-2</v>
      </c>
      <c r="U73" s="8">
        <f t="shared" si="38"/>
        <v>0</v>
      </c>
      <c r="V73" s="1">
        <v>3.0986651568930601E-2</v>
      </c>
      <c r="W73" s="4">
        <f t="shared" si="39"/>
        <v>0</v>
      </c>
      <c r="X73" s="5">
        <f t="shared" si="40"/>
        <v>0</v>
      </c>
      <c r="Y73" s="5">
        <f t="shared" si="41"/>
        <v>0</v>
      </c>
      <c r="Z73" s="1">
        <v>4.7176795941031725E-2</v>
      </c>
      <c r="AA73" s="5">
        <f t="shared" si="46"/>
        <v>0</v>
      </c>
      <c r="AB73" s="5">
        <f t="shared" si="42"/>
        <v>0</v>
      </c>
      <c r="AC73" s="5">
        <f t="shared" si="47"/>
        <v>0</v>
      </c>
      <c r="AD73" s="5">
        <f t="shared" si="48"/>
        <v>0</v>
      </c>
      <c r="AE73" s="1">
        <v>0.77775842170589904</v>
      </c>
      <c r="AF73" s="5">
        <f t="shared" si="49"/>
        <v>0.5</v>
      </c>
      <c r="AG73" s="5">
        <f t="shared" si="50"/>
        <v>0</v>
      </c>
      <c r="AH73" s="1">
        <v>1.8431652534882968E-2</v>
      </c>
      <c r="AI73" s="6">
        <f t="shared" si="43"/>
        <v>0</v>
      </c>
      <c r="AJ73" s="23">
        <v>2554.4888527845474</v>
      </c>
      <c r="AO73" t="s">
        <v>328</v>
      </c>
      <c r="AP73" s="7">
        <v>0.32550000000000001</v>
      </c>
      <c r="AQ73" s="10">
        <f t="shared" si="51"/>
        <v>0.5</v>
      </c>
      <c r="AR73" s="10">
        <f t="shared" si="52"/>
        <v>0.5</v>
      </c>
      <c r="AS73" s="9">
        <f t="shared" si="53"/>
        <v>8.5</v>
      </c>
      <c r="AV73" s="1"/>
    </row>
    <row r="74" spans="1:48" x14ac:dyDescent="0.35">
      <c r="A74" s="63" t="s">
        <v>70</v>
      </c>
      <c r="B74" s="1">
        <v>4.4502164502164501E-2</v>
      </c>
      <c r="C74" s="5">
        <f t="shared" si="44"/>
        <v>0</v>
      </c>
      <c r="D74" s="5">
        <f t="shared" si="45"/>
        <v>0</v>
      </c>
      <c r="E74" s="1">
        <v>0.43688311688311687</v>
      </c>
      <c r="F74" s="5">
        <f t="shared" si="27"/>
        <v>0</v>
      </c>
      <c r="G74" s="5">
        <f t="shared" si="28"/>
        <v>0</v>
      </c>
      <c r="H74" s="1">
        <v>0.32923688638405618</v>
      </c>
      <c r="I74" s="5">
        <f t="shared" si="29"/>
        <v>0</v>
      </c>
      <c r="J74" s="5">
        <f t="shared" si="30"/>
        <v>0</v>
      </c>
      <c r="K74" s="1">
        <v>0.32021425383127511</v>
      </c>
      <c r="L74" s="5">
        <f t="shared" si="31"/>
        <v>0</v>
      </c>
      <c r="M74" s="5">
        <f t="shared" si="32"/>
        <v>0</v>
      </c>
      <c r="N74" s="8">
        <f t="shared" si="33"/>
        <v>0</v>
      </c>
      <c r="O74" s="8">
        <f t="shared" si="34"/>
        <v>0</v>
      </c>
      <c r="P74" s="8" t="str">
        <f t="shared" si="35"/>
        <v>Nee</v>
      </c>
      <c r="Q74" s="8">
        <f t="shared" si="36"/>
        <v>0</v>
      </c>
      <c r="R74" s="1">
        <v>3.3940191878095896E-2</v>
      </c>
      <c r="S74" s="8">
        <f t="shared" si="37"/>
        <v>0</v>
      </c>
      <c r="T74" s="1">
        <v>7.7180964494198728E-2</v>
      </c>
      <c r="U74" s="8">
        <f t="shared" si="38"/>
        <v>0</v>
      </c>
      <c r="V74" s="1">
        <v>4.3544882790165808E-2</v>
      </c>
      <c r="W74" s="4">
        <f t="shared" si="39"/>
        <v>0</v>
      </c>
      <c r="X74" s="5">
        <f t="shared" si="40"/>
        <v>0</v>
      </c>
      <c r="Y74" s="5">
        <f t="shared" si="41"/>
        <v>0</v>
      </c>
      <c r="Z74" s="1">
        <v>-8.4129706771216197E-3</v>
      </c>
      <c r="AA74" s="5">
        <f t="shared" si="46"/>
        <v>0.5</v>
      </c>
      <c r="AB74" s="5">
        <f t="shared" si="42"/>
        <v>0.5</v>
      </c>
      <c r="AC74" s="5">
        <f t="shared" si="47"/>
        <v>0</v>
      </c>
      <c r="AD74" s="5">
        <f t="shared" si="48"/>
        <v>0</v>
      </c>
      <c r="AE74" s="1">
        <v>0.71510250755533777</v>
      </c>
      <c r="AF74" s="5">
        <f t="shared" si="49"/>
        <v>0</v>
      </c>
      <c r="AG74" s="5">
        <f t="shared" si="50"/>
        <v>0</v>
      </c>
      <c r="AH74" s="1">
        <v>2.318138723064072E-2</v>
      </c>
      <c r="AI74" s="6">
        <f t="shared" si="43"/>
        <v>0</v>
      </c>
      <c r="AJ74" s="23">
        <v>2548.5780655116314</v>
      </c>
      <c r="AO74" t="s">
        <v>328</v>
      </c>
      <c r="AP74" s="7">
        <v>0.28049999999999997</v>
      </c>
      <c r="AQ74" s="10">
        <f t="shared" si="51"/>
        <v>0.5</v>
      </c>
      <c r="AR74" s="10">
        <f t="shared" si="52"/>
        <v>0</v>
      </c>
      <c r="AS74" s="9">
        <f t="shared" si="53"/>
        <v>9</v>
      </c>
      <c r="AV74" s="1"/>
    </row>
    <row r="75" spans="1:48" x14ac:dyDescent="0.35">
      <c r="A75" s="63" t="s">
        <v>71</v>
      </c>
      <c r="B75" s="1">
        <v>3.4783284339752141E-2</v>
      </c>
      <c r="C75" s="5">
        <f t="shared" si="44"/>
        <v>0</v>
      </c>
      <c r="D75" s="5">
        <f t="shared" si="45"/>
        <v>0</v>
      </c>
      <c r="E75" s="1">
        <v>0.57159321946102748</v>
      </c>
      <c r="F75" s="5">
        <f t="shared" si="27"/>
        <v>0</v>
      </c>
      <c r="G75" s="5">
        <f t="shared" si="28"/>
        <v>0</v>
      </c>
      <c r="H75" s="1">
        <v>0.49658693878608157</v>
      </c>
      <c r="I75" s="5">
        <f t="shared" si="29"/>
        <v>0</v>
      </c>
      <c r="J75" s="5">
        <f t="shared" si="30"/>
        <v>0</v>
      </c>
      <c r="K75" s="1">
        <v>0.201877538508698</v>
      </c>
      <c r="L75" s="5">
        <f t="shared" si="31"/>
        <v>0</v>
      </c>
      <c r="M75" s="5">
        <f t="shared" si="32"/>
        <v>0</v>
      </c>
      <c r="N75" s="8">
        <f t="shared" si="33"/>
        <v>0</v>
      </c>
      <c r="O75" s="8">
        <f t="shared" si="34"/>
        <v>0</v>
      </c>
      <c r="P75" s="8" t="str">
        <f t="shared" si="35"/>
        <v>Nee</v>
      </c>
      <c r="Q75" s="8">
        <f t="shared" si="36"/>
        <v>0</v>
      </c>
      <c r="R75" s="1">
        <v>4.8355870834256999E-2</v>
      </c>
      <c r="S75" s="8">
        <f t="shared" si="37"/>
        <v>0</v>
      </c>
      <c r="T75" s="1">
        <v>0.10308368848231494</v>
      </c>
      <c r="U75" s="8">
        <f t="shared" si="38"/>
        <v>0</v>
      </c>
      <c r="V75" s="1">
        <v>6.2742000233097214E-2</v>
      </c>
      <c r="W75" s="4">
        <f t="shared" si="39"/>
        <v>0</v>
      </c>
      <c r="X75" s="5">
        <f t="shared" si="40"/>
        <v>0</v>
      </c>
      <c r="Y75" s="5">
        <f t="shared" si="41"/>
        <v>0</v>
      </c>
      <c r="Z75" s="1">
        <v>2.2985975317594953E-3</v>
      </c>
      <c r="AA75" s="5">
        <f t="shared" si="46"/>
        <v>0.5</v>
      </c>
      <c r="AB75" s="5">
        <f t="shared" si="42"/>
        <v>0</v>
      </c>
      <c r="AC75" s="5">
        <f t="shared" si="47"/>
        <v>0</v>
      </c>
      <c r="AD75" s="5">
        <f t="shared" si="48"/>
        <v>0</v>
      </c>
      <c r="AE75" s="1">
        <v>0.74106784423926131</v>
      </c>
      <c r="AF75" s="5">
        <f t="shared" si="49"/>
        <v>0</v>
      </c>
      <c r="AG75" s="5">
        <f t="shared" si="50"/>
        <v>0</v>
      </c>
      <c r="AH75" s="1">
        <v>2.2543014581943511E-2</v>
      </c>
      <c r="AI75" s="6">
        <f t="shared" si="43"/>
        <v>0</v>
      </c>
      <c r="AJ75" s="23">
        <v>1810.1148551393246</v>
      </c>
      <c r="AO75" t="s">
        <v>327</v>
      </c>
      <c r="AP75" s="7">
        <v>0.22499999999999998</v>
      </c>
      <c r="AQ75" s="10">
        <f t="shared" si="51"/>
        <v>0</v>
      </c>
      <c r="AR75" s="10">
        <f t="shared" si="52"/>
        <v>0</v>
      </c>
      <c r="AS75" s="9">
        <f t="shared" si="53"/>
        <v>9.5</v>
      </c>
      <c r="AV75" s="1"/>
    </row>
    <row r="76" spans="1:48" x14ac:dyDescent="0.35">
      <c r="A76" s="63" t="s">
        <v>72</v>
      </c>
      <c r="B76" s="1">
        <v>-7.019347718056497E-2</v>
      </c>
      <c r="C76" s="5">
        <f t="shared" si="44"/>
        <v>0.5</v>
      </c>
      <c r="D76" s="5">
        <f t="shared" si="45"/>
        <v>0.5</v>
      </c>
      <c r="E76" s="1">
        <v>6.7408141581257949E-2</v>
      </c>
      <c r="F76" s="5">
        <f t="shared" si="27"/>
        <v>0</v>
      </c>
      <c r="G76" s="5">
        <f t="shared" si="28"/>
        <v>0</v>
      </c>
      <c r="H76" s="1">
        <v>1.4280301678339732E-2</v>
      </c>
      <c r="I76" s="5">
        <f t="shared" si="29"/>
        <v>0</v>
      </c>
      <c r="J76" s="5">
        <f t="shared" si="30"/>
        <v>0</v>
      </c>
      <c r="K76" s="1">
        <v>0.64499239912609052</v>
      </c>
      <c r="L76" s="5">
        <f t="shared" si="31"/>
        <v>0</v>
      </c>
      <c r="M76" s="5">
        <f t="shared" si="32"/>
        <v>0</v>
      </c>
      <c r="N76" s="8">
        <f t="shared" si="33"/>
        <v>0</v>
      </c>
      <c r="O76" s="8">
        <f t="shared" si="34"/>
        <v>1</v>
      </c>
      <c r="P76" s="8" t="str">
        <f t="shared" si="35"/>
        <v>Nee</v>
      </c>
      <c r="Q76" s="8">
        <f t="shared" si="36"/>
        <v>0</v>
      </c>
      <c r="R76" s="1">
        <v>-1.7248897972479523E-2</v>
      </c>
      <c r="S76" s="8">
        <f t="shared" si="37"/>
        <v>1</v>
      </c>
      <c r="T76" s="1">
        <v>-1.7248897972479523E-2</v>
      </c>
      <c r="U76" s="8">
        <f t="shared" si="38"/>
        <v>1</v>
      </c>
      <c r="V76" s="1">
        <v>-3.0281773279996926E-2</v>
      </c>
      <c r="W76" s="4">
        <f t="shared" si="39"/>
        <v>1</v>
      </c>
      <c r="X76" s="5">
        <f t="shared" si="40"/>
        <v>0.5</v>
      </c>
      <c r="Y76" s="5">
        <f t="shared" si="41"/>
        <v>0.5</v>
      </c>
      <c r="Z76" s="1">
        <v>-3.3354702673318161E-3</v>
      </c>
      <c r="AA76" s="5">
        <f t="shared" si="46"/>
        <v>0.5</v>
      </c>
      <c r="AB76" s="5">
        <f t="shared" si="42"/>
        <v>0.5</v>
      </c>
      <c r="AC76" s="5">
        <f t="shared" si="47"/>
        <v>0</v>
      </c>
      <c r="AD76" s="5">
        <f t="shared" si="48"/>
        <v>0</v>
      </c>
      <c r="AE76" s="1">
        <v>0.65632747529713453</v>
      </c>
      <c r="AF76" s="5">
        <f t="shared" si="49"/>
        <v>0</v>
      </c>
      <c r="AG76" s="5">
        <f t="shared" si="50"/>
        <v>0</v>
      </c>
      <c r="AH76" s="1">
        <v>7.2997267094867483E-3</v>
      </c>
      <c r="AI76" s="6">
        <f t="shared" si="43"/>
        <v>0</v>
      </c>
      <c r="AJ76" s="23">
        <v>3445.6033669206195</v>
      </c>
      <c r="AN76" s="5">
        <v>1</v>
      </c>
      <c r="AO76" t="s">
        <v>328</v>
      </c>
      <c r="AP76" s="7">
        <v>0.30049999999999999</v>
      </c>
      <c r="AQ76" s="10">
        <f t="shared" si="51"/>
        <v>0.5</v>
      </c>
      <c r="AR76" s="10">
        <f t="shared" si="52"/>
        <v>0.5</v>
      </c>
      <c r="AS76" s="119">
        <f t="shared" si="53"/>
        <v>5</v>
      </c>
      <c r="AV76" s="1"/>
    </row>
    <row r="77" spans="1:48" x14ac:dyDescent="0.35">
      <c r="A77" s="63" t="s">
        <v>73</v>
      </c>
      <c r="B77" s="1">
        <v>2.2446087918164225E-2</v>
      </c>
      <c r="C77" s="5">
        <f t="shared" si="44"/>
        <v>0</v>
      </c>
      <c r="D77" s="5">
        <f t="shared" si="45"/>
        <v>0</v>
      </c>
      <c r="E77" s="1">
        <v>-0.15530826651921481</v>
      </c>
      <c r="F77" s="5">
        <f t="shared" si="27"/>
        <v>0</v>
      </c>
      <c r="G77" s="5">
        <f t="shared" si="28"/>
        <v>0</v>
      </c>
      <c r="H77" s="1">
        <v>-0.13216028476638098</v>
      </c>
      <c r="I77" s="5">
        <f t="shared" si="29"/>
        <v>0</v>
      </c>
      <c r="J77" s="5">
        <f t="shared" si="30"/>
        <v>0</v>
      </c>
      <c r="K77" s="1">
        <v>0.54024502900065119</v>
      </c>
      <c r="L77" s="5">
        <f t="shared" si="31"/>
        <v>0</v>
      </c>
      <c r="M77" s="5">
        <f t="shared" si="32"/>
        <v>0</v>
      </c>
      <c r="N77" s="8">
        <f t="shared" si="33"/>
        <v>0</v>
      </c>
      <c r="O77" s="8">
        <f t="shared" si="34"/>
        <v>0</v>
      </c>
      <c r="P77" s="8" t="str">
        <f t="shared" si="35"/>
        <v>Nee</v>
      </c>
      <c r="Q77" s="8">
        <f t="shared" si="36"/>
        <v>0</v>
      </c>
      <c r="R77" s="1">
        <v>1.0082985395263422E-2</v>
      </c>
      <c r="S77" s="8">
        <f t="shared" si="37"/>
        <v>0</v>
      </c>
      <c r="T77" s="1">
        <v>5.4010969198944832E-2</v>
      </c>
      <c r="U77" s="8">
        <f t="shared" si="38"/>
        <v>0</v>
      </c>
      <c r="V77" s="1">
        <v>8.7261542714957147E-2</v>
      </c>
      <c r="W77" s="4">
        <f t="shared" si="39"/>
        <v>0</v>
      </c>
      <c r="X77" s="5">
        <f t="shared" si="40"/>
        <v>0</v>
      </c>
      <c r="Y77" s="5">
        <f t="shared" si="41"/>
        <v>0</v>
      </c>
      <c r="Z77" s="1">
        <v>9.5598907934752557E-3</v>
      </c>
      <c r="AA77" s="5">
        <f t="shared" si="46"/>
        <v>0.5</v>
      </c>
      <c r="AB77" s="5">
        <f t="shared" si="42"/>
        <v>0</v>
      </c>
      <c r="AC77" s="5">
        <f t="shared" si="47"/>
        <v>0</v>
      </c>
      <c r="AD77" s="5">
        <f t="shared" si="48"/>
        <v>0</v>
      </c>
      <c r="AE77" s="1">
        <v>0.73678294104422115</v>
      </c>
      <c r="AF77" s="5">
        <f t="shared" si="49"/>
        <v>0</v>
      </c>
      <c r="AG77" s="5">
        <f t="shared" si="50"/>
        <v>0</v>
      </c>
      <c r="AH77" s="1">
        <v>5.0324696243249922E-2</v>
      </c>
      <c r="AI77" s="6">
        <f t="shared" si="43"/>
        <v>0</v>
      </c>
      <c r="AJ77" s="23">
        <v>1768.373243559719</v>
      </c>
      <c r="AO77" t="s">
        <v>327</v>
      </c>
      <c r="AP77" s="7">
        <v>0.23300000000000001</v>
      </c>
      <c r="AQ77" s="10">
        <f t="shared" si="51"/>
        <v>0</v>
      </c>
      <c r="AR77" s="10">
        <f t="shared" si="52"/>
        <v>0</v>
      </c>
      <c r="AS77" s="9">
        <f t="shared" si="53"/>
        <v>9.5</v>
      </c>
      <c r="AV77" s="1"/>
    </row>
    <row r="78" spans="1:48" x14ac:dyDescent="0.35">
      <c r="A78" s="63" t="s">
        <v>74</v>
      </c>
      <c r="B78" s="1">
        <v>-0.12581760721178131</v>
      </c>
      <c r="C78" s="5">
        <f t="shared" si="44"/>
        <v>0.5</v>
      </c>
      <c r="D78" s="5">
        <f t="shared" si="45"/>
        <v>0.5</v>
      </c>
      <c r="E78" s="1">
        <v>0.31191472275829912</v>
      </c>
      <c r="F78" s="5">
        <f t="shared" si="27"/>
        <v>0</v>
      </c>
      <c r="G78" s="5">
        <f t="shared" si="28"/>
        <v>0</v>
      </c>
      <c r="H78" s="1">
        <v>0.31641664615902704</v>
      </c>
      <c r="I78" s="5">
        <f t="shared" si="29"/>
        <v>0</v>
      </c>
      <c r="J78" s="5">
        <f t="shared" si="30"/>
        <v>0</v>
      </c>
      <c r="K78" s="1">
        <v>0.44795997391375236</v>
      </c>
      <c r="L78" s="5">
        <f t="shared" si="31"/>
        <v>0</v>
      </c>
      <c r="M78" s="5">
        <f t="shared" si="32"/>
        <v>0</v>
      </c>
      <c r="N78" s="8">
        <f t="shared" si="33"/>
        <v>0</v>
      </c>
      <c r="O78" s="8">
        <f t="shared" si="34"/>
        <v>1</v>
      </c>
      <c r="P78" s="8" t="str">
        <f t="shared" si="35"/>
        <v>Nee</v>
      </c>
      <c r="Q78" s="8">
        <f t="shared" si="36"/>
        <v>0</v>
      </c>
      <c r="R78" s="1">
        <v>-3.6037970218834822E-3</v>
      </c>
      <c r="S78" s="8">
        <f t="shared" si="37"/>
        <v>1</v>
      </c>
      <c r="T78" s="1">
        <v>2.3800096162004694E-2</v>
      </c>
      <c r="U78" s="8">
        <f t="shared" si="38"/>
        <v>0</v>
      </c>
      <c r="V78" s="1">
        <v>-2.6785136062792234E-2</v>
      </c>
      <c r="W78" s="4">
        <f t="shared" si="39"/>
        <v>1</v>
      </c>
      <c r="X78" s="5">
        <f t="shared" si="40"/>
        <v>0.5</v>
      </c>
      <c r="Y78" s="5">
        <f t="shared" si="41"/>
        <v>0</v>
      </c>
      <c r="Z78" s="1">
        <v>5.520872459751059E-2</v>
      </c>
      <c r="AA78" s="5">
        <f t="shared" si="46"/>
        <v>0</v>
      </c>
      <c r="AB78" s="5">
        <f t="shared" si="42"/>
        <v>0</v>
      </c>
      <c r="AC78" s="5">
        <f t="shared" si="47"/>
        <v>0.5</v>
      </c>
      <c r="AD78" s="5">
        <f t="shared" si="48"/>
        <v>0</v>
      </c>
      <c r="AE78" s="1">
        <v>0.71494812646521688</v>
      </c>
      <c r="AF78" s="5">
        <f t="shared" si="49"/>
        <v>0</v>
      </c>
      <c r="AG78" s="5">
        <f t="shared" si="50"/>
        <v>0</v>
      </c>
      <c r="AH78" s="1">
        <v>5.0144493506208559E-2</v>
      </c>
      <c r="AI78" s="6">
        <f t="shared" si="43"/>
        <v>0</v>
      </c>
      <c r="AJ78" s="23">
        <v>1873.1662883087401</v>
      </c>
      <c r="AO78" t="s">
        <v>327</v>
      </c>
      <c r="AP78" s="7">
        <v>0.29600000000000004</v>
      </c>
      <c r="AQ78" s="10">
        <f t="shared" si="51"/>
        <v>0.5</v>
      </c>
      <c r="AR78" s="10">
        <f t="shared" si="52"/>
        <v>0</v>
      </c>
      <c r="AS78" s="9">
        <f t="shared" si="53"/>
        <v>7</v>
      </c>
      <c r="AV78" s="1"/>
    </row>
    <row r="79" spans="1:48" x14ac:dyDescent="0.35">
      <c r="A79" s="63" t="s">
        <v>75</v>
      </c>
      <c r="B79" s="1">
        <v>3.6910325250063603E-2</v>
      </c>
      <c r="C79" s="5">
        <f t="shared" si="44"/>
        <v>0</v>
      </c>
      <c r="D79" s="5">
        <f t="shared" si="45"/>
        <v>0</v>
      </c>
      <c r="E79" s="1">
        <v>-0.38154952397530834</v>
      </c>
      <c r="F79" s="5">
        <f t="shared" si="27"/>
        <v>0</v>
      </c>
      <c r="G79" s="5">
        <f t="shared" si="28"/>
        <v>0</v>
      </c>
      <c r="H79" s="1">
        <v>-0.42822739384850228</v>
      </c>
      <c r="I79" s="5">
        <f t="shared" si="29"/>
        <v>0</v>
      </c>
      <c r="J79" s="5">
        <f t="shared" si="30"/>
        <v>0</v>
      </c>
      <c r="K79" s="1">
        <v>0.55728109487730859</v>
      </c>
      <c r="L79" s="5">
        <f t="shared" si="31"/>
        <v>0</v>
      </c>
      <c r="M79" s="5">
        <f t="shared" si="32"/>
        <v>0</v>
      </c>
      <c r="N79" s="8">
        <f t="shared" si="33"/>
        <v>0</v>
      </c>
      <c r="O79" s="8">
        <f t="shared" si="34"/>
        <v>0</v>
      </c>
      <c r="P79" s="8" t="str">
        <f t="shared" si="35"/>
        <v>Nee</v>
      </c>
      <c r="Q79" s="8">
        <f t="shared" si="36"/>
        <v>0</v>
      </c>
      <c r="R79" s="1">
        <v>1.7309553014315426E-2</v>
      </c>
      <c r="S79" s="8">
        <f t="shared" si="37"/>
        <v>0</v>
      </c>
      <c r="T79" s="1">
        <v>7.5488708892641462E-2</v>
      </c>
      <c r="U79" s="8">
        <f t="shared" si="38"/>
        <v>0</v>
      </c>
      <c r="V79" s="1">
        <v>3.4928562820529988E-2</v>
      </c>
      <c r="W79" s="4">
        <f t="shared" si="39"/>
        <v>0</v>
      </c>
      <c r="X79" s="5">
        <f t="shared" si="40"/>
        <v>0</v>
      </c>
      <c r="Y79" s="5">
        <f t="shared" si="41"/>
        <v>0</v>
      </c>
      <c r="Z79" s="1">
        <v>2.2825417442187437E-2</v>
      </c>
      <c r="AA79" s="5">
        <f t="shared" si="46"/>
        <v>0</v>
      </c>
      <c r="AB79" s="5">
        <f t="shared" si="42"/>
        <v>0</v>
      </c>
      <c r="AC79" s="5">
        <f t="shared" si="47"/>
        <v>0</v>
      </c>
      <c r="AD79" s="5">
        <f t="shared" si="48"/>
        <v>0</v>
      </c>
      <c r="AE79" s="1">
        <v>0.69609405337368269</v>
      </c>
      <c r="AF79" s="5">
        <f t="shared" si="49"/>
        <v>0</v>
      </c>
      <c r="AG79" s="5">
        <f t="shared" si="50"/>
        <v>0</v>
      </c>
      <c r="AH79" s="1">
        <v>1.4785181932831033E-2</v>
      </c>
      <c r="AI79" s="6">
        <f t="shared" si="43"/>
        <v>0</v>
      </c>
      <c r="AJ79" s="23">
        <v>2171.8642737971772</v>
      </c>
      <c r="AO79" t="s">
        <v>327</v>
      </c>
      <c r="AP79" s="7">
        <v>0.2525</v>
      </c>
      <c r="AQ79" s="10">
        <f t="shared" si="51"/>
        <v>0.5</v>
      </c>
      <c r="AR79" s="10">
        <f t="shared" si="52"/>
        <v>0</v>
      </c>
      <c r="AS79" s="9">
        <f t="shared" si="53"/>
        <v>10</v>
      </c>
      <c r="AV79" s="1"/>
    </row>
    <row r="80" spans="1:48" x14ac:dyDescent="0.35">
      <c r="A80" s="63" t="s">
        <v>76</v>
      </c>
      <c r="B80" s="1">
        <v>-0.12509956633330382</v>
      </c>
      <c r="C80" s="5">
        <f t="shared" si="44"/>
        <v>0.5</v>
      </c>
      <c r="D80" s="5">
        <f t="shared" si="45"/>
        <v>0.5</v>
      </c>
      <c r="E80" s="1">
        <v>0.45563029176623299</v>
      </c>
      <c r="F80" s="5">
        <f t="shared" si="27"/>
        <v>0</v>
      </c>
      <c r="G80" s="5">
        <f t="shared" si="28"/>
        <v>0</v>
      </c>
      <c r="H80" s="1">
        <v>0.44878897837566745</v>
      </c>
      <c r="I80" s="5">
        <f t="shared" si="29"/>
        <v>0</v>
      </c>
      <c r="J80" s="5">
        <f t="shared" si="30"/>
        <v>0</v>
      </c>
      <c r="K80" s="1">
        <v>0.29910923581809656</v>
      </c>
      <c r="L80" s="5">
        <f t="shared" si="31"/>
        <v>0</v>
      </c>
      <c r="M80" s="5">
        <f t="shared" si="32"/>
        <v>0</v>
      </c>
      <c r="N80" s="8">
        <f t="shared" si="33"/>
        <v>0</v>
      </c>
      <c r="O80" s="8">
        <f t="shared" si="34"/>
        <v>0</v>
      </c>
      <c r="P80" s="8" t="str">
        <f t="shared" si="35"/>
        <v>Nee</v>
      </c>
      <c r="Q80" s="8">
        <f t="shared" si="36"/>
        <v>0</v>
      </c>
      <c r="R80" s="1">
        <v>5.1195148055654657E-2</v>
      </c>
      <c r="S80" s="8">
        <f t="shared" si="37"/>
        <v>0</v>
      </c>
      <c r="T80" s="1">
        <v>4.7842465753424657E-2</v>
      </c>
      <c r="U80" s="8">
        <f t="shared" si="38"/>
        <v>0</v>
      </c>
      <c r="V80" s="1">
        <v>1.6771395698734402E-2</v>
      </c>
      <c r="W80" s="4">
        <f t="shared" si="39"/>
        <v>0</v>
      </c>
      <c r="X80" s="5">
        <f t="shared" si="40"/>
        <v>0</v>
      </c>
      <c r="Y80" s="5">
        <f t="shared" si="41"/>
        <v>0</v>
      </c>
      <c r="Z80" s="1">
        <v>4.2249314098592797E-2</v>
      </c>
      <c r="AA80" s="5">
        <f t="shared" si="46"/>
        <v>0</v>
      </c>
      <c r="AB80" s="5">
        <f t="shared" si="42"/>
        <v>0</v>
      </c>
      <c r="AC80" s="5">
        <f t="shared" si="47"/>
        <v>0</v>
      </c>
      <c r="AD80" s="5">
        <f t="shared" si="48"/>
        <v>0</v>
      </c>
      <c r="AE80" s="1">
        <v>0.76626250110629257</v>
      </c>
      <c r="AF80" s="5">
        <f t="shared" si="49"/>
        <v>0.5</v>
      </c>
      <c r="AG80" s="5">
        <f t="shared" si="50"/>
        <v>0</v>
      </c>
      <c r="AH80" s="1">
        <v>2.7090017799018585E-2</v>
      </c>
      <c r="AI80" s="6">
        <f t="shared" si="43"/>
        <v>0</v>
      </c>
      <c r="AJ80" s="23">
        <v>2033.6181214905564</v>
      </c>
      <c r="AO80" t="s">
        <v>326</v>
      </c>
      <c r="AP80" s="7">
        <v>0.27849999999999997</v>
      </c>
      <c r="AQ80" s="10">
        <f t="shared" si="51"/>
        <v>0.5</v>
      </c>
      <c r="AR80" s="10">
        <f t="shared" si="52"/>
        <v>0</v>
      </c>
      <c r="AS80" s="9">
        <f t="shared" si="53"/>
        <v>8.5</v>
      </c>
      <c r="AV80" s="1"/>
    </row>
    <row r="81" spans="1:48" x14ac:dyDescent="0.35">
      <c r="A81" s="63" t="s">
        <v>77</v>
      </c>
      <c r="B81" s="1">
        <v>-8.9885145387927315E-2</v>
      </c>
      <c r="C81" s="5">
        <f t="shared" si="44"/>
        <v>0.5</v>
      </c>
      <c r="D81" s="5">
        <f t="shared" si="45"/>
        <v>0.5</v>
      </c>
      <c r="E81" s="1">
        <v>8.425961336804056E-3</v>
      </c>
      <c r="F81" s="5">
        <f t="shared" si="27"/>
        <v>0</v>
      </c>
      <c r="G81" s="5">
        <f t="shared" si="28"/>
        <v>0</v>
      </c>
      <c r="H81" s="1">
        <v>-4.7022539138158619E-2</v>
      </c>
      <c r="I81" s="5">
        <f t="shared" si="29"/>
        <v>0</v>
      </c>
      <c r="J81" s="5">
        <f t="shared" si="30"/>
        <v>0</v>
      </c>
      <c r="K81" s="1">
        <v>0.40453576835183058</v>
      </c>
      <c r="L81" s="5">
        <f t="shared" si="31"/>
        <v>0</v>
      </c>
      <c r="M81" s="5">
        <f t="shared" si="32"/>
        <v>0</v>
      </c>
      <c r="N81" s="8">
        <f t="shared" si="33"/>
        <v>0</v>
      </c>
      <c r="O81" s="8">
        <f t="shared" si="34"/>
        <v>1</v>
      </c>
      <c r="P81" s="8" t="str">
        <f t="shared" si="35"/>
        <v>Nee</v>
      </c>
      <c r="Q81" s="8">
        <f t="shared" si="36"/>
        <v>0</v>
      </c>
      <c r="R81" s="1">
        <v>8.0985004290325652E-2</v>
      </c>
      <c r="S81" s="8">
        <f t="shared" si="37"/>
        <v>0</v>
      </c>
      <c r="T81" s="1">
        <v>7.0363177069449209E-2</v>
      </c>
      <c r="U81" s="8">
        <f t="shared" si="38"/>
        <v>0</v>
      </c>
      <c r="V81" s="1">
        <v>-3.7010079078202299E-5</v>
      </c>
      <c r="W81" s="4">
        <f t="shared" si="39"/>
        <v>1</v>
      </c>
      <c r="X81" s="5">
        <f t="shared" si="40"/>
        <v>0</v>
      </c>
      <c r="Y81" s="5">
        <f t="shared" si="41"/>
        <v>0</v>
      </c>
      <c r="Z81" s="1">
        <v>4.5614922463884329E-2</v>
      </c>
      <c r="AA81" s="5">
        <f t="shared" si="46"/>
        <v>0</v>
      </c>
      <c r="AB81" s="5">
        <f t="shared" si="42"/>
        <v>0</v>
      </c>
      <c r="AC81" s="5">
        <f t="shared" si="47"/>
        <v>0</v>
      </c>
      <c r="AD81" s="5">
        <f t="shared" si="48"/>
        <v>0</v>
      </c>
      <c r="AE81" s="1">
        <v>0.70639904267262121</v>
      </c>
      <c r="AF81" s="5">
        <f t="shared" si="49"/>
        <v>0</v>
      </c>
      <c r="AG81" s="5">
        <f t="shared" si="50"/>
        <v>0</v>
      </c>
      <c r="AH81" s="1">
        <v>3.6243623922136037E-2</v>
      </c>
      <c r="AI81" s="6">
        <f t="shared" si="43"/>
        <v>0</v>
      </c>
      <c r="AJ81" s="23">
        <v>2240.2963573496299</v>
      </c>
      <c r="AO81" t="s">
        <v>327</v>
      </c>
      <c r="AP81" s="7">
        <v>0.247</v>
      </c>
      <c r="AQ81" s="10">
        <f t="shared" si="51"/>
        <v>0</v>
      </c>
      <c r="AR81" s="10">
        <f t="shared" si="52"/>
        <v>0</v>
      </c>
      <c r="AS81" s="9">
        <f t="shared" si="53"/>
        <v>8</v>
      </c>
      <c r="AV81" s="1"/>
    </row>
    <row r="82" spans="1:48" x14ac:dyDescent="0.35">
      <c r="A82" s="63" t="s">
        <v>78</v>
      </c>
      <c r="B82" s="1">
        <v>-1.2515915802020968E-2</v>
      </c>
      <c r="C82" s="5">
        <f t="shared" si="44"/>
        <v>0</v>
      </c>
      <c r="D82" s="5">
        <f t="shared" si="45"/>
        <v>0</v>
      </c>
      <c r="E82" s="1">
        <v>0.33268315588907249</v>
      </c>
      <c r="F82" s="5">
        <f t="shared" si="27"/>
        <v>0</v>
      </c>
      <c r="G82" s="5">
        <f t="shared" si="28"/>
        <v>0</v>
      </c>
      <c r="H82" s="1">
        <v>0.31849231074869738</v>
      </c>
      <c r="I82" s="5">
        <f t="shared" si="29"/>
        <v>0</v>
      </c>
      <c r="J82" s="5">
        <f t="shared" si="30"/>
        <v>0</v>
      </c>
      <c r="K82" s="1">
        <v>0.4386400391139193</v>
      </c>
      <c r="L82" s="5">
        <f t="shared" si="31"/>
        <v>0</v>
      </c>
      <c r="M82" s="5">
        <f t="shared" si="32"/>
        <v>0</v>
      </c>
      <c r="N82" s="8">
        <f t="shared" si="33"/>
        <v>0</v>
      </c>
      <c r="O82" s="8">
        <f t="shared" si="34"/>
        <v>0</v>
      </c>
      <c r="P82" s="8" t="str">
        <f t="shared" si="35"/>
        <v>Nee</v>
      </c>
      <c r="Q82" s="8">
        <f t="shared" si="36"/>
        <v>0</v>
      </c>
      <c r="R82" s="1">
        <v>1.5614096301465458E-2</v>
      </c>
      <c r="S82" s="8">
        <f t="shared" si="37"/>
        <v>0</v>
      </c>
      <c r="T82" s="1">
        <v>7.7451610464237111E-2</v>
      </c>
      <c r="U82" s="8">
        <f t="shared" si="38"/>
        <v>0</v>
      </c>
      <c r="V82" s="1">
        <v>6.487326054958055E-2</v>
      </c>
      <c r="W82" s="4">
        <f t="shared" si="39"/>
        <v>0</v>
      </c>
      <c r="X82" s="5">
        <f t="shared" si="40"/>
        <v>0</v>
      </c>
      <c r="Y82" s="5">
        <f t="shared" si="41"/>
        <v>0</v>
      </c>
      <c r="Z82" s="1">
        <v>2.3018087575289645E-2</v>
      </c>
      <c r="AA82" s="5">
        <f t="shared" si="46"/>
        <v>0</v>
      </c>
      <c r="AB82" s="5">
        <f t="shared" si="42"/>
        <v>0</v>
      </c>
      <c r="AC82" s="5">
        <f t="shared" si="47"/>
        <v>0</v>
      </c>
      <c r="AD82" s="5">
        <f t="shared" si="48"/>
        <v>0</v>
      </c>
      <c r="AE82" s="1">
        <v>0.73553129430462616</v>
      </c>
      <c r="AF82" s="5">
        <f t="shared" si="49"/>
        <v>0</v>
      </c>
      <c r="AG82" s="5">
        <f t="shared" si="50"/>
        <v>0</v>
      </c>
      <c r="AH82" s="1">
        <v>2.2352495668708783E-2</v>
      </c>
      <c r="AI82" s="6">
        <f t="shared" si="43"/>
        <v>0</v>
      </c>
      <c r="AJ82" s="23">
        <v>2166.3198089947255</v>
      </c>
      <c r="AO82" t="s">
        <v>326</v>
      </c>
      <c r="AP82" s="7">
        <v>0.20650000000000002</v>
      </c>
      <c r="AQ82" s="10">
        <f t="shared" si="51"/>
        <v>0</v>
      </c>
      <c r="AR82" s="10">
        <f t="shared" si="52"/>
        <v>0</v>
      </c>
      <c r="AS82" s="9">
        <f t="shared" si="53"/>
        <v>10</v>
      </c>
      <c r="AV82" s="1"/>
    </row>
    <row r="83" spans="1:48" x14ac:dyDescent="0.35">
      <c r="A83" s="63" t="s">
        <v>79</v>
      </c>
      <c r="B83" s="1">
        <v>-0.16633219643451733</v>
      </c>
      <c r="C83" s="5">
        <f t="shared" si="44"/>
        <v>0.5</v>
      </c>
      <c r="D83" s="5">
        <f t="shared" si="45"/>
        <v>0.5</v>
      </c>
      <c r="E83" s="1">
        <v>0.5146191988912987</v>
      </c>
      <c r="F83" s="5">
        <f t="shared" si="27"/>
        <v>0</v>
      </c>
      <c r="G83" s="5">
        <f t="shared" si="28"/>
        <v>0</v>
      </c>
      <c r="H83" s="1">
        <v>0.54363513647285389</v>
      </c>
      <c r="I83" s="5">
        <f t="shared" si="29"/>
        <v>0</v>
      </c>
      <c r="J83" s="5">
        <f t="shared" si="30"/>
        <v>0</v>
      </c>
      <c r="K83" s="1">
        <v>0.45188251304150601</v>
      </c>
      <c r="L83" s="5">
        <f t="shared" si="31"/>
        <v>0</v>
      </c>
      <c r="M83" s="5">
        <f t="shared" si="32"/>
        <v>0</v>
      </c>
      <c r="N83" s="8">
        <f t="shared" si="33"/>
        <v>0</v>
      </c>
      <c r="O83" s="8">
        <f t="shared" si="34"/>
        <v>1</v>
      </c>
      <c r="P83" s="8" t="str">
        <f t="shared" si="35"/>
        <v>Nee</v>
      </c>
      <c r="Q83" s="8">
        <f t="shared" si="36"/>
        <v>0</v>
      </c>
      <c r="R83" s="1">
        <v>1.3213441404930767E-2</v>
      </c>
      <c r="S83" s="8">
        <f t="shared" si="37"/>
        <v>0</v>
      </c>
      <c r="T83" s="1">
        <v>4.3500521658487577E-2</v>
      </c>
      <c r="U83" s="8">
        <f t="shared" si="38"/>
        <v>0</v>
      </c>
      <c r="V83" s="1">
        <v>2.8194490690328561E-2</v>
      </c>
      <c r="W83" s="4">
        <f t="shared" si="39"/>
        <v>0</v>
      </c>
      <c r="X83" s="5">
        <f t="shared" si="40"/>
        <v>0</v>
      </c>
      <c r="Y83" s="5">
        <f t="shared" si="41"/>
        <v>0</v>
      </c>
      <c r="Z83" s="1">
        <v>9.9780869502614264E-2</v>
      </c>
      <c r="AA83" s="5">
        <f t="shared" si="46"/>
        <v>0</v>
      </c>
      <c r="AB83" s="5">
        <f t="shared" si="42"/>
        <v>0</v>
      </c>
      <c r="AC83" s="5">
        <f t="shared" si="47"/>
        <v>0.5</v>
      </c>
      <c r="AD83" s="5">
        <f t="shared" si="48"/>
        <v>0.5</v>
      </c>
      <c r="AE83" s="1">
        <v>0.66873948218608548</v>
      </c>
      <c r="AF83" s="5">
        <f t="shared" si="49"/>
        <v>0</v>
      </c>
      <c r="AG83" s="5">
        <f t="shared" si="50"/>
        <v>0</v>
      </c>
      <c r="AH83" s="1">
        <v>6.0511155070942242E-2</v>
      </c>
      <c r="AI83" s="6">
        <f t="shared" si="43"/>
        <v>0</v>
      </c>
      <c r="AJ83" s="23">
        <v>1805.6300078554596</v>
      </c>
      <c r="AO83" t="s">
        <v>327</v>
      </c>
      <c r="AP83" s="7">
        <v>0.253</v>
      </c>
      <c r="AQ83" s="10">
        <f t="shared" si="51"/>
        <v>0.5</v>
      </c>
      <c r="AR83" s="10">
        <f t="shared" si="52"/>
        <v>0</v>
      </c>
      <c r="AS83" s="9">
        <f t="shared" si="53"/>
        <v>8</v>
      </c>
      <c r="AV83" s="1"/>
    </row>
    <row r="84" spans="1:48" x14ac:dyDescent="0.35">
      <c r="A84" s="63" t="s">
        <v>80</v>
      </c>
      <c r="B84" s="1">
        <v>-0.12450433634563292</v>
      </c>
      <c r="C84" s="5">
        <f t="shared" si="44"/>
        <v>0.5</v>
      </c>
      <c r="D84" s="5">
        <f t="shared" si="45"/>
        <v>0.5</v>
      </c>
      <c r="E84" s="1">
        <v>0.39160501695841204</v>
      </c>
      <c r="F84" s="5">
        <f t="shared" si="27"/>
        <v>0</v>
      </c>
      <c r="G84" s="5">
        <f t="shared" si="28"/>
        <v>0</v>
      </c>
      <c r="H84" s="1">
        <v>0.35339564316769478</v>
      </c>
      <c r="I84" s="5">
        <f t="shared" si="29"/>
        <v>0</v>
      </c>
      <c r="J84" s="5">
        <f t="shared" si="30"/>
        <v>0</v>
      </c>
      <c r="K84" s="1">
        <v>0.33967608257613202</v>
      </c>
      <c r="L84" s="5">
        <f t="shared" si="31"/>
        <v>0</v>
      </c>
      <c r="M84" s="5">
        <f t="shared" si="32"/>
        <v>0</v>
      </c>
      <c r="N84" s="8">
        <f t="shared" si="33"/>
        <v>0</v>
      </c>
      <c r="O84" s="8">
        <f t="shared" si="34"/>
        <v>0</v>
      </c>
      <c r="P84" s="8" t="str">
        <f t="shared" si="35"/>
        <v>Nee</v>
      </c>
      <c r="Q84" s="8">
        <f t="shared" si="36"/>
        <v>0</v>
      </c>
      <c r="R84" s="1">
        <v>-2.9088700506564664E-2</v>
      </c>
      <c r="S84" s="8">
        <f t="shared" si="37"/>
        <v>1</v>
      </c>
      <c r="T84" s="1">
        <v>3.8414782941588663E-2</v>
      </c>
      <c r="U84" s="8">
        <f t="shared" si="38"/>
        <v>0</v>
      </c>
      <c r="V84" s="1">
        <v>2.4053629555439212E-2</v>
      </c>
      <c r="W84" s="4">
        <f t="shared" si="39"/>
        <v>0</v>
      </c>
      <c r="X84" s="5">
        <f t="shared" si="40"/>
        <v>0</v>
      </c>
      <c r="Y84" s="5">
        <f t="shared" si="41"/>
        <v>0</v>
      </c>
      <c r="Z84" s="1">
        <v>5.514215474266463E-2</v>
      </c>
      <c r="AA84" s="5">
        <f t="shared" si="46"/>
        <v>0</v>
      </c>
      <c r="AB84" s="5">
        <f t="shared" si="42"/>
        <v>0</v>
      </c>
      <c r="AC84" s="5">
        <f t="shared" si="47"/>
        <v>0.5</v>
      </c>
      <c r="AD84" s="5">
        <f t="shared" si="48"/>
        <v>0</v>
      </c>
      <c r="AE84" s="1">
        <v>0.7150145506627622</v>
      </c>
      <c r="AF84" s="5">
        <f t="shared" si="49"/>
        <v>0</v>
      </c>
      <c r="AG84" s="5">
        <f t="shared" si="50"/>
        <v>0</v>
      </c>
      <c r="AH84" s="1">
        <v>3.584168233161842E-2</v>
      </c>
      <c r="AI84" s="6">
        <f t="shared" si="43"/>
        <v>0</v>
      </c>
      <c r="AJ84" s="23">
        <v>2131.7303937441311</v>
      </c>
      <c r="AL84" s="5">
        <v>1</v>
      </c>
      <c r="AO84" t="s">
        <v>328</v>
      </c>
      <c r="AP84" s="7">
        <v>0.27199999999999996</v>
      </c>
      <c r="AQ84" s="10">
        <f t="shared" si="51"/>
        <v>0.5</v>
      </c>
      <c r="AR84" s="10">
        <f t="shared" si="52"/>
        <v>0</v>
      </c>
      <c r="AS84" s="9">
        <f t="shared" si="53"/>
        <v>7.5</v>
      </c>
      <c r="AV84" s="1"/>
    </row>
    <row r="85" spans="1:48" x14ac:dyDescent="0.35">
      <c r="A85" t="s">
        <v>81</v>
      </c>
      <c r="B85" s="1">
        <v>0.10977373836622178</v>
      </c>
      <c r="C85" s="5">
        <f t="shared" si="44"/>
        <v>0</v>
      </c>
      <c r="D85" s="5">
        <f t="shared" si="45"/>
        <v>0</v>
      </c>
      <c r="E85" s="1">
        <v>0.84797620022380527</v>
      </c>
      <c r="F85" s="5">
        <f t="shared" si="27"/>
        <v>0</v>
      </c>
      <c r="G85" s="5">
        <f t="shared" si="28"/>
        <v>0</v>
      </c>
      <c r="H85" s="1">
        <v>0.77058271241027332</v>
      </c>
      <c r="I85" s="5">
        <f t="shared" si="29"/>
        <v>0</v>
      </c>
      <c r="J85" s="5">
        <f t="shared" si="30"/>
        <v>0</v>
      </c>
      <c r="K85" s="1">
        <v>0.19198389707182395</v>
      </c>
      <c r="L85" s="5">
        <f t="shared" si="31"/>
        <v>0.5</v>
      </c>
      <c r="M85" s="5">
        <f t="shared" si="32"/>
        <v>0</v>
      </c>
      <c r="N85" s="8">
        <f t="shared" si="33"/>
        <v>0</v>
      </c>
      <c r="O85" s="8">
        <f t="shared" si="34"/>
        <v>0</v>
      </c>
      <c r="P85" s="8" t="str">
        <f t="shared" si="35"/>
        <v>Nee</v>
      </c>
      <c r="Q85" s="8">
        <f t="shared" si="36"/>
        <v>0</v>
      </c>
      <c r="R85" s="1">
        <v>-5.8677931421405233E-2</v>
      </c>
      <c r="S85" s="8">
        <f t="shared" si="37"/>
        <v>1</v>
      </c>
      <c r="T85" s="1">
        <v>9.5553618134263298E-3</v>
      </c>
      <c r="U85" s="8">
        <f t="shared" si="38"/>
        <v>0</v>
      </c>
      <c r="V85" s="1">
        <v>3.7446436856901119E-2</v>
      </c>
      <c r="W85" s="4">
        <f t="shared" si="39"/>
        <v>0</v>
      </c>
      <c r="X85" s="5">
        <f t="shared" si="40"/>
        <v>0</v>
      </c>
      <c r="Y85" s="5">
        <f t="shared" si="41"/>
        <v>0</v>
      </c>
      <c r="Z85" s="1">
        <v>1.8375228581566091E-2</v>
      </c>
      <c r="AA85" s="5">
        <f t="shared" si="46"/>
        <v>0.5</v>
      </c>
      <c r="AB85" s="5">
        <f t="shared" si="42"/>
        <v>0</v>
      </c>
      <c r="AC85" s="5">
        <f t="shared" si="47"/>
        <v>0</v>
      </c>
      <c r="AD85" s="5">
        <f t="shared" si="48"/>
        <v>0</v>
      </c>
      <c r="AE85" s="1">
        <v>0.56581784437348182</v>
      </c>
      <c r="AF85" s="5">
        <f t="shared" si="49"/>
        <v>0</v>
      </c>
      <c r="AG85" s="5">
        <f t="shared" si="50"/>
        <v>0</v>
      </c>
      <c r="AH85" s="1">
        <v>3.7799251145278663E-2</v>
      </c>
      <c r="AI85" s="6">
        <f t="shared" si="43"/>
        <v>0</v>
      </c>
      <c r="AJ85" s="23">
        <v>2060.8112762685801</v>
      </c>
      <c r="AO85" t="s">
        <v>327</v>
      </c>
      <c r="AP85" s="7">
        <v>0.36</v>
      </c>
      <c r="AQ85" s="10">
        <f t="shared" si="51"/>
        <v>0.5</v>
      </c>
      <c r="AR85" s="10">
        <f t="shared" si="52"/>
        <v>0.5</v>
      </c>
      <c r="AS85" s="9">
        <f t="shared" si="53"/>
        <v>9</v>
      </c>
      <c r="AV85" s="1"/>
    </row>
    <row r="86" spans="1:48" x14ac:dyDescent="0.35">
      <c r="A86" t="s">
        <v>388</v>
      </c>
      <c r="B86" s="1">
        <v>-3.1974736611529768E-2</v>
      </c>
      <c r="C86" s="5">
        <f t="shared" si="44"/>
        <v>0</v>
      </c>
      <c r="D86" s="5">
        <f t="shared" si="45"/>
        <v>0</v>
      </c>
      <c r="E86" s="1">
        <v>0.35376958110356954</v>
      </c>
      <c r="F86" s="5">
        <f t="shared" si="27"/>
        <v>0</v>
      </c>
      <c r="G86" s="5">
        <f t="shared" si="28"/>
        <v>0</v>
      </c>
      <c r="H86" s="1">
        <v>0.35065607535207194</v>
      </c>
      <c r="I86" s="5">
        <f t="shared" si="29"/>
        <v>0</v>
      </c>
      <c r="J86" s="5">
        <f t="shared" si="30"/>
        <v>0</v>
      </c>
      <c r="K86" s="1">
        <v>0.21081171705952312</v>
      </c>
      <c r="L86" s="5">
        <f t="shared" si="31"/>
        <v>0</v>
      </c>
      <c r="M86" s="5">
        <f t="shared" si="32"/>
        <v>0</v>
      </c>
      <c r="N86" s="8">
        <f t="shared" si="33"/>
        <v>0</v>
      </c>
      <c r="O86" s="8">
        <f t="shared" si="34"/>
        <v>0</v>
      </c>
      <c r="P86" s="8" t="str">
        <f t="shared" si="35"/>
        <v>Nee</v>
      </c>
      <c r="Q86" s="8">
        <f t="shared" si="36"/>
        <v>0</v>
      </c>
      <c r="R86" s="1">
        <v>1.7887472478676756E-2</v>
      </c>
      <c r="S86" s="8">
        <f t="shared" si="37"/>
        <v>0</v>
      </c>
      <c r="T86" s="1">
        <v>4.8814395131675584E-3</v>
      </c>
      <c r="U86" s="8">
        <f t="shared" si="38"/>
        <v>0</v>
      </c>
      <c r="V86" s="1">
        <v>7.1859493697843304E-3</v>
      </c>
      <c r="W86" s="4">
        <f t="shared" si="39"/>
        <v>0</v>
      </c>
      <c r="X86" s="5">
        <f t="shared" si="40"/>
        <v>0</v>
      </c>
      <c r="Y86" s="5">
        <f t="shared" si="41"/>
        <v>0</v>
      </c>
      <c r="Z86" s="1">
        <v>3.9860418561775739E-2</v>
      </c>
      <c r="AA86" s="5">
        <f t="shared" si="46"/>
        <v>0</v>
      </c>
      <c r="AB86" s="5">
        <f t="shared" si="42"/>
        <v>0</v>
      </c>
      <c r="AC86" s="5">
        <f t="shared" si="47"/>
        <v>0</v>
      </c>
      <c r="AD86" s="5">
        <f t="shared" si="48"/>
        <v>0</v>
      </c>
      <c r="AE86" s="1">
        <v>0.79823058926610224</v>
      </c>
      <c r="AF86" s="5">
        <f t="shared" si="49"/>
        <v>0.5</v>
      </c>
      <c r="AG86" s="5">
        <f t="shared" si="50"/>
        <v>0</v>
      </c>
      <c r="AH86" s="1">
        <v>-2.4251568289398069E-2</v>
      </c>
      <c r="AI86" s="6">
        <f t="shared" si="43"/>
        <v>1</v>
      </c>
      <c r="AJ86" s="23">
        <v>2994.9882720702344</v>
      </c>
      <c r="AN86" s="5">
        <v>1</v>
      </c>
      <c r="AO86" t="s">
        <v>328</v>
      </c>
      <c r="AP86" s="7">
        <v>0.34349999999999997</v>
      </c>
      <c r="AQ86" s="10">
        <f t="shared" si="51"/>
        <v>0.5</v>
      </c>
      <c r="AR86" s="10">
        <f t="shared" si="52"/>
        <v>0.5</v>
      </c>
      <c r="AS86" s="9">
        <f t="shared" si="53"/>
        <v>7.5</v>
      </c>
      <c r="AV86" s="1"/>
    </row>
    <row r="87" spans="1:48" x14ac:dyDescent="0.35">
      <c r="A87" t="s">
        <v>82</v>
      </c>
      <c r="B87" s="1">
        <v>5.4331417290832025E-2</v>
      </c>
      <c r="C87" s="5">
        <f t="shared" si="44"/>
        <v>0</v>
      </c>
      <c r="D87" s="5">
        <f t="shared" si="45"/>
        <v>0</v>
      </c>
      <c r="E87" s="1">
        <v>-0.49342449050688031</v>
      </c>
      <c r="F87" s="5">
        <f t="shared" si="27"/>
        <v>0</v>
      </c>
      <c r="G87" s="5">
        <f t="shared" si="28"/>
        <v>0</v>
      </c>
      <c r="H87" s="1">
        <v>-0.46321604830749574</v>
      </c>
      <c r="I87" s="5">
        <f t="shared" si="29"/>
        <v>0</v>
      </c>
      <c r="J87" s="5">
        <f t="shared" si="30"/>
        <v>0</v>
      </c>
      <c r="K87" s="1">
        <v>0.63086347309648283</v>
      </c>
      <c r="L87" s="5">
        <f t="shared" si="31"/>
        <v>0</v>
      </c>
      <c r="M87" s="5">
        <f t="shared" si="32"/>
        <v>0</v>
      </c>
      <c r="N87" s="8">
        <f t="shared" si="33"/>
        <v>0</v>
      </c>
      <c r="O87" s="8">
        <f t="shared" si="34"/>
        <v>0</v>
      </c>
      <c r="P87" s="8" t="str">
        <f t="shared" si="35"/>
        <v>Nee</v>
      </c>
      <c r="Q87" s="8">
        <f t="shared" si="36"/>
        <v>0</v>
      </c>
      <c r="R87" s="1">
        <v>6.5176874044805599E-2</v>
      </c>
      <c r="S87" s="8">
        <f t="shared" si="37"/>
        <v>0</v>
      </c>
      <c r="T87" s="1">
        <v>0.13468244357227271</v>
      </c>
      <c r="U87" s="8">
        <f t="shared" si="38"/>
        <v>0</v>
      </c>
      <c r="V87" s="1">
        <v>0.13332462404923648</v>
      </c>
      <c r="W87" s="4">
        <f t="shared" si="39"/>
        <v>0</v>
      </c>
      <c r="X87" s="5">
        <f t="shared" si="40"/>
        <v>0</v>
      </c>
      <c r="Y87" s="5">
        <f t="shared" si="41"/>
        <v>0</v>
      </c>
      <c r="Z87" s="1">
        <v>5.1446466933751378E-2</v>
      </c>
      <c r="AA87" s="5">
        <f t="shared" si="46"/>
        <v>0</v>
      </c>
      <c r="AB87" s="5">
        <f t="shared" si="42"/>
        <v>0</v>
      </c>
      <c r="AC87" s="5">
        <f t="shared" si="47"/>
        <v>0.5</v>
      </c>
      <c r="AD87" s="5">
        <f t="shared" si="48"/>
        <v>0</v>
      </c>
      <c r="AE87" s="1">
        <v>0.62941996167914993</v>
      </c>
      <c r="AF87" s="5">
        <f t="shared" si="49"/>
        <v>0</v>
      </c>
      <c r="AG87" s="5">
        <f t="shared" si="50"/>
        <v>0</v>
      </c>
      <c r="AH87" s="1">
        <v>5.4264299432157048E-2</v>
      </c>
      <c r="AI87" s="6">
        <f t="shared" si="43"/>
        <v>0</v>
      </c>
      <c r="AJ87" s="23">
        <v>1776.6828555869101</v>
      </c>
      <c r="AO87" t="s">
        <v>327</v>
      </c>
      <c r="AP87" s="7">
        <v>0.19850000000000001</v>
      </c>
      <c r="AQ87" s="10">
        <f t="shared" si="51"/>
        <v>0</v>
      </c>
      <c r="AR87" s="10">
        <f t="shared" si="52"/>
        <v>0</v>
      </c>
      <c r="AS87" s="9">
        <f t="shared" si="53"/>
        <v>9.5</v>
      </c>
      <c r="AV87" s="1"/>
    </row>
    <row r="88" spans="1:48" x14ac:dyDescent="0.35">
      <c r="A88" t="s">
        <v>83</v>
      </c>
      <c r="B88" s="1">
        <v>-4.7289614641697605E-2</v>
      </c>
      <c r="C88" s="5">
        <f t="shared" si="44"/>
        <v>0.5</v>
      </c>
      <c r="D88" s="5">
        <f t="shared" si="45"/>
        <v>0</v>
      </c>
      <c r="E88" s="1">
        <v>0.91770894694302507</v>
      </c>
      <c r="F88" s="5">
        <f t="shared" si="27"/>
        <v>0</v>
      </c>
      <c r="G88" s="5">
        <f t="shared" si="28"/>
        <v>0</v>
      </c>
      <c r="H88" s="1">
        <v>0.93035658999684911</v>
      </c>
      <c r="I88" s="5">
        <f t="shared" si="29"/>
        <v>0.5</v>
      </c>
      <c r="J88" s="5">
        <f t="shared" si="30"/>
        <v>0</v>
      </c>
      <c r="K88" s="1">
        <v>0.18198971386717194</v>
      </c>
      <c r="L88" s="5">
        <f t="shared" si="31"/>
        <v>0.5</v>
      </c>
      <c r="M88" s="5">
        <f t="shared" si="32"/>
        <v>0</v>
      </c>
      <c r="N88" s="8">
        <f t="shared" si="33"/>
        <v>0</v>
      </c>
      <c r="O88" s="8">
        <f t="shared" si="34"/>
        <v>0</v>
      </c>
      <c r="P88" s="8" t="str">
        <f t="shared" si="35"/>
        <v>Nee</v>
      </c>
      <c r="Q88" s="8">
        <f t="shared" si="36"/>
        <v>0</v>
      </c>
      <c r="R88" s="1">
        <v>-2.1505376344086023E-2</v>
      </c>
      <c r="S88" s="8">
        <f t="shared" si="37"/>
        <v>1</v>
      </c>
      <c r="T88" s="1">
        <v>2.5469779302389119E-2</v>
      </c>
      <c r="U88" s="8">
        <f t="shared" si="38"/>
        <v>0</v>
      </c>
      <c r="V88" s="1">
        <v>4.1330465635574062E-2</v>
      </c>
      <c r="W88" s="4">
        <f t="shared" si="39"/>
        <v>0</v>
      </c>
      <c r="X88" s="5">
        <f t="shared" si="40"/>
        <v>0</v>
      </c>
      <c r="Y88" s="5">
        <f t="shared" si="41"/>
        <v>0</v>
      </c>
      <c r="Z88" s="1">
        <v>5.4947463594394293E-2</v>
      </c>
      <c r="AA88" s="5">
        <f t="shared" si="46"/>
        <v>0</v>
      </c>
      <c r="AB88" s="5">
        <f t="shared" si="42"/>
        <v>0</v>
      </c>
      <c r="AC88" s="5">
        <f t="shared" si="47"/>
        <v>0.5</v>
      </c>
      <c r="AD88" s="5">
        <f t="shared" si="48"/>
        <v>0</v>
      </c>
      <c r="AE88" s="1">
        <v>0.68062345509475419</v>
      </c>
      <c r="AF88" s="5">
        <f t="shared" si="49"/>
        <v>0</v>
      </c>
      <c r="AG88" s="5">
        <f t="shared" si="50"/>
        <v>0</v>
      </c>
      <c r="AH88" s="1">
        <v>3.9971682377290381E-2</v>
      </c>
      <c r="AI88" s="6">
        <f t="shared" si="43"/>
        <v>0</v>
      </c>
      <c r="AJ88" s="23">
        <v>1661.7317738342167</v>
      </c>
      <c r="AL88" s="5">
        <v>1</v>
      </c>
      <c r="AO88" t="s">
        <v>327</v>
      </c>
      <c r="AP88" s="7">
        <v>0.21749999999999997</v>
      </c>
      <c r="AQ88" s="10">
        <f t="shared" si="51"/>
        <v>0</v>
      </c>
      <c r="AR88" s="10">
        <f t="shared" si="52"/>
        <v>0</v>
      </c>
      <c r="AS88" s="9">
        <f t="shared" si="53"/>
        <v>7</v>
      </c>
      <c r="AV88" s="1"/>
    </row>
    <row r="89" spans="1:48" x14ac:dyDescent="0.35">
      <c r="A89" t="s">
        <v>84</v>
      </c>
      <c r="B89" s="1">
        <v>-3.8565329892691458E-2</v>
      </c>
      <c r="C89" s="5">
        <f t="shared" si="44"/>
        <v>0</v>
      </c>
      <c r="D89" s="5">
        <f t="shared" si="45"/>
        <v>0</v>
      </c>
      <c r="E89" s="1">
        <v>0.35451214095350903</v>
      </c>
      <c r="F89" s="5">
        <f t="shared" si="27"/>
        <v>0</v>
      </c>
      <c r="G89" s="5">
        <f t="shared" si="28"/>
        <v>0</v>
      </c>
      <c r="H89" s="1">
        <v>0.32964638239068206</v>
      </c>
      <c r="I89" s="5">
        <f t="shared" si="29"/>
        <v>0</v>
      </c>
      <c r="J89" s="5">
        <f t="shared" si="30"/>
        <v>0</v>
      </c>
      <c r="K89" s="1">
        <v>0.42950481224327208</v>
      </c>
      <c r="L89" s="5">
        <f t="shared" si="31"/>
        <v>0</v>
      </c>
      <c r="M89" s="5">
        <f t="shared" si="32"/>
        <v>0</v>
      </c>
      <c r="N89" s="8">
        <f t="shared" si="33"/>
        <v>0</v>
      </c>
      <c r="O89" s="8">
        <f t="shared" si="34"/>
        <v>0</v>
      </c>
      <c r="P89" s="8" t="str">
        <f t="shared" si="35"/>
        <v>Nee</v>
      </c>
      <c r="Q89" s="8">
        <f t="shared" si="36"/>
        <v>0</v>
      </c>
      <c r="R89" s="1">
        <v>3.908797900834296E-2</v>
      </c>
      <c r="S89" s="8">
        <f t="shared" si="37"/>
        <v>0</v>
      </c>
      <c r="T89" s="1">
        <v>4.7696252200859525E-2</v>
      </c>
      <c r="U89" s="8">
        <f t="shared" si="38"/>
        <v>0</v>
      </c>
      <c r="V89" s="1">
        <v>2.3670276520439387E-2</v>
      </c>
      <c r="W89" s="4">
        <f t="shared" si="39"/>
        <v>0</v>
      </c>
      <c r="X89" s="5">
        <f t="shared" si="40"/>
        <v>0</v>
      </c>
      <c r="Y89" s="5">
        <f t="shared" si="41"/>
        <v>0</v>
      </c>
      <c r="Z89" s="1">
        <v>4.7819986745068176E-2</v>
      </c>
      <c r="AA89" s="5">
        <f t="shared" si="46"/>
        <v>0</v>
      </c>
      <c r="AB89" s="5">
        <f t="shared" si="42"/>
        <v>0</v>
      </c>
      <c r="AC89" s="5">
        <f t="shared" si="47"/>
        <v>0</v>
      </c>
      <c r="AD89" s="5">
        <f t="shared" si="48"/>
        <v>0</v>
      </c>
      <c r="AE89" s="1">
        <v>0.73723131488788973</v>
      </c>
      <c r="AF89" s="5">
        <f t="shared" si="49"/>
        <v>0</v>
      </c>
      <c r="AG89" s="5">
        <f t="shared" si="50"/>
        <v>0</v>
      </c>
      <c r="AH89" s="1">
        <v>1.9586413327539569E-2</v>
      </c>
      <c r="AI89" s="6">
        <f t="shared" si="43"/>
        <v>0</v>
      </c>
      <c r="AJ89" s="23">
        <v>2522.6463639278136</v>
      </c>
      <c r="AO89" t="s">
        <v>328</v>
      </c>
      <c r="AP89" s="7">
        <v>0.251</v>
      </c>
      <c r="AQ89" s="10">
        <f t="shared" si="51"/>
        <v>0.5</v>
      </c>
      <c r="AR89" s="10">
        <f t="shared" si="52"/>
        <v>0</v>
      </c>
      <c r="AS89" s="9">
        <f t="shared" si="53"/>
        <v>10</v>
      </c>
      <c r="AV89" s="1"/>
    </row>
    <row r="90" spans="1:48" x14ac:dyDescent="0.35">
      <c r="A90" t="s">
        <v>85</v>
      </c>
      <c r="B90" s="1">
        <v>5.9431555641124373E-2</v>
      </c>
      <c r="C90" s="5">
        <f t="shared" si="44"/>
        <v>0</v>
      </c>
      <c r="D90" s="5">
        <f t="shared" si="45"/>
        <v>0</v>
      </c>
      <c r="E90" s="1">
        <v>-4.0407200616095491E-2</v>
      </c>
      <c r="F90" s="5">
        <f t="shared" si="27"/>
        <v>0</v>
      </c>
      <c r="G90" s="5">
        <f t="shared" si="28"/>
        <v>0</v>
      </c>
      <c r="H90" s="1">
        <v>-6.6655034655371578E-2</v>
      </c>
      <c r="I90" s="5">
        <f t="shared" si="29"/>
        <v>0</v>
      </c>
      <c r="J90" s="5">
        <f t="shared" si="30"/>
        <v>0</v>
      </c>
      <c r="K90" s="1">
        <v>0.64985933556741549</v>
      </c>
      <c r="L90" s="5">
        <f t="shared" si="31"/>
        <v>0</v>
      </c>
      <c r="M90" s="5">
        <f t="shared" si="32"/>
        <v>0</v>
      </c>
      <c r="N90" s="8">
        <f t="shared" si="33"/>
        <v>0</v>
      </c>
      <c r="O90" s="8">
        <f t="shared" si="34"/>
        <v>0</v>
      </c>
      <c r="P90" s="8" t="str">
        <f t="shared" si="35"/>
        <v>Nee</v>
      </c>
      <c r="Q90" s="8">
        <f t="shared" si="36"/>
        <v>0</v>
      </c>
      <c r="R90" s="1">
        <v>2.638370646766169E-2</v>
      </c>
      <c r="S90" s="8">
        <f t="shared" si="37"/>
        <v>0</v>
      </c>
      <c r="T90" s="1">
        <v>9.9063405255842354E-2</v>
      </c>
      <c r="U90" s="8">
        <f t="shared" si="38"/>
        <v>0</v>
      </c>
      <c r="V90" s="1">
        <v>8.0501540238736999E-2</v>
      </c>
      <c r="W90" s="4">
        <f t="shared" si="39"/>
        <v>0</v>
      </c>
      <c r="X90" s="5">
        <f t="shared" si="40"/>
        <v>0</v>
      </c>
      <c r="Y90" s="5">
        <f t="shared" si="41"/>
        <v>0</v>
      </c>
      <c r="Z90" s="1">
        <v>4.8132460531382363E-4</v>
      </c>
      <c r="AA90" s="5">
        <f t="shared" si="46"/>
        <v>0.5</v>
      </c>
      <c r="AB90" s="5">
        <f t="shared" si="42"/>
        <v>0</v>
      </c>
      <c r="AC90" s="5">
        <f t="shared" si="47"/>
        <v>0</v>
      </c>
      <c r="AD90" s="5">
        <f t="shared" si="48"/>
        <v>0</v>
      </c>
      <c r="AE90" s="1">
        <v>0.69855843280708507</v>
      </c>
      <c r="AF90" s="5">
        <f t="shared" si="49"/>
        <v>0</v>
      </c>
      <c r="AG90" s="5">
        <f t="shared" si="50"/>
        <v>0</v>
      </c>
      <c r="AH90" s="1">
        <v>3.2588875441197963E-2</v>
      </c>
      <c r="AI90" s="6">
        <f t="shared" si="43"/>
        <v>0</v>
      </c>
      <c r="AJ90" s="23">
        <v>2060.4283861792019</v>
      </c>
      <c r="AO90" t="s">
        <v>327</v>
      </c>
      <c r="AP90" s="7">
        <v>0.219</v>
      </c>
      <c r="AQ90" s="10">
        <f t="shared" si="51"/>
        <v>0</v>
      </c>
      <c r="AR90" s="10">
        <f t="shared" si="52"/>
        <v>0</v>
      </c>
      <c r="AS90" s="9">
        <f t="shared" si="53"/>
        <v>9.5</v>
      </c>
      <c r="AV90" s="1"/>
    </row>
    <row r="91" spans="1:48" x14ac:dyDescent="0.35">
      <c r="A91" t="s">
        <v>86</v>
      </c>
      <c r="B91" s="1">
        <v>2.3939049578844723E-2</v>
      </c>
      <c r="C91" s="5">
        <f t="shared" si="44"/>
        <v>0</v>
      </c>
      <c r="D91" s="5">
        <f t="shared" si="45"/>
        <v>0</v>
      </c>
      <c r="E91" s="1">
        <v>0.79114422168815313</v>
      </c>
      <c r="F91" s="5">
        <f t="shared" si="27"/>
        <v>0</v>
      </c>
      <c r="G91" s="5">
        <f t="shared" si="28"/>
        <v>0</v>
      </c>
      <c r="H91" s="1">
        <v>0.77203010665171956</v>
      </c>
      <c r="I91" s="5">
        <f t="shared" si="29"/>
        <v>0</v>
      </c>
      <c r="J91" s="5">
        <f t="shared" si="30"/>
        <v>0</v>
      </c>
      <c r="K91" s="1">
        <v>0.19573830341859094</v>
      </c>
      <c r="L91" s="5">
        <f t="shared" si="31"/>
        <v>0.5</v>
      </c>
      <c r="M91" s="5">
        <f t="shared" si="32"/>
        <v>0</v>
      </c>
      <c r="N91" s="8">
        <f t="shared" si="33"/>
        <v>0</v>
      </c>
      <c r="O91" s="8">
        <f t="shared" si="34"/>
        <v>0</v>
      </c>
      <c r="P91" s="8" t="str">
        <f t="shared" si="35"/>
        <v>Nee</v>
      </c>
      <c r="Q91" s="8">
        <f t="shared" si="36"/>
        <v>0</v>
      </c>
      <c r="R91" s="1">
        <v>5.1804039085781739E-2</v>
      </c>
      <c r="S91" s="8">
        <f t="shared" si="37"/>
        <v>0</v>
      </c>
      <c r="T91" s="1">
        <v>0.10430626755019433</v>
      </c>
      <c r="U91" s="8">
        <f t="shared" si="38"/>
        <v>0</v>
      </c>
      <c r="V91" s="1">
        <v>4.4973778572909386E-2</v>
      </c>
      <c r="W91" s="4">
        <f t="shared" si="39"/>
        <v>0</v>
      </c>
      <c r="X91" s="5">
        <f t="shared" si="40"/>
        <v>0</v>
      </c>
      <c r="Y91" s="5">
        <f t="shared" si="41"/>
        <v>0</v>
      </c>
      <c r="Z91" s="1">
        <v>2.3898258559395563E-2</v>
      </c>
      <c r="AA91" s="5">
        <f t="shared" si="46"/>
        <v>0</v>
      </c>
      <c r="AB91" s="5">
        <f t="shared" si="42"/>
        <v>0</v>
      </c>
      <c r="AC91" s="5">
        <f t="shared" si="47"/>
        <v>0</v>
      </c>
      <c r="AD91" s="5">
        <f t="shared" si="48"/>
        <v>0</v>
      </c>
      <c r="AE91" s="1">
        <v>0.69783401820346402</v>
      </c>
      <c r="AF91" s="5">
        <f t="shared" si="49"/>
        <v>0</v>
      </c>
      <c r="AG91" s="5">
        <f t="shared" si="50"/>
        <v>0</v>
      </c>
      <c r="AH91" s="1">
        <v>-2.7244418808930943E-3</v>
      </c>
      <c r="AI91" s="6">
        <f t="shared" si="43"/>
        <v>1</v>
      </c>
      <c r="AJ91" s="23">
        <v>2633.767984196953</v>
      </c>
      <c r="AO91" t="s">
        <v>328</v>
      </c>
      <c r="AP91" s="7">
        <v>0.189</v>
      </c>
      <c r="AQ91" s="10">
        <f t="shared" si="51"/>
        <v>0</v>
      </c>
      <c r="AR91" s="10">
        <f t="shared" si="52"/>
        <v>0</v>
      </c>
      <c r="AS91" s="9">
        <f t="shared" si="53"/>
        <v>8.5</v>
      </c>
      <c r="AV91" s="1"/>
    </row>
    <row r="92" spans="1:48" x14ac:dyDescent="0.35">
      <c r="A92" t="s">
        <v>87</v>
      </c>
      <c r="B92" s="1">
        <v>4.6026020868221051E-2</v>
      </c>
      <c r="C92" s="5">
        <f t="shared" si="44"/>
        <v>0</v>
      </c>
      <c r="D92" s="5">
        <f t="shared" si="45"/>
        <v>0</v>
      </c>
      <c r="E92" s="1">
        <v>0.37569238696380264</v>
      </c>
      <c r="F92" s="5">
        <f t="shared" si="27"/>
        <v>0</v>
      </c>
      <c r="G92" s="5">
        <f t="shared" si="28"/>
        <v>0</v>
      </c>
      <c r="H92" s="1">
        <v>0.34377714800978998</v>
      </c>
      <c r="I92" s="5">
        <f t="shared" si="29"/>
        <v>0</v>
      </c>
      <c r="J92" s="5">
        <f t="shared" si="30"/>
        <v>0</v>
      </c>
      <c r="K92" s="1">
        <v>0.20672062336216693</v>
      </c>
      <c r="L92" s="5">
        <f t="shared" si="31"/>
        <v>0</v>
      </c>
      <c r="M92" s="5">
        <f t="shared" si="32"/>
        <v>0</v>
      </c>
      <c r="N92" s="8">
        <f t="shared" si="33"/>
        <v>0</v>
      </c>
      <c r="O92" s="8">
        <f t="shared" si="34"/>
        <v>0</v>
      </c>
      <c r="P92" s="8" t="str">
        <f t="shared" si="35"/>
        <v>Nee</v>
      </c>
      <c r="Q92" s="8">
        <f t="shared" si="36"/>
        <v>0</v>
      </c>
      <c r="R92" s="1">
        <v>-2.2883642495784149E-2</v>
      </c>
      <c r="S92" s="8">
        <f t="shared" si="37"/>
        <v>1</v>
      </c>
      <c r="T92" s="1">
        <v>4.4367032315446191E-2</v>
      </c>
      <c r="U92" s="8">
        <f t="shared" si="38"/>
        <v>0</v>
      </c>
      <c r="V92" s="1">
        <v>3.1701661728713124E-2</v>
      </c>
      <c r="W92" s="4">
        <f t="shared" si="39"/>
        <v>0</v>
      </c>
      <c r="X92" s="5">
        <f t="shared" si="40"/>
        <v>0</v>
      </c>
      <c r="Y92" s="5">
        <f t="shared" si="41"/>
        <v>0</v>
      </c>
      <c r="Z92" s="1">
        <v>1.0791575421872987E-2</v>
      </c>
      <c r="AA92" s="5">
        <f t="shared" si="46"/>
        <v>0.5</v>
      </c>
      <c r="AB92" s="5">
        <f t="shared" si="42"/>
        <v>0</v>
      </c>
      <c r="AC92" s="5">
        <f t="shared" si="47"/>
        <v>0</v>
      </c>
      <c r="AD92" s="5">
        <f t="shared" si="48"/>
        <v>0</v>
      </c>
      <c r="AE92" s="1">
        <v>0.73345194811892422</v>
      </c>
      <c r="AF92" s="5">
        <f t="shared" si="49"/>
        <v>0</v>
      </c>
      <c r="AG92" s="5">
        <f t="shared" si="50"/>
        <v>0</v>
      </c>
      <c r="AH92" s="1">
        <v>4.0310777552828208E-3</v>
      </c>
      <c r="AI92" s="6">
        <f t="shared" si="43"/>
        <v>0</v>
      </c>
      <c r="AJ92" s="23">
        <v>2544.7717914792274</v>
      </c>
      <c r="AN92" s="5">
        <v>1</v>
      </c>
      <c r="AO92" t="s">
        <v>326</v>
      </c>
      <c r="AP92" s="7">
        <v>0.25700000000000001</v>
      </c>
      <c r="AQ92" s="10">
        <f t="shared" si="51"/>
        <v>0.5</v>
      </c>
      <c r="AR92" s="10">
        <f t="shared" si="52"/>
        <v>0</v>
      </c>
      <c r="AS92" s="9">
        <f t="shared" si="53"/>
        <v>8.5</v>
      </c>
      <c r="AV92" s="1"/>
    </row>
    <row r="93" spans="1:48" x14ac:dyDescent="0.35">
      <c r="A93" t="s">
        <v>88</v>
      </c>
      <c r="B93" s="1">
        <v>3.43749381106657E-2</v>
      </c>
      <c r="C93" s="5">
        <f t="shared" si="44"/>
        <v>0</v>
      </c>
      <c r="D93" s="5">
        <f t="shared" si="45"/>
        <v>0</v>
      </c>
      <c r="E93" s="1">
        <v>0.16550343842579163</v>
      </c>
      <c r="F93" s="5">
        <f t="shared" si="27"/>
        <v>0</v>
      </c>
      <c r="G93" s="5">
        <f t="shared" si="28"/>
        <v>0</v>
      </c>
      <c r="H93" s="1">
        <v>0.15532737564758087</v>
      </c>
      <c r="I93" s="5">
        <f t="shared" si="29"/>
        <v>0</v>
      </c>
      <c r="J93" s="5">
        <f t="shared" si="30"/>
        <v>0</v>
      </c>
      <c r="K93" s="1">
        <v>0.33410843226043324</v>
      </c>
      <c r="L93" s="5">
        <f t="shared" si="31"/>
        <v>0</v>
      </c>
      <c r="M93" s="5">
        <f t="shared" si="32"/>
        <v>0</v>
      </c>
      <c r="N93" s="8">
        <f t="shared" si="33"/>
        <v>0</v>
      </c>
      <c r="O93" s="8">
        <f t="shared" si="34"/>
        <v>0</v>
      </c>
      <c r="P93" s="8" t="str">
        <f t="shared" si="35"/>
        <v>Nee</v>
      </c>
      <c r="Q93" s="8">
        <f t="shared" si="36"/>
        <v>0</v>
      </c>
      <c r="R93" s="1">
        <v>5.4296404270882122E-2</v>
      </c>
      <c r="S93" s="8">
        <f t="shared" si="37"/>
        <v>0</v>
      </c>
      <c r="T93" s="1">
        <v>2.5795651523006245E-2</v>
      </c>
      <c r="U93" s="8">
        <f t="shared" si="38"/>
        <v>0</v>
      </c>
      <c r="V93" s="1">
        <v>2.6079146119407679E-2</v>
      </c>
      <c r="W93" s="4">
        <f t="shared" si="39"/>
        <v>0</v>
      </c>
      <c r="X93" s="5">
        <f t="shared" si="40"/>
        <v>0</v>
      </c>
      <c r="Y93" s="5">
        <f t="shared" si="41"/>
        <v>0</v>
      </c>
      <c r="Z93" s="1">
        <v>-1.3447023312328821E-2</v>
      </c>
      <c r="AA93" s="5">
        <f t="shared" si="46"/>
        <v>0.5</v>
      </c>
      <c r="AB93" s="5">
        <f t="shared" si="42"/>
        <v>0.5</v>
      </c>
      <c r="AC93" s="5">
        <f t="shared" si="47"/>
        <v>0</v>
      </c>
      <c r="AD93" s="5">
        <f t="shared" si="48"/>
        <v>0</v>
      </c>
      <c r="AE93" s="1">
        <v>0.72680387750513464</v>
      </c>
      <c r="AF93" s="5">
        <f t="shared" si="49"/>
        <v>0</v>
      </c>
      <c r="AG93" s="5">
        <f t="shared" si="50"/>
        <v>0</v>
      </c>
      <c r="AH93" s="1">
        <v>-5.0282298838996899E-3</v>
      </c>
      <c r="AI93" s="6">
        <f t="shared" si="43"/>
        <v>1</v>
      </c>
      <c r="AJ93" s="23">
        <v>2941.3079432168074</v>
      </c>
      <c r="AO93" t="s">
        <v>328</v>
      </c>
      <c r="AP93" s="7">
        <v>0.24299999999999999</v>
      </c>
      <c r="AQ93" s="10">
        <f t="shared" si="51"/>
        <v>0</v>
      </c>
      <c r="AR93" s="10">
        <f t="shared" si="52"/>
        <v>0</v>
      </c>
      <c r="AS93" s="9">
        <f t="shared" si="53"/>
        <v>8</v>
      </c>
      <c r="AV93" s="1"/>
    </row>
    <row r="94" spans="1:48" x14ac:dyDescent="0.35">
      <c r="A94" t="s">
        <v>89</v>
      </c>
      <c r="B94" s="1">
        <v>5.6363396326053333E-2</v>
      </c>
      <c r="C94" s="5">
        <f t="shared" si="44"/>
        <v>0</v>
      </c>
      <c r="D94" s="5">
        <f t="shared" si="45"/>
        <v>0</v>
      </c>
      <c r="E94" s="1">
        <v>-0.23577005771189319</v>
      </c>
      <c r="F94" s="5">
        <f t="shared" si="27"/>
        <v>0</v>
      </c>
      <c r="G94" s="5">
        <f t="shared" si="28"/>
        <v>0</v>
      </c>
      <c r="H94" s="1">
        <v>-0.22514899475689337</v>
      </c>
      <c r="I94" s="5">
        <f t="shared" si="29"/>
        <v>0</v>
      </c>
      <c r="J94" s="5">
        <f t="shared" si="30"/>
        <v>0</v>
      </c>
      <c r="K94" s="1">
        <v>0.73680529695461439</v>
      </c>
      <c r="L94" s="5">
        <f t="shared" si="31"/>
        <v>0</v>
      </c>
      <c r="M94" s="5">
        <f t="shared" si="32"/>
        <v>0</v>
      </c>
      <c r="N94" s="8">
        <f t="shared" si="33"/>
        <v>0</v>
      </c>
      <c r="O94" s="8">
        <f t="shared" si="34"/>
        <v>0</v>
      </c>
      <c r="P94" s="8" t="str">
        <f t="shared" si="35"/>
        <v>Nee</v>
      </c>
      <c r="Q94" s="8">
        <f t="shared" si="36"/>
        <v>0</v>
      </c>
      <c r="R94" s="1">
        <v>8.2139456610792499E-2</v>
      </c>
      <c r="S94" s="8">
        <f t="shared" si="37"/>
        <v>0</v>
      </c>
      <c r="T94" s="1">
        <v>4.9851274136010058E-2</v>
      </c>
      <c r="U94" s="8">
        <f t="shared" si="38"/>
        <v>0</v>
      </c>
      <c r="V94" s="1">
        <v>7.8278827656444491E-2</v>
      </c>
      <c r="W94" s="4">
        <f t="shared" si="39"/>
        <v>0</v>
      </c>
      <c r="X94" s="5">
        <f t="shared" si="40"/>
        <v>0</v>
      </c>
      <c r="Y94" s="5">
        <f t="shared" si="41"/>
        <v>0</v>
      </c>
      <c r="Z94" s="1">
        <v>2.88842367319226E-2</v>
      </c>
      <c r="AA94" s="5">
        <f t="shared" si="46"/>
        <v>0</v>
      </c>
      <c r="AB94" s="5">
        <f t="shared" si="42"/>
        <v>0</v>
      </c>
      <c r="AC94" s="5">
        <f t="shared" si="47"/>
        <v>0</v>
      </c>
      <c r="AD94" s="5">
        <f t="shared" si="48"/>
        <v>0</v>
      </c>
      <c r="AE94" s="1">
        <v>0.75927781453823617</v>
      </c>
      <c r="AF94" s="5">
        <f t="shared" si="49"/>
        <v>0.5</v>
      </c>
      <c r="AG94" s="5">
        <f t="shared" si="50"/>
        <v>0</v>
      </c>
      <c r="AH94" s="1">
        <v>6.5273809100159577E-2</v>
      </c>
      <c r="AI94" s="6">
        <f t="shared" si="43"/>
        <v>0</v>
      </c>
      <c r="AJ94" s="23">
        <v>1864.2270260492041</v>
      </c>
      <c r="AO94" t="s">
        <v>326</v>
      </c>
      <c r="AP94" s="7">
        <v>0.2165</v>
      </c>
      <c r="AQ94" s="10">
        <f t="shared" si="51"/>
        <v>0</v>
      </c>
      <c r="AR94" s="10">
        <f t="shared" si="52"/>
        <v>0</v>
      </c>
      <c r="AS94" s="9">
        <f t="shared" si="53"/>
        <v>9.5</v>
      </c>
      <c r="AV94" s="1"/>
    </row>
    <row r="95" spans="1:48" x14ac:dyDescent="0.35">
      <c r="A95" t="s">
        <v>90</v>
      </c>
      <c r="B95" s="1">
        <v>-6.4042881977979527E-2</v>
      </c>
      <c r="C95" s="5">
        <f t="shared" si="44"/>
        <v>0.5</v>
      </c>
      <c r="D95" s="5">
        <f t="shared" si="45"/>
        <v>0.5</v>
      </c>
      <c r="E95" s="1">
        <v>0.23595711802202046</v>
      </c>
      <c r="F95" s="5">
        <f t="shared" si="27"/>
        <v>0</v>
      </c>
      <c r="G95" s="5">
        <f t="shared" si="28"/>
        <v>0</v>
      </c>
      <c r="H95" s="1">
        <v>0.2346395595904964</v>
      </c>
      <c r="I95" s="5">
        <f t="shared" si="29"/>
        <v>0</v>
      </c>
      <c r="J95" s="5">
        <f t="shared" si="30"/>
        <v>0</v>
      </c>
      <c r="K95" s="1">
        <v>0.40940126050420167</v>
      </c>
      <c r="L95" s="5">
        <f t="shared" si="31"/>
        <v>0</v>
      </c>
      <c r="M95" s="5">
        <f t="shared" si="32"/>
        <v>0</v>
      </c>
      <c r="N95" s="8">
        <f t="shared" si="33"/>
        <v>0</v>
      </c>
      <c r="O95" s="8">
        <f t="shared" si="34"/>
        <v>1</v>
      </c>
      <c r="P95" s="8" t="str">
        <f t="shared" si="35"/>
        <v>Nee</v>
      </c>
      <c r="Q95" s="8">
        <f t="shared" si="36"/>
        <v>0</v>
      </c>
      <c r="R95" s="1">
        <v>3.5162317276021988E-2</v>
      </c>
      <c r="S95" s="8">
        <f t="shared" si="37"/>
        <v>0</v>
      </c>
      <c r="T95" s="1">
        <v>8.1137594913983382E-2</v>
      </c>
      <c r="U95" s="8">
        <f t="shared" si="38"/>
        <v>0</v>
      </c>
      <c r="V95" s="1">
        <v>0.10564999034189686</v>
      </c>
      <c r="W95" s="4">
        <f t="shared" si="39"/>
        <v>0</v>
      </c>
      <c r="X95" s="5">
        <f t="shared" si="40"/>
        <v>0</v>
      </c>
      <c r="Y95" s="5">
        <f t="shared" si="41"/>
        <v>0</v>
      </c>
      <c r="Z95" s="1">
        <v>0.12500482905157428</v>
      </c>
      <c r="AA95" s="5">
        <f t="shared" si="46"/>
        <v>0</v>
      </c>
      <c r="AB95" s="5">
        <f t="shared" si="42"/>
        <v>0</v>
      </c>
      <c r="AC95" s="5">
        <f t="shared" si="47"/>
        <v>0.5</v>
      </c>
      <c r="AD95" s="5">
        <f t="shared" si="48"/>
        <v>0.5</v>
      </c>
      <c r="AE95" s="1">
        <v>0.68165926212091943</v>
      </c>
      <c r="AF95" s="5">
        <f t="shared" si="49"/>
        <v>0</v>
      </c>
      <c r="AG95" s="5">
        <f t="shared" si="50"/>
        <v>0</v>
      </c>
      <c r="AH95" s="1">
        <v>9.9909069590322329E-4</v>
      </c>
      <c r="AI95" s="6">
        <f t="shared" si="43"/>
        <v>0</v>
      </c>
      <c r="AJ95" s="23">
        <v>2221.5665206777712</v>
      </c>
      <c r="AO95" t="s">
        <v>326</v>
      </c>
      <c r="AP95" s="7">
        <v>0.183</v>
      </c>
      <c r="AQ95" s="10">
        <f t="shared" si="51"/>
        <v>0</v>
      </c>
      <c r="AR95" s="10">
        <f t="shared" si="52"/>
        <v>0</v>
      </c>
      <c r="AS95" s="9">
        <f t="shared" si="53"/>
        <v>8</v>
      </c>
      <c r="AV95" s="1"/>
    </row>
    <row r="96" spans="1:48" x14ac:dyDescent="0.35">
      <c r="A96" t="s">
        <v>91</v>
      </c>
      <c r="B96" s="1">
        <v>-9.6363550640200982E-2</v>
      </c>
      <c r="C96" s="5">
        <f t="shared" si="44"/>
        <v>0.5</v>
      </c>
      <c r="D96" s="5">
        <f t="shared" si="45"/>
        <v>0.5</v>
      </c>
      <c r="E96" s="1">
        <v>0.5556042002034095</v>
      </c>
      <c r="F96" s="5">
        <f t="shared" si="27"/>
        <v>0</v>
      </c>
      <c r="G96" s="5">
        <f t="shared" si="28"/>
        <v>0</v>
      </c>
      <c r="H96" s="1">
        <v>0.47562858239767231</v>
      </c>
      <c r="I96" s="5">
        <f t="shared" si="29"/>
        <v>0</v>
      </c>
      <c r="J96" s="5">
        <f t="shared" si="30"/>
        <v>0</v>
      </c>
      <c r="K96" s="1">
        <v>0.27987817056121428</v>
      </c>
      <c r="L96" s="5">
        <f t="shared" si="31"/>
        <v>0</v>
      </c>
      <c r="M96" s="5">
        <f t="shared" si="32"/>
        <v>0</v>
      </c>
      <c r="N96" s="8">
        <f t="shared" si="33"/>
        <v>0</v>
      </c>
      <c r="O96" s="8">
        <f t="shared" si="34"/>
        <v>0</v>
      </c>
      <c r="P96" s="8" t="str">
        <f t="shared" si="35"/>
        <v>Nee</v>
      </c>
      <c r="Q96" s="8">
        <f t="shared" si="36"/>
        <v>0</v>
      </c>
      <c r="R96" s="1">
        <v>4.3267670915411359E-2</v>
      </c>
      <c r="S96" s="8">
        <f t="shared" si="37"/>
        <v>0</v>
      </c>
      <c r="T96" s="1">
        <v>5.4858115269215267E-2</v>
      </c>
      <c r="U96" s="8">
        <f t="shared" si="38"/>
        <v>0</v>
      </c>
      <c r="V96" s="1">
        <v>1.9788642746970748E-2</v>
      </c>
      <c r="W96" s="4">
        <f t="shared" si="39"/>
        <v>0</v>
      </c>
      <c r="X96" s="5">
        <f t="shared" si="40"/>
        <v>0</v>
      </c>
      <c r="Y96" s="5">
        <f t="shared" si="41"/>
        <v>0</v>
      </c>
      <c r="Z96" s="1">
        <v>6.0478955202769601E-2</v>
      </c>
      <c r="AA96" s="5">
        <f t="shared" si="46"/>
        <v>0</v>
      </c>
      <c r="AB96" s="5">
        <f t="shared" si="42"/>
        <v>0</v>
      </c>
      <c r="AC96" s="5">
        <f t="shared" si="47"/>
        <v>0.5</v>
      </c>
      <c r="AD96" s="5">
        <f t="shared" si="48"/>
        <v>0</v>
      </c>
      <c r="AE96" s="1">
        <v>0.73550707555112516</v>
      </c>
      <c r="AF96" s="5">
        <f t="shared" si="49"/>
        <v>0</v>
      </c>
      <c r="AG96" s="5">
        <f t="shared" si="50"/>
        <v>0</v>
      </c>
      <c r="AH96" s="1">
        <v>4.2712934060437295E-2</v>
      </c>
      <c r="AI96" s="6">
        <f t="shared" si="43"/>
        <v>0</v>
      </c>
      <c r="AJ96" s="23">
        <v>2023.2091208523996</v>
      </c>
      <c r="AO96" t="s">
        <v>326</v>
      </c>
      <c r="AP96" s="7">
        <v>0.252</v>
      </c>
      <c r="AQ96" s="10">
        <f t="shared" si="51"/>
        <v>0.5</v>
      </c>
      <c r="AR96" s="10">
        <f t="shared" si="52"/>
        <v>0</v>
      </c>
      <c r="AS96" s="9">
        <f t="shared" si="53"/>
        <v>8.5</v>
      </c>
      <c r="AV96" s="1"/>
    </row>
    <row r="97" spans="1:48" x14ac:dyDescent="0.35">
      <c r="A97" t="s">
        <v>92</v>
      </c>
      <c r="B97" s="1">
        <v>8.4487776093982586E-2</v>
      </c>
      <c r="C97" s="5">
        <f t="shared" si="44"/>
        <v>0</v>
      </c>
      <c r="D97" s="5">
        <f t="shared" si="45"/>
        <v>0</v>
      </c>
      <c r="E97" s="1">
        <v>0.25868011318679845</v>
      </c>
      <c r="F97" s="5">
        <f t="shared" si="27"/>
        <v>0</v>
      </c>
      <c r="G97" s="5">
        <f t="shared" si="28"/>
        <v>0</v>
      </c>
      <c r="H97" s="1">
        <v>0.22960746711011573</v>
      </c>
      <c r="I97" s="5">
        <f t="shared" si="29"/>
        <v>0</v>
      </c>
      <c r="J97" s="5">
        <f t="shared" si="30"/>
        <v>0</v>
      </c>
      <c r="K97" s="1">
        <v>0.29728804634017902</v>
      </c>
      <c r="L97" s="5">
        <f t="shared" si="31"/>
        <v>0</v>
      </c>
      <c r="M97" s="5">
        <f t="shared" si="32"/>
        <v>0</v>
      </c>
      <c r="N97" s="8">
        <f t="shared" si="33"/>
        <v>0</v>
      </c>
      <c r="O97" s="8">
        <f t="shared" si="34"/>
        <v>0</v>
      </c>
      <c r="P97" s="8" t="str">
        <f t="shared" si="35"/>
        <v>Nee</v>
      </c>
      <c r="Q97" s="8">
        <f t="shared" si="36"/>
        <v>0</v>
      </c>
      <c r="R97" s="1">
        <v>8.2987551867219917E-3</v>
      </c>
      <c r="S97" s="8">
        <f t="shared" si="37"/>
        <v>0</v>
      </c>
      <c r="T97" s="1">
        <v>6.1664160534404981E-2</v>
      </c>
      <c r="U97" s="8">
        <f t="shared" si="38"/>
        <v>0</v>
      </c>
      <c r="V97" s="1">
        <v>6.3030563117733043E-2</v>
      </c>
      <c r="W97" s="4">
        <f t="shared" si="39"/>
        <v>0</v>
      </c>
      <c r="X97" s="5">
        <f t="shared" si="40"/>
        <v>0</v>
      </c>
      <c r="Y97" s="5">
        <f t="shared" si="41"/>
        <v>0</v>
      </c>
      <c r="Z97" s="1">
        <v>1.9318197057679672E-2</v>
      </c>
      <c r="AA97" s="5">
        <f t="shared" si="46"/>
        <v>0.5</v>
      </c>
      <c r="AB97" s="5">
        <f t="shared" si="42"/>
        <v>0</v>
      </c>
      <c r="AC97" s="5">
        <f t="shared" si="47"/>
        <v>0</v>
      </c>
      <c r="AD97" s="5">
        <f t="shared" si="48"/>
        <v>0</v>
      </c>
      <c r="AE97" s="1">
        <v>0.72200839513457693</v>
      </c>
      <c r="AF97" s="5">
        <f t="shared" si="49"/>
        <v>0</v>
      </c>
      <c r="AG97" s="5">
        <f t="shared" si="50"/>
        <v>0</v>
      </c>
      <c r="AH97" s="1">
        <v>1.1401824754983473E-2</v>
      </c>
      <c r="AI97" s="6">
        <f t="shared" si="43"/>
        <v>0</v>
      </c>
      <c r="AJ97" s="23">
        <v>2026.5931550317316</v>
      </c>
      <c r="AO97" t="s">
        <v>326</v>
      </c>
      <c r="AP97" s="7">
        <v>0.22849999999999998</v>
      </c>
      <c r="AQ97" s="10">
        <f t="shared" si="51"/>
        <v>0</v>
      </c>
      <c r="AR97" s="10">
        <f t="shared" si="52"/>
        <v>0</v>
      </c>
      <c r="AS97" s="9">
        <f t="shared" si="53"/>
        <v>9.5</v>
      </c>
      <c r="AV97" s="1"/>
    </row>
    <row r="98" spans="1:48" x14ac:dyDescent="0.35">
      <c r="A98" t="s">
        <v>93</v>
      </c>
      <c r="B98" s="1">
        <v>-3.5450643776824033E-2</v>
      </c>
      <c r="C98" s="5">
        <f t="shared" si="44"/>
        <v>0</v>
      </c>
      <c r="D98" s="5">
        <f t="shared" si="45"/>
        <v>0</v>
      </c>
      <c r="E98" s="1">
        <v>0.5863175965665236</v>
      </c>
      <c r="F98" s="5">
        <f t="shared" si="27"/>
        <v>0</v>
      </c>
      <c r="G98" s="5">
        <f t="shared" si="28"/>
        <v>0</v>
      </c>
      <c r="H98" s="1">
        <v>0.4781550214592275</v>
      </c>
      <c r="I98" s="5">
        <f t="shared" si="29"/>
        <v>0</v>
      </c>
      <c r="J98" s="5">
        <f t="shared" si="30"/>
        <v>0</v>
      </c>
      <c r="K98" s="1">
        <v>0.27606791179325968</v>
      </c>
      <c r="L98" s="5">
        <f t="shared" si="31"/>
        <v>0</v>
      </c>
      <c r="M98" s="5">
        <f t="shared" si="32"/>
        <v>0</v>
      </c>
      <c r="N98" s="8">
        <f t="shared" si="33"/>
        <v>0</v>
      </c>
      <c r="O98" s="8">
        <f t="shared" si="34"/>
        <v>0</v>
      </c>
      <c r="P98" s="8" t="str">
        <f t="shared" si="35"/>
        <v>Nee</v>
      </c>
      <c r="Q98" s="8">
        <f t="shared" si="36"/>
        <v>0</v>
      </c>
      <c r="R98" s="1">
        <v>1.3301375697009914E-2</v>
      </c>
      <c r="S98" s="8">
        <f t="shared" si="37"/>
        <v>0</v>
      </c>
      <c r="T98" s="1">
        <v>2.536739132348927E-2</v>
      </c>
      <c r="U98" s="8">
        <f t="shared" si="38"/>
        <v>0</v>
      </c>
      <c r="V98" s="1">
        <v>4.3261802575107295E-3</v>
      </c>
      <c r="W98" s="4">
        <f t="shared" si="39"/>
        <v>0</v>
      </c>
      <c r="X98" s="5">
        <f t="shared" si="40"/>
        <v>0</v>
      </c>
      <c r="Y98" s="5">
        <f t="shared" si="41"/>
        <v>0</v>
      </c>
      <c r="Z98" s="1">
        <v>6.3030042918454932E-2</v>
      </c>
      <c r="AA98" s="5">
        <f t="shared" si="46"/>
        <v>0</v>
      </c>
      <c r="AB98" s="5">
        <f t="shared" si="42"/>
        <v>0</v>
      </c>
      <c r="AC98" s="5">
        <f t="shared" si="47"/>
        <v>0.5</v>
      </c>
      <c r="AD98" s="5">
        <f t="shared" si="48"/>
        <v>0</v>
      </c>
      <c r="AE98" s="1">
        <v>0.7797869044340402</v>
      </c>
      <c r="AF98" s="5">
        <f t="shared" si="49"/>
        <v>0.5</v>
      </c>
      <c r="AG98" s="5">
        <f t="shared" si="50"/>
        <v>0</v>
      </c>
      <c r="AH98" s="1">
        <v>6.6076943005590333E-2</v>
      </c>
      <c r="AI98" s="6">
        <f t="shared" si="43"/>
        <v>0</v>
      </c>
      <c r="AJ98" s="23">
        <v>1910.4613212874083</v>
      </c>
      <c r="AO98" t="s">
        <v>326</v>
      </c>
      <c r="AP98" s="7">
        <v>0.252</v>
      </c>
      <c r="AQ98" s="10">
        <f t="shared" si="51"/>
        <v>0.5</v>
      </c>
      <c r="AR98" s="10">
        <f t="shared" si="52"/>
        <v>0</v>
      </c>
      <c r="AS98" s="9">
        <f t="shared" si="53"/>
        <v>9</v>
      </c>
      <c r="AV98" s="1"/>
    </row>
    <row r="99" spans="1:48" x14ac:dyDescent="0.35">
      <c r="A99" t="s">
        <v>94</v>
      </c>
      <c r="B99" s="1">
        <v>6.5874772709305085E-2</v>
      </c>
      <c r="C99" s="5">
        <f t="shared" si="44"/>
        <v>0</v>
      </c>
      <c r="D99" s="5">
        <f t="shared" si="45"/>
        <v>0</v>
      </c>
      <c r="E99" s="1">
        <v>0.37688750098822044</v>
      </c>
      <c r="F99" s="5">
        <f t="shared" si="27"/>
        <v>0</v>
      </c>
      <c r="G99" s="5">
        <f t="shared" si="28"/>
        <v>0</v>
      </c>
      <c r="H99" s="1">
        <v>0.28154261206419484</v>
      </c>
      <c r="I99" s="5">
        <f t="shared" si="29"/>
        <v>0</v>
      </c>
      <c r="J99" s="5">
        <f t="shared" si="30"/>
        <v>0</v>
      </c>
      <c r="K99" s="1">
        <v>0.26309122457462181</v>
      </c>
      <c r="L99" s="5">
        <f t="shared" si="31"/>
        <v>0</v>
      </c>
      <c r="M99" s="5">
        <f t="shared" si="32"/>
        <v>0</v>
      </c>
      <c r="N99" s="8">
        <f t="shared" si="33"/>
        <v>0</v>
      </c>
      <c r="O99" s="8">
        <f t="shared" si="34"/>
        <v>0</v>
      </c>
      <c r="P99" s="8" t="str">
        <f t="shared" si="35"/>
        <v>Nee</v>
      </c>
      <c r="Q99" s="8">
        <f t="shared" si="36"/>
        <v>0</v>
      </c>
      <c r="R99" s="1">
        <v>6.9747677182988591E-2</v>
      </c>
      <c r="S99" s="8">
        <f t="shared" si="37"/>
        <v>0</v>
      </c>
      <c r="T99" s="1">
        <v>9.5960137684904384E-2</v>
      </c>
      <c r="U99" s="8">
        <f t="shared" si="38"/>
        <v>0</v>
      </c>
      <c r="V99" s="1">
        <v>8.4305083405802825E-2</v>
      </c>
      <c r="W99" s="4">
        <f t="shared" si="39"/>
        <v>0</v>
      </c>
      <c r="X99" s="5">
        <f t="shared" si="40"/>
        <v>0</v>
      </c>
      <c r="Y99" s="5">
        <f t="shared" si="41"/>
        <v>0</v>
      </c>
      <c r="Z99" s="1">
        <v>1.901830184204285E-2</v>
      </c>
      <c r="AA99" s="5">
        <f t="shared" si="46"/>
        <v>0.5</v>
      </c>
      <c r="AB99" s="5">
        <f t="shared" si="42"/>
        <v>0</v>
      </c>
      <c r="AC99" s="5">
        <f t="shared" si="47"/>
        <v>0</v>
      </c>
      <c r="AD99" s="5">
        <f t="shared" si="48"/>
        <v>0</v>
      </c>
      <c r="AE99" s="1">
        <v>0.67614040635623374</v>
      </c>
      <c r="AF99" s="5">
        <f t="shared" si="49"/>
        <v>0</v>
      </c>
      <c r="AG99" s="5">
        <f t="shared" si="50"/>
        <v>0</v>
      </c>
      <c r="AH99" s="1">
        <v>1.1049786893087247E-2</v>
      </c>
      <c r="AI99" s="6">
        <f t="shared" si="43"/>
        <v>0</v>
      </c>
      <c r="AJ99" s="23">
        <v>1921.6465086686815</v>
      </c>
      <c r="AO99" t="s">
        <v>326</v>
      </c>
      <c r="AP99" s="7">
        <v>0.1535</v>
      </c>
      <c r="AQ99" s="10">
        <f t="shared" si="51"/>
        <v>0</v>
      </c>
      <c r="AR99" s="10">
        <f t="shared" si="52"/>
        <v>0</v>
      </c>
      <c r="AS99" s="9">
        <f t="shared" si="53"/>
        <v>9.5</v>
      </c>
      <c r="AV99" s="1"/>
    </row>
    <row r="100" spans="1:48" x14ac:dyDescent="0.35">
      <c r="A100" t="s">
        <v>95</v>
      </c>
      <c r="B100" s="1">
        <v>0.11183010839833857</v>
      </c>
      <c r="C100" s="5">
        <f t="shared" si="44"/>
        <v>0</v>
      </c>
      <c r="D100" s="5">
        <f t="shared" si="45"/>
        <v>0</v>
      </c>
      <c r="E100" s="1">
        <v>6.6507952588390234E-2</v>
      </c>
      <c r="F100" s="5">
        <f t="shared" si="27"/>
        <v>0</v>
      </c>
      <c r="G100" s="5">
        <f t="shared" si="28"/>
        <v>0</v>
      </c>
      <c r="H100" s="1">
        <v>5.4436480599736603E-2</v>
      </c>
      <c r="I100" s="5">
        <f t="shared" si="29"/>
        <v>0</v>
      </c>
      <c r="J100" s="5">
        <f t="shared" si="30"/>
        <v>0</v>
      </c>
      <c r="K100" s="1">
        <v>0.44373489434355529</v>
      </c>
      <c r="L100" s="5">
        <f t="shared" si="31"/>
        <v>0</v>
      </c>
      <c r="M100" s="5">
        <f t="shared" si="32"/>
        <v>0</v>
      </c>
      <c r="N100" s="8">
        <f t="shared" si="33"/>
        <v>0</v>
      </c>
      <c r="O100" s="8">
        <f t="shared" si="34"/>
        <v>0</v>
      </c>
      <c r="P100" s="8" t="str">
        <f t="shared" si="35"/>
        <v>Nee</v>
      </c>
      <c r="Q100" s="8">
        <f t="shared" si="36"/>
        <v>0</v>
      </c>
      <c r="R100" s="1">
        <v>-1.4199830339689447E-3</v>
      </c>
      <c r="S100" s="8">
        <f t="shared" si="37"/>
        <v>1</v>
      </c>
      <c r="T100" s="1">
        <v>0.13315972474795235</v>
      </c>
      <c r="U100" s="8">
        <f t="shared" si="38"/>
        <v>0</v>
      </c>
      <c r="V100" s="1">
        <v>0.15868453044271097</v>
      </c>
      <c r="W100" s="4">
        <f t="shared" si="39"/>
        <v>0</v>
      </c>
      <c r="X100" s="5">
        <f t="shared" si="40"/>
        <v>0</v>
      </c>
      <c r="Y100" s="5">
        <f t="shared" si="41"/>
        <v>0</v>
      </c>
      <c r="Z100" s="1">
        <v>5.0837047918144057E-2</v>
      </c>
      <c r="AA100" s="5">
        <f t="shared" si="46"/>
        <v>0</v>
      </c>
      <c r="AB100" s="5">
        <f t="shared" si="42"/>
        <v>0</v>
      </c>
      <c r="AC100" s="5">
        <f t="shared" si="47"/>
        <v>0.5</v>
      </c>
      <c r="AD100" s="5">
        <f t="shared" si="48"/>
        <v>0</v>
      </c>
      <c r="AE100" s="1">
        <v>0.74994919989839981</v>
      </c>
      <c r="AF100" s="5">
        <f t="shared" si="49"/>
        <v>0</v>
      </c>
      <c r="AG100" s="5">
        <f t="shared" si="50"/>
        <v>0</v>
      </c>
      <c r="AH100" s="1">
        <v>2.6560553393364845E-2</v>
      </c>
      <c r="AI100" s="6">
        <f t="shared" si="43"/>
        <v>0</v>
      </c>
      <c r="AJ100" s="23">
        <v>1788.1672381808985</v>
      </c>
      <c r="AL100" s="5">
        <v>1</v>
      </c>
      <c r="AO100" t="s">
        <v>326</v>
      </c>
      <c r="AP100" s="7">
        <v>9.1999999999999998E-2</v>
      </c>
      <c r="AQ100" s="10">
        <f t="shared" si="51"/>
        <v>0</v>
      </c>
      <c r="AR100" s="10">
        <f t="shared" si="52"/>
        <v>0</v>
      </c>
      <c r="AS100" s="9">
        <f t="shared" si="53"/>
        <v>8.5</v>
      </c>
      <c r="AV100" s="1"/>
    </row>
    <row r="101" spans="1:48" x14ac:dyDescent="0.35">
      <c r="A101" t="s">
        <v>96</v>
      </c>
      <c r="B101" s="1">
        <v>-8.1202931128636927E-2</v>
      </c>
      <c r="C101" s="5">
        <f t="shared" si="44"/>
        <v>0.5</v>
      </c>
      <c r="D101" s="5">
        <f t="shared" si="45"/>
        <v>0.5</v>
      </c>
      <c r="E101" s="1">
        <v>0.32149705998145822</v>
      </c>
      <c r="F101" s="5">
        <f t="shared" si="27"/>
        <v>0</v>
      </c>
      <c r="G101" s="5">
        <f t="shared" si="28"/>
        <v>0</v>
      </c>
      <c r="H101" s="1">
        <v>0.23762334743018251</v>
      </c>
      <c r="I101" s="5">
        <f t="shared" si="29"/>
        <v>0</v>
      </c>
      <c r="J101" s="5">
        <f t="shared" si="30"/>
        <v>0</v>
      </c>
      <c r="K101" s="1">
        <v>0.29762784623016875</v>
      </c>
      <c r="L101" s="5">
        <f t="shared" si="31"/>
        <v>0</v>
      </c>
      <c r="M101" s="5">
        <f t="shared" si="32"/>
        <v>0</v>
      </c>
      <c r="N101" s="8">
        <f t="shared" si="33"/>
        <v>0</v>
      </c>
      <c r="O101" s="8">
        <f t="shared" si="34"/>
        <v>1</v>
      </c>
      <c r="P101" s="8" t="str">
        <f t="shared" si="35"/>
        <v>Nee</v>
      </c>
      <c r="Q101" s="8">
        <f t="shared" si="36"/>
        <v>0</v>
      </c>
      <c r="R101" s="1">
        <v>4.3204320432043204E-2</v>
      </c>
      <c r="S101" s="8">
        <f t="shared" si="37"/>
        <v>0</v>
      </c>
      <c r="T101" s="1">
        <v>6.8738785926825738E-2</v>
      </c>
      <c r="U101" s="8">
        <f t="shared" si="38"/>
        <v>0</v>
      </c>
      <c r="V101" s="1">
        <v>-1.7157516414574366E-2</v>
      </c>
      <c r="W101" s="4">
        <f t="shared" si="39"/>
        <v>1</v>
      </c>
      <c r="X101" s="5">
        <f t="shared" si="40"/>
        <v>0</v>
      </c>
      <c r="Y101" s="5">
        <f t="shared" si="41"/>
        <v>0</v>
      </c>
      <c r="Z101" s="1">
        <v>1.879579888495193E-2</v>
      </c>
      <c r="AA101" s="5">
        <f t="shared" si="46"/>
        <v>0.5</v>
      </c>
      <c r="AB101" s="5">
        <f t="shared" si="42"/>
        <v>0</v>
      </c>
      <c r="AC101" s="5">
        <f t="shared" si="47"/>
        <v>0</v>
      </c>
      <c r="AD101" s="5">
        <f t="shared" si="48"/>
        <v>0</v>
      </c>
      <c r="AE101" s="1">
        <v>0.75477516278240042</v>
      </c>
      <c r="AF101" s="5">
        <f t="shared" si="49"/>
        <v>0.5</v>
      </c>
      <c r="AG101" s="5">
        <f t="shared" si="50"/>
        <v>0</v>
      </c>
      <c r="AH101" s="1">
        <v>5.9442058142778163E-3</v>
      </c>
      <c r="AI101" s="6">
        <f t="shared" si="43"/>
        <v>0</v>
      </c>
      <c r="AJ101" s="23">
        <v>2099.7904765387852</v>
      </c>
      <c r="AO101" t="s">
        <v>326</v>
      </c>
      <c r="AP101" s="7">
        <v>0.27300000000000002</v>
      </c>
      <c r="AQ101" s="10">
        <f t="shared" si="51"/>
        <v>0.5</v>
      </c>
      <c r="AR101" s="10">
        <f t="shared" si="52"/>
        <v>0</v>
      </c>
      <c r="AS101" s="9">
        <f t="shared" si="53"/>
        <v>7</v>
      </c>
      <c r="AV101" s="1"/>
    </row>
    <row r="102" spans="1:48" x14ac:dyDescent="0.35">
      <c r="A102" t="s">
        <v>97</v>
      </c>
      <c r="B102" s="1">
        <v>3.4688462903398436E-2</v>
      </c>
      <c r="C102" s="5">
        <f t="shared" si="44"/>
        <v>0</v>
      </c>
      <c r="D102" s="5">
        <f t="shared" si="45"/>
        <v>0</v>
      </c>
      <c r="E102" s="1">
        <v>-2.5467122570033179E-2</v>
      </c>
      <c r="F102" s="5">
        <f t="shared" si="27"/>
        <v>0</v>
      </c>
      <c r="G102" s="5">
        <f t="shared" si="28"/>
        <v>0</v>
      </c>
      <c r="H102" s="1">
        <v>-1.5906896571148528E-2</v>
      </c>
      <c r="I102" s="5">
        <f t="shared" si="29"/>
        <v>0</v>
      </c>
      <c r="J102" s="5">
        <f t="shared" si="30"/>
        <v>0</v>
      </c>
      <c r="K102" s="1">
        <v>0.57633146926909218</v>
      </c>
      <c r="L102" s="5">
        <f t="shared" si="31"/>
        <v>0</v>
      </c>
      <c r="M102" s="5">
        <f t="shared" si="32"/>
        <v>0</v>
      </c>
      <c r="N102" s="8">
        <f t="shared" si="33"/>
        <v>0</v>
      </c>
      <c r="O102" s="8">
        <f t="shared" si="34"/>
        <v>0</v>
      </c>
      <c r="P102" s="8" t="str">
        <f t="shared" si="35"/>
        <v>Nee</v>
      </c>
      <c r="Q102" s="8">
        <f t="shared" si="36"/>
        <v>0</v>
      </c>
      <c r="R102" s="1">
        <v>1.8924148060274825E-2</v>
      </c>
      <c r="S102" s="8">
        <f t="shared" si="37"/>
        <v>0</v>
      </c>
      <c r="T102" s="1">
        <v>0.13449277502892451</v>
      </c>
      <c r="U102" s="8">
        <f t="shared" si="38"/>
        <v>0</v>
      </c>
      <c r="V102" s="1">
        <v>9.0624876776530361E-2</v>
      </c>
      <c r="W102" s="4">
        <f t="shared" si="39"/>
        <v>0</v>
      </c>
      <c r="X102" s="5">
        <f t="shared" si="40"/>
        <v>0</v>
      </c>
      <c r="Y102" s="5">
        <f t="shared" si="41"/>
        <v>0</v>
      </c>
      <c r="Z102" s="1">
        <v>2.9475053936672994E-2</v>
      </c>
      <c r="AA102" s="5">
        <f t="shared" si="46"/>
        <v>0</v>
      </c>
      <c r="AB102" s="5">
        <f t="shared" si="42"/>
        <v>0</v>
      </c>
      <c r="AC102" s="5">
        <f t="shared" si="47"/>
        <v>0</v>
      </c>
      <c r="AD102" s="5">
        <f t="shared" si="48"/>
        <v>0</v>
      </c>
      <c r="AE102" s="1">
        <v>0.70552074646712792</v>
      </c>
      <c r="AF102" s="5">
        <f t="shared" si="49"/>
        <v>0</v>
      </c>
      <c r="AG102" s="5">
        <f t="shared" si="50"/>
        <v>0</v>
      </c>
      <c r="AH102" s="1">
        <v>4.5997343344805403E-2</v>
      </c>
      <c r="AI102" s="6">
        <f t="shared" si="43"/>
        <v>0</v>
      </c>
      <c r="AJ102" s="23">
        <v>1837.4899068772052</v>
      </c>
      <c r="AO102" t="s">
        <v>327</v>
      </c>
      <c r="AP102" s="7">
        <v>0.16949999999999998</v>
      </c>
      <c r="AQ102" s="10">
        <f t="shared" si="51"/>
        <v>0</v>
      </c>
      <c r="AR102" s="10">
        <f t="shared" si="52"/>
        <v>0</v>
      </c>
      <c r="AS102" s="9">
        <f t="shared" si="53"/>
        <v>10</v>
      </c>
      <c r="AV102" s="1"/>
    </row>
    <row r="103" spans="1:48" x14ac:dyDescent="0.35">
      <c r="A103" t="s">
        <v>98</v>
      </c>
      <c r="B103" s="1">
        <v>-5.7771604904911934E-2</v>
      </c>
      <c r="C103" s="5">
        <f t="shared" si="44"/>
        <v>0.5</v>
      </c>
      <c r="D103" s="5">
        <f t="shared" si="45"/>
        <v>0.5</v>
      </c>
      <c r="E103" s="1">
        <v>0.70422991909813604</v>
      </c>
      <c r="F103" s="5">
        <f t="shared" si="27"/>
        <v>0</v>
      </c>
      <c r="G103" s="5">
        <f t="shared" si="28"/>
        <v>0</v>
      </c>
      <c r="H103" s="1">
        <v>0.68269813390690615</v>
      </c>
      <c r="I103" s="5">
        <f t="shared" si="29"/>
        <v>0</v>
      </c>
      <c r="J103" s="5">
        <f t="shared" si="30"/>
        <v>0</v>
      </c>
      <c r="K103" s="1">
        <v>0.3137589257167217</v>
      </c>
      <c r="L103" s="5">
        <f t="shared" si="31"/>
        <v>0</v>
      </c>
      <c r="M103" s="5">
        <f t="shared" si="32"/>
        <v>0</v>
      </c>
      <c r="N103" s="8">
        <f t="shared" si="33"/>
        <v>0</v>
      </c>
      <c r="O103" s="8">
        <f t="shared" si="34"/>
        <v>0</v>
      </c>
      <c r="P103" s="8" t="str">
        <f t="shared" si="35"/>
        <v>Nee</v>
      </c>
      <c r="Q103" s="8">
        <f t="shared" si="36"/>
        <v>0</v>
      </c>
      <c r="R103" s="1">
        <v>1.3501616251872487E-2</v>
      </c>
      <c r="S103" s="8">
        <f t="shared" si="37"/>
        <v>0</v>
      </c>
      <c r="T103" s="1">
        <v>8.4931675077033003E-2</v>
      </c>
      <c r="U103" s="8">
        <f t="shared" si="38"/>
        <v>0</v>
      </c>
      <c r="V103" s="1">
        <v>4.7644010181637386E-2</v>
      </c>
      <c r="W103" s="4">
        <f t="shared" si="39"/>
        <v>0</v>
      </c>
      <c r="X103" s="5">
        <f t="shared" si="40"/>
        <v>0</v>
      </c>
      <c r="Y103" s="5">
        <f t="shared" si="41"/>
        <v>0</v>
      </c>
      <c r="Z103" s="1">
        <v>5.3315787482638793E-2</v>
      </c>
      <c r="AA103" s="5">
        <f t="shared" si="46"/>
        <v>0</v>
      </c>
      <c r="AB103" s="5">
        <f t="shared" si="42"/>
        <v>0</v>
      </c>
      <c r="AC103" s="5">
        <f t="shared" si="47"/>
        <v>0.5</v>
      </c>
      <c r="AD103" s="5">
        <f t="shared" si="48"/>
        <v>0</v>
      </c>
      <c r="AE103" s="1">
        <v>0.67962969968493125</v>
      </c>
      <c r="AF103" s="5">
        <f t="shared" si="49"/>
        <v>0</v>
      </c>
      <c r="AG103" s="5">
        <f t="shared" si="50"/>
        <v>0</v>
      </c>
      <c r="AH103" s="1">
        <v>8.6990165538652388E-3</v>
      </c>
      <c r="AI103" s="6">
        <f t="shared" si="43"/>
        <v>0</v>
      </c>
      <c r="AJ103" s="23">
        <v>2456.3196915478052</v>
      </c>
      <c r="AO103" t="s">
        <v>328</v>
      </c>
      <c r="AP103" s="7">
        <v>0.19600000000000001</v>
      </c>
      <c r="AQ103" s="10">
        <f t="shared" si="51"/>
        <v>0</v>
      </c>
      <c r="AR103" s="10">
        <f t="shared" si="52"/>
        <v>0</v>
      </c>
      <c r="AS103" s="9">
        <f t="shared" si="53"/>
        <v>8.5</v>
      </c>
      <c r="AV103" s="1"/>
    </row>
    <row r="104" spans="1:48" x14ac:dyDescent="0.35">
      <c r="A104" t="s">
        <v>99</v>
      </c>
      <c r="B104" s="1">
        <v>0.1050612929482278</v>
      </c>
      <c r="C104" s="5">
        <f t="shared" si="44"/>
        <v>0</v>
      </c>
      <c r="D104" s="5">
        <f t="shared" si="45"/>
        <v>0</v>
      </c>
      <c r="E104" s="1">
        <v>0.15537824038674988</v>
      </c>
      <c r="F104" s="5">
        <f t="shared" si="27"/>
        <v>0</v>
      </c>
      <c r="G104" s="5">
        <f t="shared" si="28"/>
        <v>0</v>
      </c>
      <c r="H104" s="1">
        <v>0.15046173198825938</v>
      </c>
      <c r="I104" s="5">
        <f t="shared" si="29"/>
        <v>0</v>
      </c>
      <c r="J104" s="5">
        <f t="shared" si="30"/>
        <v>0</v>
      </c>
      <c r="K104" s="1">
        <v>0.48589236081866422</v>
      </c>
      <c r="L104" s="5">
        <f t="shared" si="31"/>
        <v>0</v>
      </c>
      <c r="M104" s="5">
        <f t="shared" si="32"/>
        <v>0</v>
      </c>
      <c r="N104" s="8">
        <f t="shared" si="33"/>
        <v>0</v>
      </c>
      <c r="O104" s="8">
        <f t="shared" si="34"/>
        <v>0</v>
      </c>
      <c r="P104" s="8" t="str">
        <f t="shared" si="35"/>
        <v>Nee</v>
      </c>
      <c r="Q104" s="8">
        <f t="shared" si="36"/>
        <v>0</v>
      </c>
      <c r="R104" s="1">
        <v>1.2758250388677854E-2</v>
      </c>
      <c r="S104" s="8">
        <f t="shared" si="37"/>
        <v>0</v>
      </c>
      <c r="T104" s="1">
        <v>0.10453740528928498</v>
      </c>
      <c r="U104" s="8">
        <f t="shared" si="38"/>
        <v>0</v>
      </c>
      <c r="V104" s="1">
        <v>0.13923488641689072</v>
      </c>
      <c r="W104" s="4">
        <f t="shared" si="39"/>
        <v>0</v>
      </c>
      <c r="X104" s="5">
        <f t="shared" si="40"/>
        <v>0</v>
      </c>
      <c r="Y104" s="5">
        <f t="shared" si="41"/>
        <v>0</v>
      </c>
      <c r="Z104" s="1">
        <v>-1.7700342845867349E-2</v>
      </c>
      <c r="AA104" s="5">
        <f t="shared" si="46"/>
        <v>0.5</v>
      </c>
      <c r="AB104" s="5">
        <f t="shared" si="42"/>
        <v>0.5</v>
      </c>
      <c r="AC104" s="5">
        <f t="shared" si="47"/>
        <v>0</v>
      </c>
      <c r="AD104" s="5">
        <f t="shared" si="48"/>
        <v>0</v>
      </c>
      <c r="AE104" s="1">
        <v>0.7199102054912796</v>
      </c>
      <c r="AF104" s="5">
        <f t="shared" si="49"/>
        <v>0</v>
      </c>
      <c r="AG104" s="5">
        <f t="shared" si="50"/>
        <v>0</v>
      </c>
      <c r="AH104" s="1">
        <v>2.3258553913708464E-2</v>
      </c>
      <c r="AI104" s="6">
        <f t="shared" si="43"/>
        <v>0</v>
      </c>
      <c r="AJ104" s="23">
        <v>1784.4838656636659</v>
      </c>
      <c r="AO104" t="s">
        <v>327</v>
      </c>
      <c r="AP104" s="7">
        <v>0.14200000000000002</v>
      </c>
      <c r="AQ104" s="10">
        <f t="shared" si="51"/>
        <v>0</v>
      </c>
      <c r="AR104" s="10">
        <f t="shared" si="52"/>
        <v>0</v>
      </c>
      <c r="AS104" s="9">
        <f t="shared" si="53"/>
        <v>9</v>
      </c>
      <c r="AV104" s="1"/>
    </row>
    <row r="105" spans="1:48" x14ac:dyDescent="0.35">
      <c r="A105" t="s">
        <v>100</v>
      </c>
      <c r="B105" s="1">
        <v>2.4229572045708647E-2</v>
      </c>
      <c r="C105" s="5">
        <f t="shared" si="44"/>
        <v>0</v>
      </c>
      <c r="D105" s="5">
        <f t="shared" si="45"/>
        <v>0</v>
      </c>
      <c r="E105" s="1">
        <v>0.59572413141498393</v>
      </c>
      <c r="F105" s="5">
        <f t="shared" si="27"/>
        <v>0</v>
      </c>
      <c r="G105" s="5">
        <f t="shared" si="28"/>
        <v>0</v>
      </c>
      <c r="H105" s="1">
        <v>0.59607812672234151</v>
      </c>
      <c r="I105" s="5">
        <f t="shared" si="29"/>
        <v>0</v>
      </c>
      <c r="J105" s="5">
        <f t="shared" si="30"/>
        <v>0</v>
      </c>
      <c r="K105" s="1">
        <v>0.21385386700547557</v>
      </c>
      <c r="L105" s="5">
        <f t="shared" si="31"/>
        <v>0</v>
      </c>
      <c r="M105" s="5">
        <f t="shared" si="32"/>
        <v>0</v>
      </c>
      <c r="N105" s="8">
        <f t="shared" si="33"/>
        <v>0</v>
      </c>
      <c r="O105" s="8">
        <f t="shared" si="34"/>
        <v>0</v>
      </c>
      <c r="P105" s="8" t="str">
        <f t="shared" si="35"/>
        <v>Nee</v>
      </c>
      <c r="Q105" s="8">
        <f t="shared" si="36"/>
        <v>0</v>
      </c>
      <c r="R105" s="1">
        <v>6.81348014681348E-3</v>
      </c>
      <c r="S105" s="8">
        <f t="shared" si="37"/>
        <v>0</v>
      </c>
      <c r="T105" s="1">
        <v>2.3979207339144677E-2</v>
      </c>
      <c r="U105" s="8">
        <f t="shared" si="38"/>
        <v>0</v>
      </c>
      <c r="V105" s="1">
        <v>2.5205893622940408E-2</v>
      </c>
      <c r="W105" s="4">
        <f t="shared" si="39"/>
        <v>0</v>
      </c>
      <c r="X105" s="5">
        <f t="shared" si="40"/>
        <v>0</v>
      </c>
      <c r="Y105" s="5">
        <f t="shared" si="41"/>
        <v>0</v>
      </c>
      <c r="Z105" s="1">
        <v>3.4578055860291529E-2</v>
      </c>
      <c r="AA105" s="5">
        <f t="shared" si="46"/>
        <v>0</v>
      </c>
      <c r="AB105" s="5">
        <f t="shared" si="42"/>
        <v>0</v>
      </c>
      <c r="AC105" s="5">
        <f t="shared" si="47"/>
        <v>0</v>
      </c>
      <c r="AD105" s="5">
        <f t="shared" si="48"/>
        <v>0</v>
      </c>
      <c r="AE105" s="1">
        <v>0.67196770027196451</v>
      </c>
      <c r="AF105" s="5">
        <f t="shared" si="49"/>
        <v>0</v>
      </c>
      <c r="AG105" s="5">
        <f t="shared" si="50"/>
        <v>0</v>
      </c>
      <c r="AH105" s="1">
        <v>8.9422777953682753E-2</v>
      </c>
      <c r="AI105" s="6">
        <f t="shared" si="43"/>
        <v>0</v>
      </c>
      <c r="AJ105" s="23">
        <v>1828.6986748384959</v>
      </c>
      <c r="AO105" t="s">
        <v>327</v>
      </c>
      <c r="AP105" s="7">
        <v>0.1925</v>
      </c>
      <c r="AQ105" s="10">
        <f t="shared" si="51"/>
        <v>0</v>
      </c>
      <c r="AR105" s="10">
        <f t="shared" si="52"/>
        <v>0</v>
      </c>
      <c r="AS105" s="9">
        <f t="shared" si="53"/>
        <v>10</v>
      </c>
      <c r="AV105" s="1"/>
    </row>
    <row r="106" spans="1:48" x14ac:dyDescent="0.35">
      <c r="A106" t="s">
        <v>101</v>
      </c>
      <c r="B106" s="1">
        <v>-4.9148091890682588E-2</v>
      </c>
      <c r="C106" s="5">
        <f t="shared" si="44"/>
        <v>0.5</v>
      </c>
      <c r="D106" s="5">
        <f t="shared" si="45"/>
        <v>0.5</v>
      </c>
      <c r="E106" s="1">
        <v>0.56175303495943574</v>
      </c>
      <c r="F106" s="5">
        <f t="shared" si="27"/>
        <v>0</v>
      </c>
      <c r="G106" s="5">
        <f t="shared" si="28"/>
        <v>0</v>
      </c>
      <c r="H106" s="1">
        <v>0.27787652925453626</v>
      </c>
      <c r="I106" s="5">
        <f t="shared" si="29"/>
        <v>0</v>
      </c>
      <c r="J106" s="5">
        <f t="shared" si="30"/>
        <v>0</v>
      </c>
      <c r="K106" s="1">
        <v>0.39997695150149815</v>
      </c>
      <c r="L106" s="5">
        <f t="shared" si="31"/>
        <v>0</v>
      </c>
      <c r="M106" s="5">
        <f t="shared" si="32"/>
        <v>0</v>
      </c>
      <c r="N106" s="8">
        <f t="shared" si="33"/>
        <v>0</v>
      </c>
      <c r="O106" s="8">
        <f t="shared" si="34"/>
        <v>0</v>
      </c>
      <c r="P106" s="8" t="str">
        <f t="shared" si="35"/>
        <v>Nee</v>
      </c>
      <c r="Q106" s="8">
        <f t="shared" si="36"/>
        <v>0</v>
      </c>
      <c r="R106" s="1">
        <v>5.609456314234159E-2</v>
      </c>
      <c r="S106" s="8">
        <f t="shared" si="37"/>
        <v>0</v>
      </c>
      <c r="T106" s="1">
        <v>7.6705130223153201E-3</v>
      </c>
      <c r="U106" s="8">
        <f t="shared" si="38"/>
        <v>0</v>
      </c>
      <c r="V106" s="1">
        <v>1.1774818373426589E-3</v>
      </c>
      <c r="W106" s="4">
        <f t="shared" si="39"/>
        <v>0</v>
      </c>
      <c r="X106" s="5">
        <f t="shared" si="40"/>
        <v>0</v>
      </c>
      <c r="Y106" s="5">
        <f t="shared" si="41"/>
        <v>0</v>
      </c>
      <c r="Z106" s="1">
        <v>2.5395339526887797E-2</v>
      </c>
      <c r="AA106" s="5">
        <f t="shared" si="46"/>
        <v>0</v>
      </c>
      <c r="AB106" s="5">
        <f t="shared" si="42"/>
        <v>0</v>
      </c>
      <c r="AC106" s="5">
        <f t="shared" si="47"/>
        <v>0</v>
      </c>
      <c r="AD106" s="5">
        <f t="shared" si="48"/>
        <v>0</v>
      </c>
      <c r="AE106" s="1">
        <v>0.71686271739258423</v>
      </c>
      <c r="AF106" s="5">
        <f t="shared" si="49"/>
        <v>0</v>
      </c>
      <c r="AG106" s="5">
        <f t="shared" si="50"/>
        <v>0</v>
      </c>
      <c r="AH106" s="1">
        <v>1.677560434404652E-2</v>
      </c>
      <c r="AI106" s="6">
        <f t="shared" si="43"/>
        <v>0</v>
      </c>
      <c r="AJ106" s="23">
        <v>2681.5103307387967</v>
      </c>
      <c r="AO106" t="s">
        <v>328</v>
      </c>
      <c r="AP106" s="7">
        <v>0.24249999999999999</v>
      </c>
      <c r="AQ106" s="10">
        <f t="shared" si="51"/>
        <v>0</v>
      </c>
      <c r="AR106" s="10">
        <f t="shared" si="52"/>
        <v>0</v>
      </c>
      <c r="AS106" s="9">
        <f t="shared" si="53"/>
        <v>9</v>
      </c>
      <c r="AV106" s="1"/>
    </row>
    <row r="107" spans="1:48" x14ac:dyDescent="0.35">
      <c r="A107" t="s">
        <v>102</v>
      </c>
      <c r="B107" s="1">
        <v>-3.2105957707039168E-2</v>
      </c>
      <c r="C107" s="5">
        <f t="shared" si="44"/>
        <v>0</v>
      </c>
      <c r="D107" s="5">
        <f t="shared" si="45"/>
        <v>0</v>
      </c>
      <c r="E107" s="1">
        <v>0.68158507408241875</v>
      </c>
      <c r="F107" s="5">
        <f t="shared" si="27"/>
        <v>0</v>
      </c>
      <c r="G107" s="5">
        <f t="shared" si="28"/>
        <v>0</v>
      </c>
      <c r="H107" s="1">
        <v>0.62615163024236375</v>
      </c>
      <c r="I107" s="5">
        <f t="shared" si="29"/>
        <v>0</v>
      </c>
      <c r="J107" s="5">
        <f t="shared" si="30"/>
        <v>0</v>
      </c>
      <c r="K107" s="1">
        <v>0.25171265829784883</v>
      </c>
      <c r="L107" s="5">
        <f t="shared" si="31"/>
        <v>0</v>
      </c>
      <c r="M107" s="5">
        <f t="shared" si="32"/>
        <v>0</v>
      </c>
      <c r="N107" s="8">
        <f t="shared" si="33"/>
        <v>0</v>
      </c>
      <c r="O107" s="8">
        <f t="shared" si="34"/>
        <v>0</v>
      </c>
      <c r="P107" s="8" t="str">
        <f t="shared" si="35"/>
        <v>Nee</v>
      </c>
      <c r="Q107" s="8">
        <f t="shared" si="36"/>
        <v>0</v>
      </c>
      <c r="R107" s="1">
        <v>2.4292223166684578E-2</v>
      </c>
      <c r="S107" s="8">
        <f t="shared" si="37"/>
        <v>0</v>
      </c>
      <c r="T107" s="1">
        <v>6.9007850612218521E-2</v>
      </c>
      <c r="U107" s="8">
        <f t="shared" si="38"/>
        <v>0</v>
      </c>
      <c r="V107" s="1">
        <v>1.3821386805712018E-2</v>
      </c>
      <c r="W107" s="4">
        <f t="shared" si="39"/>
        <v>0</v>
      </c>
      <c r="X107" s="5">
        <f t="shared" si="40"/>
        <v>0</v>
      </c>
      <c r="Y107" s="5">
        <f t="shared" si="41"/>
        <v>0</v>
      </c>
      <c r="Z107" s="1">
        <v>6.520433014687738E-3</v>
      </c>
      <c r="AA107" s="5">
        <f t="shared" si="46"/>
        <v>0.5</v>
      </c>
      <c r="AB107" s="5">
        <f t="shared" si="42"/>
        <v>0</v>
      </c>
      <c r="AC107" s="5">
        <f t="shared" si="47"/>
        <v>0</v>
      </c>
      <c r="AD107" s="5">
        <f t="shared" si="48"/>
        <v>0</v>
      </c>
      <c r="AE107" s="1">
        <v>0.68261754506881478</v>
      </c>
      <c r="AF107" s="5">
        <f t="shared" si="49"/>
        <v>0</v>
      </c>
      <c r="AG107" s="5">
        <f t="shared" si="50"/>
        <v>0</v>
      </c>
      <c r="AH107" s="1">
        <v>1.3166650778659158E-2</v>
      </c>
      <c r="AI107" s="6">
        <f t="shared" si="43"/>
        <v>0</v>
      </c>
      <c r="AJ107" s="23">
        <v>2430.7352490826052</v>
      </c>
      <c r="AO107" t="s">
        <v>328</v>
      </c>
      <c r="AP107" s="7">
        <v>0.22349999999999998</v>
      </c>
      <c r="AQ107" s="10">
        <f t="shared" si="51"/>
        <v>0</v>
      </c>
      <c r="AR107" s="10">
        <f t="shared" si="52"/>
        <v>0</v>
      </c>
      <c r="AS107" s="9">
        <f t="shared" si="53"/>
        <v>9.5</v>
      </c>
      <c r="AV107" s="1"/>
    </row>
    <row r="108" spans="1:48" x14ac:dyDescent="0.35">
      <c r="A108" t="s">
        <v>389</v>
      </c>
      <c r="B108" s="1">
        <v>-3.1412885054829774E-2</v>
      </c>
      <c r="C108" s="5">
        <f t="shared" si="44"/>
        <v>0</v>
      </c>
      <c r="D108" s="5">
        <f t="shared" si="45"/>
        <v>0</v>
      </c>
      <c r="E108" s="1">
        <v>0.95452064123697011</v>
      </c>
      <c r="F108" s="5">
        <f t="shared" si="27"/>
        <v>0</v>
      </c>
      <c r="G108" s="5">
        <f t="shared" si="28"/>
        <v>0</v>
      </c>
      <c r="H108" s="1">
        <v>0.9633701817326713</v>
      </c>
      <c r="I108" s="5">
        <f t="shared" si="29"/>
        <v>0.5</v>
      </c>
      <c r="J108" s="5">
        <f t="shared" si="30"/>
        <v>0</v>
      </c>
      <c r="K108" s="1">
        <v>0.13096018404003332</v>
      </c>
      <c r="L108" s="5">
        <f t="shared" si="31"/>
        <v>0.5</v>
      </c>
      <c r="M108" s="5">
        <f t="shared" si="32"/>
        <v>0</v>
      </c>
      <c r="N108" s="8">
        <f t="shared" si="33"/>
        <v>0</v>
      </c>
      <c r="O108" s="8">
        <f t="shared" si="34"/>
        <v>0</v>
      </c>
      <c r="P108" s="8" t="str">
        <f t="shared" si="35"/>
        <v>Nee</v>
      </c>
      <c r="Q108" s="8">
        <f t="shared" si="36"/>
        <v>0</v>
      </c>
      <c r="R108" s="1">
        <v>3.6765896654566017E-5</v>
      </c>
      <c r="S108" s="8">
        <f t="shared" si="37"/>
        <v>0</v>
      </c>
      <c r="T108" s="1">
        <v>3.3138083531856655E-2</v>
      </c>
      <c r="U108" s="8">
        <f t="shared" si="38"/>
        <v>0</v>
      </c>
      <c r="V108" s="1">
        <v>2.1083677347587117E-2</v>
      </c>
      <c r="W108" s="4">
        <f t="shared" si="39"/>
        <v>0</v>
      </c>
      <c r="X108" s="5">
        <f t="shared" si="40"/>
        <v>0</v>
      </c>
      <c r="Y108" s="5">
        <f t="shared" si="41"/>
        <v>0</v>
      </c>
      <c r="Z108" s="1">
        <v>3.6992634646555417E-2</v>
      </c>
      <c r="AA108" s="5">
        <f t="shared" si="46"/>
        <v>0</v>
      </c>
      <c r="AB108" s="5">
        <f t="shared" si="42"/>
        <v>0</v>
      </c>
      <c r="AC108" s="5">
        <f t="shared" si="47"/>
        <v>0</v>
      </c>
      <c r="AD108" s="5">
        <f t="shared" si="48"/>
        <v>0</v>
      </c>
      <c r="AE108" s="1">
        <v>0.74226100331553879</v>
      </c>
      <c r="AF108" s="5">
        <f t="shared" si="49"/>
        <v>0</v>
      </c>
      <c r="AG108" s="5">
        <f t="shared" si="50"/>
        <v>0</v>
      </c>
      <c r="AH108" s="1">
        <v>-2.1391089222380859E-2</v>
      </c>
      <c r="AI108" s="6">
        <f t="shared" si="43"/>
        <v>1</v>
      </c>
      <c r="AJ108" s="23">
        <v>2686.2197114879723</v>
      </c>
      <c r="AO108" t="s">
        <v>328</v>
      </c>
      <c r="AP108" s="7">
        <v>0.21350000000000002</v>
      </c>
      <c r="AQ108" s="10">
        <f t="shared" si="51"/>
        <v>0</v>
      </c>
      <c r="AR108" s="10">
        <f t="shared" si="52"/>
        <v>0</v>
      </c>
      <c r="AS108" s="9">
        <f t="shared" si="53"/>
        <v>8</v>
      </c>
      <c r="AV108" s="1"/>
    </row>
    <row r="109" spans="1:48" x14ac:dyDescent="0.35">
      <c r="A109" t="s">
        <v>103</v>
      </c>
      <c r="B109" s="1">
        <v>-8.6605344573410015E-2</v>
      </c>
      <c r="C109" s="5">
        <f t="shared" si="44"/>
        <v>0.5</v>
      </c>
      <c r="D109" s="5">
        <f t="shared" si="45"/>
        <v>0.5</v>
      </c>
      <c r="E109" s="1">
        <v>0.93706526027283488</v>
      </c>
      <c r="F109" s="5">
        <f t="shared" si="27"/>
        <v>0</v>
      </c>
      <c r="G109" s="5">
        <f t="shared" si="28"/>
        <v>0</v>
      </c>
      <c r="H109" s="1">
        <v>0.91587300928136872</v>
      </c>
      <c r="I109" s="5">
        <f t="shared" si="29"/>
        <v>0.5</v>
      </c>
      <c r="J109" s="5">
        <f t="shared" si="30"/>
        <v>0</v>
      </c>
      <c r="K109" s="1">
        <v>0.1648294039696524</v>
      </c>
      <c r="L109" s="5">
        <f t="shared" si="31"/>
        <v>0.5</v>
      </c>
      <c r="M109" s="5">
        <f t="shared" si="32"/>
        <v>0</v>
      </c>
      <c r="N109" s="8">
        <f t="shared" si="33"/>
        <v>0</v>
      </c>
      <c r="O109" s="8">
        <f t="shared" si="34"/>
        <v>1</v>
      </c>
      <c r="P109" s="8" t="str">
        <f t="shared" si="35"/>
        <v>Nee</v>
      </c>
      <c r="Q109" s="8">
        <f t="shared" si="36"/>
        <v>0</v>
      </c>
      <c r="R109" s="1">
        <v>-3.5392845371802345E-2</v>
      </c>
      <c r="S109" s="8">
        <f t="shared" si="37"/>
        <v>1</v>
      </c>
      <c r="T109" s="1">
        <v>7.6318447284064464E-2</v>
      </c>
      <c r="U109" s="8">
        <f t="shared" si="38"/>
        <v>0</v>
      </c>
      <c r="V109" s="1">
        <v>1.5925749050061253E-2</v>
      </c>
      <c r="W109" s="4">
        <f t="shared" si="39"/>
        <v>0</v>
      </c>
      <c r="X109" s="5">
        <f t="shared" si="40"/>
        <v>0</v>
      </c>
      <c r="Y109" s="5">
        <f t="shared" si="41"/>
        <v>0</v>
      </c>
      <c r="Z109" s="1">
        <v>0.10921181038599696</v>
      </c>
      <c r="AA109" s="5">
        <f t="shared" si="46"/>
        <v>0</v>
      </c>
      <c r="AB109" s="5">
        <f t="shared" si="42"/>
        <v>0</v>
      </c>
      <c r="AC109" s="5">
        <f t="shared" si="47"/>
        <v>0.5</v>
      </c>
      <c r="AD109" s="5">
        <f t="shared" si="48"/>
        <v>0.5</v>
      </c>
      <c r="AE109" s="1">
        <v>0.73852287120284044</v>
      </c>
      <c r="AF109" s="5">
        <f t="shared" si="49"/>
        <v>0</v>
      </c>
      <c r="AG109" s="5">
        <f t="shared" si="50"/>
        <v>0</v>
      </c>
      <c r="AH109" s="1">
        <v>1.016824141315162E-2</v>
      </c>
      <c r="AI109" s="6">
        <f t="shared" si="43"/>
        <v>0</v>
      </c>
      <c r="AJ109" s="23">
        <v>2043.4235093211896</v>
      </c>
      <c r="AO109" t="s">
        <v>326</v>
      </c>
      <c r="AP109" s="7">
        <v>0.27500000000000002</v>
      </c>
      <c r="AQ109" s="10">
        <f t="shared" si="51"/>
        <v>0.5</v>
      </c>
      <c r="AR109" s="10">
        <f t="shared" si="52"/>
        <v>0</v>
      </c>
      <c r="AS109" s="9">
        <f t="shared" si="53"/>
        <v>7</v>
      </c>
      <c r="AV109" s="1"/>
    </row>
    <row r="110" spans="1:48" x14ac:dyDescent="0.35">
      <c r="A110" t="s">
        <v>104</v>
      </c>
      <c r="B110" s="1">
        <v>4.6786849933326498E-2</v>
      </c>
      <c r="C110" s="5">
        <f t="shared" si="44"/>
        <v>0</v>
      </c>
      <c r="D110" s="5">
        <f t="shared" si="45"/>
        <v>0</v>
      </c>
      <c r="E110" s="1">
        <v>0.22043286490922145</v>
      </c>
      <c r="F110" s="5">
        <f t="shared" si="27"/>
        <v>0</v>
      </c>
      <c r="G110" s="5">
        <f t="shared" si="28"/>
        <v>0</v>
      </c>
      <c r="H110" s="1">
        <v>0.21840675966765821</v>
      </c>
      <c r="I110" s="5">
        <f t="shared" si="29"/>
        <v>0</v>
      </c>
      <c r="J110" s="5">
        <f t="shared" si="30"/>
        <v>0</v>
      </c>
      <c r="K110" s="1">
        <v>0.27643206815436455</v>
      </c>
      <c r="L110" s="5">
        <f t="shared" si="31"/>
        <v>0</v>
      </c>
      <c r="M110" s="5">
        <f t="shared" si="32"/>
        <v>0</v>
      </c>
      <c r="N110" s="8">
        <f t="shared" si="33"/>
        <v>0</v>
      </c>
      <c r="O110" s="8">
        <f t="shared" si="34"/>
        <v>0</v>
      </c>
      <c r="P110" s="8" t="str">
        <f t="shared" si="35"/>
        <v>Nee</v>
      </c>
      <c r="Q110" s="8">
        <f t="shared" si="36"/>
        <v>0</v>
      </c>
      <c r="R110" s="1">
        <v>9.4773587827090638E-2</v>
      </c>
      <c r="S110" s="8">
        <f t="shared" si="37"/>
        <v>0</v>
      </c>
      <c r="T110" s="1">
        <v>0.11785531041559774</v>
      </c>
      <c r="U110" s="8">
        <f t="shared" si="38"/>
        <v>0</v>
      </c>
      <c r="V110" s="1">
        <v>6.1634526618114679E-2</v>
      </c>
      <c r="W110" s="4">
        <f t="shared" si="39"/>
        <v>0</v>
      </c>
      <c r="X110" s="5">
        <f t="shared" si="40"/>
        <v>0</v>
      </c>
      <c r="Y110" s="5">
        <f t="shared" si="41"/>
        <v>0</v>
      </c>
      <c r="Z110" s="1">
        <v>-7.7283567545389275E-3</v>
      </c>
      <c r="AA110" s="5">
        <f t="shared" si="46"/>
        <v>0.5</v>
      </c>
      <c r="AB110" s="5">
        <f t="shared" si="42"/>
        <v>0.5</v>
      </c>
      <c r="AC110" s="5">
        <f t="shared" si="47"/>
        <v>0</v>
      </c>
      <c r="AD110" s="5">
        <f t="shared" si="48"/>
        <v>0</v>
      </c>
      <c r="AE110" s="1">
        <v>0.73592163298799873</v>
      </c>
      <c r="AF110" s="5">
        <f t="shared" si="49"/>
        <v>0</v>
      </c>
      <c r="AG110" s="5">
        <f t="shared" si="50"/>
        <v>0</v>
      </c>
      <c r="AH110" s="1">
        <v>1.3463944044030398E-2</v>
      </c>
      <c r="AI110" s="6">
        <f t="shared" si="43"/>
        <v>0</v>
      </c>
      <c r="AJ110" s="23">
        <v>1882.4468574243606</v>
      </c>
      <c r="AL110" s="5">
        <v>1</v>
      </c>
      <c r="AO110" t="s">
        <v>326</v>
      </c>
      <c r="AP110" s="7">
        <v>0.1875</v>
      </c>
      <c r="AQ110" s="10">
        <f t="shared" si="51"/>
        <v>0</v>
      </c>
      <c r="AR110" s="10">
        <f t="shared" si="52"/>
        <v>0</v>
      </c>
      <c r="AS110" s="9">
        <f t="shared" si="53"/>
        <v>8</v>
      </c>
      <c r="AV110" s="1"/>
    </row>
    <row r="111" spans="1:48" x14ac:dyDescent="0.35">
      <c r="A111" t="s">
        <v>105</v>
      </c>
      <c r="B111" s="1">
        <v>-5.894229166554652E-3</v>
      </c>
      <c r="C111" s="5">
        <f t="shared" si="44"/>
        <v>0</v>
      </c>
      <c r="D111" s="5">
        <f t="shared" si="45"/>
        <v>0</v>
      </c>
      <c r="E111" s="1">
        <v>0.54209299574701453</v>
      </c>
      <c r="F111" s="5">
        <f t="shared" si="27"/>
        <v>0</v>
      </c>
      <c r="G111" s="5">
        <f t="shared" si="28"/>
        <v>0</v>
      </c>
      <c r="H111" s="1">
        <v>0.54198524628065403</v>
      </c>
      <c r="I111" s="5">
        <f t="shared" si="29"/>
        <v>0</v>
      </c>
      <c r="J111" s="5">
        <f t="shared" si="30"/>
        <v>0</v>
      </c>
      <c r="K111" s="1">
        <v>0.3404224189283811</v>
      </c>
      <c r="L111" s="5">
        <f t="shared" si="31"/>
        <v>0</v>
      </c>
      <c r="M111" s="5">
        <f t="shared" si="32"/>
        <v>0</v>
      </c>
      <c r="N111" s="8">
        <f t="shared" si="33"/>
        <v>0</v>
      </c>
      <c r="O111" s="8">
        <f t="shared" si="34"/>
        <v>0</v>
      </c>
      <c r="P111" s="8" t="str">
        <f t="shared" si="35"/>
        <v>Nee</v>
      </c>
      <c r="Q111" s="8">
        <f t="shared" si="36"/>
        <v>0</v>
      </c>
      <c r="R111" s="1">
        <v>6.0467503958043962E-2</v>
      </c>
      <c r="S111" s="8">
        <f t="shared" si="37"/>
        <v>0</v>
      </c>
      <c r="T111" s="1">
        <v>9.3199967779726375E-2</v>
      </c>
      <c r="U111" s="8">
        <f t="shared" si="38"/>
        <v>0</v>
      </c>
      <c r="V111" s="1">
        <v>3.9993386634549724E-2</v>
      </c>
      <c r="W111" s="4">
        <f t="shared" si="39"/>
        <v>0</v>
      </c>
      <c r="X111" s="5">
        <f t="shared" si="40"/>
        <v>0</v>
      </c>
      <c r="Y111" s="5">
        <f t="shared" si="41"/>
        <v>0</v>
      </c>
      <c r="Z111" s="1">
        <v>2.5180859414905343E-2</v>
      </c>
      <c r="AA111" s="5">
        <f t="shared" si="46"/>
        <v>0</v>
      </c>
      <c r="AB111" s="5">
        <f t="shared" si="42"/>
        <v>0</v>
      </c>
      <c r="AC111" s="5">
        <f t="shared" si="47"/>
        <v>0</v>
      </c>
      <c r="AD111" s="5">
        <f t="shared" si="48"/>
        <v>0</v>
      </c>
      <c r="AE111" s="1">
        <v>0.72431003242162084</v>
      </c>
      <c r="AF111" s="5">
        <f t="shared" si="49"/>
        <v>0</v>
      </c>
      <c r="AG111" s="5">
        <f t="shared" si="50"/>
        <v>0</v>
      </c>
      <c r="AH111" s="1">
        <v>4.2622205849639584E-2</v>
      </c>
      <c r="AI111" s="6">
        <f t="shared" si="43"/>
        <v>0</v>
      </c>
      <c r="AJ111" s="23">
        <v>2236.5157305113462</v>
      </c>
      <c r="AL111" s="5">
        <v>1</v>
      </c>
      <c r="AO111" t="s">
        <v>328</v>
      </c>
      <c r="AP111" s="7">
        <v>0.20500000000000002</v>
      </c>
      <c r="AQ111" s="10">
        <f t="shared" si="51"/>
        <v>0</v>
      </c>
      <c r="AR111" s="10">
        <f t="shared" si="52"/>
        <v>0</v>
      </c>
      <c r="AS111" s="9">
        <f t="shared" si="53"/>
        <v>9</v>
      </c>
      <c r="AV111" s="1"/>
    </row>
    <row r="112" spans="1:48" x14ac:dyDescent="0.35">
      <c r="A112" t="s">
        <v>106</v>
      </c>
      <c r="B112" s="1">
        <v>7.6482461216279524E-2</v>
      </c>
      <c r="C112" s="5">
        <f t="shared" si="44"/>
        <v>0</v>
      </c>
      <c r="D112" s="5">
        <f t="shared" si="45"/>
        <v>0</v>
      </c>
      <c r="E112" s="1">
        <v>0.61030455209280543</v>
      </c>
      <c r="F112" s="5">
        <f t="shared" si="27"/>
        <v>0</v>
      </c>
      <c r="G112" s="5">
        <f t="shared" si="28"/>
        <v>0</v>
      </c>
      <c r="H112" s="1">
        <v>0.55480559918437078</v>
      </c>
      <c r="I112" s="5">
        <f t="shared" si="29"/>
        <v>0</v>
      </c>
      <c r="J112" s="5">
        <f t="shared" si="30"/>
        <v>0</v>
      </c>
      <c r="K112" s="1">
        <v>0.37256703025663923</v>
      </c>
      <c r="L112" s="5">
        <f t="shared" si="31"/>
        <v>0</v>
      </c>
      <c r="M112" s="5">
        <f t="shared" si="32"/>
        <v>0</v>
      </c>
      <c r="N112" s="8">
        <f t="shared" si="33"/>
        <v>0</v>
      </c>
      <c r="O112" s="8">
        <f t="shared" si="34"/>
        <v>0</v>
      </c>
      <c r="P112" s="8" t="str">
        <f t="shared" si="35"/>
        <v>Nee</v>
      </c>
      <c r="Q112" s="8">
        <f t="shared" si="36"/>
        <v>0</v>
      </c>
      <c r="R112" s="1">
        <v>3.9962487431355866E-2</v>
      </c>
      <c r="S112" s="8">
        <f t="shared" si="37"/>
        <v>0</v>
      </c>
      <c r="T112" s="1">
        <v>-9.0725639862727202E-3</v>
      </c>
      <c r="U112" s="8">
        <f t="shared" si="38"/>
        <v>1</v>
      </c>
      <c r="V112" s="1">
        <v>2.8249083794880274E-2</v>
      </c>
      <c r="W112" s="4">
        <f t="shared" si="39"/>
        <v>0</v>
      </c>
      <c r="X112" s="5">
        <f t="shared" si="40"/>
        <v>0</v>
      </c>
      <c r="Y112" s="5">
        <f t="shared" si="41"/>
        <v>0</v>
      </c>
      <c r="Z112" s="1">
        <v>6.7087914358931969E-3</v>
      </c>
      <c r="AA112" s="5">
        <f t="shared" si="46"/>
        <v>0.5</v>
      </c>
      <c r="AB112" s="5">
        <f t="shared" si="42"/>
        <v>0</v>
      </c>
      <c r="AC112" s="5">
        <f t="shared" si="47"/>
        <v>0</v>
      </c>
      <c r="AD112" s="5">
        <f t="shared" si="48"/>
        <v>0</v>
      </c>
      <c r="AE112" s="1">
        <v>0.57251970185445422</v>
      </c>
      <c r="AF112" s="5">
        <f t="shared" si="49"/>
        <v>0</v>
      </c>
      <c r="AG112" s="5">
        <f t="shared" si="50"/>
        <v>0</v>
      </c>
      <c r="AH112" s="1">
        <v>2.9467937987379792E-2</v>
      </c>
      <c r="AI112" s="6">
        <f t="shared" si="43"/>
        <v>0</v>
      </c>
      <c r="AJ112" s="23">
        <v>2189.6218920111814</v>
      </c>
      <c r="AO112" t="s">
        <v>327</v>
      </c>
      <c r="AP112" s="7">
        <v>0.19650000000000001</v>
      </c>
      <c r="AQ112" s="10">
        <f t="shared" si="51"/>
        <v>0</v>
      </c>
      <c r="AR112" s="10">
        <f t="shared" si="52"/>
        <v>0</v>
      </c>
      <c r="AS112" s="9">
        <f t="shared" si="53"/>
        <v>9.5</v>
      </c>
      <c r="AV112" s="1"/>
    </row>
    <row r="113" spans="1:48" x14ac:dyDescent="0.35">
      <c r="A113" t="s">
        <v>107</v>
      </c>
      <c r="B113" s="1">
        <v>-0.11962177121771218</v>
      </c>
      <c r="C113" s="5">
        <f t="shared" si="44"/>
        <v>0.5</v>
      </c>
      <c r="D113" s="5">
        <f t="shared" si="45"/>
        <v>0.5</v>
      </c>
      <c r="E113" s="1">
        <v>0.67722324723247229</v>
      </c>
      <c r="F113" s="5">
        <f t="shared" si="27"/>
        <v>0</v>
      </c>
      <c r="G113" s="5">
        <f t="shared" si="28"/>
        <v>0</v>
      </c>
      <c r="H113" s="1">
        <v>0.6578771217712176</v>
      </c>
      <c r="I113" s="5">
        <f t="shared" si="29"/>
        <v>0</v>
      </c>
      <c r="J113" s="5">
        <f t="shared" si="30"/>
        <v>0</v>
      </c>
      <c r="K113" s="1">
        <v>0.20374120802430279</v>
      </c>
      <c r="L113" s="5">
        <f t="shared" si="31"/>
        <v>0</v>
      </c>
      <c r="M113" s="5">
        <f t="shared" si="32"/>
        <v>0</v>
      </c>
      <c r="N113" s="8">
        <f t="shared" si="33"/>
        <v>0</v>
      </c>
      <c r="O113" s="8">
        <f t="shared" si="34"/>
        <v>1</v>
      </c>
      <c r="P113" s="8" t="str">
        <f t="shared" si="35"/>
        <v>Nee</v>
      </c>
      <c r="Q113" s="8">
        <f t="shared" si="36"/>
        <v>0</v>
      </c>
      <c r="R113" s="1">
        <v>5.2039479025318074E-2</v>
      </c>
      <c r="S113" s="8">
        <f t="shared" si="37"/>
        <v>0</v>
      </c>
      <c r="T113" s="1">
        <v>8.9927380030554796E-2</v>
      </c>
      <c r="U113" s="8">
        <f t="shared" si="38"/>
        <v>0</v>
      </c>
      <c r="V113" s="1">
        <v>1.6079335793357935E-2</v>
      </c>
      <c r="W113" s="4">
        <f t="shared" si="39"/>
        <v>0</v>
      </c>
      <c r="X113" s="5">
        <f t="shared" si="40"/>
        <v>0</v>
      </c>
      <c r="Y113" s="5">
        <f t="shared" si="41"/>
        <v>0</v>
      </c>
      <c r="Z113" s="1">
        <v>8.5122232472324727E-2</v>
      </c>
      <c r="AA113" s="5">
        <f t="shared" si="46"/>
        <v>0</v>
      </c>
      <c r="AB113" s="5">
        <f t="shared" si="42"/>
        <v>0</v>
      </c>
      <c r="AC113" s="5">
        <f t="shared" si="47"/>
        <v>0.5</v>
      </c>
      <c r="AD113" s="5">
        <f t="shared" si="48"/>
        <v>0.5</v>
      </c>
      <c r="AE113" s="1">
        <v>0.70075645756457561</v>
      </c>
      <c r="AF113" s="5">
        <f t="shared" si="49"/>
        <v>0</v>
      </c>
      <c r="AG113" s="5">
        <f t="shared" si="50"/>
        <v>0</v>
      </c>
      <c r="AH113" s="1">
        <v>2.911751390970941E-2</v>
      </c>
      <c r="AI113" s="6">
        <f t="shared" si="43"/>
        <v>0</v>
      </c>
      <c r="AJ113" s="23">
        <v>2046.0014751627489</v>
      </c>
      <c r="AO113" t="s">
        <v>326</v>
      </c>
      <c r="AP113" s="7">
        <v>0.27650000000000002</v>
      </c>
      <c r="AQ113" s="10">
        <f t="shared" si="51"/>
        <v>0.5</v>
      </c>
      <c r="AR113" s="10">
        <f t="shared" si="52"/>
        <v>0</v>
      </c>
      <c r="AS113" s="9">
        <f t="shared" si="53"/>
        <v>8</v>
      </c>
      <c r="AV113" s="1"/>
    </row>
    <row r="114" spans="1:48" x14ac:dyDescent="0.35">
      <c r="A114" t="s">
        <v>108</v>
      </c>
      <c r="B114" s="1">
        <v>1.7228897633655399E-2</v>
      </c>
      <c r="C114" s="5">
        <f t="shared" si="44"/>
        <v>0</v>
      </c>
      <c r="D114" s="5">
        <f t="shared" si="45"/>
        <v>0</v>
      </c>
      <c r="E114" s="1">
        <v>0.30619714550329818</v>
      </c>
      <c r="F114" s="5">
        <f t="shared" si="27"/>
        <v>0</v>
      </c>
      <c r="G114" s="5">
        <f t="shared" si="28"/>
        <v>0</v>
      </c>
      <c r="H114" s="1">
        <v>0.25497385332788697</v>
      </c>
      <c r="I114" s="5">
        <f t="shared" si="29"/>
        <v>0</v>
      </c>
      <c r="J114" s="5">
        <f t="shared" si="30"/>
        <v>0</v>
      </c>
      <c r="K114" s="1">
        <v>0.46103020253720017</v>
      </c>
      <c r="L114" s="5">
        <f t="shared" si="31"/>
        <v>0</v>
      </c>
      <c r="M114" s="5">
        <f t="shared" si="32"/>
        <v>0</v>
      </c>
      <c r="N114" s="8">
        <f t="shared" si="33"/>
        <v>0</v>
      </c>
      <c r="O114" s="8">
        <f t="shared" si="34"/>
        <v>0</v>
      </c>
      <c r="P114" s="8" t="str">
        <f t="shared" si="35"/>
        <v>Nee</v>
      </c>
      <c r="Q114" s="8">
        <f t="shared" si="36"/>
        <v>0</v>
      </c>
      <c r="R114" s="1">
        <v>6.1351272585972408E-2</v>
      </c>
      <c r="S114" s="8">
        <f t="shared" si="37"/>
        <v>0</v>
      </c>
      <c r="T114" s="1">
        <v>8.1158448159397628E-2</v>
      </c>
      <c r="U114" s="8">
        <f t="shared" si="38"/>
        <v>0</v>
      </c>
      <c r="V114" s="1">
        <v>2.8795716232776158E-2</v>
      </c>
      <c r="W114" s="4">
        <f t="shared" si="39"/>
        <v>0</v>
      </c>
      <c r="X114" s="5">
        <f t="shared" si="40"/>
        <v>0</v>
      </c>
      <c r="Y114" s="5">
        <f t="shared" si="41"/>
        <v>0</v>
      </c>
      <c r="Z114" s="1">
        <v>1.3805361988845704E-2</v>
      </c>
      <c r="AA114" s="5">
        <f t="shared" si="46"/>
        <v>0.5</v>
      </c>
      <c r="AB114" s="5">
        <f t="shared" si="42"/>
        <v>0</v>
      </c>
      <c r="AC114" s="5">
        <f t="shared" si="47"/>
        <v>0</v>
      </c>
      <c r="AD114" s="5">
        <f t="shared" si="48"/>
        <v>0</v>
      </c>
      <c r="AE114" s="1">
        <v>0.60232792335162721</v>
      </c>
      <c r="AF114" s="5">
        <f t="shared" si="49"/>
        <v>0</v>
      </c>
      <c r="AG114" s="5">
        <f t="shared" si="50"/>
        <v>0</v>
      </c>
      <c r="AH114" s="1">
        <v>1.4484929302636571E-2</v>
      </c>
      <c r="AI114" s="6">
        <f t="shared" si="43"/>
        <v>0</v>
      </c>
      <c r="AJ114" s="23">
        <v>2619.2986556918577</v>
      </c>
      <c r="AN114" s="5">
        <v>1</v>
      </c>
      <c r="AO114" t="s">
        <v>326</v>
      </c>
      <c r="AP114" s="7">
        <v>0.20799999999999999</v>
      </c>
      <c r="AQ114" s="10">
        <f t="shared" si="51"/>
        <v>0</v>
      </c>
      <c r="AR114" s="10">
        <f t="shared" si="52"/>
        <v>0</v>
      </c>
      <c r="AS114" s="9">
        <f t="shared" si="53"/>
        <v>8.5</v>
      </c>
      <c r="AV114" s="1"/>
    </row>
    <row r="115" spans="1:48" x14ac:dyDescent="0.35">
      <c r="A115" t="s">
        <v>109</v>
      </c>
      <c r="B115" s="1">
        <v>3.8986659374572727E-2</v>
      </c>
      <c r="C115" s="5">
        <f t="shared" si="44"/>
        <v>0</v>
      </c>
      <c r="D115" s="5">
        <f t="shared" si="45"/>
        <v>0</v>
      </c>
      <c r="E115" s="1">
        <v>0.53105650721721975</v>
      </c>
      <c r="F115" s="5">
        <f t="shared" si="27"/>
        <v>0</v>
      </c>
      <c r="G115" s="5">
        <f t="shared" si="28"/>
        <v>0</v>
      </c>
      <c r="H115" s="1">
        <v>0.2900636756059925</v>
      </c>
      <c r="I115" s="5">
        <f t="shared" si="29"/>
        <v>0</v>
      </c>
      <c r="J115" s="5">
        <f t="shared" si="30"/>
        <v>0</v>
      </c>
      <c r="K115" s="1">
        <v>0.31796949278657349</v>
      </c>
      <c r="L115" s="5">
        <f t="shared" si="31"/>
        <v>0</v>
      </c>
      <c r="M115" s="5">
        <f t="shared" si="32"/>
        <v>0</v>
      </c>
      <c r="N115" s="8">
        <f t="shared" si="33"/>
        <v>0</v>
      </c>
      <c r="O115" s="8">
        <f t="shared" si="34"/>
        <v>1</v>
      </c>
      <c r="P115" s="8" t="str">
        <f t="shared" si="35"/>
        <v>Nee</v>
      </c>
      <c r="Q115" s="8">
        <f t="shared" si="36"/>
        <v>0</v>
      </c>
      <c r="R115" s="1">
        <v>4.0662438733420743E-2</v>
      </c>
      <c r="S115" s="8">
        <f t="shared" si="37"/>
        <v>0</v>
      </c>
      <c r="T115" s="1">
        <v>1.9236585808481036E-2</v>
      </c>
      <c r="U115" s="8">
        <f t="shared" si="38"/>
        <v>0</v>
      </c>
      <c r="V115" s="1">
        <v>-1.0689102877121706E-2</v>
      </c>
      <c r="W115" s="4">
        <f t="shared" si="39"/>
        <v>1</v>
      </c>
      <c r="X115" s="5">
        <f t="shared" si="40"/>
        <v>0</v>
      </c>
      <c r="Y115" s="5">
        <f t="shared" si="41"/>
        <v>0</v>
      </c>
      <c r="Z115" s="1">
        <v>-0.11065101470789304</v>
      </c>
      <c r="AA115" s="5">
        <f t="shared" si="46"/>
        <v>0.5</v>
      </c>
      <c r="AB115" s="5">
        <f t="shared" si="42"/>
        <v>0.5</v>
      </c>
      <c r="AC115" s="5">
        <f t="shared" si="47"/>
        <v>0</v>
      </c>
      <c r="AD115" s="5">
        <f t="shared" si="48"/>
        <v>0</v>
      </c>
      <c r="AE115" s="1">
        <v>0.59242729066156219</v>
      </c>
      <c r="AF115" s="5">
        <f t="shared" si="49"/>
        <v>0</v>
      </c>
      <c r="AG115" s="5">
        <f t="shared" si="50"/>
        <v>0</v>
      </c>
      <c r="AH115" s="1">
        <v>2.6844781166361069E-2</v>
      </c>
      <c r="AI115" s="6">
        <f t="shared" si="43"/>
        <v>0</v>
      </c>
      <c r="AJ115" s="23">
        <v>2794.4158179277947</v>
      </c>
      <c r="AO115" t="s">
        <v>328</v>
      </c>
      <c r="AP115" s="7">
        <v>0.22349999999999998</v>
      </c>
      <c r="AQ115" s="10">
        <f t="shared" si="51"/>
        <v>0</v>
      </c>
      <c r="AR115" s="10">
        <f t="shared" si="52"/>
        <v>0</v>
      </c>
      <c r="AS115" s="9">
        <f t="shared" si="53"/>
        <v>8</v>
      </c>
      <c r="AV115" s="1"/>
    </row>
    <row r="116" spans="1:48" x14ac:dyDescent="0.35">
      <c r="A116" t="s">
        <v>110</v>
      </c>
      <c r="B116" s="1">
        <v>-2.9248532219783359E-2</v>
      </c>
      <c r="C116" s="5">
        <f t="shared" si="44"/>
        <v>0</v>
      </c>
      <c r="D116" s="5">
        <f t="shared" si="45"/>
        <v>0</v>
      </c>
      <c r="E116" s="1">
        <v>0.23527312311508466</v>
      </c>
      <c r="F116" s="5">
        <f t="shared" si="27"/>
        <v>0</v>
      </c>
      <c r="G116" s="5">
        <f t="shared" si="28"/>
        <v>0</v>
      </c>
      <c r="H116" s="1">
        <v>0.18818958902153932</v>
      </c>
      <c r="I116" s="5">
        <f t="shared" si="29"/>
        <v>0</v>
      </c>
      <c r="J116" s="5">
        <f t="shared" si="30"/>
        <v>0</v>
      </c>
      <c r="K116" s="1">
        <v>0.44325125993875392</v>
      </c>
      <c r="L116" s="5">
        <f t="shared" si="31"/>
        <v>0</v>
      </c>
      <c r="M116" s="5">
        <f t="shared" si="32"/>
        <v>0</v>
      </c>
      <c r="N116" s="8">
        <f t="shared" si="33"/>
        <v>0</v>
      </c>
      <c r="O116" s="8">
        <f t="shared" si="34"/>
        <v>1</v>
      </c>
      <c r="P116" s="8" t="str">
        <f t="shared" si="35"/>
        <v>Nee</v>
      </c>
      <c r="Q116" s="8">
        <f t="shared" si="36"/>
        <v>0</v>
      </c>
      <c r="R116" s="1">
        <v>9.0521277702632404E-3</v>
      </c>
      <c r="S116" s="8">
        <f t="shared" si="37"/>
        <v>0</v>
      </c>
      <c r="T116" s="1">
        <v>-3.4050179211469536E-2</v>
      </c>
      <c r="U116" s="8">
        <f t="shared" si="38"/>
        <v>1</v>
      </c>
      <c r="V116" s="1">
        <v>-1.1421025393936149E-3</v>
      </c>
      <c r="W116" s="4">
        <f t="shared" si="39"/>
        <v>1</v>
      </c>
      <c r="X116" s="5">
        <f t="shared" si="40"/>
        <v>0.5</v>
      </c>
      <c r="Y116" s="5">
        <f t="shared" si="41"/>
        <v>0</v>
      </c>
      <c r="Z116" s="1">
        <v>9.1055909488373752E-3</v>
      </c>
      <c r="AA116" s="5">
        <f t="shared" si="46"/>
        <v>0.5</v>
      </c>
      <c r="AB116" s="5">
        <f t="shared" si="42"/>
        <v>0</v>
      </c>
      <c r="AC116" s="5">
        <f t="shared" si="47"/>
        <v>0</v>
      </c>
      <c r="AD116" s="5">
        <f t="shared" si="48"/>
        <v>0</v>
      </c>
      <c r="AE116" s="1">
        <v>0.72016703249638636</v>
      </c>
      <c r="AF116" s="5">
        <f t="shared" si="49"/>
        <v>0</v>
      </c>
      <c r="AG116" s="5">
        <f t="shared" si="50"/>
        <v>0</v>
      </c>
      <c r="AH116" s="1">
        <v>2.3732970700043373E-2</v>
      </c>
      <c r="AI116" s="6">
        <f t="shared" si="43"/>
        <v>0</v>
      </c>
      <c r="AJ116" s="23">
        <v>1977.5808549195183</v>
      </c>
      <c r="AO116" t="s">
        <v>327</v>
      </c>
      <c r="AP116" s="7">
        <v>0.33200000000000002</v>
      </c>
      <c r="AQ116" s="10">
        <f t="shared" si="51"/>
        <v>0.5</v>
      </c>
      <c r="AR116" s="10">
        <f t="shared" si="52"/>
        <v>0.5</v>
      </c>
      <c r="AS116" s="9">
        <f t="shared" si="53"/>
        <v>8</v>
      </c>
      <c r="AV116" s="1"/>
    </row>
    <row r="117" spans="1:48" x14ac:dyDescent="0.35">
      <c r="A117" t="s">
        <v>111</v>
      </c>
      <c r="B117" s="1">
        <v>3.1444748195846237E-2</v>
      </c>
      <c r="C117" s="5">
        <f t="shared" si="44"/>
        <v>0</v>
      </c>
      <c r="D117" s="5">
        <f t="shared" si="45"/>
        <v>0</v>
      </c>
      <c r="E117" s="1">
        <v>0.54083153025925401</v>
      </c>
      <c r="F117" s="5">
        <f t="shared" si="27"/>
        <v>0</v>
      </c>
      <c r="G117" s="5">
        <f t="shared" si="28"/>
        <v>0</v>
      </c>
      <c r="H117" s="1">
        <v>0.53270927535856338</v>
      </c>
      <c r="I117" s="5">
        <f t="shared" si="29"/>
        <v>0</v>
      </c>
      <c r="J117" s="5">
        <f t="shared" si="30"/>
        <v>0</v>
      </c>
      <c r="K117" s="1">
        <v>0.40603450728940405</v>
      </c>
      <c r="L117" s="5">
        <f t="shared" si="31"/>
        <v>0</v>
      </c>
      <c r="M117" s="5">
        <f t="shared" si="32"/>
        <v>0</v>
      </c>
      <c r="N117" s="8">
        <f t="shared" si="33"/>
        <v>0</v>
      </c>
      <c r="O117" s="8">
        <f t="shared" si="34"/>
        <v>0</v>
      </c>
      <c r="P117" s="8" t="str">
        <f t="shared" si="35"/>
        <v>Nee</v>
      </c>
      <c r="Q117" s="8">
        <f t="shared" si="36"/>
        <v>0</v>
      </c>
      <c r="R117" s="1">
        <v>-1.5411388435971403E-2</v>
      </c>
      <c r="S117" s="8">
        <f t="shared" si="37"/>
        <v>1</v>
      </c>
      <c r="T117" s="1">
        <v>6.6273561837159586E-2</v>
      </c>
      <c r="U117" s="8">
        <f t="shared" si="38"/>
        <v>0</v>
      </c>
      <c r="V117" s="1">
        <v>6.0233471101149218E-2</v>
      </c>
      <c r="W117" s="4">
        <f t="shared" si="39"/>
        <v>0</v>
      </c>
      <c r="X117" s="5">
        <f t="shared" si="40"/>
        <v>0</v>
      </c>
      <c r="Y117" s="5">
        <f t="shared" si="41"/>
        <v>0</v>
      </c>
      <c r="Z117" s="1">
        <v>2.9796069082569997E-2</v>
      </c>
      <c r="AA117" s="5">
        <f t="shared" si="46"/>
        <v>0</v>
      </c>
      <c r="AB117" s="5">
        <f t="shared" si="42"/>
        <v>0</v>
      </c>
      <c r="AC117" s="5">
        <f t="shared" si="47"/>
        <v>0</v>
      </c>
      <c r="AD117" s="5">
        <f t="shared" si="48"/>
        <v>0</v>
      </c>
      <c r="AE117" s="1">
        <v>0.701129576733316</v>
      </c>
      <c r="AF117" s="5">
        <f t="shared" si="49"/>
        <v>0</v>
      </c>
      <c r="AG117" s="5">
        <f t="shared" si="50"/>
        <v>0</v>
      </c>
      <c r="AH117" s="1">
        <v>7.7712483180283802E-3</v>
      </c>
      <c r="AI117" s="6">
        <f t="shared" si="43"/>
        <v>0</v>
      </c>
      <c r="AJ117" s="23">
        <v>2629.8972826421837</v>
      </c>
      <c r="AO117" t="s">
        <v>328</v>
      </c>
      <c r="AP117" s="7">
        <v>0.13849999999999998</v>
      </c>
      <c r="AQ117" s="10">
        <f t="shared" si="51"/>
        <v>0</v>
      </c>
      <c r="AR117" s="10">
        <f t="shared" si="52"/>
        <v>0</v>
      </c>
      <c r="AS117" s="9">
        <f t="shared" si="53"/>
        <v>10</v>
      </c>
      <c r="AV117" s="1"/>
    </row>
    <row r="118" spans="1:48" x14ac:dyDescent="0.35">
      <c r="A118" t="s">
        <v>112</v>
      </c>
      <c r="B118" s="1">
        <v>-9.5410530833400398E-2</v>
      </c>
      <c r="C118" s="5">
        <f t="shared" si="44"/>
        <v>0.5</v>
      </c>
      <c r="D118" s="5">
        <f t="shared" si="45"/>
        <v>0.5</v>
      </c>
      <c r="E118" s="1">
        <v>0.70682116896006009</v>
      </c>
      <c r="F118" s="5">
        <f t="shared" si="27"/>
        <v>0</v>
      </c>
      <c r="G118" s="5">
        <f t="shared" si="28"/>
        <v>0</v>
      </c>
      <c r="H118" s="1">
        <v>0.69211984657063919</v>
      </c>
      <c r="I118" s="5">
        <f t="shared" si="29"/>
        <v>0</v>
      </c>
      <c r="J118" s="5">
        <f t="shared" si="30"/>
        <v>0</v>
      </c>
      <c r="K118" s="1">
        <v>0.13290870488322717</v>
      </c>
      <c r="L118" s="5">
        <f t="shared" si="31"/>
        <v>0.5</v>
      </c>
      <c r="M118" s="5">
        <f t="shared" si="32"/>
        <v>0</v>
      </c>
      <c r="N118" s="8">
        <f t="shared" si="33"/>
        <v>0</v>
      </c>
      <c r="O118" s="8">
        <f t="shared" si="34"/>
        <v>1</v>
      </c>
      <c r="P118" s="8" t="str">
        <f t="shared" si="35"/>
        <v>Nee</v>
      </c>
      <c r="Q118" s="8">
        <f t="shared" si="36"/>
        <v>0</v>
      </c>
      <c r="R118" s="1">
        <v>4.186934302074995E-3</v>
      </c>
      <c r="S118" s="8">
        <f t="shared" si="37"/>
        <v>0</v>
      </c>
      <c r="T118" s="1">
        <v>1.5537600994406464E-2</v>
      </c>
      <c r="U118" s="8">
        <f t="shared" si="38"/>
        <v>0</v>
      </c>
      <c r="V118" s="1">
        <v>-5.3834392854268928E-2</v>
      </c>
      <c r="W118" s="4">
        <f t="shared" si="39"/>
        <v>1</v>
      </c>
      <c r="X118" s="5">
        <f t="shared" si="40"/>
        <v>0</v>
      </c>
      <c r="Y118" s="5">
        <f t="shared" si="41"/>
        <v>0</v>
      </c>
      <c r="Z118" s="1">
        <v>4.0677556932485717E-2</v>
      </c>
      <c r="AA118" s="5">
        <f t="shared" si="46"/>
        <v>0</v>
      </c>
      <c r="AB118" s="5">
        <f t="shared" si="42"/>
        <v>0</v>
      </c>
      <c r="AC118" s="5">
        <f t="shared" si="47"/>
        <v>0</v>
      </c>
      <c r="AD118" s="5">
        <f t="shared" si="48"/>
        <v>0</v>
      </c>
      <c r="AE118" s="1">
        <v>0.70274402510662271</v>
      </c>
      <c r="AF118" s="5">
        <f t="shared" si="49"/>
        <v>0</v>
      </c>
      <c r="AG118" s="5">
        <f t="shared" si="50"/>
        <v>0</v>
      </c>
      <c r="AH118" s="1">
        <v>2.1313388944433107E-2</v>
      </c>
      <c r="AI118" s="6">
        <f t="shared" si="43"/>
        <v>0</v>
      </c>
      <c r="AJ118" s="23">
        <v>2037.0857097591888</v>
      </c>
      <c r="AO118" t="s">
        <v>327</v>
      </c>
      <c r="AP118" s="7">
        <v>0.34</v>
      </c>
      <c r="AQ118" s="10">
        <f t="shared" si="51"/>
        <v>0.5</v>
      </c>
      <c r="AR118" s="10">
        <f t="shared" si="52"/>
        <v>0.5</v>
      </c>
      <c r="AS118" s="9">
        <f t="shared" si="53"/>
        <v>7.5</v>
      </c>
      <c r="AV118" s="1"/>
    </row>
    <row r="119" spans="1:48" x14ac:dyDescent="0.35">
      <c r="A119" t="s">
        <v>113</v>
      </c>
      <c r="B119" s="1">
        <v>-1.6952898093193586E-2</v>
      </c>
      <c r="C119" s="5">
        <f t="shared" si="44"/>
        <v>0</v>
      </c>
      <c r="D119" s="5">
        <f t="shared" si="45"/>
        <v>0</v>
      </c>
      <c r="E119" s="1">
        <v>0.12852001515342845</v>
      </c>
      <c r="F119" s="5">
        <f t="shared" si="27"/>
        <v>0</v>
      </c>
      <c r="G119" s="5">
        <f t="shared" si="28"/>
        <v>0</v>
      </c>
      <c r="H119" s="1">
        <v>0.12833927894936228</v>
      </c>
      <c r="I119" s="5">
        <f t="shared" si="29"/>
        <v>0</v>
      </c>
      <c r="J119" s="5">
        <f t="shared" si="30"/>
        <v>0</v>
      </c>
      <c r="K119" s="1">
        <v>0.58290120087336239</v>
      </c>
      <c r="L119" s="5">
        <f t="shared" si="31"/>
        <v>0</v>
      </c>
      <c r="M119" s="5">
        <f t="shared" si="32"/>
        <v>0</v>
      </c>
      <c r="N119" s="8">
        <f t="shared" si="33"/>
        <v>0</v>
      </c>
      <c r="O119" s="8">
        <f t="shared" si="34"/>
        <v>0</v>
      </c>
      <c r="P119" s="8" t="str">
        <f t="shared" si="35"/>
        <v>Nee</v>
      </c>
      <c r="Q119" s="8">
        <f t="shared" si="36"/>
        <v>0</v>
      </c>
      <c r="R119" s="1">
        <v>1.6806288582572087E-2</v>
      </c>
      <c r="S119" s="8">
        <f t="shared" si="37"/>
        <v>0</v>
      </c>
      <c r="T119" s="1">
        <v>3.4034127604609263E-2</v>
      </c>
      <c r="U119" s="8">
        <f t="shared" si="38"/>
        <v>0</v>
      </c>
      <c r="V119" s="1">
        <v>9.3288293976512178E-3</v>
      </c>
      <c r="W119" s="4">
        <f t="shared" si="39"/>
        <v>0</v>
      </c>
      <c r="X119" s="5">
        <f t="shared" si="40"/>
        <v>0</v>
      </c>
      <c r="Y119" s="5">
        <f t="shared" si="41"/>
        <v>0</v>
      </c>
      <c r="Z119" s="1">
        <v>-6.70854905922465E-5</v>
      </c>
      <c r="AA119" s="5">
        <f t="shared" si="46"/>
        <v>0.5</v>
      </c>
      <c r="AB119" s="5">
        <f t="shared" si="42"/>
        <v>0.5</v>
      </c>
      <c r="AC119" s="5">
        <f t="shared" si="47"/>
        <v>0</v>
      </c>
      <c r="AD119" s="5">
        <f t="shared" si="48"/>
        <v>0</v>
      </c>
      <c r="AE119" s="1">
        <v>0.79225596666245734</v>
      </c>
      <c r="AF119" s="5">
        <f t="shared" si="49"/>
        <v>0.5</v>
      </c>
      <c r="AG119" s="5">
        <f t="shared" si="50"/>
        <v>0</v>
      </c>
      <c r="AH119" s="1">
        <v>6.0568121560039954E-2</v>
      </c>
      <c r="AI119" s="6">
        <f t="shared" si="43"/>
        <v>0</v>
      </c>
      <c r="AJ119" s="23">
        <v>2071.648078677887</v>
      </c>
      <c r="AO119" t="s">
        <v>326</v>
      </c>
      <c r="AP119" s="7">
        <v>0.28000000000000003</v>
      </c>
      <c r="AQ119" s="10">
        <f t="shared" si="51"/>
        <v>0.5</v>
      </c>
      <c r="AR119" s="10">
        <f t="shared" si="52"/>
        <v>0</v>
      </c>
      <c r="AS119" s="9">
        <f t="shared" si="53"/>
        <v>8.5</v>
      </c>
      <c r="AV119" s="1"/>
    </row>
    <row r="120" spans="1:48" x14ac:dyDescent="0.35">
      <c r="A120" t="s">
        <v>114</v>
      </c>
      <c r="B120" s="1">
        <v>-1.1274321119485453E-2</v>
      </c>
      <c r="C120" s="5">
        <f t="shared" si="44"/>
        <v>0</v>
      </c>
      <c r="D120" s="5">
        <f t="shared" si="45"/>
        <v>0</v>
      </c>
      <c r="E120" s="1">
        <v>-0.1236946993307424</v>
      </c>
      <c r="F120" s="5">
        <f t="shared" si="27"/>
        <v>0</v>
      </c>
      <c r="G120" s="5">
        <f t="shared" si="28"/>
        <v>0</v>
      </c>
      <c r="H120" s="1">
        <v>-0.12066702261072551</v>
      </c>
      <c r="I120" s="5">
        <f t="shared" si="29"/>
        <v>0</v>
      </c>
      <c r="J120" s="5">
        <f t="shared" si="30"/>
        <v>0</v>
      </c>
      <c r="K120" s="1">
        <v>0.60138244258082507</v>
      </c>
      <c r="L120" s="5">
        <f t="shared" si="31"/>
        <v>0</v>
      </c>
      <c r="M120" s="5">
        <f t="shared" si="32"/>
        <v>0</v>
      </c>
      <c r="N120" s="8">
        <f t="shared" si="33"/>
        <v>0</v>
      </c>
      <c r="O120" s="8">
        <f t="shared" si="34"/>
        <v>0</v>
      </c>
      <c r="P120" s="8" t="str">
        <f t="shared" si="35"/>
        <v>Nee</v>
      </c>
      <c r="Q120" s="8">
        <f t="shared" si="36"/>
        <v>0</v>
      </c>
      <c r="R120" s="1">
        <v>1.3267212879114561E-2</v>
      </c>
      <c r="S120" s="8">
        <f t="shared" si="37"/>
        <v>0</v>
      </c>
      <c r="T120" s="1">
        <v>3.5867086823969462E-2</v>
      </c>
      <c r="U120" s="8">
        <f t="shared" si="38"/>
        <v>0</v>
      </c>
      <c r="V120" s="1">
        <v>9.9333225722338797E-4</v>
      </c>
      <c r="W120" s="4">
        <f t="shared" si="39"/>
        <v>0</v>
      </c>
      <c r="X120" s="5">
        <f t="shared" si="40"/>
        <v>0</v>
      </c>
      <c r="Y120" s="5">
        <f t="shared" si="41"/>
        <v>0</v>
      </c>
      <c r="Z120" s="1">
        <v>1.3950109887380956E-2</v>
      </c>
      <c r="AA120" s="5">
        <f t="shared" si="46"/>
        <v>0.5</v>
      </c>
      <c r="AB120" s="5">
        <f t="shared" si="42"/>
        <v>0</v>
      </c>
      <c r="AC120" s="5">
        <f t="shared" si="47"/>
        <v>0</v>
      </c>
      <c r="AD120" s="5">
        <f t="shared" si="48"/>
        <v>0</v>
      </c>
      <c r="AE120" s="1">
        <v>0.63843429636533089</v>
      </c>
      <c r="AF120" s="5">
        <f t="shared" si="49"/>
        <v>0</v>
      </c>
      <c r="AG120" s="5">
        <f t="shared" si="50"/>
        <v>0</v>
      </c>
      <c r="AH120" s="1">
        <v>0.11306290818793215</v>
      </c>
      <c r="AI120" s="6">
        <f t="shared" si="43"/>
        <v>0</v>
      </c>
      <c r="AJ120" s="23">
        <v>2009.8556517957452</v>
      </c>
      <c r="AO120" t="s">
        <v>327</v>
      </c>
      <c r="AP120" s="7">
        <v>0.248</v>
      </c>
      <c r="AQ120" s="10">
        <f t="shared" si="51"/>
        <v>0</v>
      </c>
      <c r="AR120" s="10">
        <f t="shared" si="52"/>
        <v>0</v>
      </c>
      <c r="AS120" s="9">
        <f t="shared" si="53"/>
        <v>9.5</v>
      </c>
      <c r="AV120" s="1"/>
    </row>
    <row r="121" spans="1:48" x14ac:dyDescent="0.35">
      <c r="A121" t="s">
        <v>115</v>
      </c>
      <c r="B121" s="1">
        <v>-6.0649950212727434E-2</v>
      </c>
      <c r="C121" s="5">
        <f t="shared" si="44"/>
        <v>0.5</v>
      </c>
      <c r="D121" s="5">
        <f t="shared" si="45"/>
        <v>0.5</v>
      </c>
      <c r="E121" s="1">
        <v>0.41249509670800522</v>
      </c>
      <c r="F121" s="5">
        <f t="shared" si="27"/>
        <v>0</v>
      </c>
      <c r="G121" s="5">
        <f t="shared" si="28"/>
        <v>0</v>
      </c>
      <c r="H121" s="1">
        <v>0.40283214145620233</v>
      </c>
      <c r="I121" s="5">
        <f t="shared" si="29"/>
        <v>0</v>
      </c>
      <c r="J121" s="5">
        <f t="shared" si="30"/>
        <v>0</v>
      </c>
      <c r="K121" s="1">
        <v>0.31433131791467589</v>
      </c>
      <c r="L121" s="5">
        <f t="shared" si="31"/>
        <v>0</v>
      </c>
      <c r="M121" s="5">
        <f t="shared" si="32"/>
        <v>0</v>
      </c>
      <c r="N121" s="8">
        <f t="shared" si="33"/>
        <v>0</v>
      </c>
      <c r="O121" s="8">
        <f t="shared" si="34"/>
        <v>1</v>
      </c>
      <c r="P121" s="8" t="str">
        <f t="shared" si="35"/>
        <v>Nee</v>
      </c>
      <c r="Q121" s="8">
        <f t="shared" si="36"/>
        <v>0</v>
      </c>
      <c r="R121" s="1">
        <v>3.1588316500762915E-2</v>
      </c>
      <c r="S121" s="8">
        <f t="shared" si="37"/>
        <v>0</v>
      </c>
      <c r="T121" s="1">
        <v>9.1970729751403371E-2</v>
      </c>
      <c r="U121" s="8">
        <f t="shared" si="38"/>
        <v>0</v>
      </c>
      <c r="V121" s="1">
        <v>-1.9130382305905073E-2</v>
      </c>
      <c r="W121" s="4">
        <f t="shared" si="39"/>
        <v>1</v>
      </c>
      <c r="X121" s="5">
        <f t="shared" si="40"/>
        <v>0</v>
      </c>
      <c r="Y121" s="5">
        <f t="shared" si="41"/>
        <v>0</v>
      </c>
      <c r="Z121" s="1">
        <v>2.171781177393561E-2</v>
      </c>
      <c r="AA121" s="5">
        <f t="shared" si="46"/>
        <v>0</v>
      </c>
      <c r="AB121" s="5">
        <f t="shared" si="42"/>
        <v>0</v>
      </c>
      <c r="AC121" s="5">
        <f t="shared" si="47"/>
        <v>0</v>
      </c>
      <c r="AD121" s="5">
        <f t="shared" si="48"/>
        <v>0</v>
      </c>
      <c r="AE121" s="1">
        <v>0.69955644066262335</v>
      </c>
      <c r="AF121" s="5">
        <f t="shared" si="49"/>
        <v>0</v>
      </c>
      <c r="AG121" s="5">
        <f t="shared" si="50"/>
        <v>0</v>
      </c>
      <c r="AH121" s="1">
        <v>2.1888957070931601E-2</v>
      </c>
      <c r="AI121" s="6">
        <f t="shared" si="43"/>
        <v>0</v>
      </c>
      <c r="AJ121" s="23">
        <v>2329.5498283574325</v>
      </c>
      <c r="AN121" s="5">
        <v>1</v>
      </c>
      <c r="AO121" t="s">
        <v>327</v>
      </c>
      <c r="AP121" s="7">
        <v>0.28799999999999998</v>
      </c>
      <c r="AQ121" s="10">
        <f t="shared" si="51"/>
        <v>0.5</v>
      </c>
      <c r="AR121" s="10">
        <f t="shared" si="52"/>
        <v>0</v>
      </c>
      <c r="AS121" s="9">
        <f t="shared" si="53"/>
        <v>7</v>
      </c>
      <c r="AV121" s="1"/>
    </row>
    <row r="122" spans="1:48" x14ac:dyDescent="0.35">
      <c r="A122" t="s">
        <v>116</v>
      </c>
      <c r="B122" s="1">
        <v>-4.1876202604597554E-2</v>
      </c>
      <c r="C122" s="5">
        <f t="shared" si="44"/>
        <v>0.5</v>
      </c>
      <c r="D122" s="5">
        <f t="shared" si="45"/>
        <v>0</v>
      </c>
      <c r="E122" s="1">
        <v>0.37199174560090725</v>
      </c>
      <c r="F122" s="5">
        <f t="shared" si="27"/>
        <v>0</v>
      </c>
      <c r="G122" s="5">
        <f t="shared" si="28"/>
        <v>0</v>
      </c>
      <c r="H122" s="1">
        <v>0.28973452067782746</v>
      </c>
      <c r="I122" s="5">
        <f t="shared" si="29"/>
        <v>0</v>
      </c>
      <c r="J122" s="5">
        <f t="shared" si="30"/>
        <v>0</v>
      </c>
      <c r="K122" s="1">
        <v>0.29746251821602354</v>
      </c>
      <c r="L122" s="5">
        <f t="shared" si="31"/>
        <v>0</v>
      </c>
      <c r="M122" s="5">
        <f t="shared" si="32"/>
        <v>0</v>
      </c>
      <c r="N122" s="8">
        <f t="shared" si="33"/>
        <v>0</v>
      </c>
      <c r="O122" s="8">
        <f t="shared" si="34"/>
        <v>0</v>
      </c>
      <c r="P122" s="8" t="str">
        <f t="shared" si="35"/>
        <v>Nee</v>
      </c>
      <c r="Q122" s="8">
        <f t="shared" si="36"/>
        <v>0</v>
      </c>
      <c r="R122" s="1">
        <v>7.5613128974469104E-2</v>
      </c>
      <c r="S122" s="8">
        <f t="shared" si="37"/>
        <v>0</v>
      </c>
      <c r="T122" s="1">
        <v>3.2060416072955261E-2</v>
      </c>
      <c r="U122" s="8">
        <f t="shared" si="38"/>
        <v>0</v>
      </c>
      <c r="V122" s="1">
        <v>3.945937404140213E-2</v>
      </c>
      <c r="W122" s="4">
        <f t="shared" si="39"/>
        <v>0</v>
      </c>
      <c r="X122" s="5">
        <f t="shared" si="40"/>
        <v>0</v>
      </c>
      <c r="Y122" s="5">
        <f t="shared" si="41"/>
        <v>0</v>
      </c>
      <c r="Z122" s="1">
        <v>1.4583468892627743E-2</v>
      </c>
      <c r="AA122" s="5">
        <f t="shared" si="46"/>
        <v>0.5</v>
      </c>
      <c r="AB122" s="5">
        <f t="shared" si="42"/>
        <v>0</v>
      </c>
      <c r="AC122" s="5">
        <f t="shared" si="47"/>
        <v>0</v>
      </c>
      <c r="AD122" s="5">
        <f t="shared" si="48"/>
        <v>0</v>
      </c>
      <c r="AE122" s="1">
        <v>0.69866795564190032</v>
      </c>
      <c r="AF122" s="5">
        <f t="shared" si="49"/>
        <v>0</v>
      </c>
      <c r="AG122" s="5">
        <f t="shared" si="50"/>
        <v>0</v>
      </c>
      <c r="AH122" s="1">
        <v>2.6004773670694889E-3</v>
      </c>
      <c r="AI122" s="6">
        <f t="shared" si="43"/>
        <v>0</v>
      </c>
      <c r="AJ122" s="23">
        <v>2452.9498908992605</v>
      </c>
      <c r="AO122" t="s">
        <v>328</v>
      </c>
      <c r="AP122" s="7">
        <v>0.27750000000000002</v>
      </c>
      <c r="AQ122" s="10">
        <f t="shared" si="51"/>
        <v>0.5</v>
      </c>
      <c r="AR122" s="10">
        <f t="shared" si="52"/>
        <v>0</v>
      </c>
      <c r="AS122" s="9">
        <f t="shared" si="53"/>
        <v>9</v>
      </c>
      <c r="AV122" s="1"/>
    </row>
    <row r="123" spans="1:48" x14ac:dyDescent="0.35">
      <c r="A123" t="s">
        <v>117</v>
      </c>
      <c r="B123" s="1">
        <v>-5.4577348186526535E-2</v>
      </c>
      <c r="C123" s="5">
        <f t="shared" si="44"/>
        <v>0.5</v>
      </c>
      <c r="D123" s="5">
        <f t="shared" si="45"/>
        <v>0.5</v>
      </c>
      <c r="E123" s="1">
        <v>0.74943278690385862</v>
      </c>
      <c r="F123" s="5">
        <f t="shared" si="27"/>
        <v>0</v>
      </c>
      <c r="G123" s="5">
        <f t="shared" si="28"/>
        <v>0</v>
      </c>
      <c r="H123" s="1">
        <v>0.73926605747633223</v>
      </c>
      <c r="I123" s="5">
        <f t="shared" si="29"/>
        <v>0</v>
      </c>
      <c r="J123" s="5">
        <f t="shared" si="30"/>
        <v>0</v>
      </c>
      <c r="K123" s="1">
        <v>0.1059825218134219</v>
      </c>
      <c r="L123" s="5">
        <f t="shared" si="31"/>
        <v>0.5</v>
      </c>
      <c r="M123" s="5">
        <f t="shared" si="32"/>
        <v>0</v>
      </c>
      <c r="N123" s="8">
        <f t="shared" si="33"/>
        <v>0</v>
      </c>
      <c r="O123" s="8">
        <f t="shared" si="34"/>
        <v>1</v>
      </c>
      <c r="P123" s="8" t="str">
        <f t="shared" si="35"/>
        <v>Nee</v>
      </c>
      <c r="Q123" s="8">
        <f t="shared" si="36"/>
        <v>0</v>
      </c>
      <c r="R123" s="1">
        <v>3.5100493610879871E-2</v>
      </c>
      <c r="S123" s="8">
        <f t="shared" si="37"/>
        <v>0</v>
      </c>
      <c r="T123" s="1">
        <v>4.3539000726936027E-2</v>
      </c>
      <c r="U123" s="8">
        <f t="shared" si="38"/>
        <v>0</v>
      </c>
      <c r="V123" s="1">
        <v>-1.6124179456951413E-2</v>
      </c>
      <c r="W123" s="4">
        <f t="shared" si="39"/>
        <v>1</v>
      </c>
      <c r="X123" s="5">
        <f t="shared" si="40"/>
        <v>0</v>
      </c>
      <c r="Y123" s="5">
        <f t="shared" si="41"/>
        <v>0</v>
      </c>
      <c r="Z123" s="1">
        <v>5.3090483498309242E-2</v>
      </c>
      <c r="AA123" s="5">
        <f t="shared" si="46"/>
        <v>0</v>
      </c>
      <c r="AB123" s="5">
        <f t="shared" si="42"/>
        <v>0</v>
      </c>
      <c r="AC123" s="5">
        <f t="shared" si="47"/>
        <v>0.5</v>
      </c>
      <c r="AD123" s="5">
        <f t="shared" si="48"/>
        <v>0</v>
      </c>
      <c r="AE123" s="1">
        <v>0.7991620952161087</v>
      </c>
      <c r="AF123" s="5">
        <f t="shared" si="49"/>
        <v>0.5</v>
      </c>
      <c r="AG123" s="5">
        <f t="shared" si="50"/>
        <v>0</v>
      </c>
      <c r="AH123" s="1">
        <v>-6.5637447679740262E-3</v>
      </c>
      <c r="AI123" s="6">
        <f t="shared" si="43"/>
        <v>1</v>
      </c>
      <c r="AJ123" s="23">
        <v>3410.9863482009123</v>
      </c>
      <c r="AN123" s="5">
        <v>1</v>
      </c>
      <c r="AO123" t="s">
        <v>328</v>
      </c>
      <c r="AP123" s="7">
        <v>0.29049999999999998</v>
      </c>
      <c r="AQ123" s="10">
        <f t="shared" si="51"/>
        <v>0.5</v>
      </c>
      <c r="AR123" s="10">
        <f t="shared" si="52"/>
        <v>0</v>
      </c>
      <c r="AS123" s="119">
        <f t="shared" si="53"/>
        <v>4.5</v>
      </c>
      <c r="AV123" s="1"/>
    </row>
    <row r="124" spans="1:48" x14ac:dyDescent="0.35">
      <c r="A124" t="s">
        <v>118</v>
      </c>
      <c r="B124" s="1">
        <v>-9.2036418116860669E-2</v>
      </c>
      <c r="C124" s="5">
        <f t="shared" si="44"/>
        <v>0.5</v>
      </c>
      <c r="D124" s="5">
        <f t="shared" si="45"/>
        <v>0.5</v>
      </c>
      <c r="E124" s="1">
        <v>0.25829203641811688</v>
      </c>
      <c r="F124" s="5">
        <f t="shared" si="27"/>
        <v>0</v>
      </c>
      <c r="G124" s="5">
        <f t="shared" si="28"/>
        <v>0</v>
      </c>
      <c r="H124" s="1">
        <v>0.29122046790365336</v>
      </c>
      <c r="I124" s="5">
        <f t="shared" si="29"/>
        <v>0</v>
      </c>
      <c r="J124" s="5">
        <f t="shared" si="30"/>
        <v>0</v>
      </c>
      <c r="K124" s="1">
        <v>0.30504373386865502</v>
      </c>
      <c r="L124" s="5">
        <f t="shared" si="31"/>
        <v>0</v>
      </c>
      <c r="M124" s="5">
        <f t="shared" si="32"/>
        <v>0</v>
      </c>
      <c r="N124" s="8">
        <f t="shared" si="33"/>
        <v>0</v>
      </c>
      <c r="O124" s="8">
        <f t="shared" si="34"/>
        <v>0</v>
      </c>
      <c r="P124" s="8" t="str">
        <f t="shared" si="35"/>
        <v>Nee</v>
      </c>
      <c r="Q124" s="8">
        <f t="shared" si="36"/>
        <v>0</v>
      </c>
      <c r="R124" s="1">
        <v>2.1919154687308023E-2</v>
      </c>
      <c r="S124" s="8">
        <f t="shared" si="37"/>
        <v>0</v>
      </c>
      <c r="T124" s="1">
        <v>3.9921844847549209E-2</v>
      </c>
      <c r="U124" s="8">
        <f t="shared" si="38"/>
        <v>0</v>
      </c>
      <c r="V124" s="1">
        <v>1.7033536936729283E-2</v>
      </c>
      <c r="W124" s="4">
        <f t="shared" si="39"/>
        <v>0</v>
      </c>
      <c r="X124" s="5">
        <f t="shared" si="40"/>
        <v>0</v>
      </c>
      <c r="Y124" s="5">
        <f t="shared" si="41"/>
        <v>0</v>
      </c>
      <c r="Z124" s="1">
        <v>6.1962659905497292E-2</v>
      </c>
      <c r="AA124" s="5">
        <f t="shared" si="46"/>
        <v>0</v>
      </c>
      <c r="AB124" s="5">
        <f t="shared" si="42"/>
        <v>0</v>
      </c>
      <c r="AC124" s="5">
        <f t="shared" si="47"/>
        <v>0.5</v>
      </c>
      <c r="AD124" s="5">
        <f t="shared" si="48"/>
        <v>0</v>
      </c>
      <c r="AE124" s="1">
        <v>0.70974737570654056</v>
      </c>
      <c r="AF124" s="5">
        <f t="shared" si="49"/>
        <v>0</v>
      </c>
      <c r="AG124" s="5">
        <f t="shared" si="50"/>
        <v>0</v>
      </c>
      <c r="AH124" s="1">
        <v>6.0930073701372406E-2</v>
      </c>
      <c r="AI124" s="6">
        <f t="shared" si="43"/>
        <v>0</v>
      </c>
      <c r="AJ124" s="23">
        <v>1861.1363122508478</v>
      </c>
      <c r="AO124" t="s">
        <v>327</v>
      </c>
      <c r="AP124" s="7">
        <v>0.26200000000000001</v>
      </c>
      <c r="AQ124" s="10">
        <f t="shared" si="51"/>
        <v>0.5</v>
      </c>
      <c r="AR124" s="10">
        <f t="shared" si="52"/>
        <v>0</v>
      </c>
      <c r="AS124" s="9">
        <f t="shared" si="53"/>
        <v>8.5</v>
      </c>
      <c r="AV124" s="1"/>
    </row>
    <row r="125" spans="1:48" x14ac:dyDescent="0.35">
      <c r="A125" t="s">
        <v>119</v>
      </c>
      <c r="B125" s="1">
        <v>3.4867460144814941E-2</v>
      </c>
      <c r="C125" s="5">
        <f t="shared" si="44"/>
        <v>0</v>
      </c>
      <c r="D125" s="5">
        <f t="shared" si="45"/>
        <v>0</v>
      </c>
      <c r="E125" s="1">
        <v>0.31794027160570559</v>
      </c>
      <c r="F125" s="5">
        <f t="shared" si="27"/>
        <v>0</v>
      </c>
      <c r="G125" s="5">
        <f t="shared" si="28"/>
        <v>0</v>
      </c>
      <c r="H125" s="1">
        <v>0.29120979520805496</v>
      </c>
      <c r="I125" s="5">
        <f t="shared" si="29"/>
        <v>0</v>
      </c>
      <c r="J125" s="5">
        <f t="shared" si="30"/>
        <v>0</v>
      </c>
      <c r="K125" s="1">
        <v>0.29588415865578804</v>
      </c>
      <c r="L125" s="5">
        <f t="shared" si="31"/>
        <v>0</v>
      </c>
      <c r="M125" s="5">
        <f t="shared" si="32"/>
        <v>0</v>
      </c>
      <c r="N125" s="8">
        <f t="shared" si="33"/>
        <v>0</v>
      </c>
      <c r="O125" s="8">
        <f t="shared" si="34"/>
        <v>0</v>
      </c>
      <c r="P125" s="8" t="str">
        <f t="shared" si="35"/>
        <v>Nee</v>
      </c>
      <c r="Q125" s="8">
        <f t="shared" si="36"/>
        <v>0</v>
      </c>
      <c r="R125" s="1">
        <v>-1.2045748016971039E-2</v>
      </c>
      <c r="S125" s="8">
        <f t="shared" si="37"/>
        <v>1</v>
      </c>
      <c r="T125" s="1">
        <v>4.5280804428161327E-2</v>
      </c>
      <c r="U125" s="8">
        <f t="shared" si="38"/>
        <v>0</v>
      </c>
      <c r="V125" s="1">
        <v>3.4805307809440938E-2</v>
      </c>
      <c r="W125" s="4">
        <f t="shared" si="39"/>
        <v>0</v>
      </c>
      <c r="X125" s="5">
        <f t="shared" si="40"/>
        <v>0</v>
      </c>
      <c r="Y125" s="5">
        <f t="shared" si="41"/>
        <v>0</v>
      </c>
      <c r="Z125" s="1">
        <v>-4.2962801827278662E-3</v>
      </c>
      <c r="AA125" s="5">
        <f t="shared" si="46"/>
        <v>0.5</v>
      </c>
      <c r="AB125" s="5">
        <f t="shared" si="42"/>
        <v>0.5</v>
      </c>
      <c r="AC125" s="5">
        <f t="shared" si="47"/>
        <v>0</v>
      </c>
      <c r="AD125" s="5">
        <f t="shared" si="48"/>
        <v>0</v>
      </c>
      <c r="AE125" s="1">
        <v>0.65053295627583207</v>
      </c>
      <c r="AF125" s="5">
        <f t="shared" si="49"/>
        <v>0</v>
      </c>
      <c r="AG125" s="5">
        <f t="shared" si="50"/>
        <v>0</v>
      </c>
      <c r="AH125" s="1">
        <v>9.0841985416306906E-2</v>
      </c>
      <c r="AI125" s="6">
        <f t="shared" si="43"/>
        <v>0</v>
      </c>
      <c r="AJ125" s="23">
        <v>1751.4274021059559</v>
      </c>
      <c r="AL125" s="5">
        <v>1</v>
      </c>
      <c r="AO125" t="s">
        <v>327</v>
      </c>
      <c r="AP125" s="7">
        <v>0.1895</v>
      </c>
      <c r="AQ125" s="10">
        <f t="shared" si="51"/>
        <v>0</v>
      </c>
      <c r="AR125" s="10">
        <f t="shared" si="52"/>
        <v>0</v>
      </c>
      <c r="AS125" s="9">
        <f t="shared" si="53"/>
        <v>8</v>
      </c>
      <c r="AV125" s="1"/>
    </row>
    <row r="126" spans="1:48" x14ac:dyDescent="0.35">
      <c r="A126" t="s">
        <v>120</v>
      </c>
      <c r="B126" s="1">
        <v>9.9489795918367346E-2</v>
      </c>
      <c r="C126" s="5">
        <f t="shared" si="44"/>
        <v>0</v>
      </c>
      <c r="D126" s="5">
        <f t="shared" si="45"/>
        <v>0</v>
      </c>
      <c r="E126" s="1">
        <v>0.44222783750724265</v>
      </c>
      <c r="F126" s="5">
        <f t="shared" si="27"/>
        <v>0</v>
      </c>
      <c r="G126" s="5">
        <f t="shared" si="28"/>
        <v>0</v>
      </c>
      <c r="H126" s="1">
        <v>0.44654413184832292</v>
      </c>
      <c r="I126" s="5">
        <f t="shared" si="29"/>
        <v>0</v>
      </c>
      <c r="J126" s="5">
        <f t="shared" si="30"/>
        <v>0</v>
      </c>
      <c r="K126" s="1">
        <v>0.26977460969771433</v>
      </c>
      <c r="L126" s="5">
        <f t="shared" si="31"/>
        <v>0</v>
      </c>
      <c r="M126" s="5">
        <f t="shared" si="32"/>
        <v>0</v>
      </c>
      <c r="N126" s="8">
        <f t="shared" si="33"/>
        <v>0</v>
      </c>
      <c r="O126" s="8">
        <f t="shared" si="34"/>
        <v>0</v>
      </c>
      <c r="P126" s="8" t="str">
        <f t="shared" si="35"/>
        <v>Nee</v>
      </c>
      <c r="Q126" s="8">
        <f t="shared" si="36"/>
        <v>0</v>
      </c>
      <c r="R126" s="1">
        <v>6.7106691099290156E-2</v>
      </c>
      <c r="S126" s="8">
        <f t="shared" si="37"/>
        <v>0</v>
      </c>
      <c r="T126" s="1">
        <v>0.11379413674274584</v>
      </c>
      <c r="U126" s="8">
        <f t="shared" si="38"/>
        <v>0</v>
      </c>
      <c r="V126" s="1">
        <v>8.4634326916886632E-2</v>
      </c>
      <c r="W126" s="4">
        <f t="shared" si="39"/>
        <v>0</v>
      </c>
      <c r="X126" s="5">
        <f t="shared" si="40"/>
        <v>0</v>
      </c>
      <c r="Y126" s="5">
        <f t="shared" si="41"/>
        <v>0</v>
      </c>
      <c r="Z126" s="1">
        <v>-2.0713963818966074E-2</v>
      </c>
      <c r="AA126" s="5">
        <f t="shared" si="46"/>
        <v>0.5</v>
      </c>
      <c r="AB126" s="5">
        <f t="shared" si="42"/>
        <v>0.5</v>
      </c>
      <c r="AC126" s="5">
        <f t="shared" si="47"/>
        <v>0</v>
      </c>
      <c r="AD126" s="5">
        <f t="shared" si="48"/>
        <v>0</v>
      </c>
      <c r="AE126" s="1">
        <v>0.70586010429408352</v>
      </c>
      <c r="AF126" s="5">
        <f t="shared" si="49"/>
        <v>0</v>
      </c>
      <c r="AG126" s="5">
        <f t="shared" si="50"/>
        <v>0</v>
      </c>
      <c r="AH126" s="1">
        <v>1.9393997131327882E-2</v>
      </c>
      <c r="AI126" s="6">
        <f t="shared" si="43"/>
        <v>0</v>
      </c>
      <c r="AJ126" s="23">
        <v>1866.3888429296271</v>
      </c>
      <c r="AL126" s="5">
        <v>1</v>
      </c>
      <c r="AO126" t="s">
        <v>326</v>
      </c>
      <c r="AP126" s="7">
        <v>0.16400000000000001</v>
      </c>
      <c r="AQ126" s="10">
        <f t="shared" si="51"/>
        <v>0</v>
      </c>
      <c r="AR126" s="10">
        <f t="shared" si="52"/>
        <v>0</v>
      </c>
      <c r="AS126" s="9">
        <f t="shared" si="53"/>
        <v>8</v>
      </c>
      <c r="AV126" s="1"/>
    </row>
    <row r="127" spans="1:48" x14ac:dyDescent="0.35">
      <c r="A127" t="s">
        <v>121</v>
      </c>
      <c r="B127" s="1">
        <v>-8.2453903153541272E-2</v>
      </c>
      <c r="C127" s="5">
        <f t="shared" si="44"/>
        <v>0.5</v>
      </c>
      <c r="D127" s="5">
        <f t="shared" si="45"/>
        <v>0.5</v>
      </c>
      <c r="E127" s="1">
        <v>0.26731230972485498</v>
      </c>
      <c r="F127" s="5">
        <f t="shared" si="27"/>
        <v>0</v>
      </c>
      <c r="G127" s="5">
        <f t="shared" si="28"/>
        <v>0</v>
      </c>
      <c r="H127" s="1">
        <v>8.9379608248607065E-2</v>
      </c>
      <c r="I127" s="5">
        <f t="shared" si="29"/>
        <v>0</v>
      </c>
      <c r="J127" s="5">
        <f t="shared" si="30"/>
        <v>0</v>
      </c>
      <c r="K127" s="1">
        <v>0.50434109718350051</v>
      </c>
      <c r="L127" s="5">
        <f t="shared" si="31"/>
        <v>0</v>
      </c>
      <c r="M127" s="5">
        <f t="shared" si="32"/>
        <v>0</v>
      </c>
      <c r="N127" s="8">
        <f t="shared" si="33"/>
        <v>0</v>
      </c>
      <c r="O127" s="8">
        <f t="shared" si="34"/>
        <v>1</v>
      </c>
      <c r="P127" s="8" t="str">
        <f t="shared" si="35"/>
        <v>Nee</v>
      </c>
      <c r="Q127" s="8">
        <f t="shared" si="36"/>
        <v>0</v>
      </c>
      <c r="R127" s="1">
        <v>7.0710997286502639E-2</v>
      </c>
      <c r="S127" s="8">
        <f t="shared" si="37"/>
        <v>0</v>
      </c>
      <c r="T127" s="1">
        <v>5.9049704624159708E-3</v>
      </c>
      <c r="U127" s="8">
        <f t="shared" si="38"/>
        <v>0</v>
      </c>
      <c r="V127" s="1">
        <v>-6.8470331437762077E-4</v>
      </c>
      <c r="W127" s="4">
        <f t="shared" si="39"/>
        <v>1</v>
      </c>
      <c r="X127" s="5">
        <f t="shared" si="40"/>
        <v>0</v>
      </c>
      <c r="Y127" s="5">
        <f t="shared" si="41"/>
        <v>0</v>
      </c>
      <c r="Z127" s="1">
        <v>4.1360790395772298E-2</v>
      </c>
      <c r="AA127" s="5">
        <f t="shared" si="46"/>
        <v>0</v>
      </c>
      <c r="AB127" s="5">
        <f t="shared" si="42"/>
        <v>0</v>
      </c>
      <c r="AC127" s="5">
        <f t="shared" si="47"/>
        <v>0</v>
      </c>
      <c r="AD127" s="5">
        <f t="shared" si="48"/>
        <v>0</v>
      </c>
      <c r="AE127" s="1">
        <v>0.75889338973576881</v>
      </c>
      <c r="AF127" s="5">
        <f t="shared" si="49"/>
        <v>0.5</v>
      </c>
      <c r="AG127" s="5">
        <f t="shared" si="50"/>
        <v>0</v>
      </c>
      <c r="AH127" s="1">
        <v>1.2509809882267048E-2</v>
      </c>
      <c r="AI127" s="6">
        <f t="shared" si="43"/>
        <v>0</v>
      </c>
      <c r="AJ127" s="23">
        <v>2604.9273164778774</v>
      </c>
      <c r="AO127" t="s">
        <v>328</v>
      </c>
      <c r="AP127" s="7">
        <v>0.32650000000000001</v>
      </c>
      <c r="AQ127" s="10">
        <f t="shared" si="51"/>
        <v>0.5</v>
      </c>
      <c r="AR127" s="10">
        <f t="shared" si="52"/>
        <v>0.5</v>
      </c>
      <c r="AS127" s="9">
        <f t="shared" si="53"/>
        <v>7.5</v>
      </c>
      <c r="AV127" s="1"/>
    </row>
    <row r="128" spans="1:48" x14ac:dyDescent="0.35">
      <c r="A128" t="s">
        <v>122</v>
      </c>
      <c r="B128" s="1">
        <v>-2.0609100401057779E-2</v>
      </c>
      <c r="C128" s="5">
        <f t="shared" si="44"/>
        <v>0</v>
      </c>
      <c r="D128" s="5">
        <f t="shared" si="45"/>
        <v>0</v>
      </c>
      <c r="E128" s="1">
        <v>0.83774236672879321</v>
      </c>
      <c r="F128" s="5">
        <f t="shared" si="27"/>
        <v>0</v>
      </c>
      <c r="G128" s="5">
        <f t="shared" si="28"/>
        <v>0</v>
      </c>
      <c r="H128" s="1">
        <v>0.45206217859268732</v>
      </c>
      <c r="I128" s="5">
        <f t="shared" si="29"/>
        <v>0</v>
      </c>
      <c r="J128" s="5">
        <f t="shared" si="30"/>
        <v>0</v>
      </c>
      <c r="K128" s="1">
        <v>0.29311024200899816</v>
      </c>
      <c r="L128" s="5">
        <f t="shared" si="31"/>
        <v>0</v>
      </c>
      <c r="M128" s="5">
        <f t="shared" si="32"/>
        <v>0</v>
      </c>
      <c r="N128" s="8">
        <f t="shared" si="33"/>
        <v>0</v>
      </c>
      <c r="O128" s="8">
        <f t="shared" si="34"/>
        <v>0</v>
      </c>
      <c r="P128" s="8" t="str">
        <f t="shared" si="35"/>
        <v>Nee</v>
      </c>
      <c r="Q128" s="8">
        <f t="shared" si="36"/>
        <v>0</v>
      </c>
      <c r="R128" s="1">
        <v>1.1735257456144796E-2</v>
      </c>
      <c r="S128" s="8">
        <f t="shared" si="37"/>
        <v>0</v>
      </c>
      <c r="T128" s="1">
        <v>-4.5650832819247381E-2</v>
      </c>
      <c r="U128" s="8">
        <f t="shared" si="38"/>
        <v>1</v>
      </c>
      <c r="V128" s="1">
        <v>1.3807706944837479E-2</v>
      </c>
      <c r="W128" s="4">
        <f t="shared" si="39"/>
        <v>0</v>
      </c>
      <c r="X128" s="5">
        <f t="shared" si="40"/>
        <v>0</v>
      </c>
      <c r="Y128" s="5">
        <f t="shared" si="41"/>
        <v>0</v>
      </c>
      <c r="Z128" s="1">
        <v>2.3995159983996723E-2</v>
      </c>
      <c r="AA128" s="5">
        <f t="shared" si="46"/>
        <v>0</v>
      </c>
      <c r="AB128" s="5">
        <f t="shared" si="42"/>
        <v>0</v>
      </c>
      <c r="AC128" s="5">
        <f t="shared" si="47"/>
        <v>0</v>
      </c>
      <c r="AD128" s="5">
        <f t="shared" si="48"/>
        <v>0</v>
      </c>
      <c r="AE128" s="1">
        <v>0.67276222445574219</v>
      </c>
      <c r="AF128" s="5">
        <f t="shared" si="49"/>
        <v>0</v>
      </c>
      <c r="AG128" s="5">
        <f t="shared" si="50"/>
        <v>0</v>
      </c>
      <c r="AH128" s="1">
        <v>3.0358046772552022E-2</v>
      </c>
      <c r="AI128" s="6">
        <f t="shared" si="43"/>
        <v>0</v>
      </c>
      <c r="AJ128" s="23">
        <v>1922.4892471473584</v>
      </c>
      <c r="AO128" t="s">
        <v>327</v>
      </c>
      <c r="AP128" s="7">
        <v>0.29000000000000004</v>
      </c>
      <c r="AQ128" s="10">
        <f t="shared" si="51"/>
        <v>0.5</v>
      </c>
      <c r="AR128" s="10">
        <f t="shared" si="52"/>
        <v>0</v>
      </c>
      <c r="AS128" s="9">
        <f t="shared" si="53"/>
        <v>10</v>
      </c>
      <c r="AV128" s="1"/>
    </row>
    <row r="129" spans="1:48" x14ac:dyDescent="0.35">
      <c r="A129" t="s">
        <v>390</v>
      </c>
      <c r="B129" s="1">
        <v>7.1221859407784277E-2</v>
      </c>
      <c r="C129" s="5">
        <f t="shared" si="44"/>
        <v>0</v>
      </c>
      <c r="D129" s="5">
        <f t="shared" si="45"/>
        <v>0</v>
      </c>
      <c r="E129" s="1">
        <v>0.40077879843285386</v>
      </c>
      <c r="F129" s="5">
        <f t="shared" si="27"/>
        <v>0</v>
      </c>
      <c r="G129" s="5">
        <f t="shared" si="28"/>
        <v>0</v>
      </c>
      <c r="H129" s="1">
        <v>0.3985996482674653</v>
      </c>
      <c r="I129" s="5">
        <f t="shared" si="29"/>
        <v>0</v>
      </c>
      <c r="J129" s="5">
        <f t="shared" si="30"/>
        <v>0</v>
      </c>
      <c r="K129" s="1">
        <v>0.1838015237351045</v>
      </c>
      <c r="L129" s="5">
        <f t="shared" si="31"/>
        <v>0.5</v>
      </c>
      <c r="M129" s="5">
        <f t="shared" si="32"/>
        <v>0</v>
      </c>
      <c r="N129" s="8">
        <f t="shared" si="33"/>
        <v>0</v>
      </c>
      <c r="O129" s="8">
        <f t="shared" si="34"/>
        <v>0</v>
      </c>
      <c r="P129" s="8" t="str">
        <f t="shared" si="35"/>
        <v>Nee</v>
      </c>
      <c r="Q129" s="8">
        <f t="shared" si="36"/>
        <v>0</v>
      </c>
      <c r="R129" s="1">
        <v>5.0255773436631207E-2</v>
      </c>
      <c r="S129" s="8">
        <f t="shared" si="37"/>
        <v>0</v>
      </c>
      <c r="T129" s="1">
        <v>6.8626772742995501E-2</v>
      </c>
      <c r="U129" s="8">
        <f t="shared" si="38"/>
        <v>0</v>
      </c>
      <c r="V129" s="1">
        <v>5.1006522702133475E-2</v>
      </c>
      <c r="W129" s="4">
        <f t="shared" si="39"/>
        <v>0</v>
      </c>
      <c r="X129" s="5">
        <f t="shared" si="40"/>
        <v>0</v>
      </c>
      <c r="Y129" s="5">
        <f t="shared" si="41"/>
        <v>0</v>
      </c>
      <c r="Z129" s="1">
        <v>-2.6154470531126739E-3</v>
      </c>
      <c r="AA129" s="5">
        <f t="shared" si="46"/>
        <v>0.5</v>
      </c>
      <c r="AB129" s="5">
        <f t="shared" si="42"/>
        <v>0.5</v>
      </c>
      <c r="AC129" s="5">
        <f t="shared" si="47"/>
        <v>0</v>
      </c>
      <c r="AD129" s="5">
        <f t="shared" si="48"/>
        <v>0</v>
      </c>
      <c r="AE129" s="1">
        <v>0.67853467027428516</v>
      </c>
      <c r="AF129" s="5">
        <f t="shared" si="49"/>
        <v>0</v>
      </c>
      <c r="AG129" s="5">
        <f t="shared" si="50"/>
        <v>0</v>
      </c>
      <c r="AH129" s="1">
        <v>-2.650514577715651E-3</v>
      </c>
      <c r="AI129" s="6">
        <f t="shared" si="43"/>
        <v>1</v>
      </c>
      <c r="AJ129" s="23">
        <v>2628.1951527848009</v>
      </c>
      <c r="AO129" t="s">
        <v>328</v>
      </c>
      <c r="AP129" s="7">
        <v>0.20650000000000002</v>
      </c>
      <c r="AQ129" s="10">
        <f t="shared" si="51"/>
        <v>0</v>
      </c>
      <c r="AR129" s="10">
        <f t="shared" si="52"/>
        <v>0</v>
      </c>
      <c r="AS129" s="9">
        <f t="shared" si="53"/>
        <v>7.5</v>
      </c>
      <c r="AV129" s="1"/>
    </row>
    <row r="130" spans="1:48" x14ac:dyDescent="0.35">
      <c r="A130" t="s">
        <v>123</v>
      </c>
      <c r="B130" s="1">
        <v>5.5982542340314564E-2</v>
      </c>
      <c r="C130" s="5">
        <f t="shared" si="44"/>
        <v>0</v>
      </c>
      <c r="D130" s="5">
        <f t="shared" si="45"/>
        <v>0</v>
      </c>
      <c r="E130" s="1">
        <v>0.27416668954095869</v>
      </c>
      <c r="F130" s="5">
        <f t="shared" ref="F130:F193" si="54">IF(E130&gt;100%,0.5,0)</f>
        <v>0</v>
      </c>
      <c r="G130" s="5">
        <f t="shared" ref="G130:G193" si="55">IF(E130&gt;130%,0.5,0)</f>
        <v>0</v>
      </c>
      <c r="H130" s="1">
        <v>0.26200570942329332</v>
      </c>
      <c r="I130" s="5">
        <f t="shared" ref="I130:I193" si="56">IF(H130&gt;90%,0.5,0)</f>
        <v>0</v>
      </c>
      <c r="J130" s="5">
        <f t="shared" ref="J130:J193" si="57">IF(H130&gt;120%,0.5,0)</f>
        <v>0</v>
      </c>
      <c r="K130" s="1">
        <v>0.34639733008074114</v>
      </c>
      <c r="L130" s="5">
        <f t="shared" ref="L130:L193" si="58">IF(K130&lt;20%,0.5,0)</f>
        <v>0</v>
      </c>
      <c r="M130" s="5">
        <f t="shared" ref="M130:M193" si="59">IF(K130&lt;0%,0.5,0)</f>
        <v>0</v>
      </c>
      <c r="N130" s="8">
        <f t="shared" ref="N130:N193" si="60">IF(SUM(G130,J130,M130)&gt;0,1,0)</f>
        <v>0</v>
      </c>
      <c r="O130" s="8">
        <f t="shared" ref="O130:O193" si="61">IF(SUM(W130,AD130)&gt;0,1,0)</f>
        <v>0</v>
      </c>
      <c r="P130" s="8" t="str">
        <f t="shared" ref="P130:P193" si="62">IF(SUM(N130,O130)&gt;1,"Ja","Nee")</f>
        <v>Nee</v>
      </c>
      <c r="Q130" s="8">
        <f t="shared" ref="Q130:Q193" si="63">IF(P130="ja",1,0)</f>
        <v>0</v>
      </c>
      <c r="R130" s="1">
        <v>4.4837764490912431E-2</v>
      </c>
      <c r="S130" s="8">
        <f t="shared" ref="S130:S193" si="64">IF(R130&lt;0%,1,0)</f>
        <v>0</v>
      </c>
      <c r="T130" s="1">
        <v>0.11632606107893446</v>
      </c>
      <c r="U130" s="8">
        <f t="shared" ref="U130:U193" si="65">IF(T130&lt;0%,1,0)</f>
        <v>0</v>
      </c>
      <c r="V130" s="1">
        <v>9.3976741419853058E-2</v>
      </c>
      <c r="W130" s="4">
        <f t="shared" ref="W130:W193" si="66">IF(V130&lt;0%,1,0)</f>
        <v>0</v>
      </c>
      <c r="X130" s="5">
        <f t="shared" ref="X130:X193" si="67">IF(SUM(S130,U130,W130)&gt;1,0.5,0)</f>
        <v>0</v>
      </c>
      <c r="Y130" s="5">
        <f t="shared" ref="Y130:Y193" si="68">IF(SUM(S130,U130,W130)&gt;2,0.5,0)</f>
        <v>0</v>
      </c>
      <c r="Z130" s="1">
        <v>2.4236456131682724E-2</v>
      </c>
      <c r="AA130" s="5">
        <f t="shared" si="46"/>
        <v>0</v>
      </c>
      <c r="AB130" s="5">
        <f t="shared" ref="AB130:AB193" si="69">IF(Z130&lt;0%,0.5,0)</f>
        <v>0</v>
      </c>
      <c r="AC130" s="5">
        <f t="shared" si="47"/>
        <v>0</v>
      </c>
      <c r="AD130" s="5">
        <f t="shared" si="48"/>
        <v>0</v>
      </c>
      <c r="AE130" s="1">
        <v>0.68874035848590487</v>
      </c>
      <c r="AF130" s="5">
        <f t="shared" si="49"/>
        <v>0</v>
      </c>
      <c r="AG130" s="5">
        <f t="shared" si="50"/>
        <v>0</v>
      </c>
      <c r="AH130" s="1">
        <v>-6.4225503920653654E-2</v>
      </c>
      <c r="AI130" s="6">
        <f t="shared" ref="AI130:AI193" si="70">IF(AH130&lt;0%,1,0)</f>
        <v>1</v>
      </c>
      <c r="AJ130" s="23">
        <v>2543.7968231585933</v>
      </c>
      <c r="AN130" s="5">
        <v>1</v>
      </c>
      <c r="AO130" t="s">
        <v>326</v>
      </c>
      <c r="AP130" s="7">
        <v>0.11950000000000001</v>
      </c>
      <c r="AQ130" s="10">
        <f t="shared" si="51"/>
        <v>0</v>
      </c>
      <c r="AR130" s="10">
        <f t="shared" si="52"/>
        <v>0</v>
      </c>
      <c r="AS130" s="9">
        <f t="shared" si="53"/>
        <v>8</v>
      </c>
      <c r="AV130" s="1"/>
    </row>
    <row r="131" spans="1:48" x14ac:dyDescent="0.35">
      <c r="A131" t="s">
        <v>124</v>
      </c>
      <c r="B131" s="1">
        <v>-0.41034911525585843</v>
      </c>
      <c r="C131" s="5">
        <f t="shared" ref="C131:C194" si="71">IF(B131&lt;-4%,0.5,0)</f>
        <v>0.5</v>
      </c>
      <c r="D131" s="5">
        <f t="shared" ref="D131:D194" si="72">IF(B131&lt;-4.75%,0.5,0)</f>
        <v>0.5</v>
      </c>
      <c r="E131" s="1">
        <v>0.56943089430894311</v>
      </c>
      <c r="F131" s="5">
        <f t="shared" si="54"/>
        <v>0</v>
      </c>
      <c r="G131" s="5">
        <f t="shared" si="55"/>
        <v>0</v>
      </c>
      <c r="H131" s="1">
        <v>0.58310167384026779</v>
      </c>
      <c r="I131" s="5">
        <f t="shared" si="56"/>
        <v>0</v>
      </c>
      <c r="J131" s="5">
        <f t="shared" si="57"/>
        <v>0</v>
      </c>
      <c r="K131" s="1">
        <v>0.24576248313090418</v>
      </c>
      <c r="L131" s="5">
        <f t="shared" si="58"/>
        <v>0</v>
      </c>
      <c r="M131" s="5">
        <f t="shared" si="59"/>
        <v>0</v>
      </c>
      <c r="N131" s="8">
        <f t="shared" si="60"/>
        <v>0</v>
      </c>
      <c r="O131" s="8">
        <f t="shared" si="61"/>
        <v>1</v>
      </c>
      <c r="P131" s="8" t="str">
        <f t="shared" si="62"/>
        <v>Nee</v>
      </c>
      <c r="Q131" s="8">
        <f t="shared" si="63"/>
        <v>0</v>
      </c>
      <c r="R131" s="1">
        <v>9.3218996764486278E-3</v>
      </c>
      <c r="S131" s="8">
        <f t="shared" si="64"/>
        <v>0</v>
      </c>
      <c r="T131" s="1">
        <v>7.8046502941451115E-2</v>
      </c>
      <c r="U131" s="8">
        <f t="shared" si="65"/>
        <v>0</v>
      </c>
      <c r="V131" s="1">
        <v>4.793878527020564E-2</v>
      </c>
      <c r="W131" s="4">
        <f t="shared" si="66"/>
        <v>0</v>
      </c>
      <c r="X131" s="5">
        <f t="shared" si="67"/>
        <v>0</v>
      </c>
      <c r="Y131" s="5">
        <f t="shared" si="68"/>
        <v>0</v>
      </c>
      <c r="Z131" s="1">
        <v>0.13485413677666189</v>
      </c>
      <c r="AA131" s="5">
        <f t="shared" ref="AA131:AA194" si="73">IF(Z131&lt;2%,0.5,0)</f>
        <v>0</v>
      </c>
      <c r="AB131" s="5">
        <f t="shared" si="69"/>
        <v>0</v>
      </c>
      <c r="AC131" s="5">
        <f t="shared" ref="AC131:AC194" si="74">IF(Z131&gt;5%,0.5,0)</f>
        <v>0.5</v>
      </c>
      <c r="AD131" s="5">
        <f t="shared" ref="AD131:AD194" si="75">IF(Z131&gt;7%,0.5,0)</f>
        <v>0.5</v>
      </c>
      <c r="AE131" s="1">
        <v>0.70444763271162125</v>
      </c>
      <c r="AF131" s="5">
        <f t="shared" ref="AF131:AF194" si="76">IF(AE131&gt;75%,0.5,0)</f>
        <v>0</v>
      </c>
      <c r="AG131" s="5">
        <f t="shared" ref="AG131:AG194" si="77">IF(AE131&gt;80%,0.5,0)</f>
        <v>0</v>
      </c>
      <c r="AH131" s="1">
        <v>1.5082525107604017E-2</v>
      </c>
      <c r="AI131" s="6">
        <f t="shared" si="70"/>
        <v>0</v>
      </c>
      <c r="AJ131" s="23">
        <v>1988.9521857923498</v>
      </c>
      <c r="AO131" t="s">
        <v>327</v>
      </c>
      <c r="AP131" s="7">
        <v>0.21049999999999999</v>
      </c>
      <c r="AQ131" s="10">
        <f t="shared" ref="AQ131:AQ194" si="78">IF(AP131&gt;25%,0.5,0)</f>
        <v>0</v>
      </c>
      <c r="AR131" s="10">
        <f t="shared" ref="AR131:AR194" si="79">IF(AP131&gt;30%,0.5,0)</f>
        <v>0</v>
      </c>
      <c r="AS131" s="9">
        <f t="shared" ref="AS131:AS194" si="80">SUM(10,-C131,-D131,-F131,-G131,-I131,-J131,-L131,-M131,-W131,-X131,-Y131,-AA131,-AB131,-AC131,-AD131,-AF131,-AG131,-AI131,-AK131,-AL131,-AM131,-AN131)</f>
        <v>8</v>
      </c>
      <c r="AV131" s="1"/>
    </row>
    <row r="132" spans="1:48" x14ac:dyDescent="0.35">
      <c r="A132" t="s">
        <v>125</v>
      </c>
      <c r="B132" s="1">
        <v>2.007004761362647E-2</v>
      </c>
      <c r="C132" s="5">
        <f t="shared" si="71"/>
        <v>0</v>
      </c>
      <c r="D132" s="5">
        <f t="shared" si="72"/>
        <v>0</v>
      </c>
      <c r="E132" s="1">
        <v>0.46098830084311609</v>
      </c>
      <c r="F132" s="5">
        <f t="shared" si="54"/>
        <v>0</v>
      </c>
      <c r="G132" s="5">
        <f t="shared" si="55"/>
        <v>0</v>
      </c>
      <c r="H132" s="1">
        <v>0.26953370790279052</v>
      </c>
      <c r="I132" s="5">
        <f t="shared" si="56"/>
        <v>0</v>
      </c>
      <c r="J132" s="5">
        <f t="shared" si="57"/>
        <v>0</v>
      </c>
      <c r="K132" s="1">
        <v>0.31274815517809068</v>
      </c>
      <c r="L132" s="5">
        <f t="shared" si="58"/>
        <v>0</v>
      </c>
      <c r="M132" s="5">
        <f t="shared" si="59"/>
        <v>0</v>
      </c>
      <c r="N132" s="8">
        <f t="shared" si="60"/>
        <v>0</v>
      </c>
      <c r="O132" s="8">
        <f t="shared" si="61"/>
        <v>0</v>
      </c>
      <c r="P132" s="8" t="str">
        <f t="shared" si="62"/>
        <v>Nee</v>
      </c>
      <c r="Q132" s="8">
        <f t="shared" si="63"/>
        <v>0</v>
      </c>
      <c r="R132" s="1">
        <v>8.2792167910050521E-2</v>
      </c>
      <c r="S132" s="8">
        <f t="shared" si="64"/>
        <v>0</v>
      </c>
      <c r="T132" s="1">
        <v>4.5949736499121666E-2</v>
      </c>
      <c r="U132" s="8">
        <f t="shared" si="65"/>
        <v>0</v>
      </c>
      <c r="V132" s="1">
        <v>5.9647618983840835E-2</v>
      </c>
      <c r="W132" s="4">
        <f t="shared" si="66"/>
        <v>0</v>
      </c>
      <c r="X132" s="5">
        <f t="shared" si="67"/>
        <v>0</v>
      </c>
      <c r="Y132" s="5">
        <f t="shared" si="68"/>
        <v>0</v>
      </c>
      <c r="Z132" s="1">
        <v>4.6500298003709979E-2</v>
      </c>
      <c r="AA132" s="5">
        <f t="shared" si="73"/>
        <v>0</v>
      </c>
      <c r="AB132" s="5">
        <f t="shared" si="69"/>
        <v>0</v>
      </c>
      <c r="AC132" s="5">
        <f t="shared" si="74"/>
        <v>0</v>
      </c>
      <c r="AD132" s="5">
        <f t="shared" si="75"/>
        <v>0</v>
      </c>
      <c r="AE132" s="1">
        <v>0.69931090827512776</v>
      </c>
      <c r="AF132" s="5">
        <f t="shared" si="76"/>
        <v>0</v>
      </c>
      <c r="AG132" s="5">
        <f t="shared" si="77"/>
        <v>0</v>
      </c>
      <c r="AH132" s="1">
        <v>4.5000103628789638E-2</v>
      </c>
      <c r="AI132" s="6">
        <f t="shared" si="70"/>
        <v>0</v>
      </c>
      <c r="AJ132" s="23">
        <v>1796.3542780167732</v>
      </c>
      <c r="AO132" t="s">
        <v>327</v>
      </c>
      <c r="AP132" s="7">
        <v>0.26250000000000001</v>
      </c>
      <c r="AQ132" s="10">
        <f t="shared" si="78"/>
        <v>0.5</v>
      </c>
      <c r="AR132" s="10">
        <f t="shared" si="79"/>
        <v>0</v>
      </c>
      <c r="AS132" s="9">
        <f t="shared" si="80"/>
        <v>10</v>
      </c>
      <c r="AV132" s="1"/>
    </row>
    <row r="133" spans="1:48" x14ac:dyDescent="0.35">
      <c r="A133" t="s">
        <v>126</v>
      </c>
      <c r="B133" s="1">
        <v>3.5248837174743287E-2</v>
      </c>
      <c r="C133" s="5">
        <f t="shared" si="71"/>
        <v>0</v>
      </c>
      <c r="D133" s="5">
        <f t="shared" si="72"/>
        <v>0</v>
      </c>
      <c r="E133" s="1">
        <v>-0.24800499308992019</v>
      </c>
      <c r="F133" s="5">
        <f t="shared" si="54"/>
        <v>0</v>
      </c>
      <c r="G133" s="5">
        <f t="shared" si="55"/>
        <v>0</v>
      </c>
      <c r="H133" s="1">
        <v>-0.20451934079324743</v>
      </c>
      <c r="I133" s="5">
        <f t="shared" si="56"/>
        <v>0</v>
      </c>
      <c r="J133" s="5">
        <f t="shared" si="57"/>
        <v>0</v>
      </c>
      <c r="K133" s="1">
        <v>0.73008700143016048</v>
      </c>
      <c r="L133" s="5">
        <f t="shared" si="58"/>
        <v>0</v>
      </c>
      <c r="M133" s="5">
        <f t="shared" si="59"/>
        <v>0</v>
      </c>
      <c r="N133" s="8">
        <f t="shared" si="60"/>
        <v>0</v>
      </c>
      <c r="O133" s="8">
        <f t="shared" si="61"/>
        <v>0</v>
      </c>
      <c r="P133" s="8" t="str">
        <f t="shared" si="62"/>
        <v>Nee</v>
      </c>
      <c r="Q133" s="8">
        <f t="shared" si="63"/>
        <v>0</v>
      </c>
      <c r="R133" s="1">
        <v>1.491347132677299E-2</v>
      </c>
      <c r="S133" s="8">
        <f t="shared" si="64"/>
        <v>0</v>
      </c>
      <c r="T133" s="1">
        <v>8.5250242988547845E-2</v>
      </c>
      <c r="U133" s="8">
        <f t="shared" si="65"/>
        <v>0</v>
      </c>
      <c r="V133" s="1">
        <v>5.1015707428707292E-2</v>
      </c>
      <c r="W133" s="4">
        <f t="shared" si="66"/>
        <v>0</v>
      </c>
      <c r="X133" s="5">
        <f t="shared" si="67"/>
        <v>0</v>
      </c>
      <c r="Y133" s="5">
        <f t="shared" si="68"/>
        <v>0</v>
      </c>
      <c r="Z133" s="1">
        <v>1.9374229117441636E-2</v>
      </c>
      <c r="AA133" s="5">
        <f t="shared" si="73"/>
        <v>0.5</v>
      </c>
      <c r="AB133" s="5">
        <f t="shared" si="69"/>
        <v>0</v>
      </c>
      <c r="AC133" s="5">
        <f t="shared" si="74"/>
        <v>0</v>
      </c>
      <c r="AD133" s="5">
        <f t="shared" si="75"/>
        <v>0</v>
      </c>
      <c r="AE133" s="1">
        <v>0.72934777762917391</v>
      </c>
      <c r="AF133" s="5">
        <f t="shared" si="76"/>
        <v>0</v>
      </c>
      <c r="AG133" s="5">
        <f t="shared" si="77"/>
        <v>0</v>
      </c>
      <c r="AH133" s="1">
        <v>5.2751438903650603E-2</v>
      </c>
      <c r="AI133" s="6">
        <f t="shared" si="70"/>
        <v>0</v>
      </c>
      <c r="AJ133" s="23">
        <v>1947.3302953290683</v>
      </c>
      <c r="AO133" t="s">
        <v>326</v>
      </c>
      <c r="AP133" s="7">
        <v>0.23099999999999998</v>
      </c>
      <c r="AQ133" s="10">
        <f t="shared" si="78"/>
        <v>0</v>
      </c>
      <c r="AR133" s="10">
        <f t="shared" si="79"/>
        <v>0</v>
      </c>
      <c r="AS133" s="9">
        <f t="shared" si="80"/>
        <v>9.5</v>
      </c>
      <c r="AV133" s="1"/>
    </row>
    <row r="134" spans="1:48" x14ac:dyDescent="0.35">
      <c r="A134" t="s">
        <v>127</v>
      </c>
      <c r="B134" s="1">
        <v>0.11867243365428504</v>
      </c>
      <c r="C134" s="5">
        <f t="shared" si="71"/>
        <v>0</v>
      </c>
      <c r="D134" s="5">
        <f t="shared" si="72"/>
        <v>0</v>
      </c>
      <c r="E134" s="1">
        <v>0.37164467821513181</v>
      </c>
      <c r="F134" s="5">
        <f t="shared" si="54"/>
        <v>0</v>
      </c>
      <c r="G134" s="5">
        <f t="shared" si="55"/>
        <v>0</v>
      </c>
      <c r="H134" s="1">
        <v>0.33575996000782454</v>
      </c>
      <c r="I134" s="5">
        <f t="shared" si="56"/>
        <v>0</v>
      </c>
      <c r="J134" s="5">
        <f t="shared" si="57"/>
        <v>0</v>
      </c>
      <c r="K134" s="1">
        <v>0.2561427872551959</v>
      </c>
      <c r="L134" s="5">
        <f t="shared" si="58"/>
        <v>0</v>
      </c>
      <c r="M134" s="5">
        <f t="shared" si="59"/>
        <v>0</v>
      </c>
      <c r="N134" s="8">
        <f t="shared" si="60"/>
        <v>0</v>
      </c>
      <c r="O134" s="8">
        <f t="shared" si="61"/>
        <v>0</v>
      </c>
      <c r="P134" s="8" t="str">
        <f t="shared" si="62"/>
        <v>Nee</v>
      </c>
      <c r="Q134" s="8">
        <f t="shared" si="63"/>
        <v>0</v>
      </c>
      <c r="R134" s="1">
        <v>2.6097681302417367E-2</v>
      </c>
      <c r="S134" s="8">
        <f t="shared" si="64"/>
        <v>0</v>
      </c>
      <c r="T134" s="1">
        <v>-3.1682111493862498E-2</v>
      </c>
      <c r="U134" s="8">
        <f t="shared" si="65"/>
        <v>1</v>
      </c>
      <c r="V134" s="1">
        <v>2.6668695255276143E-2</v>
      </c>
      <c r="W134" s="4">
        <f t="shared" si="66"/>
        <v>0</v>
      </c>
      <c r="X134" s="5">
        <f t="shared" si="67"/>
        <v>0</v>
      </c>
      <c r="Y134" s="5">
        <f t="shared" si="68"/>
        <v>0</v>
      </c>
      <c r="Z134" s="1">
        <v>-6.6291377773913798E-3</v>
      </c>
      <c r="AA134" s="5">
        <f t="shared" si="73"/>
        <v>0.5</v>
      </c>
      <c r="AB134" s="5">
        <f t="shared" si="69"/>
        <v>0.5</v>
      </c>
      <c r="AC134" s="5">
        <f t="shared" si="74"/>
        <v>0</v>
      </c>
      <c r="AD134" s="5">
        <f t="shared" si="75"/>
        <v>0</v>
      </c>
      <c r="AE134" s="1">
        <v>0.6878219478797627</v>
      </c>
      <c r="AF134" s="5">
        <f t="shared" si="76"/>
        <v>0</v>
      </c>
      <c r="AG134" s="5">
        <f t="shared" si="77"/>
        <v>0</v>
      </c>
      <c r="AH134" s="1">
        <v>5.6162033515181814E-2</v>
      </c>
      <c r="AI134" s="6">
        <f t="shared" si="70"/>
        <v>0</v>
      </c>
      <c r="AJ134" s="23">
        <v>1769.5357433744753</v>
      </c>
      <c r="AO134" t="s">
        <v>327</v>
      </c>
      <c r="AP134" s="7">
        <v>0.24199999999999999</v>
      </c>
      <c r="AQ134" s="10">
        <f t="shared" si="78"/>
        <v>0</v>
      </c>
      <c r="AR134" s="10">
        <f t="shared" si="79"/>
        <v>0</v>
      </c>
      <c r="AS134" s="9">
        <f t="shared" si="80"/>
        <v>9</v>
      </c>
      <c r="AV134" s="1"/>
    </row>
    <row r="135" spans="1:48" x14ac:dyDescent="0.35">
      <c r="A135" t="s">
        <v>128</v>
      </c>
      <c r="B135" s="1">
        <v>5.4647794961473302E-3</v>
      </c>
      <c r="C135" s="5">
        <f t="shared" si="71"/>
        <v>0</v>
      </c>
      <c r="D135" s="5">
        <f t="shared" si="72"/>
        <v>0</v>
      </c>
      <c r="E135" s="1">
        <v>0.4844062517077436</v>
      </c>
      <c r="F135" s="5">
        <f t="shared" si="54"/>
        <v>0</v>
      </c>
      <c r="G135" s="5">
        <f t="shared" si="55"/>
        <v>0</v>
      </c>
      <c r="H135" s="1">
        <v>0.48467522815454395</v>
      </c>
      <c r="I135" s="5">
        <f t="shared" si="56"/>
        <v>0</v>
      </c>
      <c r="J135" s="5">
        <f t="shared" si="57"/>
        <v>0</v>
      </c>
      <c r="K135" s="1">
        <v>0.24255798765458109</v>
      </c>
      <c r="L135" s="5">
        <f t="shared" si="58"/>
        <v>0</v>
      </c>
      <c r="M135" s="5">
        <f t="shared" si="59"/>
        <v>0</v>
      </c>
      <c r="N135" s="8">
        <f t="shared" si="60"/>
        <v>0</v>
      </c>
      <c r="O135" s="8">
        <f t="shared" si="61"/>
        <v>0</v>
      </c>
      <c r="P135" s="8" t="str">
        <f t="shared" si="62"/>
        <v>Nee</v>
      </c>
      <c r="Q135" s="8">
        <f t="shared" si="63"/>
        <v>0</v>
      </c>
      <c r="R135" s="1">
        <v>-8.8413055924086124E-3</v>
      </c>
      <c r="S135" s="8">
        <f t="shared" si="64"/>
        <v>1</v>
      </c>
      <c r="T135" s="1">
        <v>3.7684322266337333E-2</v>
      </c>
      <c r="U135" s="8">
        <f t="shared" si="65"/>
        <v>0</v>
      </c>
      <c r="V135" s="1">
        <v>1.3230231160172688E-2</v>
      </c>
      <c r="W135" s="4">
        <f t="shared" si="66"/>
        <v>0</v>
      </c>
      <c r="X135" s="5">
        <f t="shared" si="67"/>
        <v>0</v>
      </c>
      <c r="Y135" s="5">
        <f t="shared" si="68"/>
        <v>0</v>
      </c>
      <c r="Z135" s="1">
        <v>-3.2932127438657852E-3</v>
      </c>
      <c r="AA135" s="5">
        <f t="shared" si="73"/>
        <v>0.5</v>
      </c>
      <c r="AB135" s="5">
        <f t="shared" si="69"/>
        <v>0.5</v>
      </c>
      <c r="AC135" s="5">
        <f t="shared" si="74"/>
        <v>0</v>
      </c>
      <c r="AD135" s="5">
        <f t="shared" si="75"/>
        <v>0</v>
      </c>
      <c r="AE135" s="1">
        <v>0.76158533253183236</v>
      </c>
      <c r="AF135" s="5">
        <f t="shared" si="76"/>
        <v>0.5</v>
      </c>
      <c r="AG135" s="5">
        <f t="shared" si="77"/>
        <v>0</v>
      </c>
      <c r="AH135" s="1">
        <v>4.8428861322112313E-2</v>
      </c>
      <c r="AI135" s="6">
        <f t="shared" si="70"/>
        <v>0</v>
      </c>
      <c r="AJ135" s="23">
        <v>2175.459458887065</v>
      </c>
      <c r="AL135" s="5">
        <v>1</v>
      </c>
      <c r="AO135" t="s">
        <v>328</v>
      </c>
      <c r="AP135" s="7">
        <v>0.27349999999999997</v>
      </c>
      <c r="AQ135" s="10">
        <f t="shared" si="78"/>
        <v>0.5</v>
      </c>
      <c r="AR135" s="10">
        <f t="shared" si="79"/>
        <v>0</v>
      </c>
      <c r="AS135" s="9">
        <f t="shared" si="80"/>
        <v>7.5</v>
      </c>
      <c r="AV135" s="1"/>
    </row>
    <row r="136" spans="1:48" x14ac:dyDescent="0.35">
      <c r="A136" t="s">
        <v>129</v>
      </c>
      <c r="B136" s="1">
        <v>-6.2476691542388309E-2</v>
      </c>
      <c r="C136" s="5">
        <f t="shared" si="71"/>
        <v>0.5</v>
      </c>
      <c r="D136" s="5">
        <f t="shared" si="72"/>
        <v>0.5</v>
      </c>
      <c r="E136" s="1">
        <v>0.12125210026747081</v>
      </c>
      <c r="F136" s="5">
        <f t="shared" si="54"/>
        <v>0</v>
      </c>
      <c r="G136" s="5">
        <f t="shared" si="55"/>
        <v>0</v>
      </c>
      <c r="H136" s="1">
        <v>0.12815790001323318</v>
      </c>
      <c r="I136" s="5">
        <f t="shared" si="56"/>
        <v>0</v>
      </c>
      <c r="J136" s="5">
        <f t="shared" si="57"/>
        <v>0</v>
      </c>
      <c r="K136" s="1">
        <v>0.6307795670321853</v>
      </c>
      <c r="L136" s="5">
        <f t="shared" si="58"/>
        <v>0</v>
      </c>
      <c r="M136" s="5">
        <f t="shared" si="59"/>
        <v>0</v>
      </c>
      <c r="N136" s="8">
        <f t="shared" si="60"/>
        <v>0</v>
      </c>
      <c r="O136" s="8">
        <f t="shared" si="61"/>
        <v>0</v>
      </c>
      <c r="P136" s="8" t="str">
        <f t="shared" si="62"/>
        <v>Nee</v>
      </c>
      <c r="Q136" s="8">
        <f t="shared" si="63"/>
        <v>0</v>
      </c>
      <c r="R136" s="1">
        <v>-2.1105443130220305E-2</v>
      </c>
      <c r="S136" s="8">
        <f t="shared" si="64"/>
        <v>1</v>
      </c>
      <c r="T136" s="1">
        <v>3.3987542020961041E-2</v>
      </c>
      <c r="U136" s="8">
        <f t="shared" si="65"/>
        <v>0</v>
      </c>
      <c r="V136" s="1">
        <v>1.430387411628364E-2</v>
      </c>
      <c r="W136" s="4">
        <f t="shared" si="66"/>
        <v>0</v>
      </c>
      <c r="X136" s="5">
        <f t="shared" si="67"/>
        <v>0</v>
      </c>
      <c r="Y136" s="5">
        <f t="shared" si="68"/>
        <v>0</v>
      </c>
      <c r="Z136" s="1">
        <v>5.2322224138138453E-2</v>
      </c>
      <c r="AA136" s="5">
        <f t="shared" si="73"/>
        <v>0</v>
      </c>
      <c r="AB136" s="5">
        <f t="shared" si="69"/>
        <v>0</v>
      </c>
      <c r="AC136" s="5">
        <f t="shared" si="74"/>
        <v>0.5</v>
      </c>
      <c r="AD136" s="5">
        <f t="shared" si="75"/>
        <v>0</v>
      </c>
      <c r="AE136" s="1">
        <v>0.73071663732641468</v>
      </c>
      <c r="AF136" s="5">
        <f t="shared" si="76"/>
        <v>0</v>
      </c>
      <c r="AG136" s="5">
        <f t="shared" si="77"/>
        <v>0</v>
      </c>
      <c r="AH136" s="1">
        <v>4.432905132164467E-2</v>
      </c>
      <c r="AI136" s="6">
        <f t="shared" si="70"/>
        <v>0</v>
      </c>
      <c r="AJ136" s="23">
        <v>1876.3450961708918</v>
      </c>
      <c r="AO136" t="s">
        <v>327</v>
      </c>
      <c r="AP136" s="7">
        <v>0.28250000000000003</v>
      </c>
      <c r="AQ136" s="10">
        <f t="shared" si="78"/>
        <v>0.5</v>
      </c>
      <c r="AR136" s="10">
        <f t="shared" si="79"/>
        <v>0</v>
      </c>
      <c r="AS136" s="9">
        <f t="shared" si="80"/>
        <v>8.5</v>
      </c>
      <c r="AV136" s="1"/>
    </row>
    <row r="137" spans="1:48" x14ac:dyDescent="0.35">
      <c r="A137" t="s">
        <v>130</v>
      </c>
      <c r="B137" s="1">
        <v>5.6528682602854319E-2</v>
      </c>
      <c r="C137" s="5">
        <f t="shared" si="71"/>
        <v>0</v>
      </c>
      <c r="D137" s="5">
        <f t="shared" si="72"/>
        <v>0</v>
      </c>
      <c r="E137" s="1">
        <v>0.10002788410352607</v>
      </c>
      <c r="F137" s="5">
        <f t="shared" si="54"/>
        <v>0</v>
      </c>
      <c r="G137" s="5">
        <f t="shared" si="55"/>
        <v>0</v>
      </c>
      <c r="H137" s="1">
        <v>0.11515762968220572</v>
      </c>
      <c r="I137" s="5">
        <f t="shared" si="56"/>
        <v>0</v>
      </c>
      <c r="J137" s="5">
        <f t="shared" si="57"/>
        <v>0</v>
      </c>
      <c r="K137" s="1">
        <v>0.59240780154216532</v>
      </c>
      <c r="L137" s="5">
        <f t="shared" si="58"/>
        <v>0</v>
      </c>
      <c r="M137" s="5">
        <f t="shared" si="59"/>
        <v>0</v>
      </c>
      <c r="N137" s="8">
        <f t="shared" si="60"/>
        <v>0</v>
      </c>
      <c r="O137" s="8">
        <f t="shared" si="61"/>
        <v>0</v>
      </c>
      <c r="P137" s="8" t="str">
        <f t="shared" si="62"/>
        <v>Nee</v>
      </c>
      <c r="Q137" s="8">
        <f t="shared" si="63"/>
        <v>0</v>
      </c>
      <c r="R137" s="1">
        <v>4.5583880146332967E-2</v>
      </c>
      <c r="S137" s="8">
        <f t="shared" si="64"/>
        <v>0</v>
      </c>
      <c r="T137" s="1">
        <v>0.10751879033614561</v>
      </c>
      <c r="U137" s="8">
        <f t="shared" si="65"/>
        <v>0</v>
      </c>
      <c r="V137" s="1">
        <v>4.4893406676975334E-2</v>
      </c>
      <c r="W137" s="4">
        <f t="shared" si="66"/>
        <v>0</v>
      </c>
      <c r="X137" s="5">
        <f t="shared" si="67"/>
        <v>0</v>
      </c>
      <c r="Y137" s="5">
        <f t="shared" si="68"/>
        <v>0</v>
      </c>
      <c r="Z137" s="1">
        <v>1.0369929106779217E-2</v>
      </c>
      <c r="AA137" s="5">
        <f t="shared" si="73"/>
        <v>0.5</v>
      </c>
      <c r="AB137" s="5">
        <f t="shared" si="69"/>
        <v>0</v>
      </c>
      <c r="AC137" s="5">
        <f t="shared" si="74"/>
        <v>0</v>
      </c>
      <c r="AD137" s="5">
        <f t="shared" si="75"/>
        <v>0</v>
      </c>
      <c r="AE137" s="1">
        <v>0.66883824685036375</v>
      </c>
      <c r="AF137" s="5">
        <f t="shared" si="76"/>
        <v>0</v>
      </c>
      <c r="AG137" s="5">
        <f t="shared" si="77"/>
        <v>0</v>
      </c>
      <c r="AH137" s="1">
        <v>1.4949541056127976E-2</v>
      </c>
      <c r="AI137" s="6">
        <f t="shared" si="70"/>
        <v>0</v>
      </c>
      <c r="AJ137" s="23">
        <v>2185.5980928736672</v>
      </c>
      <c r="AO137" t="s">
        <v>327</v>
      </c>
      <c r="AP137" s="7">
        <v>0.22100000000000003</v>
      </c>
      <c r="AQ137" s="10">
        <f t="shared" si="78"/>
        <v>0</v>
      </c>
      <c r="AR137" s="10">
        <f t="shared" si="79"/>
        <v>0</v>
      </c>
      <c r="AS137" s="9">
        <f t="shared" si="80"/>
        <v>9.5</v>
      </c>
      <c r="AV137" s="1"/>
    </row>
    <row r="138" spans="1:48" x14ac:dyDescent="0.35">
      <c r="A138" t="s">
        <v>131</v>
      </c>
      <c r="B138" s="1">
        <v>-7.7203322070619793E-2</v>
      </c>
      <c r="C138" s="5">
        <f t="shared" si="71"/>
        <v>0.5</v>
      </c>
      <c r="D138" s="5">
        <f t="shared" si="72"/>
        <v>0.5</v>
      </c>
      <c r="E138" s="1">
        <v>0.45349616981764723</v>
      </c>
      <c r="F138" s="5">
        <f t="shared" si="54"/>
        <v>0</v>
      </c>
      <c r="G138" s="5">
        <f t="shared" si="55"/>
        <v>0</v>
      </c>
      <c r="H138" s="1">
        <v>0.44269647416883756</v>
      </c>
      <c r="I138" s="5">
        <f t="shared" si="56"/>
        <v>0</v>
      </c>
      <c r="J138" s="5">
        <f t="shared" si="57"/>
        <v>0</v>
      </c>
      <c r="K138" s="1">
        <v>0.38537689801044051</v>
      </c>
      <c r="L138" s="5">
        <f t="shared" si="58"/>
        <v>0</v>
      </c>
      <c r="M138" s="5">
        <f t="shared" si="59"/>
        <v>0</v>
      </c>
      <c r="N138" s="8">
        <f t="shared" si="60"/>
        <v>0</v>
      </c>
      <c r="O138" s="8">
        <f t="shared" si="61"/>
        <v>1</v>
      </c>
      <c r="P138" s="8" t="str">
        <f t="shared" si="62"/>
        <v>Nee</v>
      </c>
      <c r="Q138" s="8">
        <f t="shared" si="63"/>
        <v>0</v>
      </c>
      <c r="R138" s="1">
        <v>6.3989878316525875E-2</v>
      </c>
      <c r="S138" s="8">
        <f t="shared" si="64"/>
        <v>0</v>
      </c>
      <c r="T138" s="1">
        <v>3.6668045257156362E-2</v>
      </c>
      <c r="U138" s="8">
        <f t="shared" si="65"/>
        <v>0</v>
      </c>
      <c r="V138" s="1">
        <v>5.7310876686182975E-2</v>
      </c>
      <c r="W138" s="4">
        <f t="shared" si="66"/>
        <v>0</v>
      </c>
      <c r="X138" s="5">
        <f t="shared" si="67"/>
        <v>0</v>
      </c>
      <c r="Y138" s="5">
        <f t="shared" si="68"/>
        <v>0</v>
      </c>
      <c r="Z138" s="1">
        <v>0.10942134585128059</v>
      </c>
      <c r="AA138" s="5">
        <f t="shared" si="73"/>
        <v>0</v>
      </c>
      <c r="AB138" s="5">
        <f t="shared" si="69"/>
        <v>0</v>
      </c>
      <c r="AC138" s="5">
        <f t="shared" si="74"/>
        <v>0.5</v>
      </c>
      <c r="AD138" s="5">
        <f t="shared" si="75"/>
        <v>0.5</v>
      </c>
      <c r="AE138" s="1">
        <v>0.71579646931296137</v>
      </c>
      <c r="AF138" s="5">
        <f t="shared" si="76"/>
        <v>0</v>
      </c>
      <c r="AG138" s="5">
        <f t="shared" si="77"/>
        <v>0</v>
      </c>
      <c r="AH138" s="1">
        <v>3.9882510452691894E-2</v>
      </c>
      <c r="AI138" s="6">
        <f t="shared" si="70"/>
        <v>0</v>
      </c>
      <c r="AJ138" s="23">
        <v>1987.7841767295342</v>
      </c>
      <c r="AO138" t="s">
        <v>327</v>
      </c>
      <c r="AP138" s="7">
        <v>0.189</v>
      </c>
      <c r="AQ138" s="10">
        <f t="shared" si="78"/>
        <v>0</v>
      </c>
      <c r="AR138" s="10">
        <f t="shared" si="79"/>
        <v>0</v>
      </c>
      <c r="AS138" s="9">
        <f t="shared" si="80"/>
        <v>8</v>
      </c>
      <c r="AV138" s="1"/>
    </row>
    <row r="139" spans="1:48" x14ac:dyDescent="0.35">
      <c r="A139" t="s">
        <v>132</v>
      </c>
      <c r="B139" s="1">
        <v>0.11041053664004484</v>
      </c>
      <c r="C139" s="5">
        <f t="shared" si="71"/>
        <v>0</v>
      </c>
      <c r="D139" s="5">
        <f t="shared" si="72"/>
        <v>0</v>
      </c>
      <c r="E139" s="1">
        <v>0.24019813894452274</v>
      </c>
      <c r="F139" s="5">
        <f t="shared" si="54"/>
        <v>0</v>
      </c>
      <c r="G139" s="5">
        <f t="shared" si="55"/>
        <v>0</v>
      </c>
      <c r="H139" s="1">
        <v>0.20473308112652375</v>
      </c>
      <c r="I139" s="5">
        <f t="shared" si="56"/>
        <v>0</v>
      </c>
      <c r="J139" s="5">
        <f t="shared" si="57"/>
        <v>0</v>
      </c>
      <c r="K139" s="1">
        <v>0.29914475743039021</v>
      </c>
      <c r="L139" s="5">
        <f t="shared" si="58"/>
        <v>0</v>
      </c>
      <c r="M139" s="5">
        <f t="shared" si="59"/>
        <v>0</v>
      </c>
      <c r="N139" s="8">
        <f t="shared" si="60"/>
        <v>0</v>
      </c>
      <c r="O139" s="8">
        <f t="shared" si="61"/>
        <v>0</v>
      </c>
      <c r="P139" s="8" t="str">
        <f t="shared" si="62"/>
        <v>Nee</v>
      </c>
      <c r="Q139" s="8">
        <f t="shared" si="63"/>
        <v>0</v>
      </c>
      <c r="R139" s="1">
        <v>6.2124077523568473E-2</v>
      </c>
      <c r="S139" s="8">
        <f t="shared" si="64"/>
        <v>0</v>
      </c>
      <c r="T139" s="1">
        <v>0.11066873521445469</v>
      </c>
      <c r="U139" s="8">
        <f t="shared" si="65"/>
        <v>0</v>
      </c>
      <c r="V139" s="1">
        <v>9.847192344781544E-2</v>
      </c>
      <c r="W139" s="4">
        <f t="shared" si="66"/>
        <v>0</v>
      </c>
      <c r="X139" s="5">
        <f t="shared" si="67"/>
        <v>0</v>
      </c>
      <c r="Y139" s="5">
        <f t="shared" si="68"/>
        <v>0</v>
      </c>
      <c r="Z139" s="1">
        <v>-1.3201707753298882E-2</v>
      </c>
      <c r="AA139" s="5">
        <f t="shared" si="73"/>
        <v>0.5</v>
      </c>
      <c r="AB139" s="5">
        <f t="shared" si="69"/>
        <v>0.5</v>
      </c>
      <c r="AC139" s="5">
        <f t="shared" si="74"/>
        <v>0</v>
      </c>
      <c r="AD139" s="5">
        <f t="shared" si="75"/>
        <v>0</v>
      </c>
      <c r="AE139" s="1">
        <v>0.76268657946575014</v>
      </c>
      <c r="AF139" s="5">
        <f t="shared" si="76"/>
        <v>0.5</v>
      </c>
      <c r="AG139" s="5">
        <f t="shared" si="77"/>
        <v>0</v>
      </c>
      <c r="AH139" s="1">
        <v>-6.3888075043750893E-3</v>
      </c>
      <c r="AI139" s="6">
        <f t="shared" si="70"/>
        <v>1</v>
      </c>
      <c r="AJ139" s="23">
        <v>2214.1498648194943</v>
      </c>
      <c r="AL139" s="5">
        <v>1</v>
      </c>
      <c r="AO139" t="s">
        <v>328</v>
      </c>
      <c r="AP139" s="7">
        <v>0.15</v>
      </c>
      <c r="AQ139" s="10">
        <f t="shared" si="78"/>
        <v>0</v>
      </c>
      <c r="AR139" s="10">
        <f t="shared" si="79"/>
        <v>0</v>
      </c>
      <c r="AS139" s="9">
        <f t="shared" si="80"/>
        <v>6.5</v>
      </c>
      <c r="AV139" s="1"/>
    </row>
    <row r="140" spans="1:48" x14ac:dyDescent="0.35">
      <c r="A140" t="s">
        <v>133</v>
      </c>
      <c r="B140" s="1">
        <v>-4.5107150111720493E-2</v>
      </c>
      <c r="C140" s="5">
        <f t="shared" si="71"/>
        <v>0.5</v>
      </c>
      <c r="D140" s="5">
        <f t="shared" si="72"/>
        <v>0</v>
      </c>
      <c r="E140" s="1">
        <v>0.31680695206175097</v>
      </c>
      <c r="F140" s="5">
        <f t="shared" si="54"/>
        <v>0</v>
      </c>
      <c r="G140" s="5">
        <f t="shared" si="55"/>
        <v>0</v>
      </c>
      <c r="H140" s="1">
        <v>0.36212954499289052</v>
      </c>
      <c r="I140" s="5">
        <f t="shared" si="56"/>
        <v>0</v>
      </c>
      <c r="J140" s="5">
        <f t="shared" si="57"/>
        <v>0</v>
      </c>
      <c r="K140" s="1">
        <v>0.28102908028532003</v>
      </c>
      <c r="L140" s="5">
        <f t="shared" si="58"/>
        <v>0</v>
      </c>
      <c r="M140" s="5">
        <f t="shared" si="59"/>
        <v>0</v>
      </c>
      <c r="N140" s="8">
        <f t="shared" si="60"/>
        <v>0</v>
      </c>
      <c r="O140" s="8">
        <f t="shared" si="61"/>
        <v>0</v>
      </c>
      <c r="P140" s="8" t="str">
        <f t="shared" si="62"/>
        <v>Nee</v>
      </c>
      <c r="Q140" s="8">
        <f t="shared" si="63"/>
        <v>0</v>
      </c>
      <c r="R140" s="1">
        <v>5.1258808737097573E-2</v>
      </c>
      <c r="S140" s="8">
        <f t="shared" si="64"/>
        <v>0</v>
      </c>
      <c r="T140" s="1">
        <v>7.1597223635734494E-2</v>
      </c>
      <c r="U140" s="8">
        <f t="shared" si="65"/>
        <v>0</v>
      </c>
      <c r="V140" s="1">
        <v>1.2632033313020517E-2</v>
      </c>
      <c r="W140" s="4">
        <f t="shared" si="66"/>
        <v>0</v>
      </c>
      <c r="X140" s="5">
        <f t="shared" si="67"/>
        <v>0</v>
      </c>
      <c r="Y140" s="5">
        <f t="shared" si="68"/>
        <v>0</v>
      </c>
      <c r="Z140" s="1">
        <v>4.3989945155393055E-2</v>
      </c>
      <c r="AA140" s="5">
        <f t="shared" si="73"/>
        <v>0</v>
      </c>
      <c r="AB140" s="5">
        <f t="shared" si="69"/>
        <v>0</v>
      </c>
      <c r="AC140" s="5">
        <f t="shared" si="74"/>
        <v>0</v>
      </c>
      <c r="AD140" s="5">
        <f t="shared" si="75"/>
        <v>0</v>
      </c>
      <c r="AE140" s="1">
        <v>0.71041222323786313</v>
      </c>
      <c r="AF140" s="5">
        <f t="shared" si="76"/>
        <v>0</v>
      </c>
      <c r="AG140" s="5">
        <f t="shared" si="77"/>
        <v>0</v>
      </c>
      <c r="AH140" s="1">
        <v>2.6754808807292151E-2</v>
      </c>
      <c r="AI140" s="6">
        <f t="shared" si="70"/>
        <v>0</v>
      </c>
      <c r="AJ140" s="23">
        <v>2281.0895366514642</v>
      </c>
      <c r="AL140" s="5">
        <v>1</v>
      </c>
      <c r="AO140" t="s">
        <v>328</v>
      </c>
      <c r="AP140" s="7">
        <v>0.20250000000000001</v>
      </c>
      <c r="AQ140" s="10">
        <f t="shared" si="78"/>
        <v>0</v>
      </c>
      <c r="AR140" s="10">
        <f t="shared" si="79"/>
        <v>0</v>
      </c>
      <c r="AS140" s="9">
        <f t="shared" si="80"/>
        <v>8.5</v>
      </c>
      <c r="AV140" s="1"/>
    </row>
    <row r="141" spans="1:48" x14ac:dyDescent="0.35">
      <c r="A141" t="s">
        <v>134</v>
      </c>
      <c r="B141" s="1">
        <v>-2.4975024975024975E-3</v>
      </c>
      <c r="C141" s="5">
        <f t="shared" si="71"/>
        <v>0</v>
      </c>
      <c r="D141" s="5">
        <f t="shared" si="72"/>
        <v>0</v>
      </c>
      <c r="E141" s="1">
        <v>0.26740151740151741</v>
      </c>
      <c r="F141" s="5">
        <f t="shared" si="54"/>
        <v>0</v>
      </c>
      <c r="G141" s="5">
        <f t="shared" si="55"/>
        <v>0</v>
      </c>
      <c r="H141" s="1">
        <v>0.27391473391473392</v>
      </c>
      <c r="I141" s="5">
        <f t="shared" si="56"/>
        <v>0</v>
      </c>
      <c r="J141" s="5">
        <f t="shared" si="57"/>
        <v>0</v>
      </c>
      <c r="K141" s="1">
        <v>0.37483319491232819</v>
      </c>
      <c r="L141" s="5">
        <f t="shared" si="58"/>
        <v>0</v>
      </c>
      <c r="M141" s="5">
        <f t="shared" si="59"/>
        <v>0</v>
      </c>
      <c r="N141" s="8">
        <f t="shared" si="60"/>
        <v>0</v>
      </c>
      <c r="O141" s="8">
        <f t="shared" si="61"/>
        <v>0</v>
      </c>
      <c r="P141" s="8" t="str">
        <f t="shared" si="62"/>
        <v>Nee</v>
      </c>
      <c r="Q141" s="8">
        <f t="shared" si="63"/>
        <v>0</v>
      </c>
      <c r="R141" s="1">
        <v>4.5592982630849536E-2</v>
      </c>
      <c r="S141" s="8">
        <f t="shared" si="64"/>
        <v>0</v>
      </c>
      <c r="T141" s="1">
        <v>9.4049862298883902E-2</v>
      </c>
      <c r="U141" s="8">
        <f t="shared" si="65"/>
        <v>0</v>
      </c>
      <c r="V141" s="1">
        <v>6.3038313038313032E-2</v>
      </c>
      <c r="W141" s="4">
        <f t="shared" si="66"/>
        <v>0</v>
      </c>
      <c r="X141" s="5">
        <f t="shared" si="67"/>
        <v>0</v>
      </c>
      <c r="Y141" s="5">
        <f t="shared" si="68"/>
        <v>0</v>
      </c>
      <c r="Z141" s="1">
        <v>5.4259929259929257E-2</v>
      </c>
      <c r="AA141" s="5">
        <f t="shared" si="73"/>
        <v>0</v>
      </c>
      <c r="AB141" s="5">
        <f t="shared" si="69"/>
        <v>0</v>
      </c>
      <c r="AC141" s="5">
        <f t="shared" si="74"/>
        <v>0.5</v>
      </c>
      <c r="AD141" s="5">
        <f t="shared" si="75"/>
        <v>0</v>
      </c>
      <c r="AE141" s="1">
        <v>0.62694563043830731</v>
      </c>
      <c r="AF141" s="5">
        <f t="shared" si="76"/>
        <v>0</v>
      </c>
      <c r="AG141" s="5">
        <f t="shared" si="77"/>
        <v>0</v>
      </c>
      <c r="AH141" s="1">
        <v>-1.0811231977660327E-2</v>
      </c>
      <c r="AI141" s="6">
        <f t="shared" si="70"/>
        <v>1</v>
      </c>
      <c r="AJ141" s="23">
        <v>2023.5598287679031</v>
      </c>
      <c r="AO141" t="s">
        <v>327</v>
      </c>
      <c r="AP141" s="7">
        <v>0.20199999999999999</v>
      </c>
      <c r="AQ141" s="10">
        <f t="shared" si="78"/>
        <v>0</v>
      </c>
      <c r="AR141" s="10">
        <f t="shared" si="79"/>
        <v>0</v>
      </c>
      <c r="AS141" s="9">
        <f t="shared" si="80"/>
        <v>8.5</v>
      </c>
      <c r="AV141" s="1"/>
    </row>
    <row r="142" spans="1:48" x14ac:dyDescent="0.35">
      <c r="A142" t="s">
        <v>135</v>
      </c>
      <c r="B142" s="1">
        <v>-3.8985213540493883E-2</v>
      </c>
      <c r="C142" s="5">
        <f t="shared" si="71"/>
        <v>0</v>
      </c>
      <c r="D142" s="5">
        <f t="shared" si="72"/>
        <v>0</v>
      </c>
      <c r="E142" s="1">
        <v>0.46924116190047288</v>
      </c>
      <c r="F142" s="5">
        <f t="shared" si="54"/>
        <v>0</v>
      </c>
      <c r="G142" s="5">
        <f t="shared" si="55"/>
        <v>0</v>
      </c>
      <c r="H142" s="1">
        <v>0.43396217068227877</v>
      </c>
      <c r="I142" s="5">
        <f t="shared" si="56"/>
        <v>0</v>
      </c>
      <c r="J142" s="5">
        <f t="shared" si="57"/>
        <v>0</v>
      </c>
      <c r="K142" s="1">
        <v>0.38945926980644896</v>
      </c>
      <c r="L142" s="5">
        <f t="shared" si="58"/>
        <v>0</v>
      </c>
      <c r="M142" s="5">
        <f t="shared" si="59"/>
        <v>0</v>
      </c>
      <c r="N142" s="8">
        <f t="shared" si="60"/>
        <v>0</v>
      </c>
      <c r="O142" s="8">
        <f t="shared" si="61"/>
        <v>0</v>
      </c>
      <c r="P142" s="8" t="str">
        <f t="shared" si="62"/>
        <v>Nee</v>
      </c>
      <c r="Q142" s="8">
        <f t="shared" si="63"/>
        <v>0</v>
      </c>
      <c r="R142" s="1">
        <v>-1.2368314739426334E-2</v>
      </c>
      <c r="S142" s="8">
        <f t="shared" si="64"/>
        <v>1</v>
      </c>
      <c r="T142" s="1">
        <v>4.3182032787837846E-2</v>
      </c>
      <c r="U142" s="8">
        <f t="shared" si="65"/>
        <v>0</v>
      </c>
      <c r="V142" s="1">
        <v>1.7375966373939802E-2</v>
      </c>
      <c r="W142" s="4">
        <f t="shared" si="66"/>
        <v>0</v>
      </c>
      <c r="X142" s="5">
        <f t="shared" si="67"/>
        <v>0</v>
      </c>
      <c r="Y142" s="5">
        <f t="shared" si="68"/>
        <v>0</v>
      </c>
      <c r="Z142" s="1">
        <v>5.1227201080837649E-3</v>
      </c>
      <c r="AA142" s="5">
        <f t="shared" si="73"/>
        <v>0.5</v>
      </c>
      <c r="AB142" s="5">
        <f t="shared" si="69"/>
        <v>0</v>
      </c>
      <c r="AC142" s="5">
        <f t="shared" si="74"/>
        <v>0</v>
      </c>
      <c r="AD142" s="5">
        <f t="shared" si="75"/>
        <v>0</v>
      </c>
      <c r="AE142" s="1">
        <v>0.68897395481498158</v>
      </c>
      <c r="AF142" s="5">
        <f t="shared" si="76"/>
        <v>0</v>
      </c>
      <c r="AG142" s="5">
        <f t="shared" si="77"/>
        <v>0</v>
      </c>
      <c r="AH142" s="1">
        <v>5.4363295535339085E-2</v>
      </c>
      <c r="AI142" s="6">
        <f t="shared" si="70"/>
        <v>0</v>
      </c>
      <c r="AJ142" s="23">
        <v>1954.4128070485967</v>
      </c>
      <c r="AO142" t="s">
        <v>327</v>
      </c>
      <c r="AP142" s="7">
        <v>0.26</v>
      </c>
      <c r="AQ142" s="10">
        <f t="shared" si="78"/>
        <v>0.5</v>
      </c>
      <c r="AR142" s="10">
        <f t="shared" si="79"/>
        <v>0</v>
      </c>
      <c r="AS142" s="9">
        <f t="shared" si="80"/>
        <v>9.5</v>
      </c>
      <c r="AV142" s="1"/>
    </row>
    <row r="143" spans="1:48" x14ac:dyDescent="0.35">
      <c r="A143" t="s">
        <v>136</v>
      </c>
      <c r="B143" s="1">
        <v>7.9334867799811137E-2</v>
      </c>
      <c r="C143" s="5">
        <f t="shared" si="71"/>
        <v>0</v>
      </c>
      <c r="D143" s="5">
        <f t="shared" si="72"/>
        <v>0</v>
      </c>
      <c r="E143" s="1">
        <v>-0.65376386921624174</v>
      </c>
      <c r="F143" s="5">
        <f t="shared" si="54"/>
        <v>0</v>
      </c>
      <c r="G143" s="5">
        <f t="shared" si="55"/>
        <v>0</v>
      </c>
      <c r="H143" s="1">
        <v>-0.61255990321057607</v>
      </c>
      <c r="I143" s="5">
        <f t="shared" si="56"/>
        <v>0</v>
      </c>
      <c r="J143" s="5">
        <f t="shared" si="57"/>
        <v>0</v>
      </c>
      <c r="K143" s="1">
        <v>0.63356958113600481</v>
      </c>
      <c r="L143" s="5">
        <f t="shared" si="58"/>
        <v>0</v>
      </c>
      <c r="M143" s="5">
        <f t="shared" si="59"/>
        <v>0</v>
      </c>
      <c r="N143" s="8">
        <f t="shared" si="60"/>
        <v>0</v>
      </c>
      <c r="O143" s="8">
        <f t="shared" si="61"/>
        <v>0</v>
      </c>
      <c r="P143" s="8" t="str">
        <f t="shared" si="62"/>
        <v>Nee</v>
      </c>
      <c r="Q143" s="8">
        <f t="shared" si="63"/>
        <v>0</v>
      </c>
      <c r="R143" s="1">
        <v>-1.4410268830225236E-2</v>
      </c>
      <c r="S143" s="8">
        <f t="shared" si="64"/>
        <v>1</v>
      </c>
      <c r="T143" s="1">
        <v>8.089659996301686E-2</v>
      </c>
      <c r="U143" s="8">
        <f t="shared" si="65"/>
        <v>0</v>
      </c>
      <c r="V143" s="1">
        <v>9.054089943342776E-2</v>
      </c>
      <c r="W143" s="4">
        <f t="shared" si="66"/>
        <v>0</v>
      </c>
      <c r="X143" s="5">
        <f t="shared" si="67"/>
        <v>0</v>
      </c>
      <c r="Y143" s="5">
        <f t="shared" si="68"/>
        <v>0</v>
      </c>
      <c r="Z143" s="1">
        <v>1.2882510033050047E-2</v>
      </c>
      <c r="AA143" s="5">
        <f t="shared" si="73"/>
        <v>0.5</v>
      </c>
      <c r="AB143" s="5">
        <f t="shared" si="69"/>
        <v>0</v>
      </c>
      <c r="AC143" s="5">
        <f t="shared" si="74"/>
        <v>0</v>
      </c>
      <c r="AD143" s="5">
        <f t="shared" si="75"/>
        <v>0</v>
      </c>
      <c r="AE143" s="1">
        <v>0.73253806657223797</v>
      </c>
      <c r="AF143" s="5">
        <f t="shared" si="76"/>
        <v>0</v>
      </c>
      <c r="AG143" s="5">
        <f t="shared" si="77"/>
        <v>0</v>
      </c>
      <c r="AH143" s="1">
        <v>8.2495018771618175E-2</v>
      </c>
      <c r="AI143" s="6">
        <f t="shared" si="70"/>
        <v>0</v>
      </c>
      <c r="AJ143" s="23">
        <v>1926.5814580147112</v>
      </c>
      <c r="AO143" t="s">
        <v>326</v>
      </c>
      <c r="AP143" s="7">
        <v>0.20150000000000001</v>
      </c>
      <c r="AQ143" s="10">
        <f t="shared" si="78"/>
        <v>0</v>
      </c>
      <c r="AR143" s="10">
        <f t="shared" si="79"/>
        <v>0</v>
      </c>
      <c r="AS143" s="9">
        <f t="shared" si="80"/>
        <v>9.5</v>
      </c>
      <c r="AV143" s="1"/>
    </row>
    <row r="144" spans="1:48" x14ac:dyDescent="0.35">
      <c r="A144" t="s">
        <v>137</v>
      </c>
      <c r="B144" s="1">
        <v>2.8321047476674056E-2</v>
      </c>
      <c r="C144" s="5">
        <f t="shared" si="71"/>
        <v>0</v>
      </c>
      <c r="D144" s="5">
        <f t="shared" si="72"/>
        <v>0</v>
      </c>
      <c r="E144" s="1">
        <v>0.25676581267075621</v>
      </c>
      <c r="F144" s="5">
        <f t="shared" si="54"/>
        <v>0</v>
      </c>
      <c r="G144" s="5">
        <f t="shared" si="55"/>
        <v>0</v>
      </c>
      <c r="H144" s="1">
        <v>0.24418557657611215</v>
      </c>
      <c r="I144" s="5">
        <f t="shared" si="56"/>
        <v>0</v>
      </c>
      <c r="J144" s="5">
        <f t="shared" si="57"/>
        <v>0</v>
      </c>
      <c r="K144" s="1">
        <v>0.45669907673736526</v>
      </c>
      <c r="L144" s="5">
        <f t="shared" si="58"/>
        <v>0</v>
      </c>
      <c r="M144" s="5">
        <f t="shared" si="59"/>
        <v>0</v>
      </c>
      <c r="N144" s="8">
        <f t="shared" si="60"/>
        <v>0</v>
      </c>
      <c r="O144" s="8">
        <f t="shared" si="61"/>
        <v>0</v>
      </c>
      <c r="P144" s="8" t="str">
        <f t="shared" si="62"/>
        <v>Nee</v>
      </c>
      <c r="Q144" s="8">
        <f t="shared" si="63"/>
        <v>0</v>
      </c>
      <c r="R144" s="1">
        <v>5.6328377504848093E-2</v>
      </c>
      <c r="S144" s="8">
        <f t="shared" si="64"/>
        <v>0</v>
      </c>
      <c r="T144" s="1">
        <v>0.14041485482207597</v>
      </c>
      <c r="U144" s="8">
        <f t="shared" si="65"/>
        <v>0</v>
      </c>
      <c r="V144" s="1">
        <v>9.691221196968916E-2</v>
      </c>
      <c r="W144" s="4">
        <f t="shared" si="66"/>
        <v>0</v>
      </c>
      <c r="X144" s="5">
        <f t="shared" si="67"/>
        <v>0</v>
      </c>
      <c r="Y144" s="5">
        <f t="shared" si="68"/>
        <v>0</v>
      </c>
      <c r="Z144" s="1">
        <v>4.9224186813753283E-2</v>
      </c>
      <c r="AA144" s="5">
        <f t="shared" si="73"/>
        <v>0</v>
      </c>
      <c r="AB144" s="5">
        <f t="shared" si="69"/>
        <v>0</v>
      </c>
      <c r="AC144" s="5">
        <f t="shared" si="74"/>
        <v>0</v>
      </c>
      <c r="AD144" s="5">
        <f t="shared" si="75"/>
        <v>0</v>
      </c>
      <c r="AE144" s="1">
        <v>0.74508995309036552</v>
      </c>
      <c r="AF144" s="5">
        <f t="shared" si="76"/>
        <v>0</v>
      </c>
      <c r="AG144" s="5">
        <f t="shared" si="77"/>
        <v>0</v>
      </c>
      <c r="AH144" s="1">
        <v>2.3815212069613321E-2</v>
      </c>
      <c r="AI144" s="6">
        <f t="shared" si="70"/>
        <v>0</v>
      </c>
      <c r="AJ144" s="23">
        <v>1898.4812294182218</v>
      </c>
      <c r="AL144" s="5">
        <v>1</v>
      </c>
      <c r="AO144" t="s">
        <v>326</v>
      </c>
      <c r="AP144" s="7">
        <v>0.185</v>
      </c>
      <c r="AQ144" s="10">
        <f t="shared" si="78"/>
        <v>0</v>
      </c>
      <c r="AR144" s="10">
        <f t="shared" si="79"/>
        <v>0</v>
      </c>
      <c r="AS144" s="9">
        <f t="shared" si="80"/>
        <v>9</v>
      </c>
      <c r="AV144" s="1"/>
    </row>
    <row r="145" spans="1:48" x14ac:dyDescent="0.35">
      <c r="A145" t="s">
        <v>138</v>
      </c>
      <c r="B145" s="1">
        <v>4.4945163314705792E-2</v>
      </c>
      <c r="C145" s="5">
        <f t="shared" si="71"/>
        <v>0</v>
      </c>
      <c r="D145" s="5">
        <f t="shared" si="72"/>
        <v>0</v>
      </c>
      <c r="E145" s="1">
        <v>5.0991642510633636E-2</v>
      </c>
      <c r="F145" s="5">
        <f t="shared" si="54"/>
        <v>0</v>
      </c>
      <c r="G145" s="5">
        <f t="shared" si="55"/>
        <v>0</v>
      </c>
      <c r="H145" s="1">
        <v>6.7244419209275916E-2</v>
      </c>
      <c r="I145" s="5">
        <f t="shared" si="56"/>
        <v>0</v>
      </c>
      <c r="J145" s="5">
        <f t="shared" si="57"/>
        <v>0</v>
      </c>
      <c r="K145" s="1">
        <v>0.29443605236656595</v>
      </c>
      <c r="L145" s="5">
        <f t="shared" si="58"/>
        <v>0</v>
      </c>
      <c r="M145" s="5">
        <f t="shared" si="59"/>
        <v>0</v>
      </c>
      <c r="N145" s="8">
        <f t="shared" si="60"/>
        <v>0</v>
      </c>
      <c r="O145" s="8">
        <f t="shared" si="61"/>
        <v>0</v>
      </c>
      <c r="P145" s="8" t="str">
        <f t="shared" si="62"/>
        <v>Nee</v>
      </c>
      <c r="Q145" s="8">
        <f t="shared" si="63"/>
        <v>0</v>
      </c>
      <c r="R145" s="1">
        <v>-5.8459584078291143E-3</v>
      </c>
      <c r="S145" s="8">
        <f t="shared" si="64"/>
        <v>1</v>
      </c>
      <c r="T145" s="1">
        <v>2.9165814651786002E-2</v>
      </c>
      <c r="U145" s="8">
        <f t="shared" si="65"/>
        <v>0</v>
      </c>
      <c r="V145" s="1">
        <v>7.3812867943699014E-3</v>
      </c>
      <c r="W145" s="4">
        <f t="shared" si="66"/>
        <v>0</v>
      </c>
      <c r="X145" s="5">
        <f t="shared" si="67"/>
        <v>0</v>
      </c>
      <c r="Y145" s="5">
        <f t="shared" si="68"/>
        <v>0</v>
      </c>
      <c r="Z145" s="1">
        <v>-1.1485322097042505E-2</v>
      </c>
      <c r="AA145" s="5">
        <f t="shared" si="73"/>
        <v>0.5</v>
      </c>
      <c r="AB145" s="5">
        <f t="shared" si="69"/>
        <v>0.5</v>
      </c>
      <c r="AC145" s="5">
        <f t="shared" si="74"/>
        <v>0</v>
      </c>
      <c r="AD145" s="5">
        <f t="shared" si="75"/>
        <v>0</v>
      </c>
      <c r="AE145" s="1">
        <v>0.74486248493360829</v>
      </c>
      <c r="AF145" s="5">
        <f t="shared" si="76"/>
        <v>0</v>
      </c>
      <c r="AG145" s="5">
        <f t="shared" si="77"/>
        <v>0</v>
      </c>
      <c r="AH145" s="1">
        <v>6.1474266400772123E-2</v>
      </c>
      <c r="AI145" s="6">
        <f t="shared" si="70"/>
        <v>0</v>
      </c>
      <c r="AJ145" s="23">
        <v>1962.3962478681067</v>
      </c>
      <c r="AO145" t="s">
        <v>327</v>
      </c>
      <c r="AP145" s="7">
        <v>0.28699999999999998</v>
      </c>
      <c r="AQ145" s="10">
        <f t="shared" si="78"/>
        <v>0.5</v>
      </c>
      <c r="AR145" s="10">
        <f t="shared" si="79"/>
        <v>0</v>
      </c>
      <c r="AS145" s="9">
        <f t="shared" si="80"/>
        <v>9</v>
      </c>
      <c r="AV145" s="1"/>
    </row>
    <row r="146" spans="1:48" x14ac:dyDescent="0.35">
      <c r="A146" t="s">
        <v>139</v>
      </c>
      <c r="B146" s="1">
        <v>4.4625146306905686E-2</v>
      </c>
      <c r="C146" s="5">
        <f t="shared" si="71"/>
        <v>0</v>
      </c>
      <c r="D146" s="5">
        <f t="shared" si="72"/>
        <v>0</v>
      </c>
      <c r="E146" s="1">
        <v>0.29829359945789441</v>
      </c>
      <c r="F146" s="5">
        <f t="shared" si="54"/>
        <v>0</v>
      </c>
      <c r="G146" s="5">
        <f t="shared" si="55"/>
        <v>0</v>
      </c>
      <c r="H146" s="1">
        <v>0.22732680342512168</v>
      </c>
      <c r="I146" s="5">
        <f t="shared" si="56"/>
        <v>0</v>
      </c>
      <c r="J146" s="5">
        <f t="shared" si="57"/>
        <v>0</v>
      </c>
      <c r="K146" s="1">
        <v>0.41960784313725491</v>
      </c>
      <c r="L146" s="5">
        <f t="shared" si="58"/>
        <v>0</v>
      </c>
      <c r="M146" s="5">
        <f t="shared" si="59"/>
        <v>0</v>
      </c>
      <c r="N146" s="8">
        <f t="shared" si="60"/>
        <v>0</v>
      </c>
      <c r="O146" s="8">
        <f t="shared" si="61"/>
        <v>0</v>
      </c>
      <c r="P146" s="8" t="str">
        <f t="shared" si="62"/>
        <v>Nee</v>
      </c>
      <c r="Q146" s="8">
        <f t="shared" si="63"/>
        <v>0</v>
      </c>
      <c r="R146" s="1">
        <v>7.1515936398302032E-2</v>
      </c>
      <c r="S146" s="8">
        <f t="shared" si="64"/>
        <v>0</v>
      </c>
      <c r="T146" s="1">
        <v>0.11102031922427412</v>
      </c>
      <c r="U146" s="8">
        <f t="shared" si="65"/>
        <v>0</v>
      </c>
      <c r="V146" s="1">
        <v>5.704429249060556E-2</v>
      </c>
      <c r="W146" s="4">
        <f t="shared" si="66"/>
        <v>0</v>
      </c>
      <c r="X146" s="5">
        <f t="shared" si="67"/>
        <v>0</v>
      </c>
      <c r="Y146" s="5">
        <f t="shared" si="68"/>
        <v>0</v>
      </c>
      <c r="Z146" s="1">
        <v>3.3037639376578574E-2</v>
      </c>
      <c r="AA146" s="5">
        <f t="shared" si="73"/>
        <v>0</v>
      </c>
      <c r="AB146" s="5">
        <f t="shared" si="69"/>
        <v>0</v>
      </c>
      <c r="AC146" s="5">
        <f t="shared" si="74"/>
        <v>0</v>
      </c>
      <c r="AD146" s="5">
        <f t="shared" si="75"/>
        <v>0</v>
      </c>
      <c r="AE146" s="1">
        <v>0.68901620156471388</v>
      </c>
      <c r="AF146" s="5">
        <f t="shared" si="76"/>
        <v>0</v>
      </c>
      <c r="AG146" s="5">
        <f t="shared" si="77"/>
        <v>0</v>
      </c>
      <c r="AH146" s="1">
        <v>6.3780019779466166E-2</v>
      </c>
      <c r="AI146" s="6">
        <f t="shared" si="70"/>
        <v>0</v>
      </c>
      <c r="AJ146" s="23">
        <v>1642.5855732309381</v>
      </c>
      <c r="AL146" s="5">
        <v>1</v>
      </c>
      <c r="AO146" t="s">
        <v>327</v>
      </c>
      <c r="AP146" s="7">
        <v>0.23949999999999999</v>
      </c>
      <c r="AQ146" s="10">
        <f t="shared" si="78"/>
        <v>0</v>
      </c>
      <c r="AR146" s="10">
        <f t="shared" si="79"/>
        <v>0</v>
      </c>
      <c r="AS146" s="9">
        <f t="shared" si="80"/>
        <v>9</v>
      </c>
      <c r="AV146" s="1"/>
    </row>
    <row r="147" spans="1:48" x14ac:dyDescent="0.35">
      <c r="A147" t="s">
        <v>140</v>
      </c>
      <c r="B147" s="1">
        <v>0</v>
      </c>
      <c r="C147" s="5">
        <f t="shared" si="71"/>
        <v>0</v>
      </c>
      <c r="D147" s="5">
        <f t="shared" si="72"/>
        <v>0</v>
      </c>
      <c r="E147" s="1">
        <v>0</v>
      </c>
      <c r="F147" s="5">
        <f t="shared" si="54"/>
        <v>0</v>
      </c>
      <c r="G147" s="5">
        <f t="shared" si="55"/>
        <v>0</v>
      </c>
      <c r="H147" s="1">
        <v>-0.11957691620855916</v>
      </c>
      <c r="I147" s="5">
        <f t="shared" si="56"/>
        <v>0</v>
      </c>
      <c r="J147" s="5">
        <f t="shared" si="57"/>
        <v>0</v>
      </c>
      <c r="K147" s="1">
        <v>0.193</v>
      </c>
      <c r="L147" s="5">
        <f t="shared" si="58"/>
        <v>0.5</v>
      </c>
      <c r="M147" s="5">
        <f t="shared" si="59"/>
        <v>0</v>
      </c>
      <c r="N147" s="8">
        <f t="shared" si="60"/>
        <v>0</v>
      </c>
      <c r="O147" s="8">
        <f t="shared" si="61"/>
        <v>0</v>
      </c>
      <c r="P147" s="8" t="str">
        <f t="shared" si="62"/>
        <v>Nee</v>
      </c>
      <c r="Q147" s="8">
        <f t="shared" si="63"/>
        <v>0</v>
      </c>
      <c r="R147" s="1">
        <v>0.12030450829653962</v>
      </c>
      <c r="S147" s="8">
        <f t="shared" si="64"/>
        <v>0</v>
      </c>
      <c r="T147" s="1">
        <v>8.2709166737594694E-2</v>
      </c>
      <c r="U147" s="8">
        <f t="shared" si="65"/>
        <v>0</v>
      </c>
      <c r="V147" s="1">
        <v>0</v>
      </c>
      <c r="W147" s="4">
        <f t="shared" si="66"/>
        <v>0</v>
      </c>
      <c r="X147" s="5">
        <f t="shared" si="67"/>
        <v>0</v>
      </c>
      <c r="Y147" s="5">
        <f t="shared" si="68"/>
        <v>0</v>
      </c>
      <c r="Z147" s="1">
        <v>5.3247455271172292E-2</v>
      </c>
      <c r="AA147" s="5">
        <f t="shared" si="73"/>
        <v>0</v>
      </c>
      <c r="AB147" s="5">
        <f t="shared" si="69"/>
        <v>0</v>
      </c>
      <c r="AC147" s="5">
        <f t="shared" si="74"/>
        <v>0.5</v>
      </c>
      <c r="AD147" s="5">
        <f t="shared" si="75"/>
        <v>0</v>
      </c>
      <c r="AE147" s="1">
        <v>0.70821890700940671</v>
      </c>
      <c r="AF147" s="5">
        <f t="shared" si="76"/>
        <v>0</v>
      </c>
      <c r="AG147" s="5">
        <f t="shared" si="77"/>
        <v>0</v>
      </c>
      <c r="AH147" s="1">
        <v>1.6883577014259344E-2</v>
      </c>
      <c r="AI147" s="6">
        <f t="shared" si="70"/>
        <v>0</v>
      </c>
      <c r="AJ147" s="23">
        <v>2285.7607027787171</v>
      </c>
      <c r="AL147" s="5">
        <v>1</v>
      </c>
      <c r="AO147" t="s">
        <v>328</v>
      </c>
      <c r="AP147" s="7">
        <v>0.20850000000000002</v>
      </c>
      <c r="AQ147" s="10">
        <f t="shared" si="78"/>
        <v>0</v>
      </c>
      <c r="AR147" s="10">
        <f t="shared" si="79"/>
        <v>0</v>
      </c>
      <c r="AS147" s="9">
        <f t="shared" si="80"/>
        <v>8</v>
      </c>
      <c r="AV147" s="1"/>
    </row>
    <row r="148" spans="1:48" x14ac:dyDescent="0.35">
      <c r="A148" t="s">
        <v>141</v>
      </c>
      <c r="B148" s="1">
        <v>-2.7822871572871572E-2</v>
      </c>
      <c r="C148" s="5">
        <f t="shared" si="71"/>
        <v>0</v>
      </c>
      <c r="D148" s="5">
        <f t="shared" si="72"/>
        <v>0</v>
      </c>
      <c r="E148" s="1">
        <v>0.85610569985569984</v>
      </c>
      <c r="F148" s="5">
        <f t="shared" si="54"/>
        <v>0</v>
      </c>
      <c r="G148" s="5">
        <f t="shared" si="55"/>
        <v>0</v>
      </c>
      <c r="H148" s="1">
        <v>0.79738455988455981</v>
      </c>
      <c r="I148" s="5">
        <f t="shared" si="56"/>
        <v>0</v>
      </c>
      <c r="J148" s="5">
        <f t="shared" si="57"/>
        <v>0</v>
      </c>
      <c r="K148" s="1">
        <v>0.36304724852348363</v>
      </c>
      <c r="L148" s="5">
        <f t="shared" si="58"/>
        <v>0</v>
      </c>
      <c r="M148" s="5">
        <f t="shared" si="59"/>
        <v>0</v>
      </c>
      <c r="N148" s="8">
        <f t="shared" si="60"/>
        <v>0</v>
      </c>
      <c r="O148" s="8">
        <f t="shared" si="61"/>
        <v>1</v>
      </c>
      <c r="P148" s="8" t="str">
        <f t="shared" si="62"/>
        <v>Nee</v>
      </c>
      <c r="Q148" s="8">
        <f t="shared" si="63"/>
        <v>0</v>
      </c>
      <c r="R148" s="1">
        <v>-7.9411356379286407E-3</v>
      </c>
      <c r="S148" s="8">
        <f t="shared" si="64"/>
        <v>1</v>
      </c>
      <c r="T148" s="1">
        <v>0.11978986659293564</v>
      </c>
      <c r="U148" s="8">
        <f t="shared" si="65"/>
        <v>0</v>
      </c>
      <c r="V148" s="1">
        <v>5.627705627705628E-2</v>
      </c>
      <c r="W148" s="4">
        <f t="shared" si="66"/>
        <v>0</v>
      </c>
      <c r="X148" s="5">
        <f t="shared" si="67"/>
        <v>0</v>
      </c>
      <c r="Y148" s="5">
        <f t="shared" si="68"/>
        <v>0</v>
      </c>
      <c r="Z148" s="1">
        <v>9.4522231240981247E-2</v>
      </c>
      <c r="AA148" s="5">
        <f t="shared" si="73"/>
        <v>0</v>
      </c>
      <c r="AB148" s="5">
        <f t="shared" si="69"/>
        <v>0</v>
      </c>
      <c r="AC148" s="5">
        <f t="shared" si="74"/>
        <v>0.5</v>
      </c>
      <c r="AD148" s="5">
        <f t="shared" si="75"/>
        <v>0.5</v>
      </c>
      <c r="AE148" s="1">
        <v>0.66236020923520922</v>
      </c>
      <c r="AF148" s="5">
        <f t="shared" si="76"/>
        <v>0</v>
      </c>
      <c r="AG148" s="5">
        <f t="shared" si="77"/>
        <v>0</v>
      </c>
      <c r="AH148" s="1">
        <v>2.8960198458128718E-2</v>
      </c>
      <c r="AI148" s="6">
        <f t="shared" si="70"/>
        <v>0</v>
      </c>
      <c r="AJ148" s="23">
        <v>1872.5188715504651</v>
      </c>
      <c r="AO148" t="s">
        <v>327</v>
      </c>
      <c r="AP148" s="7">
        <v>0.23800000000000002</v>
      </c>
      <c r="AQ148" s="10">
        <f t="shared" si="78"/>
        <v>0</v>
      </c>
      <c r="AR148" s="10">
        <f t="shared" si="79"/>
        <v>0</v>
      </c>
      <c r="AS148" s="9">
        <f t="shared" si="80"/>
        <v>9</v>
      </c>
      <c r="AV148" s="1"/>
    </row>
    <row r="149" spans="1:48" x14ac:dyDescent="0.35">
      <c r="A149" t="s">
        <v>142</v>
      </c>
      <c r="B149" s="1">
        <v>-8.8449541678807364E-2</v>
      </c>
      <c r="C149" s="5">
        <f t="shared" si="71"/>
        <v>0.5</v>
      </c>
      <c r="D149" s="5">
        <f t="shared" si="72"/>
        <v>0.5</v>
      </c>
      <c r="E149" s="1">
        <v>0.76029252308324302</v>
      </c>
      <c r="F149" s="5">
        <f t="shared" si="54"/>
        <v>0</v>
      </c>
      <c r="G149" s="5">
        <f t="shared" si="55"/>
        <v>0</v>
      </c>
      <c r="H149" s="1">
        <v>0.69770376066987982</v>
      </c>
      <c r="I149" s="5">
        <f t="shared" si="56"/>
        <v>0</v>
      </c>
      <c r="J149" s="5">
        <f t="shared" si="57"/>
        <v>0</v>
      </c>
      <c r="K149" s="1">
        <v>0.28610596056439941</v>
      </c>
      <c r="L149" s="5">
        <f t="shared" si="58"/>
        <v>0</v>
      </c>
      <c r="M149" s="5">
        <f t="shared" si="59"/>
        <v>0</v>
      </c>
      <c r="N149" s="8">
        <f t="shared" si="60"/>
        <v>0</v>
      </c>
      <c r="O149" s="8">
        <f t="shared" si="61"/>
        <v>1</v>
      </c>
      <c r="P149" s="8" t="str">
        <f t="shared" si="62"/>
        <v>Nee</v>
      </c>
      <c r="Q149" s="8">
        <f t="shared" si="63"/>
        <v>0</v>
      </c>
      <c r="R149" s="1">
        <v>1.9741418334787073E-2</v>
      </c>
      <c r="S149" s="8">
        <f t="shared" si="64"/>
        <v>0</v>
      </c>
      <c r="T149" s="1">
        <v>3.9425803699149248E-2</v>
      </c>
      <c r="U149" s="8">
        <f t="shared" si="65"/>
        <v>0</v>
      </c>
      <c r="V149" s="1">
        <v>-2.1724281231042603E-2</v>
      </c>
      <c r="W149" s="4">
        <f t="shared" si="66"/>
        <v>1</v>
      </c>
      <c r="X149" s="5">
        <f t="shared" si="67"/>
        <v>0</v>
      </c>
      <c r="Y149" s="5">
        <f t="shared" si="68"/>
        <v>0</v>
      </c>
      <c r="Z149" s="1">
        <v>5.060520370096154E-2</v>
      </c>
      <c r="AA149" s="5">
        <f t="shared" si="73"/>
        <v>0</v>
      </c>
      <c r="AB149" s="5">
        <f t="shared" si="69"/>
        <v>0</v>
      </c>
      <c r="AC149" s="5">
        <f t="shared" si="74"/>
        <v>0.5</v>
      </c>
      <c r="AD149" s="5">
        <f t="shared" si="75"/>
        <v>0</v>
      </c>
      <c r="AE149" s="1">
        <v>0.69853977291725378</v>
      </c>
      <c r="AF149" s="5">
        <f t="shared" si="76"/>
        <v>0</v>
      </c>
      <c r="AG149" s="5">
        <f t="shared" si="77"/>
        <v>0</v>
      </c>
      <c r="AH149" s="1">
        <v>2.4418701606393096E-2</v>
      </c>
      <c r="AI149" s="6">
        <f t="shared" si="70"/>
        <v>0</v>
      </c>
      <c r="AJ149" s="23">
        <v>2039.9967296837201</v>
      </c>
      <c r="AO149" t="s">
        <v>327</v>
      </c>
      <c r="AP149" s="7">
        <v>0.27050000000000002</v>
      </c>
      <c r="AQ149" s="10">
        <f t="shared" si="78"/>
        <v>0.5</v>
      </c>
      <c r="AR149" s="10">
        <f t="shared" si="79"/>
        <v>0</v>
      </c>
      <c r="AS149" s="9">
        <f t="shared" si="80"/>
        <v>7.5</v>
      </c>
      <c r="AV149" s="1"/>
    </row>
    <row r="150" spans="1:48" x14ac:dyDescent="0.35">
      <c r="A150" t="s">
        <v>143</v>
      </c>
      <c r="B150" s="1">
        <v>1.2429997727849878E-3</v>
      </c>
      <c r="C150" s="5">
        <f t="shared" si="71"/>
        <v>0</v>
      </c>
      <c r="D150" s="5">
        <f t="shared" si="72"/>
        <v>0</v>
      </c>
      <c r="E150" s="1">
        <v>0.4968212174269459</v>
      </c>
      <c r="F150" s="5">
        <f t="shared" si="54"/>
        <v>0</v>
      </c>
      <c r="G150" s="5">
        <f t="shared" si="55"/>
        <v>0</v>
      </c>
      <c r="H150" s="1">
        <v>0.50882743688100618</v>
      </c>
      <c r="I150" s="5">
        <f t="shared" si="56"/>
        <v>0</v>
      </c>
      <c r="J150" s="5">
        <f t="shared" si="57"/>
        <v>0</v>
      </c>
      <c r="K150" s="1">
        <v>0.22006392723109217</v>
      </c>
      <c r="L150" s="5">
        <f t="shared" si="58"/>
        <v>0</v>
      </c>
      <c r="M150" s="5">
        <f t="shared" si="59"/>
        <v>0</v>
      </c>
      <c r="N150" s="8">
        <f t="shared" si="60"/>
        <v>0</v>
      </c>
      <c r="O150" s="8">
        <f t="shared" si="61"/>
        <v>0</v>
      </c>
      <c r="P150" s="8" t="str">
        <f t="shared" si="62"/>
        <v>Nee</v>
      </c>
      <c r="Q150" s="8">
        <f t="shared" si="63"/>
        <v>0</v>
      </c>
      <c r="R150" s="1">
        <v>4.8662819558203028E-2</v>
      </c>
      <c r="S150" s="8">
        <f t="shared" si="64"/>
        <v>0</v>
      </c>
      <c r="T150" s="1">
        <v>4.6096471300923821E-2</v>
      </c>
      <c r="U150" s="8">
        <f t="shared" si="65"/>
        <v>0</v>
      </c>
      <c r="V150" s="1">
        <v>1.9838989205059322E-2</v>
      </c>
      <c r="W150" s="4">
        <f t="shared" si="66"/>
        <v>0</v>
      </c>
      <c r="X150" s="5">
        <f t="shared" si="67"/>
        <v>0</v>
      </c>
      <c r="Y150" s="5">
        <f t="shared" si="68"/>
        <v>0</v>
      </c>
      <c r="Z150" s="1">
        <v>3.5904427128581419E-2</v>
      </c>
      <c r="AA150" s="5">
        <f t="shared" si="73"/>
        <v>0</v>
      </c>
      <c r="AB150" s="5">
        <f t="shared" si="69"/>
        <v>0</v>
      </c>
      <c r="AC150" s="5">
        <f t="shared" si="74"/>
        <v>0</v>
      </c>
      <c r="AD150" s="5">
        <f t="shared" si="75"/>
        <v>0</v>
      </c>
      <c r="AE150" s="1">
        <v>0.79709595396350985</v>
      </c>
      <c r="AF150" s="5">
        <f t="shared" si="76"/>
        <v>0.5</v>
      </c>
      <c r="AG150" s="5">
        <f t="shared" si="77"/>
        <v>0</v>
      </c>
      <c r="AH150" s="1">
        <v>-1.4481713018975408E-2</v>
      </c>
      <c r="AI150" s="6">
        <f t="shared" si="70"/>
        <v>1</v>
      </c>
      <c r="AJ150" s="23">
        <v>2782.7616252124208</v>
      </c>
      <c r="AO150" t="s">
        <v>328</v>
      </c>
      <c r="AP150" s="7">
        <v>0.22100000000000003</v>
      </c>
      <c r="AQ150" s="10">
        <f t="shared" si="78"/>
        <v>0</v>
      </c>
      <c r="AR150" s="10">
        <f t="shared" si="79"/>
        <v>0</v>
      </c>
      <c r="AS150" s="9">
        <f t="shared" si="80"/>
        <v>8.5</v>
      </c>
      <c r="AV150" s="1"/>
    </row>
    <row r="151" spans="1:48" x14ac:dyDescent="0.35">
      <c r="A151" t="s">
        <v>144</v>
      </c>
      <c r="B151" s="1">
        <v>5.9796251477458207E-2</v>
      </c>
      <c r="C151" s="5">
        <f t="shared" si="71"/>
        <v>0</v>
      </c>
      <c r="D151" s="5">
        <f t="shared" si="72"/>
        <v>0</v>
      </c>
      <c r="E151" s="1">
        <v>9.939775989193449E-3</v>
      </c>
      <c r="F151" s="5">
        <f t="shared" si="54"/>
        <v>0</v>
      </c>
      <c r="G151" s="5">
        <f t="shared" si="55"/>
        <v>0</v>
      </c>
      <c r="H151" s="1">
        <v>-5.4492035796701727E-3</v>
      </c>
      <c r="I151" s="5">
        <f t="shared" si="56"/>
        <v>0</v>
      </c>
      <c r="J151" s="5">
        <f t="shared" si="57"/>
        <v>0</v>
      </c>
      <c r="K151" s="1">
        <v>0.56127793683556382</v>
      </c>
      <c r="L151" s="5">
        <f t="shared" si="58"/>
        <v>0</v>
      </c>
      <c r="M151" s="5">
        <f t="shared" si="59"/>
        <v>0</v>
      </c>
      <c r="N151" s="8">
        <f t="shared" si="60"/>
        <v>0</v>
      </c>
      <c r="O151" s="8">
        <f t="shared" si="61"/>
        <v>0</v>
      </c>
      <c r="P151" s="8" t="str">
        <f t="shared" si="62"/>
        <v>Nee</v>
      </c>
      <c r="Q151" s="8">
        <f t="shared" si="63"/>
        <v>0</v>
      </c>
      <c r="R151" s="1">
        <v>-5.9031153253667951E-2</v>
      </c>
      <c r="S151" s="8">
        <f t="shared" si="64"/>
        <v>1</v>
      </c>
      <c r="T151" s="1">
        <v>3.2608695652173912E-2</v>
      </c>
      <c r="U151" s="8">
        <f t="shared" si="65"/>
        <v>0</v>
      </c>
      <c r="V151" s="1">
        <v>0.10114256768165701</v>
      </c>
      <c r="W151" s="4">
        <f t="shared" si="66"/>
        <v>0</v>
      </c>
      <c r="X151" s="5">
        <f t="shared" si="67"/>
        <v>0</v>
      </c>
      <c r="Y151" s="5">
        <f t="shared" si="68"/>
        <v>0</v>
      </c>
      <c r="Z151" s="1">
        <v>1.2556987673777227E-2</v>
      </c>
      <c r="AA151" s="5">
        <f t="shared" si="73"/>
        <v>0.5</v>
      </c>
      <c r="AB151" s="5">
        <f t="shared" si="69"/>
        <v>0</v>
      </c>
      <c r="AC151" s="5">
        <f t="shared" si="74"/>
        <v>0</v>
      </c>
      <c r="AD151" s="5">
        <f t="shared" si="75"/>
        <v>0</v>
      </c>
      <c r="AE151" s="1">
        <v>0.52421905780379352</v>
      </c>
      <c r="AF151" s="5">
        <f t="shared" si="76"/>
        <v>0</v>
      </c>
      <c r="AG151" s="5">
        <f t="shared" si="77"/>
        <v>0</v>
      </c>
      <c r="AH151" s="1">
        <v>3.4284337412129391E-2</v>
      </c>
      <c r="AI151" s="6">
        <f t="shared" si="70"/>
        <v>0</v>
      </c>
      <c r="AJ151" s="23">
        <v>2302.8133717725864</v>
      </c>
      <c r="AN151" s="5">
        <v>1</v>
      </c>
      <c r="AO151" t="s">
        <v>327</v>
      </c>
      <c r="AP151" s="7">
        <v>0.14449999999999999</v>
      </c>
      <c r="AQ151" s="10">
        <f t="shared" si="78"/>
        <v>0</v>
      </c>
      <c r="AR151" s="10">
        <f t="shared" si="79"/>
        <v>0</v>
      </c>
      <c r="AS151" s="9">
        <f t="shared" si="80"/>
        <v>8.5</v>
      </c>
      <c r="AV151" s="1"/>
    </row>
    <row r="152" spans="1:48" x14ac:dyDescent="0.35">
      <c r="A152" t="s">
        <v>145</v>
      </c>
      <c r="B152" s="1">
        <v>-3.8031229877656149E-2</v>
      </c>
      <c r="C152" s="5">
        <f t="shared" si="71"/>
        <v>0</v>
      </c>
      <c r="D152" s="5">
        <f t="shared" si="72"/>
        <v>0</v>
      </c>
      <c r="E152" s="1">
        <v>0.27634014810045077</v>
      </c>
      <c r="F152" s="5">
        <f t="shared" si="54"/>
        <v>0</v>
      </c>
      <c r="G152" s="5">
        <f t="shared" si="55"/>
        <v>0</v>
      </c>
      <c r="H152" s="1">
        <v>0.24113208306503542</v>
      </c>
      <c r="I152" s="5">
        <f t="shared" si="56"/>
        <v>0</v>
      </c>
      <c r="J152" s="5">
        <f t="shared" si="57"/>
        <v>0</v>
      </c>
      <c r="K152" s="1">
        <v>0.42558437913475805</v>
      </c>
      <c r="L152" s="5">
        <f t="shared" si="58"/>
        <v>0</v>
      </c>
      <c r="M152" s="5">
        <f t="shared" si="59"/>
        <v>0</v>
      </c>
      <c r="N152" s="8">
        <f t="shared" si="60"/>
        <v>0</v>
      </c>
      <c r="O152" s="8">
        <f t="shared" si="61"/>
        <v>1</v>
      </c>
      <c r="P152" s="8" t="str">
        <f t="shared" si="62"/>
        <v>Nee</v>
      </c>
      <c r="Q152" s="8">
        <f t="shared" si="63"/>
        <v>0</v>
      </c>
      <c r="R152" s="1">
        <v>4.3794974219502521E-2</v>
      </c>
      <c r="S152" s="8">
        <f t="shared" si="64"/>
        <v>0</v>
      </c>
      <c r="T152" s="1">
        <v>0.12709451027656601</v>
      </c>
      <c r="U152" s="8">
        <f t="shared" si="65"/>
        <v>0</v>
      </c>
      <c r="V152" s="1">
        <v>3.0455167417900837E-2</v>
      </c>
      <c r="W152" s="4">
        <f t="shared" si="66"/>
        <v>0</v>
      </c>
      <c r="X152" s="5">
        <f t="shared" si="67"/>
        <v>0</v>
      </c>
      <c r="Y152" s="5">
        <f t="shared" si="68"/>
        <v>0</v>
      </c>
      <c r="Z152" s="1">
        <v>8.1022617514488082E-2</v>
      </c>
      <c r="AA152" s="5">
        <f t="shared" si="73"/>
        <v>0</v>
      </c>
      <c r="AB152" s="5">
        <f t="shared" si="69"/>
        <v>0</v>
      </c>
      <c r="AC152" s="5">
        <f t="shared" si="74"/>
        <v>0.5</v>
      </c>
      <c r="AD152" s="5">
        <f t="shared" si="75"/>
        <v>0.5</v>
      </c>
      <c r="AE152" s="1">
        <v>0.75669067933032841</v>
      </c>
      <c r="AF152" s="5">
        <f t="shared" si="76"/>
        <v>0.5</v>
      </c>
      <c r="AG152" s="5">
        <f t="shared" si="77"/>
        <v>0</v>
      </c>
      <c r="AH152" s="1">
        <v>3.0793048758188918E-2</v>
      </c>
      <c r="AI152" s="6">
        <f t="shared" si="70"/>
        <v>0</v>
      </c>
      <c r="AJ152" s="23">
        <v>1966.6678593127658</v>
      </c>
      <c r="AO152" t="s">
        <v>327</v>
      </c>
      <c r="AP152" s="7">
        <v>0.24150000000000002</v>
      </c>
      <c r="AQ152" s="10">
        <f t="shared" si="78"/>
        <v>0</v>
      </c>
      <c r="AR152" s="10">
        <f t="shared" si="79"/>
        <v>0</v>
      </c>
      <c r="AS152" s="9">
        <f t="shared" si="80"/>
        <v>8.5</v>
      </c>
      <c r="AV152" s="1"/>
    </row>
    <row r="153" spans="1:48" x14ac:dyDescent="0.35">
      <c r="A153" t="s">
        <v>146</v>
      </c>
      <c r="B153" s="1">
        <v>2.9861496758727242E-2</v>
      </c>
      <c r="C153" s="5">
        <f t="shared" si="71"/>
        <v>0</v>
      </c>
      <c r="D153" s="5">
        <f t="shared" si="72"/>
        <v>0</v>
      </c>
      <c r="E153" s="1">
        <v>0.11813738157945379</v>
      </c>
      <c r="F153" s="5">
        <f t="shared" si="54"/>
        <v>0</v>
      </c>
      <c r="G153" s="5">
        <f t="shared" si="55"/>
        <v>0</v>
      </c>
      <c r="H153" s="1">
        <v>0.1161104726924832</v>
      </c>
      <c r="I153" s="5">
        <f t="shared" si="56"/>
        <v>0</v>
      </c>
      <c r="J153" s="5">
        <f t="shared" si="57"/>
        <v>0</v>
      </c>
      <c r="K153" s="1">
        <v>0.37805089565543587</v>
      </c>
      <c r="L153" s="5">
        <f t="shared" si="58"/>
        <v>0</v>
      </c>
      <c r="M153" s="5">
        <f t="shared" si="59"/>
        <v>0</v>
      </c>
      <c r="N153" s="8">
        <f t="shared" si="60"/>
        <v>0</v>
      </c>
      <c r="O153" s="8">
        <f t="shared" si="61"/>
        <v>0</v>
      </c>
      <c r="P153" s="8" t="str">
        <f t="shared" si="62"/>
        <v>Nee</v>
      </c>
      <c r="Q153" s="8">
        <f t="shared" si="63"/>
        <v>0</v>
      </c>
      <c r="R153" s="1">
        <v>-1.4267491850522038E-2</v>
      </c>
      <c r="S153" s="8">
        <f t="shared" si="64"/>
        <v>1</v>
      </c>
      <c r="T153" s="1">
        <v>4.4414862183295281E-2</v>
      </c>
      <c r="U153" s="8">
        <f t="shared" si="65"/>
        <v>0</v>
      </c>
      <c r="V153" s="1">
        <v>3.7564674250713408E-2</v>
      </c>
      <c r="W153" s="4">
        <f t="shared" si="66"/>
        <v>0</v>
      </c>
      <c r="X153" s="5">
        <f t="shared" si="67"/>
        <v>0</v>
      </c>
      <c r="Y153" s="5">
        <f t="shared" si="68"/>
        <v>0</v>
      </c>
      <c r="Z153" s="1">
        <v>2.7722641623550499E-2</v>
      </c>
      <c r="AA153" s="5">
        <f t="shared" si="73"/>
        <v>0</v>
      </c>
      <c r="AB153" s="5">
        <f t="shared" si="69"/>
        <v>0</v>
      </c>
      <c r="AC153" s="5">
        <f t="shared" si="74"/>
        <v>0</v>
      </c>
      <c r="AD153" s="5">
        <f t="shared" si="75"/>
        <v>0</v>
      </c>
      <c r="AE153" s="1">
        <v>0.70308232754823363</v>
      </c>
      <c r="AF153" s="5">
        <f t="shared" si="76"/>
        <v>0</v>
      </c>
      <c r="AG153" s="5">
        <f t="shared" si="77"/>
        <v>0</v>
      </c>
      <c r="AH153" s="1">
        <v>3.8687073167950989E-2</v>
      </c>
      <c r="AI153" s="6">
        <f t="shared" si="70"/>
        <v>0</v>
      </c>
      <c r="AJ153" s="23">
        <v>1944.8523319200485</v>
      </c>
      <c r="AO153" t="s">
        <v>327</v>
      </c>
      <c r="AP153" s="7">
        <v>0.255</v>
      </c>
      <c r="AQ153" s="10">
        <f t="shared" si="78"/>
        <v>0.5</v>
      </c>
      <c r="AR153" s="10">
        <f t="shared" si="79"/>
        <v>0</v>
      </c>
      <c r="AS153" s="9">
        <f t="shared" si="80"/>
        <v>10</v>
      </c>
      <c r="AV153" s="1"/>
    </row>
    <row r="154" spans="1:48" x14ac:dyDescent="0.35">
      <c r="A154" t="s">
        <v>147</v>
      </c>
      <c r="B154" s="1">
        <v>8.5301103814447388E-2</v>
      </c>
      <c r="C154" s="5">
        <f t="shared" si="71"/>
        <v>0</v>
      </c>
      <c r="D154" s="5">
        <f t="shared" si="72"/>
        <v>0</v>
      </c>
      <c r="E154" s="1">
        <v>-1.0730753108844488E-2</v>
      </c>
      <c r="F154" s="5">
        <f t="shared" si="54"/>
        <v>0</v>
      </c>
      <c r="G154" s="5">
        <f t="shared" si="55"/>
        <v>0</v>
      </c>
      <c r="H154" s="1">
        <v>-0.13173648176610311</v>
      </c>
      <c r="I154" s="5">
        <f t="shared" si="56"/>
        <v>0</v>
      </c>
      <c r="J154" s="5">
        <f t="shared" si="57"/>
        <v>0</v>
      </c>
      <c r="K154" s="1">
        <v>0.61054212754335657</v>
      </c>
      <c r="L154" s="5">
        <f t="shared" si="58"/>
        <v>0</v>
      </c>
      <c r="M154" s="5">
        <f t="shared" si="59"/>
        <v>0</v>
      </c>
      <c r="N154" s="8">
        <f t="shared" si="60"/>
        <v>0</v>
      </c>
      <c r="O154" s="8">
        <f t="shared" si="61"/>
        <v>0</v>
      </c>
      <c r="P154" s="8" t="str">
        <f t="shared" si="62"/>
        <v>Nee</v>
      </c>
      <c r="Q154" s="8">
        <f t="shared" si="63"/>
        <v>0</v>
      </c>
      <c r="R154" s="1">
        <v>6.2886186964321314E-2</v>
      </c>
      <c r="S154" s="8">
        <f t="shared" si="64"/>
        <v>0</v>
      </c>
      <c r="T154" s="1">
        <v>0.10448782764252935</v>
      </c>
      <c r="U154" s="8">
        <f t="shared" si="65"/>
        <v>0</v>
      </c>
      <c r="V154" s="1">
        <v>3.6286153416235853E-2</v>
      </c>
      <c r="W154" s="4">
        <f t="shared" si="66"/>
        <v>0</v>
      </c>
      <c r="X154" s="5">
        <f t="shared" si="67"/>
        <v>0</v>
      </c>
      <c r="Y154" s="5">
        <f t="shared" si="68"/>
        <v>0</v>
      </c>
      <c r="Z154" s="1">
        <v>1.1872991476875787E-2</v>
      </c>
      <c r="AA154" s="5">
        <f t="shared" si="73"/>
        <v>0.5</v>
      </c>
      <c r="AB154" s="5">
        <f t="shared" si="69"/>
        <v>0</v>
      </c>
      <c r="AC154" s="5">
        <f t="shared" si="74"/>
        <v>0</v>
      </c>
      <c r="AD154" s="5">
        <f t="shared" si="75"/>
        <v>0</v>
      </c>
      <c r="AE154" s="1">
        <v>0.67774207070001402</v>
      </c>
      <c r="AF154" s="5">
        <f t="shared" si="76"/>
        <v>0</v>
      </c>
      <c r="AG154" s="5">
        <f t="shared" si="77"/>
        <v>0</v>
      </c>
      <c r="AH154" s="1">
        <v>3.2751309088545788E-2</v>
      </c>
      <c r="AI154" s="6">
        <f t="shared" si="70"/>
        <v>0</v>
      </c>
      <c r="AJ154" s="23">
        <v>2044.8193367786391</v>
      </c>
      <c r="AO154" t="s">
        <v>327</v>
      </c>
      <c r="AP154" s="7">
        <v>0.23300000000000001</v>
      </c>
      <c r="AQ154" s="10">
        <f t="shared" si="78"/>
        <v>0</v>
      </c>
      <c r="AR154" s="10">
        <f t="shared" si="79"/>
        <v>0</v>
      </c>
      <c r="AS154" s="9">
        <f t="shared" si="80"/>
        <v>9.5</v>
      </c>
      <c r="AV154" s="1"/>
    </row>
    <row r="155" spans="1:48" x14ac:dyDescent="0.35">
      <c r="A155" t="s">
        <v>465</v>
      </c>
      <c r="B155" s="1">
        <v>3.3321181875891719E-2</v>
      </c>
      <c r="C155" s="5">
        <f t="shared" si="71"/>
        <v>0</v>
      </c>
      <c r="D155" s="5">
        <f t="shared" si="72"/>
        <v>0</v>
      </c>
      <c r="E155" s="1">
        <v>0.32079219122203856</v>
      </c>
      <c r="F155" s="5">
        <f t="shared" si="54"/>
        <v>0</v>
      </c>
      <c r="G155" s="5">
        <f t="shared" si="55"/>
        <v>0</v>
      </c>
      <c r="H155" s="1">
        <v>0.27739407805006822</v>
      </c>
      <c r="I155" s="5">
        <f t="shared" si="56"/>
        <v>0</v>
      </c>
      <c r="J155" s="5">
        <f t="shared" si="57"/>
        <v>0</v>
      </c>
      <c r="K155" s="1">
        <v>0.44963493925170278</v>
      </c>
      <c r="L155" s="5">
        <f t="shared" si="58"/>
        <v>0</v>
      </c>
      <c r="M155" s="5">
        <f t="shared" si="59"/>
        <v>0</v>
      </c>
      <c r="N155" s="8">
        <f t="shared" si="60"/>
        <v>0</v>
      </c>
      <c r="O155" s="8">
        <f t="shared" si="61"/>
        <v>0</v>
      </c>
      <c r="P155" s="8" t="str">
        <f t="shared" si="62"/>
        <v>Nee</v>
      </c>
      <c r="Q155" s="8">
        <f t="shared" si="63"/>
        <v>0</v>
      </c>
      <c r="R155" s="1">
        <v>2.9480752081413038E-2</v>
      </c>
      <c r="S155" s="8">
        <f t="shared" si="64"/>
        <v>0</v>
      </c>
      <c r="T155" s="1">
        <v>8.9911082883455062E-2</v>
      </c>
      <c r="U155" s="8">
        <f t="shared" si="65"/>
        <v>0</v>
      </c>
      <c r="V155" s="1">
        <v>4.2324783316467947E-2</v>
      </c>
      <c r="W155" s="4">
        <f t="shared" si="66"/>
        <v>0</v>
      </c>
      <c r="X155" s="5">
        <f t="shared" si="67"/>
        <v>0</v>
      </c>
      <c r="Y155" s="5">
        <f t="shared" si="68"/>
        <v>0</v>
      </c>
      <c r="Z155" s="1">
        <v>2.5668906305977887E-2</v>
      </c>
      <c r="AA155" s="5">
        <f t="shared" si="73"/>
        <v>0</v>
      </c>
      <c r="AB155" s="5">
        <f t="shared" si="69"/>
        <v>0</v>
      </c>
      <c r="AC155" s="5">
        <f t="shared" si="74"/>
        <v>0</v>
      </c>
      <c r="AD155" s="5">
        <f t="shared" si="75"/>
        <v>0</v>
      </c>
      <c r="AE155" s="1">
        <v>0.69568141392682725</v>
      </c>
      <c r="AF155" s="5">
        <f t="shared" si="76"/>
        <v>0</v>
      </c>
      <c r="AG155" s="5">
        <f t="shared" si="77"/>
        <v>0</v>
      </c>
      <c r="AH155" s="1">
        <v>2.1714505697566985E-2</v>
      </c>
      <c r="AI155" s="6">
        <f t="shared" si="70"/>
        <v>0</v>
      </c>
      <c r="AJ155" s="23">
        <v>2016.8761692941716</v>
      </c>
      <c r="AO155" t="s">
        <v>326</v>
      </c>
      <c r="AP155" s="7">
        <v>0.22700000000000001</v>
      </c>
      <c r="AQ155" s="10">
        <f t="shared" si="78"/>
        <v>0</v>
      </c>
      <c r="AR155" s="10">
        <f t="shared" si="79"/>
        <v>0</v>
      </c>
      <c r="AS155" s="9">
        <f t="shared" si="80"/>
        <v>10</v>
      </c>
      <c r="AV155" s="1"/>
    </row>
    <row r="156" spans="1:48" x14ac:dyDescent="0.35">
      <c r="A156" t="s">
        <v>148</v>
      </c>
      <c r="B156" s="1">
        <v>-0.12403500738457172</v>
      </c>
      <c r="C156" s="5">
        <f t="shared" si="71"/>
        <v>0.5</v>
      </c>
      <c r="D156" s="5">
        <f t="shared" si="72"/>
        <v>0.5</v>
      </c>
      <c r="E156" s="1">
        <v>0.32531456985675866</v>
      </c>
      <c r="F156" s="5">
        <f t="shared" si="54"/>
        <v>0</v>
      </c>
      <c r="G156" s="5">
        <f t="shared" si="55"/>
        <v>0</v>
      </c>
      <c r="H156" s="1">
        <v>0.3330292222659349</v>
      </c>
      <c r="I156" s="5">
        <f t="shared" si="56"/>
        <v>0</v>
      </c>
      <c r="J156" s="5">
        <f t="shared" si="57"/>
        <v>0</v>
      </c>
      <c r="K156" s="1">
        <v>0.31649704942351953</v>
      </c>
      <c r="L156" s="5">
        <f t="shared" si="58"/>
        <v>0</v>
      </c>
      <c r="M156" s="5">
        <f t="shared" si="59"/>
        <v>0</v>
      </c>
      <c r="N156" s="8">
        <f t="shared" si="60"/>
        <v>0</v>
      </c>
      <c r="O156" s="8">
        <f t="shared" si="61"/>
        <v>1</v>
      </c>
      <c r="P156" s="8" t="str">
        <f t="shared" si="62"/>
        <v>Nee</v>
      </c>
      <c r="Q156" s="8">
        <f t="shared" si="63"/>
        <v>0</v>
      </c>
      <c r="R156" s="1">
        <v>6.0056222846920519E-2</v>
      </c>
      <c r="S156" s="8">
        <f t="shared" si="64"/>
        <v>0</v>
      </c>
      <c r="T156" s="1">
        <v>3.1866943750175521E-2</v>
      </c>
      <c r="U156" s="8">
        <f t="shared" si="65"/>
        <v>0</v>
      </c>
      <c r="V156" s="1">
        <v>1.3595351266986128E-2</v>
      </c>
      <c r="W156" s="4">
        <f t="shared" si="66"/>
        <v>0</v>
      </c>
      <c r="X156" s="5">
        <f t="shared" si="67"/>
        <v>0</v>
      </c>
      <c r="Y156" s="5">
        <f t="shared" si="68"/>
        <v>0</v>
      </c>
      <c r="Z156" s="1">
        <v>7.907296214842667E-2</v>
      </c>
      <c r="AA156" s="5">
        <f t="shared" si="73"/>
        <v>0</v>
      </c>
      <c r="AB156" s="5">
        <f t="shared" si="69"/>
        <v>0</v>
      </c>
      <c r="AC156" s="5">
        <f t="shared" si="74"/>
        <v>0.5</v>
      </c>
      <c r="AD156" s="5">
        <f t="shared" si="75"/>
        <v>0.5</v>
      </c>
      <c r="AE156" s="1">
        <v>0.75361973002779692</v>
      </c>
      <c r="AF156" s="5">
        <f t="shared" si="76"/>
        <v>0.5</v>
      </c>
      <c r="AG156" s="5">
        <f t="shared" si="77"/>
        <v>0</v>
      </c>
      <c r="AH156" s="1">
        <v>6.7691004945602566E-3</v>
      </c>
      <c r="AI156" s="6">
        <f t="shared" si="70"/>
        <v>0</v>
      </c>
      <c r="AJ156" s="23">
        <v>2755.5843392972624</v>
      </c>
      <c r="AO156" t="s">
        <v>328</v>
      </c>
      <c r="AP156" s="7">
        <v>0.24400000000000002</v>
      </c>
      <c r="AQ156" s="10">
        <f t="shared" si="78"/>
        <v>0</v>
      </c>
      <c r="AR156" s="10">
        <f t="shared" si="79"/>
        <v>0</v>
      </c>
      <c r="AS156" s="9">
        <f t="shared" si="80"/>
        <v>7.5</v>
      </c>
      <c r="AV156" s="1"/>
    </row>
    <row r="157" spans="1:48" x14ac:dyDescent="0.35">
      <c r="A157" t="s">
        <v>149</v>
      </c>
      <c r="B157" s="1">
        <v>-4.8361834745085507E-2</v>
      </c>
      <c r="C157" s="5">
        <f t="shared" si="71"/>
        <v>0.5</v>
      </c>
      <c r="D157" s="5">
        <f t="shared" si="72"/>
        <v>0.5</v>
      </c>
      <c r="E157" s="1">
        <v>0.53782963081348889</v>
      </c>
      <c r="F157" s="5">
        <f t="shared" si="54"/>
        <v>0</v>
      </c>
      <c r="G157" s="5">
        <f t="shared" si="55"/>
        <v>0</v>
      </c>
      <c r="H157" s="1">
        <v>0.51763592776090772</v>
      </c>
      <c r="I157" s="5">
        <f t="shared" si="56"/>
        <v>0</v>
      </c>
      <c r="J157" s="5">
        <f t="shared" si="57"/>
        <v>0</v>
      </c>
      <c r="K157" s="1">
        <v>0.17359581497797358</v>
      </c>
      <c r="L157" s="5">
        <f t="shared" si="58"/>
        <v>0.5</v>
      </c>
      <c r="M157" s="5">
        <f t="shared" si="59"/>
        <v>0</v>
      </c>
      <c r="N157" s="8">
        <f t="shared" si="60"/>
        <v>0</v>
      </c>
      <c r="O157" s="8">
        <f t="shared" si="61"/>
        <v>0</v>
      </c>
      <c r="P157" s="8" t="str">
        <f t="shared" si="62"/>
        <v>Nee</v>
      </c>
      <c r="Q157" s="8">
        <f t="shared" si="63"/>
        <v>0</v>
      </c>
      <c r="R157" s="1">
        <v>2.3308380645933331E-2</v>
      </c>
      <c r="S157" s="8">
        <f t="shared" si="64"/>
        <v>0</v>
      </c>
      <c r="T157" s="1">
        <v>6.6695452884711195E-2</v>
      </c>
      <c r="U157" s="8">
        <f t="shared" si="65"/>
        <v>0</v>
      </c>
      <c r="V157" s="1">
        <v>1.9402269458206809E-2</v>
      </c>
      <c r="W157" s="4">
        <f t="shared" si="66"/>
        <v>0</v>
      </c>
      <c r="X157" s="5">
        <f t="shared" si="67"/>
        <v>0</v>
      </c>
      <c r="Y157" s="5">
        <f t="shared" si="68"/>
        <v>0</v>
      </c>
      <c r="Z157" s="1">
        <v>3.9108198817324594E-2</v>
      </c>
      <c r="AA157" s="5">
        <f t="shared" si="73"/>
        <v>0</v>
      </c>
      <c r="AB157" s="5">
        <f t="shared" si="69"/>
        <v>0</v>
      </c>
      <c r="AC157" s="5">
        <f t="shared" si="74"/>
        <v>0</v>
      </c>
      <c r="AD157" s="5">
        <f t="shared" si="75"/>
        <v>0</v>
      </c>
      <c r="AE157" s="1">
        <v>0.71378781096118182</v>
      </c>
      <c r="AF157" s="5">
        <f t="shared" si="76"/>
        <v>0</v>
      </c>
      <c r="AG157" s="5">
        <f t="shared" si="77"/>
        <v>0</v>
      </c>
      <c r="AH157" s="1">
        <v>6.3068495685168882E-2</v>
      </c>
      <c r="AI157" s="6">
        <f t="shared" si="70"/>
        <v>0</v>
      </c>
      <c r="AJ157" s="23">
        <v>1791.8308035331447</v>
      </c>
      <c r="AO157" t="s">
        <v>327</v>
      </c>
      <c r="AP157" s="7">
        <v>0.2445</v>
      </c>
      <c r="AQ157" s="10">
        <f t="shared" si="78"/>
        <v>0</v>
      </c>
      <c r="AR157" s="10">
        <f t="shared" si="79"/>
        <v>0</v>
      </c>
      <c r="AS157" s="9">
        <f t="shared" si="80"/>
        <v>8.5</v>
      </c>
      <c r="AV157" s="1"/>
    </row>
    <row r="158" spans="1:48" x14ac:dyDescent="0.35">
      <c r="A158" t="s">
        <v>150</v>
      </c>
      <c r="B158" s="1">
        <v>-7.7233679043241812E-2</v>
      </c>
      <c r="C158" s="5">
        <f t="shared" si="71"/>
        <v>0.5</v>
      </c>
      <c r="D158" s="5">
        <f t="shared" si="72"/>
        <v>0.5</v>
      </c>
      <c r="E158" s="1">
        <v>0.24955603147484179</v>
      </c>
      <c r="F158" s="5">
        <f t="shared" si="54"/>
        <v>0</v>
      </c>
      <c r="G158" s="5">
        <f t="shared" si="55"/>
        <v>0</v>
      </c>
      <c r="H158" s="1">
        <v>-6.6321726784897853E-2</v>
      </c>
      <c r="I158" s="5">
        <f t="shared" si="56"/>
        <v>0</v>
      </c>
      <c r="J158" s="5">
        <f t="shared" si="57"/>
        <v>0</v>
      </c>
      <c r="K158" s="1">
        <v>0.63454371126081799</v>
      </c>
      <c r="L158" s="5">
        <f t="shared" si="58"/>
        <v>0</v>
      </c>
      <c r="M158" s="5">
        <f t="shared" si="59"/>
        <v>0</v>
      </c>
      <c r="N158" s="8">
        <f t="shared" si="60"/>
        <v>0</v>
      </c>
      <c r="O158" s="8">
        <f t="shared" si="61"/>
        <v>0</v>
      </c>
      <c r="P158" s="8" t="str">
        <f t="shared" si="62"/>
        <v>Nee</v>
      </c>
      <c r="Q158" s="8">
        <f t="shared" si="63"/>
        <v>0</v>
      </c>
      <c r="R158" s="1">
        <v>-4.1611621385940087E-2</v>
      </c>
      <c r="S158" s="8">
        <f t="shared" si="64"/>
        <v>1</v>
      </c>
      <c r="T158" s="1">
        <v>1.4462461986508307E-2</v>
      </c>
      <c r="U158" s="8">
        <f t="shared" si="65"/>
        <v>0</v>
      </c>
      <c r="V158" s="1">
        <v>3.8838222200832592E-3</v>
      </c>
      <c r="W158" s="4">
        <f t="shared" si="66"/>
        <v>0</v>
      </c>
      <c r="X158" s="5">
        <f t="shared" si="67"/>
        <v>0</v>
      </c>
      <c r="Y158" s="5">
        <f t="shared" si="68"/>
        <v>0</v>
      </c>
      <c r="Z158" s="1">
        <v>1.5158697692326202E-2</v>
      </c>
      <c r="AA158" s="5">
        <f t="shared" si="73"/>
        <v>0.5</v>
      </c>
      <c r="AB158" s="5">
        <f t="shared" si="69"/>
        <v>0</v>
      </c>
      <c r="AC158" s="5">
        <f t="shared" si="74"/>
        <v>0</v>
      </c>
      <c r="AD158" s="5">
        <f t="shared" si="75"/>
        <v>0</v>
      </c>
      <c r="AE158" s="1">
        <v>0.55902983386049288</v>
      </c>
      <c r="AF158" s="5">
        <f t="shared" si="76"/>
        <v>0</v>
      </c>
      <c r="AG158" s="5">
        <f t="shared" si="77"/>
        <v>0</v>
      </c>
      <c r="AH158" s="1">
        <v>3.8843779079422575E-2</v>
      </c>
      <c r="AI158" s="6">
        <f t="shared" si="70"/>
        <v>0</v>
      </c>
      <c r="AJ158" s="23">
        <v>1997.4802420953135</v>
      </c>
      <c r="AO158" t="s">
        <v>327</v>
      </c>
      <c r="AP158" s="7">
        <v>0.30099999999999999</v>
      </c>
      <c r="AQ158" s="10">
        <f t="shared" si="78"/>
        <v>0.5</v>
      </c>
      <c r="AR158" s="10">
        <f t="shared" si="79"/>
        <v>0.5</v>
      </c>
      <c r="AS158" s="9">
        <f t="shared" si="80"/>
        <v>8.5</v>
      </c>
      <c r="AV158" s="1"/>
    </row>
    <row r="159" spans="1:48" x14ac:dyDescent="0.35">
      <c r="A159" t="s">
        <v>391</v>
      </c>
      <c r="B159" s="1">
        <v>-8.8031389208484523E-2</v>
      </c>
      <c r="C159" s="5">
        <f t="shared" si="71"/>
        <v>0.5</v>
      </c>
      <c r="D159" s="5">
        <f t="shared" si="72"/>
        <v>0.5</v>
      </c>
      <c r="E159" s="1">
        <v>0.34740537510694164</v>
      </c>
      <c r="F159" s="5">
        <f t="shared" si="54"/>
        <v>0</v>
      </c>
      <c r="G159" s="5">
        <f t="shared" si="55"/>
        <v>0</v>
      </c>
      <c r="H159" s="1">
        <v>0.38582706434197717</v>
      </c>
      <c r="I159" s="5">
        <f t="shared" si="56"/>
        <v>0</v>
      </c>
      <c r="J159" s="5">
        <f t="shared" si="57"/>
        <v>0</v>
      </c>
      <c r="K159" s="1">
        <v>0.26109215017064846</v>
      </c>
      <c r="L159" s="5">
        <f t="shared" si="58"/>
        <v>0</v>
      </c>
      <c r="M159" s="5">
        <f t="shared" si="59"/>
        <v>0</v>
      </c>
      <c r="N159" s="8">
        <f t="shared" si="60"/>
        <v>0</v>
      </c>
      <c r="O159" s="8">
        <f t="shared" si="61"/>
        <v>0</v>
      </c>
      <c r="P159" s="8" t="str">
        <f t="shared" si="62"/>
        <v>Nee</v>
      </c>
      <c r="Q159" s="8">
        <f t="shared" si="63"/>
        <v>0</v>
      </c>
      <c r="R159" s="1">
        <v>2.3090347697677541E-2</v>
      </c>
      <c r="S159" s="8">
        <f t="shared" si="64"/>
        <v>0</v>
      </c>
      <c r="T159" s="1">
        <v>0.15920750044224305</v>
      </c>
      <c r="U159" s="8">
        <f t="shared" si="65"/>
        <v>0</v>
      </c>
      <c r="V159" s="1">
        <v>2.3305897277045167E-2</v>
      </c>
      <c r="W159" s="4">
        <f t="shared" si="66"/>
        <v>0</v>
      </c>
      <c r="X159" s="5">
        <f t="shared" si="67"/>
        <v>0</v>
      </c>
      <c r="Y159" s="5">
        <f t="shared" si="68"/>
        <v>0</v>
      </c>
      <c r="Z159" s="1">
        <v>-2.3246895005457711E-2</v>
      </c>
      <c r="AA159" s="5">
        <f t="shared" si="73"/>
        <v>0.5</v>
      </c>
      <c r="AB159" s="5">
        <f t="shared" si="69"/>
        <v>0.5</v>
      </c>
      <c r="AC159" s="5">
        <f t="shared" si="74"/>
        <v>0</v>
      </c>
      <c r="AD159" s="5">
        <f t="shared" si="75"/>
        <v>0</v>
      </c>
      <c r="AE159" s="1">
        <v>0.61931734371773317</v>
      </c>
      <c r="AF159" s="5">
        <f t="shared" si="76"/>
        <v>0</v>
      </c>
      <c r="AG159" s="5">
        <f t="shared" si="77"/>
        <v>0</v>
      </c>
      <c r="AH159" s="1">
        <v>0.11973497654659704</v>
      </c>
      <c r="AI159" s="6">
        <f t="shared" si="70"/>
        <v>0</v>
      </c>
      <c r="AJ159" s="23">
        <v>2045.7499781449428</v>
      </c>
      <c r="AO159" t="s">
        <v>327</v>
      </c>
      <c r="AP159" s="7">
        <v>0.22349999999999998</v>
      </c>
      <c r="AQ159" s="10">
        <f t="shared" si="78"/>
        <v>0</v>
      </c>
      <c r="AR159" s="10">
        <f t="shared" si="79"/>
        <v>0</v>
      </c>
      <c r="AS159" s="9">
        <f t="shared" si="80"/>
        <v>8</v>
      </c>
      <c r="AV159" s="1"/>
    </row>
    <row r="160" spans="1:48" x14ac:dyDescent="0.35">
      <c r="A160" t="s">
        <v>151</v>
      </c>
      <c r="B160" s="1">
        <v>-3.4146769536639157E-2</v>
      </c>
      <c r="C160" s="5">
        <f t="shared" si="71"/>
        <v>0</v>
      </c>
      <c r="D160" s="5">
        <f t="shared" si="72"/>
        <v>0</v>
      </c>
      <c r="E160" s="1">
        <v>0.64298672022120018</v>
      </c>
      <c r="F160" s="5">
        <f t="shared" si="54"/>
        <v>0</v>
      </c>
      <c r="G160" s="5">
        <f t="shared" si="55"/>
        <v>0</v>
      </c>
      <c r="H160" s="1">
        <v>0.45865527673758527</v>
      </c>
      <c r="I160" s="5">
        <f t="shared" si="56"/>
        <v>0</v>
      </c>
      <c r="J160" s="5">
        <f t="shared" si="57"/>
        <v>0</v>
      </c>
      <c r="K160" s="1">
        <v>0.16909769611985351</v>
      </c>
      <c r="L160" s="5">
        <f t="shared" si="58"/>
        <v>0.5</v>
      </c>
      <c r="M160" s="5">
        <f t="shared" si="59"/>
        <v>0</v>
      </c>
      <c r="N160" s="8">
        <f t="shared" si="60"/>
        <v>0</v>
      </c>
      <c r="O160" s="8">
        <f t="shared" si="61"/>
        <v>0</v>
      </c>
      <c r="P160" s="8" t="str">
        <f t="shared" si="62"/>
        <v>Nee</v>
      </c>
      <c r="Q160" s="8">
        <f t="shared" si="63"/>
        <v>0</v>
      </c>
      <c r="R160" s="1">
        <v>4.6688022631776009E-2</v>
      </c>
      <c r="S160" s="8">
        <f t="shared" si="64"/>
        <v>0</v>
      </c>
      <c r="T160" s="1">
        <v>2.3331553657234383E-2</v>
      </c>
      <c r="U160" s="8">
        <f t="shared" si="65"/>
        <v>0</v>
      </c>
      <c r="V160" s="1">
        <v>1.3169006080990682E-2</v>
      </c>
      <c r="W160" s="4">
        <f t="shared" si="66"/>
        <v>0</v>
      </c>
      <c r="X160" s="5">
        <f t="shared" si="67"/>
        <v>0</v>
      </c>
      <c r="Y160" s="5">
        <f t="shared" si="68"/>
        <v>0</v>
      </c>
      <c r="Z160" s="1">
        <v>8.2626378005429303E-3</v>
      </c>
      <c r="AA160" s="5">
        <f t="shared" si="73"/>
        <v>0.5</v>
      </c>
      <c r="AB160" s="5">
        <f t="shared" si="69"/>
        <v>0</v>
      </c>
      <c r="AC160" s="5">
        <f t="shared" si="74"/>
        <v>0</v>
      </c>
      <c r="AD160" s="5">
        <f t="shared" si="75"/>
        <v>0</v>
      </c>
      <c r="AE160" s="1">
        <v>0.76629114235445261</v>
      </c>
      <c r="AF160" s="5">
        <f t="shared" si="76"/>
        <v>0.5</v>
      </c>
      <c r="AG160" s="5">
        <f t="shared" si="77"/>
        <v>0</v>
      </c>
      <c r="AH160" s="1">
        <v>-3.3735399974200667E-3</v>
      </c>
      <c r="AI160" s="6">
        <f t="shared" si="70"/>
        <v>1</v>
      </c>
      <c r="AJ160" s="23">
        <v>2844.4924928188807</v>
      </c>
      <c r="AO160" t="s">
        <v>328</v>
      </c>
      <c r="AP160" s="7">
        <v>0.27799999999999997</v>
      </c>
      <c r="AQ160" s="10">
        <f t="shared" si="78"/>
        <v>0.5</v>
      </c>
      <c r="AR160" s="10">
        <f t="shared" si="79"/>
        <v>0</v>
      </c>
      <c r="AS160" s="9">
        <f t="shared" si="80"/>
        <v>7.5</v>
      </c>
      <c r="AV160" s="1"/>
    </row>
    <row r="161" spans="1:48" x14ac:dyDescent="0.35">
      <c r="A161" t="s">
        <v>152</v>
      </c>
      <c r="B161" s="1">
        <v>-6.4615667750444764E-2</v>
      </c>
      <c r="C161" s="5">
        <f t="shared" si="71"/>
        <v>0.5</v>
      </c>
      <c r="D161" s="5">
        <f t="shared" si="72"/>
        <v>0.5</v>
      </c>
      <c r="E161" s="1">
        <v>0.94424728544261083</v>
      </c>
      <c r="F161" s="5">
        <f t="shared" si="54"/>
        <v>0</v>
      </c>
      <c r="G161" s="5">
        <f t="shared" si="55"/>
        <v>0</v>
      </c>
      <c r="H161" s="1">
        <v>0.93664023679528852</v>
      </c>
      <c r="I161" s="5">
        <f t="shared" si="56"/>
        <v>0.5</v>
      </c>
      <c r="J161" s="5">
        <f t="shared" si="57"/>
        <v>0</v>
      </c>
      <c r="K161" s="1">
        <v>0.29580281019783128</v>
      </c>
      <c r="L161" s="5">
        <f t="shared" si="58"/>
        <v>0</v>
      </c>
      <c r="M161" s="5">
        <f t="shared" si="59"/>
        <v>0</v>
      </c>
      <c r="N161" s="8">
        <f t="shared" si="60"/>
        <v>0</v>
      </c>
      <c r="O161" s="8">
        <f t="shared" si="61"/>
        <v>1</v>
      </c>
      <c r="P161" s="8" t="str">
        <f t="shared" si="62"/>
        <v>Nee</v>
      </c>
      <c r="Q161" s="8">
        <f t="shared" si="63"/>
        <v>0</v>
      </c>
      <c r="R161" s="1">
        <v>-1.8644083297513329E-2</v>
      </c>
      <c r="S161" s="8">
        <f t="shared" si="64"/>
        <v>1</v>
      </c>
      <c r="T161" s="1">
        <v>4.6728285405174375E-2</v>
      </c>
      <c r="U161" s="8">
        <f t="shared" si="65"/>
        <v>0</v>
      </c>
      <c r="V161" s="1">
        <v>1.1842831728114839E-2</v>
      </c>
      <c r="W161" s="4">
        <f t="shared" si="66"/>
        <v>0</v>
      </c>
      <c r="X161" s="5">
        <f t="shared" si="67"/>
        <v>0</v>
      </c>
      <c r="Y161" s="5">
        <f t="shared" si="68"/>
        <v>0</v>
      </c>
      <c r="Z161" s="1">
        <v>7.8760122078400094E-2</v>
      </c>
      <c r="AA161" s="5">
        <f t="shared" si="73"/>
        <v>0</v>
      </c>
      <c r="AB161" s="5">
        <f t="shared" si="69"/>
        <v>0</v>
      </c>
      <c r="AC161" s="5">
        <f t="shared" si="74"/>
        <v>0.5</v>
      </c>
      <c r="AD161" s="5">
        <f t="shared" si="75"/>
        <v>0.5</v>
      </c>
      <c r="AE161" s="1">
        <v>0.67478054144372712</v>
      </c>
      <c r="AF161" s="5">
        <f t="shared" si="76"/>
        <v>0</v>
      </c>
      <c r="AG161" s="5">
        <f t="shared" si="77"/>
        <v>0</v>
      </c>
      <c r="AH161" s="1">
        <v>-2.098824014220306E-2</v>
      </c>
      <c r="AI161" s="6">
        <f t="shared" si="70"/>
        <v>1</v>
      </c>
      <c r="AJ161" s="23">
        <v>2513.8680173394405</v>
      </c>
      <c r="AO161" t="s">
        <v>328</v>
      </c>
      <c r="AP161" s="7">
        <v>0.21000000000000002</v>
      </c>
      <c r="AQ161" s="10">
        <f t="shared" si="78"/>
        <v>0</v>
      </c>
      <c r="AR161" s="10">
        <f t="shared" si="79"/>
        <v>0</v>
      </c>
      <c r="AS161" s="9">
        <f t="shared" si="80"/>
        <v>6.5</v>
      </c>
      <c r="AV161" s="1"/>
    </row>
    <row r="162" spans="1:48" x14ac:dyDescent="0.35">
      <c r="A162" t="s">
        <v>153</v>
      </c>
      <c r="B162" s="1">
        <v>0.1133556046914055</v>
      </c>
      <c r="C162" s="5">
        <f t="shared" si="71"/>
        <v>0</v>
      </c>
      <c r="D162" s="5">
        <f t="shared" si="72"/>
        <v>0</v>
      </c>
      <c r="E162" s="1">
        <v>0.15381657373582003</v>
      </c>
      <c r="F162" s="5">
        <f t="shared" si="54"/>
        <v>0</v>
      </c>
      <c r="G162" s="5">
        <f t="shared" si="55"/>
        <v>0</v>
      </c>
      <c r="H162" s="1">
        <v>0.17190468179196308</v>
      </c>
      <c r="I162" s="5">
        <f t="shared" si="56"/>
        <v>0</v>
      </c>
      <c r="J162" s="5">
        <f t="shared" si="57"/>
        <v>0</v>
      </c>
      <c r="K162" s="1">
        <v>0.45551676160974458</v>
      </c>
      <c r="L162" s="5">
        <f t="shared" si="58"/>
        <v>0</v>
      </c>
      <c r="M162" s="5">
        <f t="shared" si="59"/>
        <v>0</v>
      </c>
      <c r="N162" s="8">
        <f t="shared" si="60"/>
        <v>0</v>
      </c>
      <c r="O162" s="8">
        <f t="shared" si="61"/>
        <v>0</v>
      </c>
      <c r="P162" s="8" t="str">
        <f t="shared" si="62"/>
        <v>Nee</v>
      </c>
      <c r="Q162" s="8">
        <f t="shared" si="63"/>
        <v>0</v>
      </c>
      <c r="R162" s="1">
        <v>-1.447947489373207E-2</v>
      </c>
      <c r="S162" s="8">
        <f t="shared" si="64"/>
        <v>1</v>
      </c>
      <c r="T162" s="1">
        <v>4.7177382220994331E-2</v>
      </c>
      <c r="U162" s="8">
        <f t="shared" si="65"/>
        <v>0</v>
      </c>
      <c r="V162" s="1">
        <v>9.7985964237646606E-2</v>
      </c>
      <c r="W162" s="4">
        <f t="shared" si="66"/>
        <v>0</v>
      </c>
      <c r="X162" s="5">
        <f t="shared" si="67"/>
        <v>0</v>
      </c>
      <c r="Y162" s="5">
        <f t="shared" si="68"/>
        <v>0</v>
      </c>
      <c r="Z162" s="1">
        <v>1.2143097481253605E-2</v>
      </c>
      <c r="AA162" s="5">
        <f t="shared" si="73"/>
        <v>0.5</v>
      </c>
      <c r="AB162" s="5">
        <f t="shared" si="69"/>
        <v>0</v>
      </c>
      <c r="AC162" s="5">
        <f t="shared" si="74"/>
        <v>0</v>
      </c>
      <c r="AD162" s="5">
        <f t="shared" si="75"/>
        <v>0</v>
      </c>
      <c r="AE162" s="1">
        <v>0.7162805229763507</v>
      </c>
      <c r="AF162" s="5">
        <f t="shared" si="76"/>
        <v>0</v>
      </c>
      <c r="AG162" s="5">
        <f t="shared" si="77"/>
        <v>0</v>
      </c>
      <c r="AH162" s="1">
        <v>2.0595411962684957E-2</v>
      </c>
      <c r="AI162" s="6">
        <f t="shared" si="70"/>
        <v>0</v>
      </c>
      <c r="AJ162" s="23">
        <v>1815.5054081338333</v>
      </c>
      <c r="AO162" t="s">
        <v>327</v>
      </c>
      <c r="AP162" s="7">
        <v>0.1615</v>
      </c>
      <c r="AQ162" s="10">
        <f t="shared" si="78"/>
        <v>0</v>
      </c>
      <c r="AR162" s="10">
        <f t="shared" si="79"/>
        <v>0</v>
      </c>
      <c r="AS162" s="9">
        <f t="shared" si="80"/>
        <v>9.5</v>
      </c>
      <c r="AV162" s="1"/>
    </row>
    <row r="163" spans="1:48" x14ac:dyDescent="0.35">
      <c r="A163" t="s">
        <v>154</v>
      </c>
      <c r="B163" s="1">
        <v>-1.0452643590718905E-2</v>
      </c>
      <c r="C163" s="5">
        <f t="shared" si="71"/>
        <v>0</v>
      </c>
      <c r="D163" s="5">
        <f t="shared" si="72"/>
        <v>0</v>
      </c>
      <c r="E163" s="1">
        <v>0.25288702928870294</v>
      </c>
      <c r="F163" s="5">
        <f t="shared" si="54"/>
        <v>0</v>
      </c>
      <c r="G163" s="5">
        <f t="shared" si="55"/>
        <v>0</v>
      </c>
      <c r="H163" s="1">
        <v>0.121212248003043</v>
      </c>
      <c r="I163" s="5">
        <f t="shared" si="56"/>
        <v>0</v>
      </c>
      <c r="J163" s="5">
        <f t="shared" si="57"/>
        <v>0</v>
      </c>
      <c r="K163" s="1">
        <v>0.62513679157280377</v>
      </c>
      <c r="L163" s="5">
        <f t="shared" si="58"/>
        <v>0</v>
      </c>
      <c r="M163" s="5">
        <f t="shared" si="59"/>
        <v>0</v>
      </c>
      <c r="N163" s="8">
        <f t="shared" si="60"/>
        <v>0</v>
      </c>
      <c r="O163" s="8">
        <f t="shared" si="61"/>
        <v>0</v>
      </c>
      <c r="P163" s="8" t="str">
        <f t="shared" si="62"/>
        <v>Nee</v>
      </c>
      <c r="Q163" s="8">
        <f t="shared" si="63"/>
        <v>0</v>
      </c>
      <c r="R163" s="1">
        <v>-2.2377604007040343E-2</v>
      </c>
      <c r="S163" s="8">
        <f t="shared" si="64"/>
        <v>1</v>
      </c>
      <c r="T163" s="1">
        <v>4.3859290900626442E-3</v>
      </c>
      <c r="U163" s="8">
        <f t="shared" si="65"/>
        <v>0</v>
      </c>
      <c r="V163" s="1">
        <v>6.7668314948649676E-3</v>
      </c>
      <c r="W163" s="4">
        <f t="shared" si="66"/>
        <v>0</v>
      </c>
      <c r="X163" s="5">
        <f t="shared" si="67"/>
        <v>0</v>
      </c>
      <c r="Y163" s="5">
        <f t="shared" si="68"/>
        <v>0</v>
      </c>
      <c r="Z163" s="1">
        <v>3.2421072651198174E-2</v>
      </c>
      <c r="AA163" s="5">
        <f t="shared" si="73"/>
        <v>0</v>
      </c>
      <c r="AB163" s="5">
        <f t="shared" si="69"/>
        <v>0</v>
      </c>
      <c r="AC163" s="5">
        <f t="shared" si="74"/>
        <v>0</v>
      </c>
      <c r="AD163" s="5">
        <f t="shared" si="75"/>
        <v>0</v>
      </c>
      <c r="AE163" s="1">
        <v>0.75372446219146971</v>
      </c>
      <c r="AF163" s="5">
        <f t="shared" si="76"/>
        <v>0.5</v>
      </c>
      <c r="AG163" s="5">
        <f t="shared" si="77"/>
        <v>0</v>
      </c>
      <c r="AH163" s="1">
        <v>5.095637530492899E-2</v>
      </c>
      <c r="AI163" s="6">
        <f t="shared" si="70"/>
        <v>0</v>
      </c>
      <c r="AJ163" s="23">
        <v>2158.2109575732784</v>
      </c>
      <c r="AO163" t="s">
        <v>326</v>
      </c>
      <c r="AP163" s="7">
        <v>0.254</v>
      </c>
      <c r="AQ163" s="10">
        <f t="shared" si="78"/>
        <v>0.5</v>
      </c>
      <c r="AR163" s="10">
        <f t="shared" si="79"/>
        <v>0</v>
      </c>
      <c r="AS163" s="9">
        <f t="shared" si="80"/>
        <v>9.5</v>
      </c>
      <c r="AV163" s="1"/>
    </row>
    <row r="164" spans="1:48" x14ac:dyDescent="0.35">
      <c r="A164" t="s">
        <v>155</v>
      </c>
      <c r="B164" s="1">
        <v>0.21240443937768241</v>
      </c>
      <c r="C164" s="5">
        <f t="shared" si="71"/>
        <v>0</v>
      </c>
      <c r="D164" s="5">
        <f t="shared" si="72"/>
        <v>0</v>
      </c>
      <c r="E164" s="1">
        <v>-0.12238884790772532</v>
      </c>
      <c r="F164" s="5">
        <f t="shared" si="54"/>
        <v>0</v>
      </c>
      <c r="G164" s="5">
        <f t="shared" si="55"/>
        <v>0</v>
      </c>
      <c r="H164" s="1">
        <v>-2.0938547813841211E-2</v>
      </c>
      <c r="I164" s="5">
        <f t="shared" si="56"/>
        <v>0</v>
      </c>
      <c r="J164" s="5">
        <f t="shared" si="57"/>
        <v>0</v>
      </c>
      <c r="K164" s="1">
        <v>0.29330047401782838</v>
      </c>
      <c r="L164" s="5">
        <f t="shared" si="58"/>
        <v>0</v>
      </c>
      <c r="M164" s="5">
        <f t="shared" si="59"/>
        <v>0</v>
      </c>
      <c r="N164" s="8">
        <f t="shared" si="60"/>
        <v>0</v>
      </c>
      <c r="O164" s="8">
        <f t="shared" si="61"/>
        <v>0</v>
      </c>
      <c r="P164" s="8" t="str">
        <f t="shared" si="62"/>
        <v>Nee</v>
      </c>
      <c r="Q164" s="8">
        <f t="shared" si="63"/>
        <v>0</v>
      </c>
      <c r="R164" s="1">
        <v>5.081541517091645E-2</v>
      </c>
      <c r="S164" s="8">
        <f t="shared" si="64"/>
        <v>0</v>
      </c>
      <c r="T164" s="1">
        <v>5.3245433651868873E-2</v>
      </c>
      <c r="U164" s="8">
        <f t="shared" si="65"/>
        <v>0</v>
      </c>
      <c r="V164" s="1">
        <v>1.2577957349785408E-2</v>
      </c>
      <c r="W164" s="4">
        <f t="shared" si="66"/>
        <v>0</v>
      </c>
      <c r="X164" s="5">
        <f t="shared" si="67"/>
        <v>0</v>
      </c>
      <c r="Y164" s="5">
        <f t="shared" si="68"/>
        <v>0</v>
      </c>
      <c r="Z164" s="1">
        <v>1.5005742019849786E-2</v>
      </c>
      <c r="AA164" s="5">
        <f t="shared" si="73"/>
        <v>0.5</v>
      </c>
      <c r="AB164" s="5">
        <f t="shared" si="69"/>
        <v>0</v>
      </c>
      <c r="AC164" s="5">
        <f t="shared" si="74"/>
        <v>0</v>
      </c>
      <c r="AD164" s="5">
        <f t="shared" si="75"/>
        <v>0</v>
      </c>
      <c r="AE164" s="1">
        <v>0.54817325895131419</v>
      </c>
      <c r="AF164" s="5">
        <f t="shared" si="76"/>
        <v>0</v>
      </c>
      <c r="AG164" s="5">
        <f t="shared" si="77"/>
        <v>0</v>
      </c>
      <c r="AH164" s="1">
        <v>-6.8913139867680549E-3</v>
      </c>
      <c r="AI164" s="6">
        <f t="shared" si="70"/>
        <v>1</v>
      </c>
      <c r="AJ164" s="23">
        <v>4049.1914010466221</v>
      </c>
      <c r="AN164" s="5">
        <v>1</v>
      </c>
      <c r="AO164" t="s">
        <v>328</v>
      </c>
      <c r="AP164" s="7">
        <v>0.2</v>
      </c>
      <c r="AQ164" s="10">
        <f t="shared" si="78"/>
        <v>0</v>
      </c>
      <c r="AR164" s="10">
        <f t="shared" si="79"/>
        <v>0</v>
      </c>
      <c r="AS164" s="9">
        <f t="shared" si="80"/>
        <v>7.5</v>
      </c>
      <c r="AV164" s="1"/>
    </row>
    <row r="165" spans="1:48" x14ac:dyDescent="0.35">
      <c r="A165" t="s">
        <v>156</v>
      </c>
      <c r="B165" s="1">
        <v>0.1049721853848406</v>
      </c>
      <c r="C165" s="5">
        <f t="shared" si="71"/>
        <v>0</v>
      </c>
      <c r="D165" s="5">
        <f t="shared" si="72"/>
        <v>0</v>
      </c>
      <c r="E165" s="1">
        <v>0.15381568296505521</v>
      </c>
      <c r="F165" s="5">
        <f t="shared" si="54"/>
        <v>0</v>
      </c>
      <c r="G165" s="5">
        <f t="shared" si="55"/>
        <v>0</v>
      </c>
      <c r="H165" s="1">
        <v>0.14186108192825037</v>
      </c>
      <c r="I165" s="5">
        <f t="shared" si="56"/>
        <v>0</v>
      </c>
      <c r="J165" s="5">
        <f t="shared" si="57"/>
        <v>0</v>
      </c>
      <c r="K165" s="1">
        <v>0.52948125683252811</v>
      </c>
      <c r="L165" s="5">
        <f t="shared" si="58"/>
        <v>0</v>
      </c>
      <c r="M165" s="5">
        <f t="shared" si="59"/>
        <v>0</v>
      </c>
      <c r="N165" s="8">
        <f t="shared" si="60"/>
        <v>0</v>
      </c>
      <c r="O165" s="8">
        <f t="shared" si="61"/>
        <v>0</v>
      </c>
      <c r="P165" s="8" t="str">
        <f t="shared" si="62"/>
        <v>Nee</v>
      </c>
      <c r="Q165" s="8">
        <f t="shared" si="63"/>
        <v>0</v>
      </c>
      <c r="R165" s="1">
        <v>1.6235262785909636E-2</v>
      </c>
      <c r="S165" s="8">
        <f t="shared" si="64"/>
        <v>0</v>
      </c>
      <c r="T165" s="1">
        <v>8.225506546284049E-2</v>
      </c>
      <c r="U165" s="8">
        <f t="shared" si="65"/>
        <v>0</v>
      </c>
      <c r="V165" s="1">
        <v>0.10859755782512098</v>
      </c>
      <c r="W165" s="4">
        <f t="shared" si="66"/>
        <v>0</v>
      </c>
      <c r="X165" s="5">
        <f t="shared" si="67"/>
        <v>0</v>
      </c>
      <c r="Y165" s="5">
        <f t="shared" si="68"/>
        <v>0</v>
      </c>
      <c r="Z165" s="1">
        <v>2.2212941115684687E-2</v>
      </c>
      <c r="AA165" s="5">
        <f t="shared" si="73"/>
        <v>0</v>
      </c>
      <c r="AB165" s="5">
        <f t="shared" si="69"/>
        <v>0</v>
      </c>
      <c r="AC165" s="5">
        <f t="shared" si="74"/>
        <v>0</v>
      </c>
      <c r="AD165" s="5">
        <f t="shared" si="75"/>
        <v>0</v>
      </c>
      <c r="AE165" s="1">
        <v>0.71877099013140899</v>
      </c>
      <c r="AF165" s="5">
        <f t="shared" si="76"/>
        <v>0</v>
      </c>
      <c r="AG165" s="5">
        <f t="shared" si="77"/>
        <v>0</v>
      </c>
      <c r="AH165" s="1">
        <v>4.0526445341963209E-2</v>
      </c>
      <c r="AI165" s="6">
        <f t="shared" si="70"/>
        <v>0</v>
      </c>
      <c r="AJ165" s="23">
        <v>1820.8286118980172</v>
      </c>
      <c r="AO165" t="s">
        <v>327</v>
      </c>
      <c r="AP165" s="7">
        <v>0.16049999999999998</v>
      </c>
      <c r="AQ165" s="10">
        <f t="shared" si="78"/>
        <v>0</v>
      </c>
      <c r="AR165" s="10">
        <f t="shared" si="79"/>
        <v>0</v>
      </c>
      <c r="AS165" s="9">
        <f t="shared" si="80"/>
        <v>10</v>
      </c>
      <c r="AV165" s="1"/>
    </row>
    <row r="166" spans="1:48" x14ac:dyDescent="0.35">
      <c r="A166" t="s">
        <v>157</v>
      </c>
      <c r="B166" s="1">
        <v>4.2632035412184764E-2</v>
      </c>
      <c r="C166" s="5">
        <f t="shared" si="71"/>
        <v>0</v>
      </c>
      <c r="D166" s="5">
        <f t="shared" si="72"/>
        <v>0</v>
      </c>
      <c r="E166" s="1">
        <v>3.4860277305339984E-2</v>
      </c>
      <c r="F166" s="5">
        <f t="shared" si="54"/>
        <v>0</v>
      </c>
      <c r="G166" s="5">
        <f t="shared" si="55"/>
        <v>0</v>
      </c>
      <c r="H166" s="1">
        <v>-1.3921584087043673E-3</v>
      </c>
      <c r="I166" s="5">
        <f t="shared" si="56"/>
        <v>0</v>
      </c>
      <c r="J166" s="5">
        <f t="shared" si="57"/>
        <v>0</v>
      </c>
      <c r="K166" s="1">
        <v>0.56829940389157574</v>
      </c>
      <c r="L166" s="5">
        <f t="shared" si="58"/>
        <v>0</v>
      </c>
      <c r="M166" s="5">
        <f t="shared" si="59"/>
        <v>0</v>
      </c>
      <c r="N166" s="8">
        <f t="shared" si="60"/>
        <v>0</v>
      </c>
      <c r="O166" s="8">
        <f t="shared" si="61"/>
        <v>0</v>
      </c>
      <c r="P166" s="8" t="str">
        <f t="shared" si="62"/>
        <v>Nee</v>
      </c>
      <c r="Q166" s="8">
        <f t="shared" si="63"/>
        <v>0</v>
      </c>
      <c r="R166" s="1">
        <v>0.12235427569671814</v>
      </c>
      <c r="S166" s="8">
        <f t="shared" si="64"/>
        <v>0</v>
      </c>
      <c r="T166" s="1">
        <v>8.210085585862939E-2</v>
      </c>
      <c r="U166" s="8">
        <f t="shared" si="65"/>
        <v>0</v>
      </c>
      <c r="V166" s="1">
        <v>6.346935787256569E-2</v>
      </c>
      <c r="W166" s="4">
        <f t="shared" si="66"/>
        <v>0</v>
      </c>
      <c r="X166" s="5">
        <f t="shared" si="67"/>
        <v>0</v>
      </c>
      <c r="Y166" s="5">
        <f t="shared" si="68"/>
        <v>0</v>
      </c>
      <c r="Z166" s="1">
        <v>2.4300823355822624E-2</v>
      </c>
      <c r="AA166" s="5">
        <f t="shared" si="73"/>
        <v>0</v>
      </c>
      <c r="AB166" s="5">
        <f t="shared" si="69"/>
        <v>0</v>
      </c>
      <c r="AC166" s="5">
        <f t="shared" si="74"/>
        <v>0</v>
      </c>
      <c r="AD166" s="5">
        <f t="shared" si="75"/>
        <v>0</v>
      </c>
      <c r="AE166" s="1">
        <v>0.72519557228847753</v>
      </c>
      <c r="AF166" s="5">
        <f t="shared" si="76"/>
        <v>0</v>
      </c>
      <c r="AG166" s="5">
        <f t="shared" si="77"/>
        <v>0</v>
      </c>
      <c r="AH166" s="1">
        <v>4.399413441242675E-2</v>
      </c>
      <c r="AI166" s="6">
        <f t="shared" si="70"/>
        <v>0</v>
      </c>
      <c r="AJ166" s="23">
        <v>1706.0244626116601</v>
      </c>
      <c r="AL166" s="5">
        <v>1</v>
      </c>
      <c r="AO166" t="s">
        <v>327</v>
      </c>
      <c r="AP166" s="7">
        <v>0.2465</v>
      </c>
      <c r="AQ166" s="10">
        <f t="shared" si="78"/>
        <v>0</v>
      </c>
      <c r="AR166" s="10">
        <f t="shared" si="79"/>
        <v>0</v>
      </c>
      <c r="AS166" s="9">
        <f t="shared" si="80"/>
        <v>9</v>
      </c>
      <c r="AV166" s="1"/>
    </row>
    <row r="167" spans="1:48" x14ac:dyDescent="0.35">
      <c r="A167" t="s">
        <v>158</v>
      </c>
      <c r="B167" s="1">
        <v>-5.4205061918859187E-4</v>
      </c>
      <c r="C167" s="5">
        <f t="shared" si="71"/>
        <v>0</v>
      </c>
      <c r="D167" s="5">
        <f t="shared" si="72"/>
        <v>0</v>
      </c>
      <c r="E167" s="1">
        <v>0.27847503092468279</v>
      </c>
      <c r="F167" s="5">
        <f t="shared" si="54"/>
        <v>0</v>
      </c>
      <c r="G167" s="5">
        <f t="shared" si="55"/>
        <v>0</v>
      </c>
      <c r="H167" s="1">
        <v>0.2836190913007825</v>
      </c>
      <c r="I167" s="5">
        <f t="shared" si="56"/>
        <v>0</v>
      </c>
      <c r="J167" s="5">
        <f t="shared" si="57"/>
        <v>0</v>
      </c>
      <c r="K167" s="1">
        <v>0.41493904476125104</v>
      </c>
      <c r="L167" s="5">
        <f t="shared" si="58"/>
        <v>0</v>
      </c>
      <c r="M167" s="5">
        <f t="shared" si="59"/>
        <v>0</v>
      </c>
      <c r="N167" s="8">
        <f t="shared" si="60"/>
        <v>0</v>
      </c>
      <c r="O167" s="8">
        <f t="shared" si="61"/>
        <v>0</v>
      </c>
      <c r="P167" s="8" t="str">
        <f t="shared" si="62"/>
        <v>Nee</v>
      </c>
      <c r="Q167" s="8">
        <f t="shared" si="63"/>
        <v>0</v>
      </c>
      <c r="R167" s="1">
        <v>4.9019171084480478E-2</v>
      </c>
      <c r="S167" s="8">
        <f t="shared" si="64"/>
        <v>0</v>
      </c>
      <c r="T167" s="1">
        <v>5.6554255980824954E-2</v>
      </c>
      <c r="U167" s="8">
        <f t="shared" si="65"/>
        <v>0</v>
      </c>
      <c r="V167" s="1">
        <v>4.5101391263255915E-2</v>
      </c>
      <c r="W167" s="4">
        <f t="shared" si="66"/>
        <v>0</v>
      </c>
      <c r="X167" s="5">
        <f t="shared" si="67"/>
        <v>0</v>
      </c>
      <c r="Y167" s="5">
        <f t="shared" si="68"/>
        <v>0</v>
      </c>
      <c r="Z167" s="1">
        <v>4.514308746473196E-2</v>
      </c>
      <c r="AA167" s="5">
        <f t="shared" si="73"/>
        <v>0</v>
      </c>
      <c r="AB167" s="5">
        <f t="shared" si="69"/>
        <v>0</v>
      </c>
      <c r="AC167" s="5">
        <f t="shared" si="74"/>
        <v>0</v>
      </c>
      <c r="AD167" s="5">
        <f t="shared" si="75"/>
        <v>0</v>
      </c>
      <c r="AE167" s="1">
        <v>0.7172858552585859</v>
      </c>
      <c r="AF167" s="5">
        <f t="shared" si="76"/>
        <v>0</v>
      </c>
      <c r="AG167" s="5">
        <f t="shared" si="77"/>
        <v>0</v>
      </c>
      <c r="AH167" s="1">
        <v>1.5241520441636694E-2</v>
      </c>
      <c r="AI167" s="6">
        <f t="shared" si="70"/>
        <v>0</v>
      </c>
      <c r="AJ167" s="23">
        <v>1904.1440799763284</v>
      </c>
      <c r="AO167" t="s">
        <v>327</v>
      </c>
      <c r="AP167" s="7">
        <v>0.24299999999999999</v>
      </c>
      <c r="AQ167" s="10">
        <f t="shared" si="78"/>
        <v>0</v>
      </c>
      <c r="AR167" s="10">
        <f t="shared" si="79"/>
        <v>0</v>
      </c>
      <c r="AS167" s="9">
        <f t="shared" si="80"/>
        <v>10</v>
      </c>
      <c r="AV167" s="1"/>
    </row>
    <row r="168" spans="1:48" x14ac:dyDescent="0.35">
      <c r="A168" t="s">
        <v>159</v>
      </c>
      <c r="B168" s="1">
        <v>2.4349059035833977E-2</v>
      </c>
      <c r="C168" s="5">
        <f t="shared" si="71"/>
        <v>0</v>
      </c>
      <c r="D168" s="5">
        <f t="shared" si="72"/>
        <v>0</v>
      </c>
      <c r="E168" s="1">
        <v>0.78766434648105177</v>
      </c>
      <c r="F168" s="5">
        <f t="shared" si="54"/>
        <v>0</v>
      </c>
      <c r="G168" s="5">
        <f t="shared" si="55"/>
        <v>0</v>
      </c>
      <c r="H168" s="1">
        <v>0.80360092807424588</v>
      </c>
      <c r="I168" s="5">
        <f t="shared" si="56"/>
        <v>0</v>
      </c>
      <c r="J168" s="5">
        <f t="shared" si="57"/>
        <v>0</v>
      </c>
      <c r="K168" s="1">
        <v>0.21198692274889838</v>
      </c>
      <c r="L168" s="5">
        <f t="shared" si="58"/>
        <v>0</v>
      </c>
      <c r="M168" s="5">
        <f t="shared" si="59"/>
        <v>0</v>
      </c>
      <c r="N168" s="8">
        <f t="shared" si="60"/>
        <v>0</v>
      </c>
      <c r="O168" s="8">
        <f t="shared" si="61"/>
        <v>1</v>
      </c>
      <c r="P168" s="8" t="str">
        <f t="shared" si="62"/>
        <v>Nee</v>
      </c>
      <c r="Q168" s="8">
        <f t="shared" si="63"/>
        <v>0</v>
      </c>
      <c r="R168" s="1">
        <v>2.5745897765973049E-2</v>
      </c>
      <c r="S168" s="8">
        <f t="shared" si="64"/>
        <v>0</v>
      </c>
      <c r="T168" s="1">
        <v>4.1973933058687268E-2</v>
      </c>
      <c r="U168" s="8">
        <f t="shared" si="65"/>
        <v>0</v>
      </c>
      <c r="V168" s="1">
        <v>-1.4127352410415055E-2</v>
      </c>
      <c r="W168" s="4">
        <f t="shared" si="66"/>
        <v>1</v>
      </c>
      <c r="X168" s="5">
        <f t="shared" si="67"/>
        <v>0</v>
      </c>
      <c r="Y168" s="5">
        <f t="shared" si="68"/>
        <v>0</v>
      </c>
      <c r="Z168" s="1">
        <v>-6.9347770043825729E-3</v>
      </c>
      <c r="AA168" s="5">
        <f t="shared" si="73"/>
        <v>0.5</v>
      </c>
      <c r="AB168" s="5">
        <f t="shared" si="69"/>
        <v>0.5</v>
      </c>
      <c r="AC168" s="5">
        <f t="shared" si="74"/>
        <v>0</v>
      </c>
      <c r="AD168" s="5">
        <f t="shared" si="75"/>
        <v>0</v>
      </c>
      <c r="AE168" s="1">
        <v>0.66152358855375093</v>
      </c>
      <c r="AF168" s="5">
        <f t="shared" si="76"/>
        <v>0</v>
      </c>
      <c r="AG168" s="5">
        <f t="shared" si="77"/>
        <v>0</v>
      </c>
      <c r="AH168" s="1">
        <v>3.4515113431296728E-2</v>
      </c>
      <c r="AI168" s="6">
        <f t="shared" si="70"/>
        <v>0</v>
      </c>
      <c r="AJ168" s="23">
        <v>2435.5540580884549</v>
      </c>
      <c r="AN168" s="5">
        <v>1</v>
      </c>
      <c r="AO168" t="s">
        <v>327</v>
      </c>
      <c r="AP168" s="7">
        <v>0.23949999999999999</v>
      </c>
      <c r="AQ168" s="10">
        <f t="shared" si="78"/>
        <v>0</v>
      </c>
      <c r="AR168" s="10">
        <f t="shared" si="79"/>
        <v>0</v>
      </c>
      <c r="AS168" s="9">
        <f t="shared" si="80"/>
        <v>7</v>
      </c>
      <c r="AV168" s="1"/>
    </row>
    <row r="169" spans="1:48" x14ac:dyDescent="0.35">
      <c r="A169" t="s">
        <v>160</v>
      </c>
      <c r="B169" s="1">
        <v>1.5739486913131387E-2</v>
      </c>
      <c r="C169" s="5">
        <f t="shared" si="71"/>
        <v>0</v>
      </c>
      <c r="D169" s="5">
        <f t="shared" si="72"/>
        <v>0</v>
      </c>
      <c r="E169" s="1">
        <v>-7.4978204010462068E-2</v>
      </c>
      <c r="F169" s="5">
        <f t="shared" si="54"/>
        <v>0</v>
      </c>
      <c r="G169" s="5">
        <f t="shared" si="55"/>
        <v>0</v>
      </c>
      <c r="H169" s="1">
        <v>-0.1277847854718136</v>
      </c>
      <c r="I169" s="5">
        <f t="shared" si="56"/>
        <v>0</v>
      </c>
      <c r="J169" s="5">
        <f t="shared" si="57"/>
        <v>0</v>
      </c>
      <c r="K169" s="1">
        <v>0.57230196069065986</v>
      </c>
      <c r="L169" s="5">
        <f t="shared" si="58"/>
        <v>0</v>
      </c>
      <c r="M169" s="5">
        <f t="shared" si="59"/>
        <v>0</v>
      </c>
      <c r="N169" s="8">
        <f t="shared" si="60"/>
        <v>0</v>
      </c>
      <c r="O169" s="8">
        <f t="shared" si="61"/>
        <v>0</v>
      </c>
      <c r="P169" s="8" t="str">
        <f t="shared" si="62"/>
        <v>Nee</v>
      </c>
      <c r="Q169" s="8">
        <f t="shared" si="63"/>
        <v>0</v>
      </c>
      <c r="R169" s="1">
        <v>2.0434577231931979E-2</v>
      </c>
      <c r="S169" s="8">
        <f t="shared" si="64"/>
        <v>0</v>
      </c>
      <c r="T169" s="1">
        <v>2.3731771859692583E-2</v>
      </c>
      <c r="U169" s="8">
        <f t="shared" si="65"/>
        <v>0</v>
      </c>
      <c r="V169" s="1">
        <v>4.1931773915301715E-2</v>
      </c>
      <c r="W169" s="4">
        <f t="shared" si="66"/>
        <v>0</v>
      </c>
      <c r="X169" s="5">
        <f t="shared" si="67"/>
        <v>0</v>
      </c>
      <c r="Y169" s="5">
        <f t="shared" si="68"/>
        <v>0</v>
      </c>
      <c r="Z169" s="1">
        <v>1.1083492552264001E-3</v>
      </c>
      <c r="AA169" s="5">
        <f t="shared" si="73"/>
        <v>0.5</v>
      </c>
      <c r="AB169" s="5">
        <f t="shared" si="69"/>
        <v>0</v>
      </c>
      <c r="AC169" s="5">
        <f t="shared" si="74"/>
        <v>0</v>
      </c>
      <c r="AD169" s="5">
        <f t="shared" si="75"/>
        <v>0</v>
      </c>
      <c r="AE169" s="1">
        <v>0.72751303121927691</v>
      </c>
      <c r="AF169" s="5">
        <f t="shared" si="76"/>
        <v>0</v>
      </c>
      <c r="AG169" s="5">
        <f t="shared" si="77"/>
        <v>0</v>
      </c>
      <c r="AH169" s="1">
        <v>8.2691496278885793E-2</v>
      </c>
      <c r="AI169" s="6">
        <f t="shared" si="70"/>
        <v>0</v>
      </c>
      <c r="AJ169" s="23">
        <v>1867.1005861938231</v>
      </c>
      <c r="AO169" t="s">
        <v>327</v>
      </c>
      <c r="AP169" s="7">
        <v>0.23749999999999999</v>
      </c>
      <c r="AQ169" s="10">
        <f t="shared" si="78"/>
        <v>0</v>
      </c>
      <c r="AR169" s="10">
        <f t="shared" si="79"/>
        <v>0</v>
      </c>
      <c r="AS169" s="9">
        <f t="shared" si="80"/>
        <v>9.5</v>
      </c>
      <c r="AV169" s="1"/>
    </row>
    <row r="170" spans="1:48" x14ac:dyDescent="0.35">
      <c r="A170" t="s">
        <v>161</v>
      </c>
      <c r="B170" s="1">
        <v>-9.8526540031954549E-3</v>
      </c>
      <c r="C170" s="5">
        <f t="shared" si="71"/>
        <v>0</v>
      </c>
      <c r="D170" s="5">
        <f t="shared" si="72"/>
        <v>0</v>
      </c>
      <c r="E170" s="1">
        <v>0.23841647434759453</v>
      </c>
      <c r="F170" s="5">
        <f t="shared" si="54"/>
        <v>0</v>
      </c>
      <c r="G170" s="5">
        <f t="shared" si="55"/>
        <v>0</v>
      </c>
      <c r="H170" s="1">
        <v>0.25535365575308766</v>
      </c>
      <c r="I170" s="5">
        <f t="shared" si="56"/>
        <v>0</v>
      </c>
      <c r="J170" s="5">
        <f t="shared" si="57"/>
        <v>0</v>
      </c>
      <c r="K170" s="1">
        <v>0.35771960196112118</v>
      </c>
      <c r="L170" s="5">
        <f t="shared" si="58"/>
        <v>0</v>
      </c>
      <c r="M170" s="5">
        <f t="shared" si="59"/>
        <v>0</v>
      </c>
      <c r="N170" s="8">
        <f t="shared" si="60"/>
        <v>0</v>
      </c>
      <c r="O170" s="8">
        <f t="shared" si="61"/>
        <v>1</v>
      </c>
      <c r="P170" s="8" t="str">
        <f t="shared" si="62"/>
        <v>Nee</v>
      </c>
      <c r="Q170" s="8">
        <f t="shared" si="63"/>
        <v>0</v>
      </c>
      <c r="R170" s="1">
        <v>5.208880917777297E-2</v>
      </c>
      <c r="S170" s="8">
        <f t="shared" si="64"/>
        <v>0</v>
      </c>
      <c r="T170" s="1">
        <v>6.9049642279542772E-2</v>
      </c>
      <c r="U170" s="8">
        <f t="shared" si="65"/>
        <v>0</v>
      </c>
      <c r="V170" s="1">
        <v>-2.3839111359082953E-3</v>
      </c>
      <c r="W170" s="4">
        <f t="shared" si="66"/>
        <v>1</v>
      </c>
      <c r="X170" s="5">
        <f t="shared" si="67"/>
        <v>0</v>
      </c>
      <c r="Y170" s="5">
        <f t="shared" si="68"/>
        <v>0</v>
      </c>
      <c r="Z170" s="1">
        <v>3.7949202404199744E-2</v>
      </c>
      <c r="AA170" s="5">
        <f t="shared" si="73"/>
        <v>0</v>
      </c>
      <c r="AB170" s="5">
        <f t="shared" si="69"/>
        <v>0</v>
      </c>
      <c r="AC170" s="5">
        <f t="shared" si="74"/>
        <v>0</v>
      </c>
      <c r="AD170" s="5">
        <f t="shared" si="75"/>
        <v>0</v>
      </c>
      <c r="AE170" s="1">
        <v>0.65738885648347745</v>
      </c>
      <c r="AF170" s="5">
        <f t="shared" si="76"/>
        <v>0</v>
      </c>
      <c r="AG170" s="5">
        <f t="shared" si="77"/>
        <v>0</v>
      </c>
      <c r="AH170" s="1">
        <v>1.7011971545230906E-2</v>
      </c>
      <c r="AI170" s="6">
        <f t="shared" si="70"/>
        <v>0</v>
      </c>
      <c r="AJ170" s="23">
        <v>2221.2470020964361</v>
      </c>
      <c r="AO170" t="s">
        <v>327</v>
      </c>
      <c r="AP170" s="7">
        <v>0.25600000000000001</v>
      </c>
      <c r="AQ170" s="10">
        <f t="shared" si="78"/>
        <v>0.5</v>
      </c>
      <c r="AR170" s="10">
        <f t="shared" si="79"/>
        <v>0</v>
      </c>
      <c r="AS170" s="9">
        <f t="shared" si="80"/>
        <v>9</v>
      </c>
      <c r="AV170" s="1"/>
    </row>
    <row r="171" spans="1:48" x14ac:dyDescent="0.35">
      <c r="A171" t="s">
        <v>162</v>
      </c>
      <c r="B171" s="1">
        <v>-3.1438192856967286E-2</v>
      </c>
      <c r="C171" s="5">
        <f t="shared" si="71"/>
        <v>0</v>
      </c>
      <c r="D171" s="5">
        <f t="shared" si="72"/>
        <v>0</v>
      </c>
      <c r="E171" s="1">
        <v>9.2077772042376424E-2</v>
      </c>
      <c r="F171" s="5">
        <f t="shared" si="54"/>
        <v>0</v>
      </c>
      <c r="G171" s="5">
        <f t="shared" si="55"/>
        <v>0</v>
      </c>
      <c r="H171" s="1">
        <v>9.5959491679571324E-2</v>
      </c>
      <c r="I171" s="5">
        <f t="shared" si="56"/>
        <v>0</v>
      </c>
      <c r="J171" s="5">
        <f t="shared" si="57"/>
        <v>0</v>
      </c>
      <c r="K171" s="1">
        <v>0.44931552667415248</v>
      </c>
      <c r="L171" s="5">
        <f t="shared" si="58"/>
        <v>0</v>
      </c>
      <c r="M171" s="5">
        <f t="shared" si="59"/>
        <v>0</v>
      </c>
      <c r="N171" s="8">
        <f t="shared" si="60"/>
        <v>0</v>
      </c>
      <c r="O171" s="8">
        <f t="shared" si="61"/>
        <v>1</v>
      </c>
      <c r="P171" s="8" t="str">
        <f t="shared" si="62"/>
        <v>Nee</v>
      </c>
      <c r="Q171" s="8">
        <f t="shared" si="63"/>
        <v>0</v>
      </c>
      <c r="R171" s="1">
        <v>2.1677264576461013E-2</v>
      </c>
      <c r="S171" s="8">
        <f t="shared" si="64"/>
        <v>0</v>
      </c>
      <c r="T171" s="1">
        <v>8.1161637476260817E-2</v>
      </c>
      <c r="U171" s="8">
        <f t="shared" si="65"/>
        <v>0</v>
      </c>
      <c r="V171" s="1">
        <v>-1.6468795319912494E-3</v>
      </c>
      <c r="W171" s="4">
        <f t="shared" si="66"/>
        <v>1</v>
      </c>
      <c r="X171" s="5">
        <f t="shared" si="67"/>
        <v>0</v>
      </c>
      <c r="Y171" s="5">
        <f t="shared" si="68"/>
        <v>0</v>
      </c>
      <c r="Z171" s="1">
        <v>5.8630140353464595E-2</v>
      </c>
      <c r="AA171" s="5">
        <f t="shared" si="73"/>
        <v>0</v>
      </c>
      <c r="AB171" s="5">
        <f t="shared" si="69"/>
        <v>0</v>
      </c>
      <c r="AC171" s="5">
        <f t="shared" si="74"/>
        <v>0.5</v>
      </c>
      <c r="AD171" s="5">
        <f t="shared" si="75"/>
        <v>0</v>
      </c>
      <c r="AE171" s="1">
        <v>0.71452449426050191</v>
      </c>
      <c r="AF171" s="5">
        <f t="shared" si="76"/>
        <v>0</v>
      </c>
      <c r="AG171" s="5">
        <f t="shared" si="77"/>
        <v>0</v>
      </c>
      <c r="AH171" s="1">
        <v>4.4034005467749285E-2</v>
      </c>
      <c r="AI171" s="6">
        <f t="shared" si="70"/>
        <v>0</v>
      </c>
      <c r="AJ171" s="23">
        <v>2016.9118446074435</v>
      </c>
      <c r="AO171" t="s">
        <v>327</v>
      </c>
      <c r="AP171" s="7">
        <v>0.3135</v>
      </c>
      <c r="AQ171" s="10">
        <f t="shared" si="78"/>
        <v>0.5</v>
      </c>
      <c r="AR171" s="10">
        <f t="shared" si="79"/>
        <v>0.5</v>
      </c>
      <c r="AS171" s="9">
        <f t="shared" si="80"/>
        <v>8.5</v>
      </c>
      <c r="AV171" s="1"/>
    </row>
    <row r="172" spans="1:48" x14ac:dyDescent="0.35">
      <c r="A172" t="s">
        <v>163</v>
      </c>
      <c r="B172" s="1">
        <v>-8.2250800510243929E-2</v>
      </c>
      <c r="C172" s="5">
        <f t="shared" si="71"/>
        <v>0.5</v>
      </c>
      <c r="D172" s="5">
        <f t="shared" si="72"/>
        <v>0.5</v>
      </c>
      <c r="E172" s="1">
        <v>0.38178481243329082</v>
      </c>
      <c r="F172" s="5">
        <f t="shared" si="54"/>
        <v>0</v>
      </c>
      <c r="G172" s="5">
        <f t="shared" si="55"/>
        <v>0</v>
      </c>
      <c r="H172" s="1">
        <v>0.39565069117225937</v>
      </c>
      <c r="I172" s="5">
        <f t="shared" si="56"/>
        <v>0</v>
      </c>
      <c r="J172" s="5">
        <f t="shared" si="57"/>
        <v>0</v>
      </c>
      <c r="K172" s="1">
        <v>0.38136110771827358</v>
      </c>
      <c r="L172" s="5">
        <f t="shared" si="58"/>
        <v>0</v>
      </c>
      <c r="M172" s="5">
        <f t="shared" si="59"/>
        <v>0</v>
      </c>
      <c r="N172" s="8">
        <f t="shared" si="60"/>
        <v>0</v>
      </c>
      <c r="O172" s="8">
        <f t="shared" si="61"/>
        <v>1</v>
      </c>
      <c r="P172" s="8" t="str">
        <f t="shared" si="62"/>
        <v>Nee</v>
      </c>
      <c r="Q172" s="8">
        <f t="shared" si="63"/>
        <v>0</v>
      </c>
      <c r="R172" s="1">
        <v>1.2966886998323792E-2</v>
      </c>
      <c r="S172" s="8">
        <f t="shared" si="64"/>
        <v>0</v>
      </c>
      <c r="T172" s="1">
        <v>7.4677922149576539E-2</v>
      </c>
      <c r="U172" s="8">
        <f t="shared" si="65"/>
        <v>0</v>
      </c>
      <c r="V172" s="1">
        <v>-3.9179444458907137E-3</v>
      </c>
      <c r="W172" s="4">
        <f t="shared" si="66"/>
        <v>1</v>
      </c>
      <c r="X172" s="5">
        <f t="shared" si="67"/>
        <v>0</v>
      </c>
      <c r="Y172" s="5">
        <f t="shared" si="68"/>
        <v>0</v>
      </c>
      <c r="Z172" s="1">
        <v>6.205906854450316E-2</v>
      </c>
      <c r="AA172" s="5">
        <f t="shared" si="73"/>
        <v>0</v>
      </c>
      <c r="AB172" s="5">
        <f t="shared" si="69"/>
        <v>0</v>
      </c>
      <c r="AC172" s="5">
        <f t="shared" si="74"/>
        <v>0.5</v>
      </c>
      <c r="AD172" s="5">
        <f t="shared" si="75"/>
        <v>0</v>
      </c>
      <c r="AE172" s="1">
        <v>0.73134095228177964</v>
      </c>
      <c r="AF172" s="5">
        <f t="shared" si="76"/>
        <v>0</v>
      </c>
      <c r="AG172" s="5">
        <f t="shared" si="77"/>
        <v>0</v>
      </c>
      <c r="AH172" s="1">
        <v>2.2364666909639969E-2</v>
      </c>
      <c r="AI172" s="6">
        <f t="shared" si="70"/>
        <v>0</v>
      </c>
      <c r="AJ172" s="23">
        <v>2174.3507015742643</v>
      </c>
      <c r="AO172" t="s">
        <v>326</v>
      </c>
      <c r="AP172" s="7">
        <v>0.28849999999999998</v>
      </c>
      <c r="AQ172" s="10">
        <f t="shared" si="78"/>
        <v>0.5</v>
      </c>
      <c r="AR172" s="10">
        <f t="shared" si="79"/>
        <v>0</v>
      </c>
      <c r="AS172" s="9">
        <f t="shared" si="80"/>
        <v>7.5</v>
      </c>
      <c r="AV172" s="1"/>
    </row>
    <row r="173" spans="1:48" x14ac:dyDescent="0.35">
      <c r="A173" t="s">
        <v>164</v>
      </c>
      <c r="B173" s="1">
        <v>-3.5832087515721032E-3</v>
      </c>
      <c r="C173" s="5">
        <f t="shared" si="71"/>
        <v>0</v>
      </c>
      <c r="D173" s="5">
        <f t="shared" si="72"/>
        <v>0</v>
      </c>
      <c r="E173" s="1">
        <v>0.45872190977907501</v>
      </c>
      <c r="F173" s="5">
        <f t="shared" si="54"/>
        <v>0</v>
      </c>
      <c r="G173" s="5">
        <f t="shared" si="55"/>
        <v>0</v>
      </c>
      <c r="H173" s="1">
        <v>0.40546973256448587</v>
      </c>
      <c r="I173" s="5">
        <f t="shared" si="56"/>
        <v>0</v>
      </c>
      <c r="J173" s="5">
        <f t="shared" si="57"/>
        <v>0</v>
      </c>
      <c r="K173" s="1">
        <v>0.36142460938572646</v>
      </c>
      <c r="L173" s="5">
        <f t="shared" si="58"/>
        <v>0</v>
      </c>
      <c r="M173" s="5">
        <f t="shared" si="59"/>
        <v>0</v>
      </c>
      <c r="N173" s="8">
        <f t="shared" si="60"/>
        <v>0</v>
      </c>
      <c r="O173" s="8">
        <f t="shared" si="61"/>
        <v>1</v>
      </c>
      <c r="P173" s="8" t="str">
        <f t="shared" si="62"/>
        <v>Nee</v>
      </c>
      <c r="Q173" s="8">
        <f t="shared" si="63"/>
        <v>0</v>
      </c>
      <c r="R173" s="1">
        <v>6.1115920358857323E-2</v>
      </c>
      <c r="S173" s="8">
        <f t="shared" si="64"/>
        <v>0</v>
      </c>
      <c r="T173" s="1">
        <v>7.0140253032405175E-2</v>
      </c>
      <c r="U173" s="8">
        <f t="shared" si="65"/>
        <v>0</v>
      </c>
      <c r="V173" s="1">
        <v>5.9217863838067437E-2</v>
      </c>
      <c r="W173" s="4">
        <f t="shared" si="66"/>
        <v>0</v>
      </c>
      <c r="X173" s="5">
        <f t="shared" si="67"/>
        <v>0</v>
      </c>
      <c r="Y173" s="5">
        <f t="shared" si="68"/>
        <v>0</v>
      </c>
      <c r="Z173" s="1">
        <v>8.2054887164519114E-2</v>
      </c>
      <c r="AA173" s="5">
        <f t="shared" si="73"/>
        <v>0</v>
      </c>
      <c r="AB173" s="5">
        <f t="shared" si="69"/>
        <v>0</v>
      </c>
      <c r="AC173" s="5">
        <f t="shared" si="74"/>
        <v>0.5</v>
      </c>
      <c r="AD173" s="5">
        <f t="shared" si="75"/>
        <v>0.5</v>
      </c>
      <c r="AE173" s="1">
        <v>0.70095631332906194</v>
      </c>
      <c r="AF173" s="5">
        <f t="shared" si="76"/>
        <v>0</v>
      </c>
      <c r="AG173" s="5">
        <f t="shared" si="77"/>
        <v>0</v>
      </c>
      <c r="AH173" s="1">
        <v>3.0234678474677968E-2</v>
      </c>
      <c r="AI173" s="6">
        <f t="shared" si="70"/>
        <v>0</v>
      </c>
      <c r="AJ173" s="23">
        <v>1845.8549452227355</v>
      </c>
      <c r="AO173" t="s">
        <v>327</v>
      </c>
      <c r="AP173" s="7">
        <v>0.25750000000000001</v>
      </c>
      <c r="AQ173" s="10">
        <f t="shared" si="78"/>
        <v>0.5</v>
      </c>
      <c r="AR173" s="10">
        <f t="shared" si="79"/>
        <v>0</v>
      </c>
      <c r="AS173" s="9">
        <f t="shared" si="80"/>
        <v>9</v>
      </c>
      <c r="AV173" s="1"/>
    </row>
    <row r="174" spans="1:48" x14ac:dyDescent="0.35">
      <c r="A174" t="s">
        <v>165</v>
      </c>
      <c r="B174" s="1">
        <v>-7.270027822485059E-2</v>
      </c>
      <c r="C174" s="5">
        <f t="shared" si="71"/>
        <v>0.5</v>
      </c>
      <c r="D174" s="5">
        <f t="shared" si="72"/>
        <v>0.5</v>
      </c>
      <c r="E174" s="1">
        <v>0.4057591296427992</v>
      </c>
      <c r="F174" s="5">
        <f t="shared" si="54"/>
        <v>0</v>
      </c>
      <c r="G174" s="5">
        <f t="shared" si="55"/>
        <v>0</v>
      </c>
      <c r="H174" s="1">
        <v>0.41035620266746514</v>
      </c>
      <c r="I174" s="5">
        <f t="shared" si="56"/>
        <v>0</v>
      </c>
      <c r="J174" s="5">
        <f t="shared" si="57"/>
        <v>0</v>
      </c>
      <c r="K174" s="1">
        <v>0.45026923455593337</v>
      </c>
      <c r="L174" s="5">
        <f t="shared" si="58"/>
        <v>0</v>
      </c>
      <c r="M174" s="5">
        <f t="shared" si="59"/>
        <v>0</v>
      </c>
      <c r="N174" s="8">
        <f t="shared" si="60"/>
        <v>0</v>
      </c>
      <c r="O174" s="8">
        <f t="shared" si="61"/>
        <v>0</v>
      </c>
      <c r="P174" s="8" t="str">
        <f t="shared" si="62"/>
        <v>Nee</v>
      </c>
      <c r="Q174" s="8">
        <f t="shared" si="63"/>
        <v>0</v>
      </c>
      <c r="R174" s="1">
        <v>1.1929845836680865E-2</v>
      </c>
      <c r="S174" s="8">
        <f t="shared" si="64"/>
        <v>0</v>
      </c>
      <c r="T174" s="1">
        <v>2.6731886440863752E-2</v>
      </c>
      <c r="U174" s="8">
        <f t="shared" si="65"/>
        <v>0</v>
      </c>
      <c r="V174" s="1">
        <v>2.3006575089518533E-2</v>
      </c>
      <c r="W174" s="4">
        <f t="shared" si="66"/>
        <v>0</v>
      </c>
      <c r="X174" s="5">
        <f t="shared" si="67"/>
        <v>0</v>
      </c>
      <c r="Y174" s="5">
        <f t="shared" si="68"/>
        <v>0</v>
      </c>
      <c r="Z174" s="1">
        <v>5.2338710683584734E-2</v>
      </c>
      <c r="AA174" s="5">
        <f t="shared" si="73"/>
        <v>0</v>
      </c>
      <c r="AB174" s="5">
        <f t="shared" si="69"/>
        <v>0</v>
      </c>
      <c r="AC174" s="5">
        <f t="shared" si="74"/>
        <v>0.5</v>
      </c>
      <c r="AD174" s="5">
        <f t="shared" si="75"/>
        <v>0</v>
      </c>
      <c r="AE174" s="1">
        <v>0.69823208693590844</v>
      </c>
      <c r="AF174" s="5">
        <f t="shared" si="76"/>
        <v>0</v>
      </c>
      <c r="AG174" s="5">
        <f t="shared" si="77"/>
        <v>0</v>
      </c>
      <c r="AH174" s="1">
        <v>3.9892159135803532E-2</v>
      </c>
      <c r="AI174" s="6">
        <f t="shared" si="70"/>
        <v>0</v>
      </c>
      <c r="AJ174" s="23">
        <v>2020.0183971154634</v>
      </c>
      <c r="AO174" t="s">
        <v>326</v>
      </c>
      <c r="AP174" s="7">
        <v>0.24049999999999999</v>
      </c>
      <c r="AQ174" s="10">
        <f t="shared" si="78"/>
        <v>0</v>
      </c>
      <c r="AR174" s="10">
        <f t="shared" si="79"/>
        <v>0</v>
      </c>
      <c r="AS174" s="9">
        <f t="shared" si="80"/>
        <v>8.5</v>
      </c>
      <c r="AV174" s="1"/>
    </row>
    <row r="175" spans="1:48" x14ac:dyDescent="0.35">
      <c r="A175" t="s">
        <v>466</v>
      </c>
      <c r="B175" s="1">
        <v>6.4570573848361734E-2</v>
      </c>
      <c r="C175" s="5">
        <f t="shared" si="71"/>
        <v>0</v>
      </c>
      <c r="D175" s="5">
        <f t="shared" si="72"/>
        <v>0</v>
      </c>
      <c r="E175" s="1">
        <v>0.28224991409455663</v>
      </c>
      <c r="F175" s="5">
        <f t="shared" si="54"/>
        <v>0</v>
      </c>
      <c r="G175" s="5">
        <f t="shared" si="55"/>
        <v>0</v>
      </c>
      <c r="H175" s="1">
        <v>0.14780779415034465</v>
      </c>
      <c r="I175" s="5">
        <f t="shared" si="56"/>
        <v>0</v>
      </c>
      <c r="J175" s="5">
        <f t="shared" si="57"/>
        <v>0</v>
      </c>
      <c r="K175" s="1">
        <v>0.44724340364217391</v>
      </c>
      <c r="L175" s="5">
        <f t="shared" si="58"/>
        <v>0</v>
      </c>
      <c r="M175" s="5">
        <f t="shared" si="59"/>
        <v>0</v>
      </c>
      <c r="N175" s="8">
        <f t="shared" si="60"/>
        <v>0</v>
      </c>
      <c r="O175" s="8">
        <f t="shared" si="61"/>
        <v>0</v>
      </c>
      <c r="P175" s="8" t="str">
        <f t="shared" si="62"/>
        <v>Nee</v>
      </c>
      <c r="Q175" s="8">
        <f t="shared" si="63"/>
        <v>0</v>
      </c>
      <c r="R175" s="1">
        <v>5.5868482726611161E-3</v>
      </c>
      <c r="S175" s="8">
        <f t="shared" si="64"/>
        <v>0</v>
      </c>
      <c r="T175" s="1">
        <v>6.023654936905512E-2</v>
      </c>
      <c r="U175" s="8">
        <f t="shared" si="65"/>
        <v>0</v>
      </c>
      <c r="V175" s="1">
        <v>3.6701837365835911E-2</v>
      </c>
      <c r="W175" s="4">
        <f t="shared" si="66"/>
        <v>0</v>
      </c>
      <c r="X175" s="5">
        <f t="shared" si="67"/>
        <v>0</v>
      </c>
      <c r="Y175" s="5">
        <f t="shared" si="68"/>
        <v>0</v>
      </c>
      <c r="Z175" s="1">
        <v>2.959442524205122E-2</v>
      </c>
      <c r="AA175" s="5">
        <f t="shared" si="73"/>
        <v>0</v>
      </c>
      <c r="AB175" s="5">
        <f t="shared" si="69"/>
        <v>0</v>
      </c>
      <c r="AC175" s="5">
        <f t="shared" si="74"/>
        <v>0</v>
      </c>
      <c r="AD175" s="5">
        <f t="shared" si="75"/>
        <v>0</v>
      </c>
      <c r="AE175" s="1">
        <v>0.73553259462956977</v>
      </c>
      <c r="AF175" s="5">
        <f t="shared" si="76"/>
        <v>0</v>
      </c>
      <c r="AG175" s="5">
        <f t="shared" si="77"/>
        <v>0</v>
      </c>
      <c r="AH175" s="1">
        <v>4.1347489137252572E-2</v>
      </c>
      <c r="AI175" s="6">
        <f t="shared" si="70"/>
        <v>0</v>
      </c>
      <c r="AJ175" s="23">
        <v>2106.3369862551081</v>
      </c>
      <c r="AO175" t="s">
        <v>326</v>
      </c>
      <c r="AP175" s="7">
        <v>0.24049999999999999</v>
      </c>
      <c r="AQ175" s="10">
        <f t="shared" si="78"/>
        <v>0</v>
      </c>
      <c r="AR175" s="10">
        <f t="shared" si="79"/>
        <v>0</v>
      </c>
      <c r="AS175" s="9">
        <f t="shared" si="80"/>
        <v>10</v>
      </c>
      <c r="AV175" s="1"/>
    </row>
    <row r="176" spans="1:48" x14ac:dyDescent="0.35">
      <c r="A176" t="s">
        <v>166</v>
      </c>
      <c r="B176" s="1">
        <v>2.9970270985415663E-2</v>
      </c>
      <c r="C176" s="5">
        <f t="shared" si="71"/>
        <v>0</v>
      </c>
      <c r="D176" s="5">
        <f t="shared" si="72"/>
        <v>0</v>
      </c>
      <c r="E176" s="1">
        <v>0.31206904602549534</v>
      </c>
      <c r="F176" s="5">
        <f t="shared" si="54"/>
        <v>0</v>
      </c>
      <c r="G176" s="5">
        <f t="shared" si="55"/>
        <v>0</v>
      </c>
      <c r="H176" s="1">
        <v>0.30158793406696033</v>
      </c>
      <c r="I176" s="5">
        <f t="shared" si="56"/>
        <v>0</v>
      </c>
      <c r="J176" s="5">
        <f t="shared" si="57"/>
        <v>0</v>
      </c>
      <c r="K176" s="1">
        <v>0.44199231355981927</v>
      </c>
      <c r="L176" s="5">
        <f t="shared" si="58"/>
        <v>0</v>
      </c>
      <c r="M176" s="5">
        <f t="shared" si="59"/>
        <v>0</v>
      </c>
      <c r="N176" s="8">
        <f t="shared" si="60"/>
        <v>0</v>
      </c>
      <c r="O176" s="8">
        <f t="shared" si="61"/>
        <v>0</v>
      </c>
      <c r="P176" s="8" t="str">
        <f t="shared" si="62"/>
        <v>Nee</v>
      </c>
      <c r="Q176" s="8">
        <f t="shared" si="63"/>
        <v>0</v>
      </c>
      <c r="R176" s="1">
        <v>4.3341965380945889E-2</v>
      </c>
      <c r="S176" s="8">
        <f t="shared" si="64"/>
        <v>0</v>
      </c>
      <c r="T176" s="1">
        <v>4.0661330840684698E-2</v>
      </c>
      <c r="U176" s="8">
        <f t="shared" si="65"/>
        <v>0</v>
      </c>
      <c r="V176" s="1">
        <v>6.9754229769483395E-2</v>
      </c>
      <c r="W176" s="4">
        <f t="shared" si="66"/>
        <v>0</v>
      </c>
      <c r="X176" s="5">
        <f t="shared" si="67"/>
        <v>0</v>
      </c>
      <c r="Y176" s="5">
        <f t="shared" si="68"/>
        <v>0</v>
      </c>
      <c r="Z176" s="1">
        <v>2.5320248416268464E-2</v>
      </c>
      <c r="AA176" s="5">
        <f t="shared" si="73"/>
        <v>0</v>
      </c>
      <c r="AB176" s="5">
        <f t="shared" si="69"/>
        <v>0</v>
      </c>
      <c r="AC176" s="5">
        <f t="shared" si="74"/>
        <v>0</v>
      </c>
      <c r="AD176" s="5">
        <f t="shared" si="75"/>
        <v>0</v>
      </c>
      <c r="AE176" s="1">
        <v>0.74093373212449765</v>
      </c>
      <c r="AF176" s="5">
        <f t="shared" si="76"/>
        <v>0</v>
      </c>
      <c r="AG176" s="5">
        <f t="shared" si="77"/>
        <v>0</v>
      </c>
      <c r="AH176" s="1">
        <v>1.8784263493894386E-2</v>
      </c>
      <c r="AI176" s="6">
        <f t="shared" si="70"/>
        <v>0</v>
      </c>
      <c r="AJ176" s="23">
        <v>2059.3841538289798</v>
      </c>
      <c r="AO176" t="s">
        <v>326</v>
      </c>
      <c r="AP176" s="7">
        <v>0.19699999999999998</v>
      </c>
      <c r="AQ176" s="10">
        <f t="shared" si="78"/>
        <v>0</v>
      </c>
      <c r="AR176" s="10">
        <f t="shared" si="79"/>
        <v>0</v>
      </c>
      <c r="AS176" s="9">
        <f t="shared" si="80"/>
        <v>10</v>
      </c>
      <c r="AV176" s="1"/>
    </row>
    <row r="177" spans="1:48" x14ac:dyDescent="0.35">
      <c r="A177" t="s">
        <v>167</v>
      </c>
      <c r="B177" s="1">
        <v>5.9413075239814102E-2</v>
      </c>
      <c r="C177" s="5">
        <f t="shared" si="71"/>
        <v>0</v>
      </c>
      <c r="D177" s="5">
        <f t="shared" si="72"/>
        <v>0</v>
      </c>
      <c r="E177" s="1">
        <v>0.34124835551324512</v>
      </c>
      <c r="F177" s="5">
        <f t="shared" si="54"/>
        <v>0</v>
      </c>
      <c r="G177" s="5">
        <f t="shared" si="55"/>
        <v>0</v>
      </c>
      <c r="H177" s="1">
        <v>0.3451159239205886</v>
      </c>
      <c r="I177" s="5">
        <f t="shared" si="56"/>
        <v>0</v>
      </c>
      <c r="J177" s="5">
        <f t="shared" si="57"/>
        <v>0</v>
      </c>
      <c r="K177" s="1">
        <v>0.3069831575186765</v>
      </c>
      <c r="L177" s="5">
        <f t="shared" si="58"/>
        <v>0</v>
      </c>
      <c r="M177" s="5">
        <f t="shared" si="59"/>
        <v>0</v>
      </c>
      <c r="N177" s="8">
        <f t="shared" si="60"/>
        <v>0</v>
      </c>
      <c r="O177" s="8">
        <f t="shared" si="61"/>
        <v>0</v>
      </c>
      <c r="P177" s="8" t="str">
        <f t="shared" si="62"/>
        <v>Nee</v>
      </c>
      <c r="Q177" s="8">
        <f t="shared" si="63"/>
        <v>0</v>
      </c>
      <c r="R177" s="1">
        <v>4.7074054026907432E-2</v>
      </c>
      <c r="S177" s="8">
        <f t="shared" si="64"/>
        <v>0</v>
      </c>
      <c r="T177" s="1">
        <v>2.6450051609433683E-2</v>
      </c>
      <c r="U177" s="8">
        <f t="shared" si="65"/>
        <v>0</v>
      </c>
      <c r="V177" s="1">
        <v>5.1562510329690669E-2</v>
      </c>
      <c r="W177" s="4">
        <f t="shared" si="66"/>
        <v>0</v>
      </c>
      <c r="X177" s="5">
        <f t="shared" si="67"/>
        <v>0</v>
      </c>
      <c r="Y177" s="5">
        <f t="shared" si="68"/>
        <v>0</v>
      </c>
      <c r="Z177" s="1">
        <v>8.2674712256136668E-3</v>
      </c>
      <c r="AA177" s="5">
        <f t="shared" si="73"/>
        <v>0.5</v>
      </c>
      <c r="AB177" s="5">
        <f t="shared" si="69"/>
        <v>0</v>
      </c>
      <c r="AC177" s="5">
        <f t="shared" si="74"/>
        <v>0</v>
      </c>
      <c r="AD177" s="5">
        <f t="shared" si="75"/>
        <v>0</v>
      </c>
      <c r="AE177" s="1">
        <v>0.68428803533088822</v>
      </c>
      <c r="AF177" s="5">
        <f t="shared" si="76"/>
        <v>0</v>
      </c>
      <c r="AG177" s="5">
        <f t="shared" si="77"/>
        <v>0</v>
      </c>
      <c r="AH177" s="1">
        <v>9.4714140559428572E-3</v>
      </c>
      <c r="AI177" s="6">
        <f t="shared" si="70"/>
        <v>0</v>
      </c>
      <c r="AJ177" s="23">
        <v>2635.0938659855528</v>
      </c>
      <c r="AO177" t="s">
        <v>328</v>
      </c>
      <c r="AP177" s="7">
        <v>0.17100000000000001</v>
      </c>
      <c r="AQ177" s="10">
        <f t="shared" si="78"/>
        <v>0</v>
      </c>
      <c r="AR177" s="10">
        <f t="shared" si="79"/>
        <v>0</v>
      </c>
      <c r="AS177" s="9">
        <f t="shared" si="80"/>
        <v>9.5</v>
      </c>
      <c r="AV177" s="1"/>
    </row>
    <row r="178" spans="1:48" x14ac:dyDescent="0.35">
      <c r="A178" t="s">
        <v>168</v>
      </c>
      <c r="B178" s="1">
        <v>5.8513577252206725E-2</v>
      </c>
      <c r="C178" s="5">
        <f t="shared" si="71"/>
        <v>0</v>
      </c>
      <c r="D178" s="5">
        <f t="shared" si="72"/>
        <v>0</v>
      </c>
      <c r="E178" s="1">
        <v>-0.13733575904588641</v>
      </c>
      <c r="F178" s="5">
        <f t="shared" si="54"/>
        <v>0</v>
      </c>
      <c r="G178" s="5">
        <f t="shared" si="55"/>
        <v>0</v>
      </c>
      <c r="H178" s="1">
        <v>-0.16032383262583386</v>
      </c>
      <c r="I178" s="5">
        <f t="shared" si="56"/>
        <v>0</v>
      </c>
      <c r="J178" s="5">
        <f t="shared" si="57"/>
        <v>0</v>
      </c>
      <c r="K178" s="1">
        <v>0.52328144082429073</v>
      </c>
      <c r="L178" s="5">
        <f t="shared" si="58"/>
        <v>0</v>
      </c>
      <c r="M178" s="5">
        <f t="shared" si="59"/>
        <v>0</v>
      </c>
      <c r="N178" s="8">
        <f t="shared" si="60"/>
        <v>0</v>
      </c>
      <c r="O178" s="8">
        <f t="shared" si="61"/>
        <v>0</v>
      </c>
      <c r="P178" s="8" t="str">
        <f t="shared" si="62"/>
        <v>Nee</v>
      </c>
      <c r="Q178" s="8">
        <f t="shared" si="63"/>
        <v>0</v>
      </c>
      <c r="R178" s="1">
        <v>-2.006453748138342E-2</v>
      </c>
      <c r="S178" s="8">
        <f t="shared" si="64"/>
        <v>1</v>
      </c>
      <c r="T178" s="1">
        <v>0.15976500541195532</v>
      </c>
      <c r="U178" s="8">
        <f t="shared" si="65"/>
        <v>0</v>
      </c>
      <c r="V178" s="1">
        <v>7.8006872852233677E-2</v>
      </c>
      <c r="W178" s="4">
        <f t="shared" si="66"/>
        <v>0</v>
      </c>
      <c r="X178" s="5">
        <f t="shared" si="67"/>
        <v>0</v>
      </c>
      <c r="Y178" s="5">
        <f t="shared" si="68"/>
        <v>0</v>
      </c>
      <c r="Z178" s="1">
        <v>-1.3442490398221144E-3</v>
      </c>
      <c r="AA178" s="5">
        <f t="shared" si="73"/>
        <v>0.5</v>
      </c>
      <c r="AB178" s="5">
        <f t="shared" si="69"/>
        <v>0.5</v>
      </c>
      <c r="AC178" s="5">
        <f t="shared" si="74"/>
        <v>0</v>
      </c>
      <c r="AD178" s="5">
        <f t="shared" si="75"/>
        <v>0</v>
      </c>
      <c r="AE178" s="1">
        <v>0.69752211194382552</v>
      </c>
      <c r="AF178" s="5">
        <f t="shared" si="76"/>
        <v>0</v>
      </c>
      <c r="AG178" s="5">
        <f t="shared" si="77"/>
        <v>0</v>
      </c>
      <c r="AH178" s="1">
        <v>1.2957996959892836E-2</v>
      </c>
      <c r="AI178" s="6">
        <f t="shared" si="70"/>
        <v>0</v>
      </c>
      <c r="AJ178" s="23">
        <v>1962.0674101126037</v>
      </c>
      <c r="AO178" t="s">
        <v>326</v>
      </c>
      <c r="AP178" s="7">
        <v>0.21199999999999999</v>
      </c>
      <c r="AQ178" s="10">
        <f t="shared" si="78"/>
        <v>0</v>
      </c>
      <c r="AR178" s="10">
        <f t="shared" si="79"/>
        <v>0</v>
      </c>
      <c r="AS178" s="9">
        <f t="shared" si="80"/>
        <v>9</v>
      </c>
      <c r="AV178" s="1"/>
    </row>
    <row r="179" spans="1:48" x14ac:dyDescent="0.35">
      <c r="A179" t="s">
        <v>169</v>
      </c>
      <c r="B179" s="1">
        <v>8.84369475788465E-2</v>
      </c>
      <c r="C179" s="5">
        <f t="shared" si="71"/>
        <v>0</v>
      </c>
      <c r="D179" s="5">
        <f t="shared" si="72"/>
        <v>0</v>
      </c>
      <c r="E179" s="1">
        <v>-0.14525268879380132</v>
      </c>
      <c r="F179" s="5">
        <f t="shared" si="54"/>
        <v>0</v>
      </c>
      <c r="G179" s="5">
        <f t="shared" si="55"/>
        <v>0</v>
      </c>
      <c r="H179" s="1">
        <v>-1.1995572370268798E-2</v>
      </c>
      <c r="I179" s="5">
        <f t="shared" si="56"/>
        <v>0</v>
      </c>
      <c r="J179" s="5">
        <f t="shared" si="57"/>
        <v>0</v>
      </c>
      <c r="K179" s="1">
        <v>0.30714757580060625</v>
      </c>
      <c r="L179" s="5">
        <f t="shared" si="58"/>
        <v>0</v>
      </c>
      <c r="M179" s="5">
        <f t="shared" si="59"/>
        <v>0</v>
      </c>
      <c r="N179" s="8">
        <f t="shared" si="60"/>
        <v>0</v>
      </c>
      <c r="O179" s="8">
        <f t="shared" si="61"/>
        <v>0</v>
      </c>
      <c r="P179" s="8" t="str">
        <f t="shared" si="62"/>
        <v>Nee</v>
      </c>
      <c r="Q179" s="8">
        <f t="shared" si="63"/>
        <v>0</v>
      </c>
      <c r="R179" s="1">
        <v>2.1271737889569618E-2</v>
      </c>
      <c r="S179" s="8">
        <f t="shared" si="64"/>
        <v>0</v>
      </c>
      <c r="T179" s="1">
        <v>4.3238222097588333E-2</v>
      </c>
      <c r="U179" s="8">
        <f t="shared" si="65"/>
        <v>0</v>
      </c>
      <c r="V179" s="1">
        <v>6.9140412033901102E-2</v>
      </c>
      <c r="W179" s="4">
        <f t="shared" si="66"/>
        <v>0</v>
      </c>
      <c r="X179" s="5">
        <f t="shared" si="67"/>
        <v>0</v>
      </c>
      <c r="Y179" s="5">
        <f t="shared" si="68"/>
        <v>0</v>
      </c>
      <c r="Z179" s="1">
        <v>3.2645508764393927E-2</v>
      </c>
      <c r="AA179" s="5">
        <f t="shared" si="73"/>
        <v>0</v>
      </c>
      <c r="AB179" s="5">
        <f t="shared" si="69"/>
        <v>0</v>
      </c>
      <c r="AC179" s="5">
        <f t="shared" si="74"/>
        <v>0</v>
      </c>
      <c r="AD179" s="5">
        <f t="shared" si="75"/>
        <v>0</v>
      </c>
      <c r="AE179" s="1">
        <v>0.70115341397316411</v>
      </c>
      <c r="AF179" s="5">
        <f t="shared" si="76"/>
        <v>0</v>
      </c>
      <c r="AG179" s="5">
        <f t="shared" si="77"/>
        <v>0</v>
      </c>
      <c r="AH179" s="1">
        <v>6.1773269342201972E-3</v>
      </c>
      <c r="AI179" s="6">
        <f t="shared" si="70"/>
        <v>0</v>
      </c>
      <c r="AJ179" s="23">
        <v>1886.4286714039622</v>
      </c>
      <c r="AL179" s="5">
        <v>1</v>
      </c>
      <c r="AO179" t="s">
        <v>326</v>
      </c>
      <c r="AP179" s="7">
        <v>0.20799999999999999</v>
      </c>
      <c r="AQ179" s="10">
        <f t="shared" si="78"/>
        <v>0</v>
      </c>
      <c r="AR179" s="10">
        <f t="shared" si="79"/>
        <v>0</v>
      </c>
      <c r="AS179" s="9">
        <f t="shared" si="80"/>
        <v>9</v>
      </c>
      <c r="AV179" s="1"/>
    </row>
    <row r="180" spans="1:48" x14ac:dyDescent="0.35">
      <c r="A180" t="s">
        <v>170</v>
      </c>
      <c r="B180" s="1">
        <v>-3.5560518681847085E-2</v>
      </c>
      <c r="C180" s="5">
        <f t="shared" si="71"/>
        <v>0</v>
      </c>
      <c r="D180" s="5">
        <f t="shared" si="72"/>
        <v>0</v>
      </c>
      <c r="E180" s="1">
        <v>0.35433347358031564</v>
      </c>
      <c r="F180" s="5">
        <f t="shared" si="54"/>
        <v>0</v>
      </c>
      <c r="G180" s="5">
        <f t="shared" si="55"/>
        <v>0</v>
      </c>
      <c r="H180" s="1">
        <v>0.16028528134282793</v>
      </c>
      <c r="I180" s="5">
        <f t="shared" si="56"/>
        <v>0</v>
      </c>
      <c r="J180" s="5">
        <f t="shared" si="57"/>
        <v>0</v>
      </c>
      <c r="K180" s="1">
        <v>0.42398750794148943</v>
      </c>
      <c r="L180" s="5">
        <f t="shared" si="58"/>
        <v>0</v>
      </c>
      <c r="M180" s="5">
        <f t="shared" si="59"/>
        <v>0</v>
      </c>
      <c r="N180" s="8">
        <f t="shared" si="60"/>
        <v>0</v>
      </c>
      <c r="O180" s="8">
        <f t="shared" si="61"/>
        <v>0</v>
      </c>
      <c r="P180" s="8" t="str">
        <f t="shared" si="62"/>
        <v>Nee</v>
      </c>
      <c r="Q180" s="8">
        <f t="shared" si="63"/>
        <v>0</v>
      </c>
      <c r="R180" s="1">
        <v>2.4871028643134653E-2</v>
      </c>
      <c r="S180" s="8">
        <f t="shared" si="64"/>
        <v>0</v>
      </c>
      <c r="T180" s="1">
        <v>6.2453141400509823E-2</v>
      </c>
      <c r="U180" s="8">
        <f t="shared" si="65"/>
        <v>0</v>
      </c>
      <c r="V180" s="1">
        <v>3.4032564716600919E-2</v>
      </c>
      <c r="W180" s="4">
        <f t="shared" si="66"/>
        <v>0</v>
      </c>
      <c r="X180" s="5">
        <f t="shared" si="67"/>
        <v>0</v>
      </c>
      <c r="Y180" s="5">
        <f t="shared" si="68"/>
        <v>0</v>
      </c>
      <c r="Z180" s="1">
        <v>4.9273351913422268E-2</v>
      </c>
      <c r="AA180" s="5">
        <f t="shared" si="73"/>
        <v>0</v>
      </c>
      <c r="AB180" s="5">
        <f t="shared" si="69"/>
        <v>0</v>
      </c>
      <c r="AC180" s="5">
        <f t="shared" si="74"/>
        <v>0</v>
      </c>
      <c r="AD180" s="5">
        <f t="shared" si="75"/>
        <v>0</v>
      </c>
      <c r="AE180" s="1">
        <v>0.67648696884928416</v>
      </c>
      <c r="AF180" s="5">
        <f t="shared" si="76"/>
        <v>0</v>
      </c>
      <c r="AG180" s="5">
        <f t="shared" si="77"/>
        <v>0</v>
      </c>
      <c r="AH180" s="1">
        <v>3.9360363385410033E-2</v>
      </c>
      <c r="AI180" s="6">
        <f t="shared" si="70"/>
        <v>0</v>
      </c>
      <c r="AJ180" s="23">
        <v>2041.3615012336306</v>
      </c>
      <c r="AO180" t="s">
        <v>327</v>
      </c>
      <c r="AP180" s="7">
        <v>0.186</v>
      </c>
      <c r="AQ180" s="10">
        <f t="shared" si="78"/>
        <v>0</v>
      </c>
      <c r="AR180" s="10">
        <f t="shared" si="79"/>
        <v>0</v>
      </c>
      <c r="AS180" s="9">
        <f t="shared" si="80"/>
        <v>10</v>
      </c>
      <c r="AV180" s="1"/>
    </row>
    <row r="181" spans="1:48" x14ac:dyDescent="0.35">
      <c r="A181" t="s">
        <v>171</v>
      </c>
      <c r="B181" s="1">
        <v>4.8245645383785174E-2</v>
      </c>
      <c r="C181" s="5">
        <f t="shared" si="71"/>
        <v>0</v>
      </c>
      <c r="D181" s="5">
        <f t="shared" si="72"/>
        <v>0</v>
      </c>
      <c r="E181" s="1">
        <v>0.62639286965098739</v>
      </c>
      <c r="F181" s="5">
        <f t="shared" si="54"/>
        <v>0</v>
      </c>
      <c r="G181" s="5">
        <f t="shared" si="55"/>
        <v>0</v>
      </c>
      <c r="H181" s="1">
        <v>0.44414140619974407</v>
      </c>
      <c r="I181" s="5">
        <f t="shared" si="56"/>
        <v>0</v>
      </c>
      <c r="J181" s="5">
        <f t="shared" si="57"/>
        <v>0</v>
      </c>
      <c r="K181" s="1">
        <v>0.21652109470118044</v>
      </c>
      <c r="L181" s="5">
        <f t="shared" si="58"/>
        <v>0</v>
      </c>
      <c r="M181" s="5">
        <f t="shared" si="59"/>
        <v>0</v>
      </c>
      <c r="N181" s="8">
        <f t="shared" si="60"/>
        <v>0</v>
      </c>
      <c r="O181" s="8">
        <f t="shared" si="61"/>
        <v>0</v>
      </c>
      <c r="P181" s="8" t="str">
        <f t="shared" si="62"/>
        <v>Nee</v>
      </c>
      <c r="Q181" s="8">
        <f t="shared" si="63"/>
        <v>0</v>
      </c>
      <c r="R181" s="1">
        <v>3.3440354526544272E-2</v>
      </c>
      <c r="S181" s="8">
        <f t="shared" si="64"/>
        <v>0</v>
      </c>
      <c r="T181" s="1">
        <v>9.9214289200136641E-2</v>
      </c>
      <c r="U181" s="8">
        <f t="shared" si="65"/>
        <v>0</v>
      </c>
      <c r="V181" s="1">
        <v>6.4141692099864908E-2</v>
      </c>
      <c r="W181" s="4">
        <f t="shared" si="66"/>
        <v>0</v>
      </c>
      <c r="X181" s="5">
        <f t="shared" si="67"/>
        <v>0</v>
      </c>
      <c r="Y181" s="5">
        <f t="shared" si="68"/>
        <v>0</v>
      </c>
      <c r="Z181" s="1">
        <v>-1.8261870215640166E-3</v>
      </c>
      <c r="AA181" s="5">
        <f t="shared" si="73"/>
        <v>0.5</v>
      </c>
      <c r="AB181" s="5">
        <f t="shared" si="69"/>
        <v>0.5</v>
      </c>
      <c r="AC181" s="5">
        <f t="shared" si="74"/>
        <v>0</v>
      </c>
      <c r="AD181" s="5">
        <f t="shared" si="75"/>
        <v>0</v>
      </c>
      <c r="AE181" s="1">
        <v>0.77201446664951257</v>
      </c>
      <c r="AF181" s="5">
        <f t="shared" si="76"/>
        <v>0.5</v>
      </c>
      <c r="AG181" s="5">
        <f t="shared" si="77"/>
        <v>0</v>
      </c>
      <c r="AH181" s="1">
        <v>6.7895926877059821E-3</v>
      </c>
      <c r="AI181" s="6">
        <f t="shared" si="70"/>
        <v>0</v>
      </c>
      <c r="AJ181" s="23">
        <v>2241.9631946383693</v>
      </c>
      <c r="AL181" s="5">
        <v>1</v>
      </c>
      <c r="AO181" t="s">
        <v>328</v>
      </c>
      <c r="AP181" s="7">
        <v>0.193</v>
      </c>
      <c r="AQ181" s="10">
        <f t="shared" si="78"/>
        <v>0</v>
      </c>
      <c r="AR181" s="10">
        <f t="shared" si="79"/>
        <v>0</v>
      </c>
      <c r="AS181" s="9">
        <f t="shared" si="80"/>
        <v>7.5</v>
      </c>
      <c r="AV181" s="1"/>
    </row>
    <row r="182" spans="1:48" x14ac:dyDescent="0.35">
      <c r="A182" t="s">
        <v>392</v>
      </c>
      <c r="B182" s="1">
        <v>0.15394403722015296</v>
      </c>
      <c r="C182" s="5">
        <f t="shared" si="71"/>
        <v>0</v>
      </c>
      <c r="D182" s="5">
        <f t="shared" si="72"/>
        <v>0</v>
      </c>
      <c r="E182" s="1">
        <v>0.27678291336947541</v>
      </c>
      <c r="F182" s="5">
        <f t="shared" si="54"/>
        <v>0</v>
      </c>
      <c r="G182" s="5">
        <f t="shared" si="55"/>
        <v>0</v>
      </c>
      <c r="H182" s="1">
        <v>9.9140719925418341E-2</v>
      </c>
      <c r="I182" s="5">
        <f t="shared" si="56"/>
        <v>0</v>
      </c>
      <c r="J182" s="5">
        <f t="shared" si="57"/>
        <v>0</v>
      </c>
      <c r="K182" s="1">
        <v>0.29805576661997241</v>
      </c>
      <c r="L182" s="5">
        <f t="shared" si="58"/>
        <v>0</v>
      </c>
      <c r="M182" s="5">
        <f t="shared" si="59"/>
        <v>0</v>
      </c>
      <c r="N182" s="8">
        <f t="shared" si="60"/>
        <v>0</v>
      </c>
      <c r="O182" s="8">
        <f t="shared" si="61"/>
        <v>0</v>
      </c>
      <c r="P182" s="8" t="str">
        <f t="shared" si="62"/>
        <v>Nee</v>
      </c>
      <c r="Q182" s="8">
        <f t="shared" si="63"/>
        <v>0</v>
      </c>
      <c r="R182" s="1">
        <v>4.0318305286687908E-2</v>
      </c>
      <c r="S182" s="8">
        <f t="shared" si="64"/>
        <v>0</v>
      </c>
      <c r="T182" s="1">
        <v>5.8423585186867466E-2</v>
      </c>
      <c r="U182" s="8">
        <f t="shared" si="65"/>
        <v>0</v>
      </c>
      <c r="V182" s="1">
        <v>9.9744177723579394E-2</v>
      </c>
      <c r="W182" s="4">
        <f t="shared" si="66"/>
        <v>0</v>
      </c>
      <c r="X182" s="5">
        <f t="shared" si="67"/>
        <v>0</v>
      </c>
      <c r="Y182" s="5">
        <f t="shared" si="68"/>
        <v>0</v>
      </c>
      <c r="Z182" s="1">
        <v>-2.1742684322380253E-2</v>
      </c>
      <c r="AA182" s="5">
        <f t="shared" si="73"/>
        <v>0.5</v>
      </c>
      <c r="AB182" s="5">
        <f t="shared" si="69"/>
        <v>0.5</v>
      </c>
      <c r="AC182" s="5">
        <f t="shared" si="74"/>
        <v>0</v>
      </c>
      <c r="AD182" s="5">
        <f t="shared" si="75"/>
        <v>0</v>
      </c>
      <c r="AE182" s="1">
        <v>0.67175218376787771</v>
      </c>
      <c r="AF182" s="5">
        <f t="shared" si="76"/>
        <v>0</v>
      </c>
      <c r="AG182" s="5">
        <f t="shared" si="77"/>
        <v>0</v>
      </c>
      <c r="AH182" s="1">
        <v>-1.1126100645642074E-2</v>
      </c>
      <c r="AI182" s="6">
        <f t="shared" si="70"/>
        <v>1</v>
      </c>
      <c r="AJ182" s="23">
        <v>2381.0345572354213</v>
      </c>
      <c r="AO182" t="s">
        <v>328</v>
      </c>
      <c r="AP182" s="7">
        <v>0.11950000000000001</v>
      </c>
      <c r="AQ182" s="10">
        <f t="shared" si="78"/>
        <v>0</v>
      </c>
      <c r="AR182" s="10">
        <f t="shared" si="79"/>
        <v>0</v>
      </c>
      <c r="AS182" s="9">
        <f t="shared" si="80"/>
        <v>8</v>
      </c>
      <c r="AV182" s="1"/>
    </row>
    <row r="183" spans="1:48" x14ac:dyDescent="0.35">
      <c r="A183" t="s">
        <v>172</v>
      </c>
      <c r="B183" s="1">
        <v>-0.20505593079118581</v>
      </c>
      <c r="C183" s="5">
        <f t="shared" si="71"/>
        <v>0.5</v>
      </c>
      <c r="D183" s="5">
        <f t="shared" si="72"/>
        <v>0.5</v>
      </c>
      <c r="E183" s="1">
        <v>1.3500150685174352</v>
      </c>
      <c r="F183" s="5">
        <f t="shared" si="54"/>
        <v>0.5</v>
      </c>
      <c r="G183" s="5">
        <f t="shared" si="55"/>
        <v>0.5</v>
      </c>
      <c r="H183" s="1">
        <v>1.2519675938236807</v>
      </c>
      <c r="I183" s="5">
        <f t="shared" si="56"/>
        <v>0.5</v>
      </c>
      <c r="J183" s="5">
        <f t="shared" si="57"/>
        <v>0.5</v>
      </c>
      <c r="K183" s="1">
        <v>0.34649358023912424</v>
      </c>
      <c r="L183" s="5">
        <f t="shared" si="58"/>
        <v>0</v>
      </c>
      <c r="M183" s="5">
        <f t="shared" si="59"/>
        <v>0</v>
      </c>
      <c r="N183" s="8">
        <f t="shared" si="60"/>
        <v>1</v>
      </c>
      <c r="O183" s="8">
        <f t="shared" si="61"/>
        <v>1</v>
      </c>
      <c r="P183" s="8" t="str">
        <f t="shared" si="62"/>
        <v>Ja</v>
      </c>
      <c r="Q183" s="8">
        <f t="shared" si="63"/>
        <v>1</v>
      </c>
      <c r="R183" s="1">
        <v>7.3323447025869168E-2</v>
      </c>
      <c r="S183" s="8">
        <f t="shared" si="64"/>
        <v>0</v>
      </c>
      <c r="T183" s="1">
        <v>4.3674814190483484E-3</v>
      </c>
      <c r="U183" s="8">
        <f t="shared" si="65"/>
        <v>0</v>
      </c>
      <c r="V183" s="1">
        <v>-4.8077434451949154E-2</v>
      </c>
      <c r="W183" s="4">
        <f t="shared" si="66"/>
        <v>1</v>
      </c>
      <c r="X183" s="5">
        <f t="shared" si="67"/>
        <v>0</v>
      </c>
      <c r="Y183" s="5">
        <f t="shared" si="68"/>
        <v>0</v>
      </c>
      <c r="Z183" s="1">
        <v>0.14525164424116718</v>
      </c>
      <c r="AA183" s="5">
        <f t="shared" si="73"/>
        <v>0</v>
      </c>
      <c r="AB183" s="5">
        <f t="shared" si="69"/>
        <v>0</v>
      </c>
      <c r="AC183" s="5">
        <f t="shared" si="74"/>
        <v>0.5</v>
      </c>
      <c r="AD183" s="5">
        <f t="shared" si="75"/>
        <v>0.5</v>
      </c>
      <c r="AE183" s="1">
        <v>0.57434097395805639</v>
      </c>
      <c r="AF183" s="5">
        <f t="shared" si="76"/>
        <v>0</v>
      </c>
      <c r="AG183" s="5">
        <f t="shared" si="77"/>
        <v>0</v>
      </c>
      <c r="AH183" s="1">
        <v>2.9653099282372586E-2</v>
      </c>
      <c r="AI183" s="6">
        <f t="shared" si="70"/>
        <v>0</v>
      </c>
      <c r="AJ183" s="23">
        <v>1992.3738452804871</v>
      </c>
      <c r="AO183" t="s">
        <v>327</v>
      </c>
      <c r="AP183" s="7">
        <v>0.22900000000000001</v>
      </c>
      <c r="AQ183" s="10">
        <f t="shared" si="78"/>
        <v>0</v>
      </c>
      <c r="AR183" s="10">
        <f t="shared" si="79"/>
        <v>0</v>
      </c>
      <c r="AS183" s="119">
        <f t="shared" si="80"/>
        <v>5</v>
      </c>
      <c r="AV183" s="1"/>
    </row>
    <row r="184" spans="1:48" x14ac:dyDescent="0.35">
      <c r="A184" t="s">
        <v>173</v>
      </c>
      <c r="B184" s="1">
        <v>4.1139948540105158E-2</v>
      </c>
      <c r="C184" s="5">
        <f t="shared" si="71"/>
        <v>0</v>
      </c>
      <c r="D184" s="5">
        <f t="shared" si="72"/>
        <v>0</v>
      </c>
      <c r="E184" s="1">
        <v>0.20019017787224522</v>
      </c>
      <c r="F184" s="5">
        <f t="shared" si="54"/>
        <v>0</v>
      </c>
      <c r="G184" s="5">
        <f t="shared" si="55"/>
        <v>0</v>
      </c>
      <c r="H184" s="1">
        <v>0.19563262109855689</v>
      </c>
      <c r="I184" s="5">
        <f t="shared" si="56"/>
        <v>0</v>
      </c>
      <c r="J184" s="5">
        <f t="shared" si="57"/>
        <v>0</v>
      </c>
      <c r="K184" s="1">
        <v>0.47152141309781703</v>
      </c>
      <c r="L184" s="5">
        <f t="shared" si="58"/>
        <v>0</v>
      </c>
      <c r="M184" s="5">
        <f t="shared" si="59"/>
        <v>0</v>
      </c>
      <c r="N184" s="8">
        <f t="shared" si="60"/>
        <v>0</v>
      </c>
      <c r="O184" s="8">
        <f t="shared" si="61"/>
        <v>0</v>
      </c>
      <c r="P184" s="8" t="str">
        <f t="shared" si="62"/>
        <v>Nee</v>
      </c>
      <c r="Q184" s="8">
        <f t="shared" si="63"/>
        <v>0</v>
      </c>
      <c r="R184" s="1">
        <v>4.2025827017532449E-2</v>
      </c>
      <c r="S184" s="8">
        <f t="shared" si="64"/>
        <v>0</v>
      </c>
      <c r="T184" s="1">
        <v>8.3503721272593437E-2</v>
      </c>
      <c r="U184" s="8">
        <f t="shared" si="65"/>
        <v>0</v>
      </c>
      <c r="V184" s="1">
        <v>3.0055561770518702E-2</v>
      </c>
      <c r="W184" s="4">
        <f t="shared" si="66"/>
        <v>0</v>
      </c>
      <c r="X184" s="5">
        <f t="shared" si="67"/>
        <v>0</v>
      </c>
      <c r="Y184" s="5">
        <f t="shared" si="68"/>
        <v>0</v>
      </c>
      <c r="Z184" s="1">
        <v>3.3800853935936161E-2</v>
      </c>
      <c r="AA184" s="5">
        <f t="shared" si="73"/>
        <v>0</v>
      </c>
      <c r="AB184" s="5">
        <f t="shared" si="69"/>
        <v>0</v>
      </c>
      <c r="AC184" s="5">
        <f t="shared" si="74"/>
        <v>0</v>
      </c>
      <c r="AD184" s="5">
        <f t="shared" si="75"/>
        <v>0</v>
      </c>
      <c r="AE184" s="1">
        <v>0.74621508744453147</v>
      </c>
      <c r="AF184" s="5">
        <f t="shared" si="76"/>
        <v>0</v>
      </c>
      <c r="AG184" s="5">
        <f t="shared" si="77"/>
        <v>0</v>
      </c>
      <c r="AH184" s="1">
        <v>2.6801568083238095E-2</v>
      </c>
      <c r="AI184" s="6">
        <f t="shared" si="70"/>
        <v>0</v>
      </c>
      <c r="AJ184" s="23">
        <v>2026.2942625835974</v>
      </c>
      <c r="AO184" t="s">
        <v>326</v>
      </c>
      <c r="AP184" s="7">
        <v>0.23900000000000002</v>
      </c>
      <c r="AQ184" s="10">
        <f t="shared" si="78"/>
        <v>0</v>
      </c>
      <c r="AR184" s="10">
        <f t="shared" si="79"/>
        <v>0</v>
      </c>
      <c r="AS184" s="9">
        <f t="shared" si="80"/>
        <v>10</v>
      </c>
      <c r="AV184" s="1"/>
    </row>
    <row r="185" spans="1:48" x14ac:dyDescent="0.35">
      <c r="A185" t="s">
        <v>174</v>
      </c>
      <c r="B185" s="1">
        <v>1.7936222271651873E-2</v>
      </c>
      <c r="C185" s="5">
        <f t="shared" si="71"/>
        <v>0</v>
      </c>
      <c r="D185" s="5">
        <f t="shared" si="72"/>
        <v>0</v>
      </c>
      <c r="E185" s="1">
        <v>0.39355212693533925</v>
      </c>
      <c r="F185" s="5">
        <f t="shared" si="54"/>
        <v>0</v>
      </c>
      <c r="G185" s="5">
        <f t="shared" si="55"/>
        <v>0</v>
      </c>
      <c r="H185" s="1">
        <v>0.39804406877911008</v>
      </c>
      <c r="I185" s="5">
        <f t="shared" si="56"/>
        <v>0</v>
      </c>
      <c r="J185" s="5">
        <f t="shared" si="57"/>
        <v>0</v>
      </c>
      <c r="K185" s="1">
        <v>0.15826072565791288</v>
      </c>
      <c r="L185" s="5">
        <f t="shared" si="58"/>
        <v>0.5</v>
      </c>
      <c r="M185" s="5">
        <f t="shared" si="59"/>
        <v>0</v>
      </c>
      <c r="N185" s="8">
        <f t="shared" si="60"/>
        <v>0</v>
      </c>
      <c r="O185" s="8">
        <f t="shared" si="61"/>
        <v>0</v>
      </c>
      <c r="P185" s="8" t="str">
        <f t="shared" si="62"/>
        <v>Nee</v>
      </c>
      <c r="Q185" s="8">
        <f t="shared" si="63"/>
        <v>0</v>
      </c>
      <c r="R185" s="1">
        <v>2.6828021272398622E-2</v>
      </c>
      <c r="S185" s="8">
        <f t="shared" si="64"/>
        <v>0</v>
      </c>
      <c r="T185" s="1">
        <v>4.2913851939550107E-2</v>
      </c>
      <c r="U185" s="8">
        <f t="shared" si="65"/>
        <v>0</v>
      </c>
      <c r="V185" s="1">
        <v>2.5970787077292244E-2</v>
      </c>
      <c r="W185" s="4">
        <f t="shared" si="66"/>
        <v>0</v>
      </c>
      <c r="X185" s="5">
        <f t="shared" si="67"/>
        <v>0</v>
      </c>
      <c r="Y185" s="5">
        <f t="shared" si="68"/>
        <v>0</v>
      </c>
      <c r="Z185" s="1">
        <v>2.797100277030716E-2</v>
      </c>
      <c r="AA185" s="5">
        <f t="shared" si="73"/>
        <v>0</v>
      </c>
      <c r="AB185" s="5">
        <f t="shared" si="69"/>
        <v>0</v>
      </c>
      <c r="AC185" s="5">
        <f t="shared" si="74"/>
        <v>0</v>
      </c>
      <c r="AD185" s="5">
        <f t="shared" si="75"/>
        <v>0</v>
      </c>
      <c r="AE185" s="1">
        <v>0.73968006690000743</v>
      </c>
      <c r="AF185" s="5">
        <f t="shared" si="76"/>
        <v>0</v>
      </c>
      <c r="AG185" s="5">
        <f t="shared" si="77"/>
        <v>0</v>
      </c>
      <c r="AH185" s="1">
        <v>-2.1863731583966983E-2</v>
      </c>
      <c r="AI185" s="6">
        <f t="shared" si="70"/>
        <v>1</v>
      </c>
      <c r="AJ185" s="23">
        <v>2797.32982273371</v>
      </c>
      <c r="AO185" t="s">
        <v>328</v>
      </c>
      <c r="AP185" s="7">
        <v>0.21499999999999997</v>
      </c>
      <c r="AQ185" s="10">
        <f t="shared" si="78"/>
        <v>0</v>
      </c>
      <c r="AR185" s="10">
        <f t="shared" si="79"/>
        <v>0</v>
      </c>
      <c r="AS185" s="9">
        <f t="shared" si="80"/>
        <v>8.5</v>
      </c>
      <c r="AV185" s="1"/>
    </row>
    <row r="186" spans="1:48" x14ac:dyDescent="0.35">
      <c r="A186" t="s">
        <v>175</v>
      </c>
      <c r="B186" s="1">
        <v>-0.13937070216852632</v>
      </c>
      <c r="C186" s="5">
        <f t="shared" si="71"/>
        <v>0.5</v>
      </c>
      <c r="D186" s="5">
        <f t="shared" si="72"/>
        <v>0.5</v>
      </c>
      <c r="E186" s="1">
        <v>2.9360878553729309E-2</v>
      </c>
      <c r="F186" s="5">
        <f t="shared" si="54"/>
        <v>0</v>
      </c>
      <c r="G186" s="5">
        <f t="shared" si="55"/>
        <v>0</v>
      </c>
      <c r="H186" s="1">
        <v>-2.90569329794877E-2</v>
      </c>
      <c r="I186" s="5">
        <f t="shared" si="56"/>
        <v>0</v>
      </c>
      <c r="J186" s="5">
        <f t="shared" si="57"/>
        <v>0</v>
      </c>
      <c r="K186" s="1">
        <v>0.44591632956116545</v>
      </c>
      <c r="L186" s="5">
        <f t="shared" si="58"/>
        <v>0</v>
      </c>
      <c r="M186" s="5">
        <f t="shared" si="59"/>
        <v>0</v>
      </c>
      <c r="N186" s="8">
        <f t="shared" si="60"/>
        <v>0</v>
      </c>
      <c r="O186" s="8">
        <f t="shared" si="61"/>
        <v>0</v>
      </c>
      <c r="P186" s="8" t="str">
        <f t="shared" si="62"/>
        <v>Nee</v>
      </c>
      <c r="Q186" s="8">
        <f t="shared" si="63"/>
        <v>0</v>
      </c>
      <c r="R186" s="1">
        <v>-1.2174743375507282E-2</v>
      </c>
      <c r="S186" s="8">
        <f t="shared" si="64"/>
        <v>1</v>
      </c>
      <c r="T186" s="1">
        <v>-0.1081164353414126</v>
      </c>
      <c r="U186" s="8">
        <f t="shared" si="65"/>
        <v>1</v>
      </c>
      <c r="V186" s="1">
        <v>2.5768661202586397E-2</v>
      </c>
      <c r="W186" s="4">
        <f t="shared" si="66"/>
        <v>0</v>
      </c>
      <c r="X186" s="5">
        <f t="shared" si="67"/>
        <v>0.5</v>
      </c>
      <c r="Y186" s="5">
        <f t="shared" si="68"/>
        <v>0</v>
      </c>
      <c r="Z186" s="1">
        <v>5.3661495828629238E-2</v>
      </c>
      <c r="AA186" s="5">
        <f t="shared" si="73"/>
        <v>0</v>
      </c>
      <c r="AB186" s="5">
        <f t="shared" si="69"/>
        <v>0</v>
      </c>
      <c r="AC186" s="5">
        <f t="shared" si="74"/>
        <v>0.5</v>
      </c>
      <c r="AD186" s="5">
        <f t="shared" si="75"/>
        <v>0</v>
      </c>
      <c r="AE186" s="1">
        <v>0.65324839083324782</v>
      </c>
      <c r="AF186" s="5">
        <f t="shared" si="76"/>
        <v>0</v>
      </c>
      <c r="AG186" s="5">
        <f t="shared" si="77"/>
        <v>0</v>
      </c>
      <c r="AH186" s="1">
        <v>-9.1158893303813614E-3</v>
      </c>
      <c r="AI186" s="6">
        <f t="shared" si="70"/>
        <v>1</v>
      </c>
      <c r="AJ186" s="23">
        <v>2307.1083458034705</v>
      </c>
      <c r="AN186" s="5">
        <v>1</v>
      </c>
      <c r="AO186" t="s">
        <v>327</v>
      </c>
      <c r="AP186" s="7">
        <v>0.252</v>
      </c>
      <c r="AQ186" s="10">
        <f t="shared" si="78"/>
        <v>0.5</v>
      </c>
      <c r="AR186" s="10">
        <f t="shared" si="79"/>
        <v>0</v>
      </c>
      <c r="AS186" s="9">
        <f t="shared" si="80"/>
        <v>6</v>
      </c>
      <c r="AV186" s="1"/>
    </row>
    <row r="187" spans="1:48" x14ac:dyDescent="0.35">
      <c r="A187" t="s">
        <v>176</v>
      </c>
      <c r="B187" s="1">
        <v>-9.8549588396707175E-2</v>
      </c>
      <c r="C187" s="5">
        <f t="shared" si="71"/>
        <v>0.5</v>
      </c>
      <c r="D187" s="5">
        <f t="shared" si="72"/>
        <v>0.5</v>
      </c>
      <c r="E187" s="1">
        <v>0.10482163857310858</v>
      </c>
      <c r="F187" s="5">
        <f t="shared" si="54"/>
        <v>0</v>
      </c>
      <c r="G187" s="5">
        <f t="shared" si="55"/>
        <v>0</v>
      </c>
      <c r="H187" s="1">
        <v>9.5486162289298307E-2</v>
      </c>
      <c r="I187" s="5">
        <f t="shared" si="56"/>
        <v>0</v>
      </c>
      <c r="J187" s="5">
        <f t="shared" si="57"/>
        <v>0</v>
      </c>
      <c r="K187" s="1">
        <v>0.66094771625858428</v>
      </c>
      <c r="L187" s="5">
        <f t="shared" si="58"/>
        <v>0</v>
      </c>
      <c r="M187" s="5">
        <f t="shared" si="59"/>
        <v>0</v>
      </c>
      <c r="N187" s="8">
        <f t="shared" si="60"/>
        <v>0</v>
      </c>
      <c r="O187" s="8">
        <f t="shared" si="61"/>
        <v>1</v>
      </c>
      <c r="P187" s="8" t="str">
        <f t="shared" si="62"/>
        <v>Nee</v>
      </c>
      <c r="Q187" s="8">
        <f t="shared" si="63"/>
        <v>0</v>
      </c>
      <c r="R187" s="1">
        <v>-5.2146087550132267E-2</v>
      </c>
      <c r="S187" s="8">
        <f t="shared" si="64"/>
        <v>1</v>
      </c>
      <c r="T187" s="1">
        <v>3.5143403778841661E-2</v>
      </c>
      <c r="U187" s="8">
        <f t="shared" si="65"/>
        <v>0</v>
      </c>
      <c r="V187" s="1">
        <v>4.154449235593885E-2</v>
      </c>
      <c r="W187" s="4">
        <f t="shared" si="66"/>
        <v>0</v>
      </c>
      <c r="X187" s="5">
        <f t="shared" si="67"/>
        <v>0</v>
      </c>
      <c r="Y187" s="5">
        <f t="shared" si="68"/>
        <v>0</v>
      </c>
      <c r="Z187" s="1">
        <v>9.1903175225401798E-2</v>
      </c>
      <c r="AA187" s="5">
        <f t="shared" si="73"/>
        <v>0</v>
      </c>
      <c r="AB187" s="5">
        <f t="shared" si="69"/>
        <v>0</v>
      </c>
      <c r="AC187" s="5">
        <f t="shared" si="74"/>
        <v>0.5</v>
      </c>
      <c r="AD187" s="5">
        <f t="shared" si="75"/>
        <v>0.5</v>
      </c>
      <c r="AE187" s="1">
        <v>0.69018424147393176</v>
      </c>
      <c r="AF187" s="5">
        <f t="shared" si="76"/>
        <v>0</v>
      </c>
      <c r="AG187" s="5">
        <f t="shared" si="77"/>
        <v>0</v>
      </c>
      <c r="AH187" s="1">
        <v>5.1282194952694753E-2</v>
      </c>
      <c r="AI187" s="6">
        <f t="shared" si="70"/>
        <v>0</v>
      </c>
      <c r="AJ187" s="23">
        <v>1748.1180004859623</v>
      </c>
      <c r="AL187" s="5">
        <v>1</v>
      </c>
      <c r="AO187" t="s">
        <v>327</v>
      </c>
      <c r="AP187" s="7">
        <v>0.23449999999999999</v>
      </c>
      <c r="AQ187" s="10">
        <f t="shared" si="78"/>
        <v>0</v>
      </c>
      <c r="AR187" s="10">
        <f t="shared" si="79"/>
        <v>0</v>
      </c>
      <c r="AS187" s="9">
        <f t="shared" si="80"/>
        <v>7</v>
      </c>
      <c r="AV187" s="1"/>
    </row>
    <row r="188" spans="1:48" x14ac:dyDescent="0.35">
      <c r="A188" t="s">
        <v>177</v>
      </c>
      <c r="B188" s="1">
        <v>3.4204188131397605E-3</v>
      </c>
      <c r="C188" s="5">
        <f t="shared" si="71"/>
        <v>0</v>
      </c>
      <c r="D188" s="5">
        <f t="shared" si="72"/>
        <v>0</v>
      </c>
      <c r="E188" s="1">
        <v>0.46897370709841441</v>
      </c>
      <c r="F188" s="5">
        <f t="shared" si="54"/>
        <v>0</v>
      </c>
      <c r="G188" s="5">
        <f t="shared" si="55"/>
        <v>0</v>
      </c>
      <c r="H188" s="1">
        <v>0.48169047300461637</v>
      </c>
      <c r="I188" s="5">
        <f t="shared" si="56"/>
        <v>0</v>
      </c>
      <c r="J188" s="5">
        <f t="shared" si="57"/>
        <v>0</v>
      </c>
      <c r="K188" s="1">
        <v>0.38705093105394051</v>
      </c>
      <c r="L188" s="5">
        <f t="shared" si="58"/>
        <v>0</v>
      </c>
      <c r="M188" s="5">
        <f t="shared" si="59"/>
        <v>0</v>
      </c>
      <c r="N188" s="8">
        <f t="shared" si="60"/>
        <v>0</v>
      </c>
      <c r="O188" s="8">
        <f t="shared" si="61"/>
        <v>0</v>
      </c>
      <c r="P188" s="8" t="str">
        <f t="shared" si="62"/>
        <v>Nee</v>
      </c>
      <c r="Q188" s="8">
        <f t="shared" si="63"/>
        <v>0</v>
      </c>
      <c r="R188" s="1">
        <v>5.3556876138850483E-2</v>
      </c>
      <c r="S188" s="8">
        <f t="shared" si="64"/>
        <v>0</v>
      </c>
      <c r="T188" s="1">
        <v>9.7679317608868318E-2</v>
      </c>
      <c r="U188" s="8">
        <f t="shared" si="65"/>
        <v>0</v>
      </c>
      <c r="V188" s="1">
        <v>3.1879306884324617E-2</v>
      </c>
      <c r="W188" s="4">
        <f t="shared" si="66"/>
        <v>0</v>
      </c>
      <c r="X188" s="5">
        <f t="shared" si="67"/>
        <v>0</v>
      </c>
      <c r="Y188" s="5">
        <f t="shared" si="68"/>
        <v>0</v>
      </c>
      <c r="Z188" s="1">
        <v>5.068951963604737E-2</v>
      </c>
      <c r="AA188" s="5">
        <f t="shared" si="73"/>
        <v>0</v>
      </c>
      <c r="AB188" s="5">
        <f t="shared" si="69"/>
        <v>0</v>
      </c>
      <c r="AC188" s="5">
        <f t="shared" si="74"/>
        <v>0.5</v>
      </c>
      <c r="AD188" s="5">
        <f t="shared" si="75"/>
        <v>0</v>
      </c>
      <c r="AE188" s="1">
        <v>0.7540476349769184</v>
      </c>
      <c r="AF188" s="5">
        <f t="shared" si="76"/>
        <v>0.5</v>
      </c>
      <c r="AG188" s="5">
        <f t="shared" si="77"/>
        <v>0</v>
      </c>
      <c r="AH188" s="1">
        <v>1.6642336505027666E-2</v>
      </c>
      <c r="AI188" s="6">
        <f t="shared" si="70"/>
        <v>0</v>
      </c>
      <c r="AJ188" s="23">
        <v>2019.8881295256692</v>
      </c>
      <c r="AO188" t="s">
        <v>326</v>
      </c>
      <c r="AP188" s="7">
        <v>0.23949999999999999</v>
      </c>
      <c r="AQ188" s="10">
        <f t="shared" si="78"/>
        <v>0</v>
      </c>
      <c r="AR188" s="10">
        <f t="shared" si="79"/>
        <v>0</v>
      </c>
      <c r="AS188" s="9">
        <f t="shared" si="80"/>
        <v>9</v>
      </c>
      <c r="AV188" s="1"/>
    </row>
    <row r="189" spans="1:48" x14ac:dyDescent="0.35">
      <c r="A189" t="s">
        <v>178</v>
      </c>
      <c r="B189" s="1">
        <v>-0.26153929598090797</v>
      </c>
      <c r="C189" s="5">
        <f t="shared" si="71"/>
        <v>0.5</v>
      </c>
      <c r="D189" s="5">
        <f t="shared" si="72"/>
        <v>0.5</v>
      </c>
      <c r="E189" s="1">
        <v>0.63874274556598143</v>
      </c>
      <c r="F189" s="5">
        <f t="shared" si="54"/>
        <v>0</v>
      </c>
      <c r="G189" s="5">
        <f t="shared" si="55"/>
        <v>0</v>
      </c>
      <c r="H189" s="1">
        <v>0.63911699300320002</v>
      </c>
      <c r="I189" s="5">
        <f t="shared" si="56"/>
        <v>0</v>
      </c>
      <c r="J189" s="5">
        <f t="shared" si="57"/>
        <v>0</v>
      </c>
      <c r="K189" s="1">
        <v>0.17667397704147156</v>
      </c>
      <c r="L189" s="5">
        <f t="shared" si="58"/>
        <v>0.5</v>
      </c>
      <c r="M189" s="5">
        <f t="shared" si="59"/>
        <v>0</v>
      </c>
      <c r="N189" s="8">
        <f t="shared" si="60"/>
        <v>0</v>
      </c>
      <c r="O189" s="8">
        <f t="shared" si="61"/>
        <v>1</v>
      </c>
      <c r="P189" s="8" t="str">
        <f t="shared" si="62"/>
        <v>Nee</v>
      </c>
      <c r="Q189" s="8">
        <f t="shared" si="63"/>
        <v>0</v>
      </c>
      <c r="R189" s="1">
        <v>3.0682608970709182E-3</v>
      </c>
      <c r="S189" s="8">
        <f t="shared" si="64"/>
        <v>0</v>
      </c>
      <c r="T189" s="1">
        <v>8.5501748562622257E-2</v>
      </c>
      <c r="U189" s="8">
        <f t="shared" si="65"/>
        <v>0</v>
      </c>
      <c r="V189" s="1">
        <v>6.6469599175570868E-2</v>
      </c>
      <c r="W189" s="4">
        <f t="shared" si="66"/>
        <v>0</v>
      </c>
      <c r="X189" s="5">
        <f t="shared" si="67"/>
        <v>0</v>
      </c>
      <c r="Y189" s="5">
        <f t="shared" si="68"/>
        <v>0</v>
      </c>
      <c r="Z189" s="1">
        <v>0.12137956283560232</v>
      </c>
      <c r="AA189" s="5">
        <f t="shared" si="73"/>
        <v>0</v>
      </c>
      <c r="AB189" s="5">
        <f t="shared" si="69"/>
        <v>0</v>
      </c>
      <c r="AC189" s="5">
        <f t="shared" si="74"/>
        <v>0.5</v>
      </c>
      <c r="AD189" s="5">
        <f t="shared" si="75"/>
        <v>0.5</v>
      </c>
      <c r="AE189" s="1">
        <v>0.69572056191354337</v>
      </c>
      <c r="AF189" s="5">
        <f t="shared" si="76"/>
        <v>0</v>
      </c>
      <c r="AG189" s="5">
        <f t="shared" si="77"/>
        <v>0</v>
      </c>
      <c r="AH189" s="1">
        <v>1.9523849577713873E-2</v>
      </c>
      <c r="AI189" s="6">
        <f t="shared" si="70"/>
        <v>0</v>
      </c>
      <c r="AJ189" s="23">
        <v>1660.4392125757138</v>
      </c>
      <c r="AL189" s="5">
        <v>1</v>
      </c>
      <c r="AO189" t="s">
        <v>327</v>
      </c>
      <c r="AP189" s="7">
        <v>0.255</v>
      </c>
      <c r="AQ189" s="10">
        <f t="shared" si="78"/>
        <v>0.5</v>
      </c>
      <c r="AR189" s="10">
        <f t="shared" si="79"/>
        <v>0</v>
      </c>
      <c r="AS189" s="9">
        <f t="shared" si="80"/>
        <v>6.5</v>
      </c>
      <c r="AV189" s="1"/>
    </row>
    <row r="190" spans="1:48" x14ac:dyDescent="0.35">
      <c r="A190" t="s">
        <v>179</v>
      </c>
      <c r="B190" s="1">
        <v>-1.0532524435456691E-3</v>
      </c>
      <c r="C190" s="5">
        <f t="shared" si="71"/>
        <v>0</v>
      </c>
      <c r="D190" s="5">
        <f t="shared" si="72"/>
        <v>0</v>
      </c>
      <c r="E190" s="1">
        <v>-0.22392146949780922</v>
      </c>
      <c r="F190" s="5">
        <f t="shared" si="54"/>
        <v>0</v>
      </c>
      <c r="G190" s="5">
        <f t="shared" si="55"/>
        <v>0</v>
      </c>
      <c r="H190" s="1">
        <v>-0.22017526120660599</v>
      </c>
      <c r="I190" s="5">
        <f t="shared" si="56"/>
        <v>0</v>
      </c>
      <c r="J190" s="5">
        <f t="shared" si="57"/>
        <v>0</v>
      </c>
      <c r="K190" s="1">
        <v>0.41561547479484173</v>
      </c>
      <c r="L190" s="5">
        <f t="shared" si="58"/>
        <v>0</v>
      </c>
      <c r="M190" s="5">
        <f t="shared" si="59"/>
        <v>0</v>
      </c>
      <c r="N190" s="8">
        <f t="shared" si="60"/>
        <v>0</v>
      </c>
      <c r="O190" s="8">
        <f t="shared" si="61"/>
        <v>0</v>
      </c>
      <c r="P190" s="8" t="str">
        <f t="shared" si="62"/>
        <v>Nee</v>
      </c>
      <c r="Q190" s="8">
        <f t="shared" si="63"/>
        <v>0</v>
      </c>
      <c r="R190" s="1">
        <v>4.010177554068256E-2</v>
      </c>
      <c r="S190" s="8">
        <f t="shared" si="64"/>
        <v>0</v>
      </c>
      <c r="T190" s="1">
        <v>7.8994524639123945E-2</v>
      </c>
      <c r="U190" s="8">
        <f t="shared" si="65"/>
        <v>0</v>
      </c>
      <c r="V190" s="1">
        <v>1.0069093360296596E-2</v>
      </c>
      <c r="W190" s="4">
        <f t="shared" si="66"/>
        <v>0</v>
      </c>
      <c r="X190" s="5">
        <f t="shared" si="67"/>
        <v>0</v>
      </c>
      <c r="Y190" s="5">
        <f t="shared" si="68"/>
        <v>0</v>
      </c>
      <c r="Z190" s="1">
        <v>2.2328951803168184E-2</v>
      </c>
      <c r="AA190" s="5">
        <f t="shared" si="73"/>
        <v>0</v>
      </c>
      <c r="AB190" s="5">
        <f t="shared" si="69"/>
        <v>0</v>
      </c>
      <c r="AC190" s="5">
        <f t="shared" si="74"/>
        <v>0</v>
      </c>
      <c r="AD190" s="5">
        <f t="shared" si="75"/>
        <v>0</v>
      </c>
      <c r="AE190" s="1">
        <v>0.74494438827098075</v>
      </c>
      <c r="AF190" s="5">
        <f t="shared" si="76"/>
        <v>0</v>
      </c>
      <c r="AG190" s="5">
        <f t="shared" si="77"/>
        <v>0</v>
      </c>
      <c r="AH190" s="1">
        <v>3.1758670140059155E-2</v>
      </c>
      <c r="AI190" s="6">
        <f t="shared" si="70"/>
        <v>0</v>
      </c>
      <c r="AJ190" s="23">
        <v>1980.9706856371888</v>
      </c>
      <c r="AO190" t="s">
        <v>327</v>
      </c>
      <c r="AP190" s="7">
        <v>0.36150000000000004</v>
      </c>
      <c r="AQ190" s="10">
        <f t="shared" si="78"/>
        <v>0.5</v>
      </c>
      <c r="AR190" s="10">
        <f t="shared" si="79"/>
        <v>0.5</v>
      </c>
      <c r="AS190" s="9">
        <f t="shared" si="80"/>
        <v>10</v>
      </c>
      <c r="AV190" s="1"/>
    </row>
    <row r="191" spans="1:48" x14ac:dyDescent="0.35">
      <c r="A191" t="s">
        <v>356</v>
      </c>
      <c r="B191" s="1">
        <v>-5.2425040572538377E-2</v>
      </c>
      <c r="C191" s="5">
        <f t="shared" si="71"/>
        <v>0.5</v>
      </c>
      <c r="D191" s="5">
        <f t="shared" si="72"/>
        <v>0.5</v>
      </c>
      <c r="E191" s="1">
        <v>0.2343629446351132</v>
      </c>
      <c r="F191" s="5">
        <f t="shared" si="54"/>
        <v>0</v>
      </c>
      <c r="G191" s="5">
        <f t="shared" si="55"/>
        <v>0</v>
      </c>
      <c r="H191" s="1">
        <v>0.2116984595737888</v>
      </c>
      <c r="I191" s="5">
        <f t="shared" si="56"/>
        <v>0</v>
      </c>
      <c r="J191" s="5">
        <f t="shared" si="57"/>
        <v>0</v>
      </c>
      <c r="K191" s="1">
        <v>0.50288557943902379</v>
      </c>
      <c r="L191" s="5">
        <f t="shared" si="58"/>
        <v>0</v>
      </c>
      <c r="M191" s="5">
        <f t="shared" si="59"/>
        <v>0</v>
      </c>
      <c r="N191" s="8">
        <f t="shared" si="60"/>
        <v>0</v>
      </c>
      <c r="O191" s="8">
        <f t="shared" si="61"/>
        <v>1</v>
      </c>
      <c r="P191" s="8" t="str">
        <f t="shared" si="62"/>
        <v>Nee</v>
      </c>
      <c r="Q191" s="8">
        <f t="shared" si="63"/>
        <v>0</v>
      </c>
      <c r="R191" s="1">
        <v>6.7190004644125181E-2</v>
      </c>
      <c r="S191" s="8">
        <f t="shared" si="64"/>
        <v>0</v>
      </c>
      <c r="T191" s="1">
        <v>0.12281539370029275</v>
      </c>
      <c r="U191" s="8">
        <f t="shared" si="65"/>
        <v>0</v>
      </c>
      <c r="V191" s="1">
        <v>-1.234469364407907E-2</v>
      </c>
      <c r="W191" s="4">
        <f t="shared" si="66"/>
        <v>1</v>
      </c>
      <c r="X191" s="5">
        <f t="shared" si="67"/>
        <v>0</v>
      </c>
      <c r="Y191" s="5">
        <f t="shared" si="68"/>
        <v>0</v>
      </c>
      <c r="Z191" s="1">
        <v>4.1320802405086864E-2</v>
      </c>
      <c r="AA191" s="5">
        <f t="shared" si="73"/>
        <v>0</v>
      </c>
      <c r="AB191" s="5">
        <f t="shared" si="69"/>
        <v>0</v>
      </c>
      <c r="AC191" s="5">
        <f t="shared" si="74"/>
        <v>0</v>
      </c>
      <c r="AD191" s="5">
        <f t="shared" si="75"/>
        <v>0</v>
      </c>
      <c r="AE191" s="1">
        <v>0.74191874850347195</v>
      </c>
      <c r="AF191" s="5">
        <f t="shared" si="76"/>
        <v>0</v>
      </c>
      <c r="AG191" s="5">
        <f t="shared" si="77"/>
        <v>0</v>
      </c>
      <c r="AH191" s="1">
        <v>1.6498023715415016E-2</v>
      </c>
      <c r="AI191" s="6">
        <f t="shared" si="70"/>
        <v>0</v>
      </c>
      <c r="AJ191" s="23">
        <v>1980.7018437840361</v>
      </c>
      <c r="AO191" t="s">
        <v>327</v>
      </c>
      <c r="AP191" s="7">
        <v>0.32650000000000001</v>
      </c>
      <c r="AQ191" s="10">
        <f t="shared" si="78"/>
        <v>0.5</v>
      </c>
      <c r="AR191" s="10">
        <f t="shared" si="79"/>
        <v>0.5</v>
      </c>
      <c r="AS191" s="9">
        <f t="shared" si="80"/>
        <v>8</v>
      </c>
      <c r="AV191" s="1"/>
    </row>
    <row r="192" spans="1:48" x14ac:dyDescent="0.35">
      <c r="A192" t="s">
        <v>180</v>
      </c>
      <c r="B192" s="1">
        <v>5.5606685318804298E-2</v>
      </c>
      <c r="C192" s="5">
        <f t="shared" si="71"/>
        <v>0</v>
      </c>
      <c r="D192" s="5">
        <f t="shared" si="72"/>
        <v>0</v>
      </c>
      <c r="E192" s="1">
        <v>-0.67304152554852015</v>
      </c>
      <c r="F192" s="5">
        <f t="shared" si="54"/>
        <v>0</v>
      </c>
      <c r="G192" s="5">
        <f t="shared" si="55"/>
        <v>0</v>
      </c>
      <c r="H192" s="1">
        <v>-0.72792372257399507</v>
      </c>
      <c r="I192" s="5">
        <f t="shared" si="56"/>
        <v>0</v>
      </c>
      <c r="J192" s="5">
        <f t="shared" si="57"/>
        <v>0</v>
      </c>
      <c r="K192" s="1">
        <v>0.48675423466454382</v>
      </c>
      <c r="L192" s="5">
        <f t="shared" si="58"/>
        <v>0</v>
      </c>
      <c r="M192" s="5">
        <f t="shared" si="59"/>
        <v>0</v>
      </c>
      <c r="N192" s="8">
        <f t="shared" si="60"/>
        <v>0</v>
      </c>
      <c r="O192" s="8">
        <f t="shared" si="61"/>
        <v>0</v>
      </c>
      <c r="P192" s="8" t="str">
        <f t="shared" si="62"/>
        <v>Nee</v>
      </c>
      <c r="Q192" s="8">
        <f t="shared" si="63"/>
        <v>0</v>
      </c>
      <c r="R192" s="1">
        <v>-1.1308080607337335E-2</v>
      </c>
      <c r="S192" s="8">
        <f t="shared" si="64"/>
        <v>1</v>
      </c>
      <c r="T192" s="1">
        <v>5.7775899541173632E-2</v>
      </c>
      <c r="U192" s="8">
        <f t="shared" si="65"/>
        <v>0</v>
      </c>
      <c r="V192" s="1">
        <v>3.1144161390075101E-2</v>
      </c>
      <c r="W192" s="4">
        <f t="shared" si="66"/>
        <v>0</v>
      </c>
      <c r="X192" s="5">
        <f t="shared" si="67"/>
        <v>0</v>
      </c>
      <c r="Y192" s="5">
        <f t="shared" si="68"/>
        <v>0</v>
      </c>
      <c r="Z192" s="1">
        <v>-4.6568988366956264E-3</v>
      </c>
      <c r="AA192" s="5">
        <f t="shared" si="73"/>
        <v>0.5</v>
      </c>
      <c r="AB192" s="5">
        <f t="shared" si="69"/>
        <v>0.5</v>
      </c>
      <c r="AC192" s="5">
        <f t="shared" si="74"/>
        <v>0</v>
      </c>
      <c r="AD192" s="5">
        <f t="shared" si="75"/>
        <v>0</v>
      </c>
      <c r="AE192" s="1">
        <v>0.71824841702252984</v>
      </c>
      <c r="AF192" s="5">
        <f t="shared" si="76"/>
        <v>0</v>
      </c>
      <c r="AG192" s="5">
        <f t="shared" si="77"/>
        <v>0</v>
      </c>
      <c r="AH192" s="1">
        <v>2.5831704964475257E-2</v>
      </c>
      <c r="AI192" s="6">
        <f t="shared" si="70"/>
        <v>0</v>
      </c>
      <c r="AJ192" s="23">
        <v>2054.8862337068376</v>
      </c>
      <c r="AO192" t="s">
        <v>327</v>
      </c>
      <c r="AP192" s="7">
        <v>0.26150000000000001</v>
      </c>
      <c r="AQ192" s="10">
        <f t="shared" si="78"/>
        <v>0.5</v>
      </c>
      <c r="AR192" s="10">
        <f t="shared" si="79"/>
        <v>0</v>
      </c>
      <c r="AS192" s="9">
        <f t="shared" si="80"/>
        <v>9</v>
      </c>
      <c r="AV192" s="1"/>
    </row>
    <row r="193" spans="1:48" x14ac:dyDescent="0.35">
      <c r="A193" t="s">
        <v>181</v>
      </c>
      <c r="B193" s="1">
        <v>-6.5244359870455418E-2</v>
      </c>
      <c r="C193" s="5">
        <f t="shared" si="71"/>
        <v>0.5</v>
      </c>
      <c r="D193" s="5">
        <f t="shared" si="72"/>
        <v>0.5</v>
      </c>
      <c r="E193" s="1">
        <v>0.53285272537646611</v>
      </c>
      <c r="F193" s="5">
        <f t="shared" si="54"/>
        <v>0</v>
      </c>
      <c r="G193" s="5">
        <f t="shared" si="55"/>
        <v>0</v>
      </c>
      <c r="H193" s="1">
        <v>0.49147355131465797</v>
      </c>
      <c r="I193" s="5">
        <f t="shared" si="56"/>
        <v>0</v>
      </c>
      <c r="J193" s="5">
        <f t="shared" si="57"/>
        <v>0</v>
      </c>
      <c r="K193" s="1">
        <v>0.29559576237819968</v>
      </c>
      <c r="L193" s="5">
        <f t="shared" si="58"/>
        <v>0</v>
      </c>
      <c r="M193" s="5">
        <f t="shared" si="59"/>
        <v>0</v>
      </c>
      <c r="N193" s="8">
        <f t="shared" si="60"/>
        <v>0</v>
      </c>
      <c r="O193" s="8">
        <f t="shared" si="61"/>
        <v>0</v>
      </c>
      <c r="P193" s="8" t="str">
        <f t="shared" si="62"/>
        <v>Nee</v>
      </c>
      <c r="Q193" s="8">
        <f t="shared" si="63"/>
        <v>0</v>
      </c>
      <c r="R193" s="1">
        <v>3.2085973295913957E-2</v>
      </c>
      <c r="S193" s="8">
        <f t="shared" si="64"/>
        <v>0</v>
      </c>
      <c r="T193" s="1">
        <v>4.2776508243164334E-2</v>
      </c>
      <c r="U193" s="8">
        <f t="shared" si="65"/>
        <v>0</v>
      </c>
      <c r="V193" s="1">
        <v>3.0402722631877481E-2</v>
      </c>
      <c r="W193" s="4">
        <f t="shared" si="66"/>
        <v>0</v>
      </c>
      <c r="X193" s="5">
        <f t="shared" si="67"/>
        <v>0</v>
      </c>
      <c r="Y193" s="5">
        <f t="shared" si="68"/>
        <v>0</v>
      </c>
      <c r="Z193" s="1">
        <v>2.3712330521654803E-2</v>
      </c>
      <c r="AA193" s="5">
        <f t="shared" si="73"/>
        <v>0</v>
      </c>
      <c r="AB193" s="5">
        <f t="shared" si="69"/>
        <v>0</v>
      </c>
      <c r="AC193" s="5">
        <f t="shared" si="74"/>
        <v>0</v>
      </c>
      <c r="AD193" s="5">
        <f t="shared" si="75"/>
        <v>0</v>
      </c>
      <c r="AE193" s="1">
        <v>0.61177207952146373</v>
      </c>
      <c r="AF193" s="5">
        <f t="shared" si="76"/>
        <v>0</v>
      </c>
      <c r="AG193" s="5">
        <f t="shared" si="77"/>
        <v>0</v>
      </c>
      <c r="AH193" s="1">
        <v>1.5201513900430189E-2</v>
      </c>
      <c r="AI193" s="6">
        <f t="shared" si="70"/>
        <v>0</v>
      </c>
      <c r="AJ193" s="23">
        <v>2184.8197996089189</v>
      </c>
      <c r="AO193" t="s">
        <v>326</v>
      </c>
      <c r="AP193" s="7">
        <v>0.183</v>
      </c>
      <c r="AQ193" s="10">
        <f t="shared" si="78"/>
        <v>0</v>
      </c>
      <c r="AR193" s="10">
        <f t="shared" si="79"/>
        <v>0</v>
      </c>
      <c r="AS193" s="9">
        <f t="shared" si="80"/>
        <v>9</v>
      </c>
      <c r="AV193" s="1"/>
    </row>
    <row r="194" spans="1:48" x14ac:dyDescent="0.35">
      <c r="A194" t="s">
        <v>182</v>
      </c>
      <c r="B194" s="1">
        <v>-1.0279400443780283E-2</v>
      </c>
      <c r="C194" s="5">
        <f t="shared" si="71"/>
        <v>0</v>
      </c>
      <c r="D194" s="5">
        <f t="shared" si="72"/>
        <v>0</v>
      </c>
      <c r="E194" s="1">
        <v>0.10767332337091881</v>
      </c>
      <c r="F194" s="5">
        <f t="shared" ref="F194:F257" si="81">IF(E194&gt;100%,0.5,0)</f>
        <v>0</v>
      </c>
      <c r="G194" s="5">
        <f t="shared" ref="G194:G257" si="82">IF(E194&gt;130%,0.5,0)</f>
        <v>0</v>
      </c>
      <c r="H194" s="1">
        <v>4.8365484762034144E-2</v>
      </c>
      <c r="I194" s="5">
        <f t="shared" ref="I194:I257" si="83">IF(H194&gt;90%,0.5,0)</f>
        <v>0</v>
      </c>
      <c r="J194" s="5">
        <f t="shared" ref="J194:J257" si="84">IF(H194&gt;120%,0.5,0)</f>
        <v>0</v>
      </c>
      <c r="K194" s="1">
        <v>0.51947740156748556</v>
      </c>
      <c r="L194" s="5">
        <f t="shared" ref="L194:L257" si="85">IF(K194&lt;20%,0.5,0)</f>
        <v>0</v>
      </c>
      <c r="M194" s="5">
        <f t="shared" ref="M194:M257" si="86">IF(K194&lt;0%,0.5,0)</f>
        <v>0</v>
      </c>
      <c r="N194" s="8">
        <f t="shared" ref="N194:N257" si="87">IF(SUM(G194,J194,M194)&gt;0,1,0)</f>
        <v>0</v>
      </c>
      <c r="O194" s="8">
        <f t="shared" ref="O194:O257" si="88">IF(SUM(W194,AD194)&gt;0,1,0)</f>
        <v>1</v>
      </c>
      <c r="P194" s="8" t="str">
        <f t="shared" ref="P194:P257" si="89">IF(SUM(N194,O194)&gt;1,"Ja","Nee")</f>
        <v>Nee</v>
      </c>
      <c r="Q194" s="8">
        <f t="shared" ref="Q194:Q257" si="90">IF(P194="ja",1,0)</f>
        <v>0</v>
      </c>
      <c r="R194" s="1">
        <v>1.6588765791115768E-2</v>
      </c>
      <c r="S194" s="8">
        <f t="shared" ref="S194:S257" si="91">IF(R194&lt;0%,1,0)</f>
        <v>0</v>
      </c>
      <c r="T194" s="1">
        <v>7.4866494401378117E-2</v>
      </c>
      <c r="U194" s="8">
        <f t="shared" ref="U194:U257" si="92">IF(T194&lt;0%,1,0)</f>
        <v>0</v>
      </c>
      <c r="V194" s="1">
        <v>1.4287008105782728E-2</v>
      </c>
      <c r="W194" s="4">
        <f t="shared" ref="W194:W257" si="93">IF(V194&lt;0%,1,0)</f>
        <v>0</v>
      </c>
      <c r="X194" s="5">
        <f t="shared" ref="X194:X257" si="94">IF(SUM(S194,U194,W194)&gt;1,0.5,0)</f>
        <v>0</v>
      </c>
      <c r="Y194" s="5">
        <f t="shared" ref="Y194:Y257" si="95">IF(SUM(S194,U194,W194)&gt;2,0.5,0)</f>
        <v>0</v>
      </c>
      <c r="Z194" s="1">
        <v>9.9751505683104646E-2</v>
      </c>
      <c r="AA194" s="5">
        <f t="shared" si="73"/>
        <v>0</v>
      </c>
      <c r="AB194" s="5">
        <f t="shared" ref="AB194:AB257" si="96">IF(Z194&lt;0%,0.5,0)</f>
        <v>0</v>
      </c>
      <c r="AC194" s="5">
        <f t="shared" si="74"/>
        <v>0.5</v>
      </c>
      <c r="AD194" s="5">
        <f t="shared" si="75"/>
        <v>0.5</v>
      </c>
      <c r="AE194" s="1">
        <v>0.63214916451569081</v>
      </c>
      <c r="AF194" s="5">
        <f t="shared" si="76"/>
        <v>0</v>
      </c>
      <c r="AG194" s="5">
        <f t="shared" si="77"/>
        <v>0</v>
      </c>
      <c r="AH194" s="1">
        <v>2.3225492806529597E-2</v>
      </c>
      <c r="AI194" s="6">
        <f t="shared" ref="AI194:AI257" si="97">IF(AH194&lt;0%,1,0)</f>
        <v>0</v>
      </c>
      <c r="AJ194" s="23">
        <v>2023.5069997627199</v>
      </c>
      <c r="AO194" t="s">
        <v>327</v>
      </c>
      <c r="AP194" s="7">
        <v>0.2475</v>
      </c>
      <c r="AQ194" s="10">
        <f t="shared" si="78"/>
        <v>0</v>
      </c>
      <c r="AR194" s="10">
        <f t="shared" si="79"/>
        <v>0</v>
      </c>
      <c r="AS194" s="9">
        <f t="shared" si="80"/>
        <v>9</v>
      </c>
      <c r="AV194" s="1"/>
    </row>
    <row r="195" spans="1:48" x14ac:dyDescent="0.35">
      <c r="A195" t="s">
        <v>183</v>
      </c>
      <c r="B195" s="1">
        <v>-9.0733292079207925E-2</v>
      </c>
      <c r="C195" s="5">
        <f t="shared" ref="C195:C258" si="98">IF(B195&lt;-4%,0.5,0)</f>
        <v>0.5</v>
      </c>
      <c r="D195" s="5">
        <f t="shared" ref="D195:D258" si="99">IF(B195&lt;-4.75%,0.5,0)</f>
        <v>0.5</v>
      </c>
      <c r="E195" s="1">
        <v>0.55221998762376234</v>
      </c>
      <c r="F195" s="5">
        <f t="shared" si="81"/>
        <v>0</v>
      </c>
      <c r="G195" s="5">
        <f t="shared" si="82"/>
        <v>0</v>
      </c>
      <c r="H195" s="1">
        <v>0.34836246905940593</v>
      </c>
      <c r="I195" s="5">
        <f t="shared" si="83"/>
        <v>0</v>
      </c>
      <c r="J195" s="5">
        <f t="shared" si="84"/>
        <v>0</v>
      </c>
      <c r="K195" s="1">
        <v>0.39898438517242413</v>
      </c>
      <c r="L195" s="5">
        <f t="shared" si="85"/>
        <v>0</v>
      </c>
      <c r="M195" s="5">
        <f t="shared" si="86"/>
        <v>0</v>
      </c>
      <c r="N195" s="8">
        <f t="shared" si="87"/>
        <v>0</v>
      </c>
      <c r="O195" s="8">
        <f t="shared" si="88"/>
        <v>0</v>
      </c>
      <c r="P195" s="8" t="str">
        <f t="shared" si="89"/>
        <v>Nee</v>
      </c>
      <c r="Q195" s="8">
        <f t="shared" si="90"/>
        <v>0</v>
      </c>
      <c r="R195" s="1">
        <v>2.2841670427326693E-2</v>
      </c>
      <c r="S195" s="8">
        <f t="shared" si="91"/>
        <v>0</v>
      </c>
      <c r="T195" s="1">
        <v>3.2783334204766992E-2</v>
      </c>
      <c r="U195" s="8">
        <f t="shared" si="92"/>
        <v>0</v>
      </c>
      <c r="V195" s="1">
        <v>4.7083849009900987E-2</v>
      </c>
      <c r="W195" s="4">
        <f t="shared" si="93"/>
        <v>0</v>
      </c>
      <c r="X195" s="5">
        <f t="shared" si="94"/>
        <v>0</v>
      </c>
      <c r="Y195" s="5">
        <f t="shared" si="95"/>
        <v>0</v>
      </c>
      <c r="Z195" s="1">
        <v>5.9761757425742572E-2</v>
      </c>
      <c r="AA195" s="5">
        <f t="shared" ref="AA195:AA258" si="100">IF(Z195&lt;2%,0.5,0)</f>
        <v>0</v>
      </c>
      <c r="AB195" s="5">
        <f t="shared" si="96"/>
        <v>0</v>
      </c>
      <c r="AC195" s="5">
        <f t="shared" ref="AC195:AC258" si="101">IF(Z195&gt;5%,0.5,0)</f>
        <v>0.5</v>
      </c>
      <c r="AD195" s="5">
        <f t="shared" ref="AD195:AD258" si="102">IF(Z195&gt;7%,0.5,0)</f>
        <v>0</v>
      </c>
      <c r="AE195" s="1">
        <v>0.68389542079207921</v>
      </c>
      <c r="AF195" s="5">
        <f t="shared" ref="AF195:AF258" si="103">IF(AE195&gt;75%,0.5,0)</f>
        <v>0</v>
      </c>
      <c r="AG195" s="5">
        <f t="shared" ref="AG195:AG258" si="104">IF(AE195&gt;80%,0.5,0)</f>
        <v>0</v>
      </c>
      <c r="AH195" s="1">
        <v>5.3970957342740253E-2</v>
      </c>
      <c r="AI195" s="6">
        <f t="shared" si="97"/>
        <v>0</v>
      </c>
      <c r="AJ195" s="23">
        <v>1900.2663080619916</v>
      </c>
      <c r="AO195" t="s">
        <v>327</v>
      </c>
      <c r="AP195" s="7">
        <v>0.19750000000000001</v>
      </c>
      <c r="AQ195" s="10">
        <f t="shared" ref="AQ195:AQ258" si="105">IF(AP195&gt;25%,0.5,0)</f>
        <v>0</v>
      </c>
      <c r="AR195" s="10">
        <f t="shared" ref="AR195:AR258" si="106">IF(AP195&gt;30%,0.5,0)</f>
        <v>0</v>
      </c>
      <c r="AS195" s="9">
        <f t="shared" ref="AS195:AS258" si="107">SUM(10,-C195,-D195,-F195,-G195,-I195,-J195,-L195,-M195,-W195,-X195,-Y195,-AA195,-AB195,-AC195,-AD195,-AF195,-AG195,-AI195,-AK195,-AL195,-AM195,-AN195)</f>
        <v>8.5</v>
      </c>
      <c r="AV195" s="1"/>
    </row>
    <row r="196" spans="1:48" x14ac:dyDescent="0.35">
      <c r="A196" t="s">
        <v>184</v>
      </c>
      <c r="B196" s="1">
        <v>0</v>
      </c>
      <c r="C196" s="5">
        <f t="shared" si="98"/>
        <v>0</v>
      </c>
      <c r="D196" s="5">
        <f t="shared" si="99"/>
        <v>0</v>
      </c>
      <c r="E196" s="1">
        <v>0</v>
      </c>
      <c r="F196" s="5">
        <f t="shared" si="81"/>
        <v>0</v>
      </c>
      <c r="G196" s="5">
        <f t="shared" si="82"/>
        <v>0</v>
      </c>
      <c r="H196" s="1">
        <v>-0.14754662079565062</v>
      </c>
      <c r="I196" s="5">
        <f t="shared" si="83"/>
        <v>0</v>
      </c>
      <c r="J196" s="5">
        <f t="shared" si="84"/>
        <v>0</v>
      </c>
      <c r="K196" s="1">
        <v>0.19800000000000001</v>
      </c>
      <c r="L196" s="5">
        <f t="shared" si="85"/>
        <v>0.5</v>
      </c>
      <c r="M196" s="5">
        <f t="shared" si="86"/>
        <v>0</v>
      </c>
      <c r="N196" s="8">
        <f t="shared" si="87"/>
        <v>0</v>
      </c>
      <c r="O196" s="8">
        <f t="shared" si="88"/>
        <v>0</v>
      </c>
      <c r="P196" s="8" t="str">
        <f t="shared" si="89"/>
        <v>Nee</v>
      </c>
      <c r="Q196" s="8">
        <f t="shared" si="90"/>
        <v>0</v>
      </c>
      <c r="R196" s="1">
        <v>4.6982925408184599E-2</v>
      </c>
      <c r="S196" s="8">
        <f t="shared" si="91"/>
        <v>0</v>
      </c>
      <c r="T196" s="1">
        <v>-4.4654441259504775E-2</v>
      </c>
      <c r="U196" s="8">
        <f t="shared" si="92"/>
        <v>1</v>
      </c>
      <c r="V196" s="1">
        <v>0</v>
      </c>
      <c r="W196" s="4">
        <f t="shared" si="93"/>
        <v>0</v>
      </c>
      <c r="X196" s="5">
        <f t="shared" si="94"/>
        <v>0</v>
      </c>
      <c r="Y196" s="5">
        <f t="shared" si="95"/>
        <v>0</v>
      </c>
      <c r="Z196" s="1">
        <v>1.5524312458921649E-3</v>
      </c>
      <c r="AA196" s="5">
        <f t="shared" si="100"/>
        <v>0.5</v>
      </c>
      <c r="AB196" s="5">
        <f t="shared" si="96"/>
        <v>0</v>
      </c>
      <c r="AC196" s="5">
        <f t="shared" si="101"/>
        <v>0</v>
      </c>
      <c r="AD196" s="5">
        <f t="shared" si="102"/>
        <v>0</v>
      </c>
      <c r="AE196" s="1">
        <v>0.62920867939423275</v>
      </c>
      <c r="AF196" s="5">
        <f t="shared" si="103"/>
        <v>0</v>
      </c>
      <c r="AG196" s="5">
        <f t="shared" si="104"/>
        <v>0</v>
      </c>
      <c r="AH196" s="1">
        <v>-2.8042768268140981E-2</v>
      </c>
      <c r="AI196" s="6">
        <f t="shared" si="97"/>
        <v>1</v>
      </c>
      <c r="AJ196" s="23">
        <v>2770.5643870322751</v>
      </c>
      <c r="AO196" t="s">
        <v>328</v>
      </c>
      <c r="AP196" s="7">
        <v>0.2145</v>
      </c>
      <c r="AQ196" s="10">
        <f t="shared" si="105"/>
        <v>0</v>
      </c>
      <c r="AR196" s="10">
        <f t="shared" si="106"/>
        <v>0</v>
      </c>
      <c r="AS196" s="9">
        <f t="shared" si="107"/>
        <v>8</v>
      </c>
      <c r="AV196" s="1"/>
    </row>
    <row r="197" spans="1:48" x14ac:dyDescent="0.35">
      <c r="A197" t="s">
        <v>185</v>
      </c>
      <c r="B197" s="1">
        <v>-2.4947366215918969E-2</v>
      </c>
      <c r="C197" s="5">
        <f t="shared" si="98"/>
        <v>0</v>
      </c>
      <c r="D197" s="5">
        <f t="shared" si="99"/>
        <v>0</v>
      </c>
      <c r="E197" s="1">
        <v>0.46118454818740767</v>
      </c>
      <c r="F197" s="5">
        <f t="shared" si="81"/>
        <v>0</v>
      </c>
      <c r="G197" s="5">
        <f t="shared" si="82"/>
        <v>0</v>
      </c>
      <c r="H197" s="1">
        <v>0.44553607901875963</v>
      </c>
      <c r="I197" s="5">
        <f t="shared" si="83"/>
        <v>0</v>
      </c>
      <c r="J197" s="5">
        <f t="shared" si="84"/>
        <v>0</v>
      </c>
      <c r="K197" s="1">
        <v>0.31878111396361203</v>
      </c>
      <c r="L197" s="5">
        <f t="shared" si="85"/>
        <v>0</v>
      </c>
      <c r="M197" s="5">
        <f t="shared" si="86"/>
        <v>0</v>
      </c>
      <c r="N197" s="8">
        <f t="shared" si="87"/>
        <v>0</v>
      </c>
      <c r="O197" s="8">
        <f t="shared" si="88"/>
        <v>0</v>
      </c>
      <c r="P197" s="8" t="str">
        <f t="shared" si="89"/>
        <v>Nee</v>
      </c>
      <c r="Q197" s="8">
        <f t="shared" si="90"/>
        <v>0</v>
      </c>
      <c r="R197" s="1">
        <v>-1.3049146493003715E-2</v>
      </c>
      <c r="S197" s="8">
        <f t="shared" si="91"/>
        <v>1</v>
      </c>
      <c r="T197" s="1">
        <v>4.1250795589792479E-2</v>
      </c>
      <c r="U197" s="8">
        <f t="shared" si="92"/>
        <v>0</v>
      </c>
      <c r="V197" s="1">
        <v>1.2357155576038796E-2</v>
      </c>
      <c r="W197" s="4">
        <f t="shared" si="93"/>
        <v>0</v>
      </c>
      <c r="X197" s="5">
        <f t="shared" si="94"/>
        <v>0</v>
      </c>
      <c r="Y197" s="5">
        <f t="shared" si="95"/>
        <v>0</v>
      </c>
      <c r="Z197" s="1">
        <v>1.5021577232876998E-2</v>
      </c>
      <c r="AA197" s="5">
        <f t="shared" si="100"/>
        <v>0.5</v>
      </c>
      <c r="AB197" s="5">
        <f t="shared" si="96"/>
        <v>0</v>
      </c>
      <c r="AC197" s="5">
        <f t="shared" si="101"/>
        <v>0</v>
      </c>
      <c r="AD197" s="5">
        <f t="shared" si="102"/>
        <v>0</v>
      </c>
      <c r="AE197" s="1">
        <v>0.74888899945792076</v>
      </c>
      <c r="AF197" s="5">
        <f t="shared" si="103"/>
        <v>0</v>
      </c>
      <c r="AG197" s="5">
        <f t="shared" si="104"/>
        <v>0</v>
      </c>
      <c r="AH197" s="1">
        <v>1.2938419089535406E-2</v>
      </c>
      <c r="AI197" s="6">
        <f t="shared" si="97"/>
        <v>0</v>
      </c>
      <c r="AJ197" s="23">
        <v>2473.1444562352376</v>
      </c>
      <c r="AN197" s="5">
        <v>1</v>
      </c>
      <c r="AO197" t="s">
        <v>326</v>
      </c>
      <c r="AP197" s="7">
        <v>0.28250000000000003</v>
      </c>
      <c r="AQ197" s="10">
        <f t="shared" si="105"/>
        <v>0.5</v>
      </c>
      <c r="AR197" s="10">
        <f t="shared" si="106"/>
        <v>0</v>
      </c>
      <c r="AS197" s="9">
        <f t="shared" si="107"/>
        <v>8.5</v>
      </c>
      <c r="AV197" s="1"/>
    </row>
    <row r="198" spans="1:48" x14ac:dyDescent="0.35">
      <c r="A198" t="s">
        <v>186</v>
      </c>
      <c r="B198" s="1">
        <v>-5.1691331923890062E-2</v>
      </c>
      <c r="C198" s="5">
        <f t="shared" si="98"/>
        <v>0.5</v>
      </c>
      <c r="D198" s="5">
        <f t="shared" si="99"/>
        <v>0.5</v>
      </c>
      <c r="E198" s="1">
        <v>0.22416394387853161</v>
      </c>
      <c r="F198" s="5">
        <f t="shared" si="81"/>
        <v>0</v>
      </c>
      <c r="G198" s="5">
        <f t="shared" si="82"/>
        <v>0</v>
      </c>
      <c r="H198" s="1">
        <v>0.21562694599269652</v>
      </c>
      <c r="I198" s="5">
        <f t="shared" si="83"/>
        <v>0</v>
      </c>
      <c r="J198" s="5">
        <f t="shared" si="84"/>
        <v>0</v>
      </c>
      <c r="K198" s="1">
        <v>0.29067324254556703</v>
      </c>
      <c r="L198" s="5">
        <f t="shared" si="85"/>
        <v>0</v>
      </c>
      <c r="M198" s="5">
        <f t="shared" si="86"/>
        <v>0</v>
      </c>
      <c r="N198" s="8">
        <f t="shared" si="87"/>
        <v>0</v>
      </c>
      <c r="O198" s="8">
        <f t="shared" si="88"/>
        <v>0</v>
      </c>
      <c r="P198" s="8" t="str">
        <f t="shared" si="89"/>
        <v>Nee</v>
      </c>
      <c r="Q198" s="8">
        <f t="shared" si="90"/>
        <v>0</v>
      </c>
      <c r="R198" s="1">
        <v>4.2766145815367987E-2</v>
      </c>
      <c r="S198" s="8">
        <f t="shared" si="91"/>
        <v>0</v>
      </c>
      <c r="T198" s="1">
        <v>2.9288613200516827E-2</v>
      </c>
      <c r="U198" s="8">
        <f t="shared" si="92"/>
        <v>0</v>
      </c>
      <c r="V198" s="1">
        <v>5.4824139919277337E-3</v>
      </c>
      <c r="W198" s="4">
        <f t="shared" si="93"/>
        <v>0</v>
      </c>
      <c r="X198" s="5">
        <f t="shared" si="94"/>
        <v>0</v>
      </c>
      <c r="Y198" s="5">
        <f t="shared" si="95"/>
        <v>0</v>
      </c>
      <c r="Z198" s="1">
        <v>1.8979434941379974E-2</v>
      </c>
      <c r="AA198" s="5">
        <f t="shared" si="100"/>
        <v>0.5</v>
      </c>
      <c r="AB198" s="5">
        <f t="shared" si="96"/>
        <v>0</v>
      </c>
      <c r="AC198" s="5">
        <f t="shared" si="101"/>
        <v>0</v>
      </c>
      <c r="AD198" s="5">
        <f t="shared" si="102"/>
        <v>0</v>
      </c>
      <c r="AE198" s="1">
        <v>0.69283105900442055</v>
      </c>
      <c r="AF198" s="5">
        <f t="shared" si="103"/>
        <v>0</v>
      </c>
      <c r="AG198" s="5">
        <f t="shared" si="104"/>
        <v>0</v>
      </c>
      <c r="AH198" s="1">
        <v>1.0682949560545444E-2</v>
      </c>
      <c r="AI198" s="6">
        <f t="shared" si="97"/>
        <v>0</v>
      </c>
      <c r="AJ198" s="23">
        <v>2893.8121702350327</v>
      </c>
      <c r="AN198" s="5">
        <v>1</v>
      </c>
      <c r="AO198" t="s">
        <v>326</v>
      </c>
      <c r="AP198" s="7">
        <v>0.2535</v>
      </c>
      <c r="AQ198" s="10">
        <f t="shared" si="105"/>
        <v>0.5</v>
      </c>
      <c r="AR198" s="10">
        <f t="shared" si="106"/>
        <v>0</v>
      </c>
      <c r="AS198" s="9">
        <f t="shared" si="107"/>
        <v>7.5</v>
      </c>
      <c r="AV198" s="1"/>
    </row>
    <row r="199" spans="1:48" x14ac:dyDescent="0.35">
      <c r="A199" t="s">
        <v>187</v>
      </c>
      <c r="B199" s="1">
        <v>0.11186851473150042</v>
      </c>
      <c r="C199" s="5">
        <f t="shared" si="98"/>
        <v>0</v>
      </c>
      <c r="D199" s="5">
        <f t="shared" si="99"/>
        <v>0</v>
      </c>
      <c r="E199" s="1">
        <v>-7.7734858239289051E-2</v>
      </c>
      <c r="F199" s="5">
        <f t="shared" si="81"/>
        <v>0</v>
      </c>
      <c r="G199" s="5">
        <f t="shared" si="82"/>
        <v>0</v>
      </c>
      <c r="H199" s="1">
        <v>-8.2994773915019318E-2</v>
      </c>
      <c r="I199" s="5">
        <f t="shared" si="83"/>
        <v>0</v>
      </c>
      <c r="J199" s="5">
        <f t="shared" si="84"/>
        <v>0</v>
      </c>
      <c r="K199" s="1">
        <v>0.65579093038109426</v>
      </c>
      <c r="L199" s="5">
        <f t="shared" si="85"/>
        <v>0</v>
      </c>
      <c r="M199" s="5">
        <f t="shared" si="86"/>
        <v>0</v>
      </c>
      <c r="N199" s="8">
        <f t="shared" si="87"/>
        <v>0</v>
      </c>
      <c r="O199" s="8">
        <f t="shared" si="88"/>
        <v>0</v>
      </c>
      <c r="P199" s="8" t="str">
        <f t="shared" si="89"/>
        <v>Nee</v>
      </c>
      <c r="Q199" s="8">
        <f t="shared" si="90"/>
        <v>0</v>
      </c>
      <c r="R199" s="1">
        <v>0.15294651981378449</v>
      </c>
      <c r="S199" s="8">
        <f t="shared" si="91"/>
        <v>0</v>
      </c>
      <c r="T199" s="1">
        <v>0.13398982730068607</v>
      </c>
      <c r="U199" s="8">
        <f t="shared" si="92"/>
        <v>0</v>
      </c>
      <c r="V199" s="1">
        <v>0.16993612562801383</v>
      </c>
      <c r="W199" s="4">
        <f t="shared" si="93"/>
        <v>0</v>
      </c>
      <c r="X199" s="5">
        <f t="shared" si="94"/>
        <v>0</v>
      </c>
      <c r="Y199" s="5">
        <f t="shared" si="95"/>
        <v>0</v>
      </c>
      <c r="Z199" s="1">
        <v>4.0792496654800676E-2</v>
      </c>
      <c r="AA199" s="5">
        <f t="shared" si="100"/>
        <v>0</v>
      </c>
      <c r="AB199" s="5">
        <f t="shared" si="96"/>
        <v>0</v>
      </c>
      <c r="AC199" s="5">
        <f t="shared" si="101"/>
        <v>0</v>
      </c>
      <c r="AD199" s="5">
        <f t="shared" si="102"/>
        <v>0</v>
      </c>
      <c r="AE199" s="1">
        <v>0.54351283799136563</v>
      </c>
      <c r="AF199" s="5">
        <f t="shared" si="103"/>
        <v>0</v>
      </c>
      <c r="AG199" s="5">
        <f t="shared" si="104"/>
        <v>0</v>
      </c>
      <c r="AH199" s="1">
        <v>4.4297307392447756E-2</v>
      </c>
      <c r="AI199" s="6">
        <f t="shared" si="97"/>
        <v>0</v>
      </c>
      <c r="AJ199" s="23">
        <v>1840.0357547526123</v>
      </c>
      <c r="AL199" s="5">
        <v>1</v>
      </c>
      <c r="AO199" t="s">
        <v>326</v>
      </c>
      <c r="AP199" s="7">
        <v>-1.6999999999999998E-2</v>
      </c>
      <c r="AQ199" s="10">
        <f t="shared" si="105"/>
        <v>0</v>
      </c>
      <c r="AR199" s="10">
        <f t="shared" si="106"/>
        <v>0</v>
      </c>
      <c r="AS199" s="9">
        <f t="shared" si="107"/>
        <v>9</v>
      </c>
      <c r="AV199" s="1"/>
    </row>
    <row r="200" spans="1:48" x14ac:dyDescent="0.35">
      <c r="A200" t="s">
        <v>188</v>
      </c>
      <c r="B200" s="1">
        <v>-0.11665256280766886</v>
      </c>
      <c r="C200" s="5">
        <f t="shared" si="98"/>
        <v>0.5</v>
      </c>
      <c r="D200" s="5">
        <f t="shared" si="99"/>
        <v>0.5</v>
      </c>
      <c r="E200" s="1">
        <v>0.65070655783947073</v>
      </c>
      <c r="F200" s="5">
        <f t="shared" si="81"/>
        <v>0</v>
      </c>
      <c r="G200" s="5">
        <f t="shared" si="82"/>
        <v>0</v>
      </c>
      <c r="H200" s="1">
        <v>0.65401505018244022</v>
      </c>
      <c r="I200" s="5">
        <f t="shared" si="83"/>
        <v>0</v>
      </c>
      <c r="J200" s="5">
        <f t="shared" si="84"/>
        <v>0</v>
      </c>
      <c r="K200" s="1">
        <v>0.25397944153190682</v>
      </c>
      <c r="L200" s="5">
        <f t="shared" si="85"/>
        <v>0</v>
      </c>
      <c r="M200" s="5">
        <f t="shared" si="86"/>
        <v>0</v>
      </c>
      <c r="N200" s="8">
        <f t="shared" si="87"/>
        <v>0</v>
      </c>
      <c r="O200" s="8">
        <f t="shared" si="88"/>
        <v>0</v>
      </c>
      <c r="P200" s="8" t="str">
        <f t="shared" si="89"/>
        <v>Nee</v>
      </c>
      <c r="Q200" s="8">
        <f t="shared" si="90"/>
        <v>0</v>
      </c>
      <c r="R200" s="1">
        <v>3.0058400760224747E-2</v>
      </c>
      <c r="S200" s="8">
        <f t="shared" si="91"/>
        <v>0</v>
      </c>
      <c r="T200" s="1">
        <v>5.1759783411272457E-2</v>
      </c>
      <c r="U200" s="8">
        <f t="shared" si="92"/>
        <v>0</v>
      </c>
      <c r="V200" s="1">
        <v>4.3503580560332669E-2</v>
      </c>
      <c r="W200" s="4">
        <f t="shared" si="93"/>
        <v>0</v>
      </c>
      <c r="X200" s="5">
        <f t="shared" si="94"/>
        <v>0</v>
      </c>
      <c r="Y200" s="5">
        <f t="shared" si="95"/>
        <v>0</v>
      </c>
      <c r="Z200" s="1">
        <v>5.5116516073849625E-2</v>
      </c>
      <c r="AA200" s="5">
        <f t="shared" si="100"/>
        <v>0</v>
      </c>
      <c r="AB200" s="5">
        <f t="shared" si="96"/>
        <v>0</v>
      </c>
      <c r="AC200" s="5">
        <f t="shared" si="101"/>
        <v>0.5</v>
      </c>
      <c r="AD200" s="5">
        <f t="shared" si="102"/>
        <v>0</v>
      </c>
      <c r="AE200" s="1">
        <v>0.70518385062648437</v>
      </c>
      <c r="AF200" s="5">
        <f t="shared" si="103"/>
        <v>0</v>
      </c>
      <c r="AG200" s="5">
        <f t="shared" si="104"/>
        <v>0</v>
      </c>
      <c r="AH200" s="1">
        <v>4.1673774424664307E-2</v>
      </c>
      <c r="AI200" s="6">
        <f t="shared" si="97"/>
        <v>0</v>
      </c>
      <c r="AJ200" s="23">
        <v>2024.312787982074</v>
      </c>
      <c r="AO200" t="s">
        <v>326</v>
      </c>
      <c r="AP200" s="7">
        <v>0.21000000000000002</v>
      </c>
      <c r="AQ200" s="10">
        <f t="shared" si="105"/>
        <v>0</v>
      </c>
      <c r="AR200" s="10">
        <f t="shared" si="106"/>
        <v>0</v>
      </c>
      <c r="AS200" s="9">
        <f t="shared" si="107"/>
        <v>8.5</v>
      </c>
      <c r="AV200" s="1"/>
    </row>
    <row r="201" spans="1:48" x14ac:dyDescent="0.35">
      <c r="A201" t="s">
        <v>189</v>
      </c>
      <c r="B201" s="1">
        <v>6.996753080476488E-2</v>
      </c>
      <c r="C201" s="5">
        <f t="shared" si="98"/>
        <v>0</v>
      </c>
      <c r="D201" s="5">
        <f t="shared" si="99"/>
        <v>0</v>
      </c>
      <c r="E201" s="1">
        <v>-0.42464995749300938</v>
      </c>
      <c r="F201" s="5">
        <f t="shared" si="81"/>
        <v>0</v>
      </c>
      <c r="G201" s="5">
        <f t="shared" si="82"/>
        <v>0</v>
      </c>
      <c r="H201" s="1">
        <v>-0.49476826008132663</v>
      </c>
      <c r="I201" s="5">
        <f t="shared" si="83"/>
        <v>0</v>
      </c>
      <c r="J201" s="5">
        <f t="shared" si="84"/>
        <v>0</v>
      </c>
      <c r="K201" s="1">
        <v>0.78452850573564725</v>
      </c>
      <c r="L201" s="5">
        <f t="shared" si="85"/>
        <v>0</v>
      </c>
      <c r="M201" s="5">
        <f t="shared" si="86"/>
        <v>0</v>
      </c>
      <c r="N201" s="8">
        <f t="shared" si="87"/>
        <v>0</v>
      </c>
      <c r="O201" s="8">
        <f t="shared" si="88"/>
        <v>0</v>
      </c>
      <c r="P201" s="8" t="str">
        <f t="shared" si="89"/>
        <v>Nee</v>
      </c>
      <c r="Q201" s="8">
        <f t="shared" si="90"/>
        <v>0</v>
      </c>
      <c r="R201" s="1">
        <v>7.7972151600356948E-2</v>
      </c>
      <c r="S201" s="8">
        <f t="shared" si="91"/>
        <v>0</v>
      </c>
      <c r="T201" s="1">
        <v>0.10932493647110816</v>
      </c>
      <c r="U201" s="8">
        <f t="shared" si="92"/>
        <v>0</v>
      </c>
      <c r="V201" s="1">
        <v>0.11232600301133862</v>
      </c>
      <c r="W201" s="4">
        <f t="shared" si="93"/>
        <v>0</v>
      </c>
      <c r="X201" s="5">
        <f t="shared" si="94"/>
        <v>0</v>
      </c>
      <c r="Y201" s="5">
        <f t="shared" si="95"/>
        <v>0</v>
      </c>
      <c r="Z201" s="1">
        <v>1.9563458327785232E-3</v>
      </c>
      <c r="AA201" s="5">
        <f t="shared" si="100"/>
        <v>0.5</v>
      </c>
      <c r="AB201" s="5">
        <f t="shared" si="96"/>
        <v>0</v>
      </c>
      <c r="AC201" s="5">
        <f t="shared" si="101"/>
        <v>0</v>
      </c>
      <c r="AD201" s="5">
        <f t="shared" si="102"/>
        <v>0</v>
      </c>
      <c r="AE201" s="1">
        <v>0.68120269176798354</v>
      </c>
      <c r="AF201" s="5">
        <f t="shared" si="103"/>
        <v>0</v>
      </c>
      <c r="AG201" s="5">
        <f t="shared" si="104"/>
        <v>0</v>
      </c>
      <c r="AH201" s="1">
        <v>1.8828943114356508E-2</v>
      </c>
      <c r="AI201" s="6">
        <f t="shared" si="97"/>
        <v>0</v>
      </c>
      <c r="AJ201" s="23">
        <v>2046.2433696412511</v>
      </c>
      <c r="AO201" t="s">
        <v>326</v>
      </c>
      <c r="AP201" s="7">
        <v>0.13950000000000001</v>
      </c>
      <c r="AQ201" s="10">
        <f t="shared" si="105"/>
        <v>0</v>
      </c>
      <c r="AR201" s="10">
        <f t="shared" si="106"/>
        <v>0</v>
      </c>
      <c r="AS201" s="9">
        <f t="shared" si="107"/>
        <v>9.5</v>
      </c>
      <c r="AV201" s="1"/>
    </row>
    <row r="202" spans="1:48" x14ac:dyDescent="0.35">
      <c r="A202" t="s">
        <v>190</v>
      </c>
      <c r="B202" s="1">
        <v>-4.6742390402654585E-2</v>
      </c>
      <c r="C202" s="5">
        <f t="shared" si="98"/>
        <v>0.5</v>
      </c>
      <c r="D202" s="5">
        <f t="shared" si="99"/>
        <v>0</v>
      </c>
      <c r="E202" s="1">
        <v>0.26312296598813095</v>
      </c>
      <c r="F202" s="5">
        <f t="shared" si="81"/>
        <v>0</v>
      </c>
      <c r="G202" s="5">
        <f t="shared" si="82"/>
        <v>0</v>
      </c>
      <c r="H202" s="1">
        <v>0.16480045944738692</v>
      </c>
      <c r="I202" s="5">
        <f t="shared" si="83"/>
        <v>0</v>
      </c>
      <c r="J202" s="5">
        <f t="shared" si="84"/>
        <v>0</v>
      </c>
      <c r="K202" s="1">
        <v>0.57894868747046269</v>
      </c>
      <c r="L202" s="5">
        <f t="shared" si="85"/>
        <v>0</v>
      </c>
      <c r="M202" s="5">
        <f t="shared" si="86"/>
        <v>0</v>
      </c>
      <c r="N202" s="8">
        <f t="shared" si="87"/>
        <v>0</v>
      </c>
      <c r="O202" s="8">
        <f t="shared" si="88"/>
        <v>0</v>
      </c>
      <c r="P202" s="8" t="str">
        <f t="shared" si="89"/>
        <v>Nee</v>
      </c>
      <c r="Q202" s="8">
        <f t="shared" si="90"/>
        <v>0</v>
      </c>
      <c r="R202" s="1">
        <v>5.2253546417669237E-2</v>
      </c>
      <c r="S202" s="8">
        <f t="shared" si="91"/>
        <v>0</v>
      </c>
      <c r="T202" s="1">
        <v>6.4459213490198272E-2</v>
      </c>
      <c r="U202" s="8">
        <f t="shared" si="92"/>
        <v>0</v>
      </c>
      <c r="V202" s="1">
        <v>2.75094122902176E-2</v>
      </c>
      <c r="W202" s="4">
        <f t="shared" si="93"/>
        <v>0</v>
      </c>
      <c r="X202" s="5">
        <f t="shared" si="94"/>
        <v>0</v>
      </c>
      <c r="Y202" s="5">
        <f t="shared" si="95"/>
        <v>0</v>
      </c>
      <c r="Z202" s="1">
        <v>6.2596515857316057E-2</v>
      </c>
      <c r="AA202" s="5">
        <f t="shared" si="100"/>
        <v>0</v>
      </c>
      <c r="AB202" s="5">
        <f t="shared" si="96"/>
        <v>0</v>
      </c>
      <c r="AC202" s="5">
        <f t="shared" si="101"/>
        <v>0.5</v>
      </c>
      <c r="AD202" s="5">
        <f t="shared" si="102"/>
        <v>0</v>
      </c>
      <c r="AE202" s="1">
        <v>0.54173951885648652</v>
      </c>
      <c r="AF202" s="5">
        <f t="shared" si="103"/>
        <v>0</v>
      </c>
      <c r="AG202" s="5">
        <f t="shared" si="104"/>
        <v>0</v>
      </c>
      <c r="AH202" s="1">
        <v>-6.9553750693806624E-3</v>
      </c>
      <c r="AI202" s="6">
        <f t="shared" si="97"/>
        <v>1</v>
      </c>
      <c r="AJ202" s="23">
        <v>2032.1818778151921</v>
      </c>
      <c r="AO202" t="s">
        <v>326</v>
      </c>
      <c r="AP202" s="7">
        <v>0.2165</v>
      </c>
      <c r="AQ202" s="10">
        <f t="shared" si="105"/>
        <v>0</v>
      </c>
      <c r="AR202" s="10">
        <f t="shared" si="106"/>
        <v>0</v>
      </c>
      <c r="AS202" s="9">
        <f t="shared" si="107"/>
        <v>8</v>
      </c>
      <c r="AV202" s="1"/>
    </row>
    <row r="203" spans="1:48" x14ac:dyDescent="0.35">
      <c r="A203" t="s">
        <v>191</v>
      </c>
      <c r="B203" s="1">
        <v>0.1275915060072646</v>
      </c>
      <c r="C203" s="5">
        <f t="shared" si="98"/>
        <v>0</v>
      </c>
      <c r="D203" s="5">
        <f t="shared" si="99"/>
        <v>0</v>
      </c>
      <c r="E203" s="1">
        <v>0.71944677284157588</v>
      </c>
      <c r="F203" s="5">
        <f t="shared" si="81"/>
        <v>0</v>
      </c>
      <c r="G203" s="5">
        <f t="shared" si="82"/>
        <v>0</v>
      </c>
      <c r="H203" s="1">
        <v>3.5483934059793283E-2</v>
      </c>
      <c r="I203" s="5">
        <f t="shared" si="83"/>
        <v>0</v>
      </c>
      <c r="J203" s="5">
        <f t="shared" si="84"/>
        <v>0</v>
      </c>
      <c r="K203" s="1">
        <v>0.36108308653627103</v>
      </c>
      <c r="L203" s="5">
        <f t="shared" si="85"/>
        <v>0</v>
      </c>
      <c r="M203" s="5">
        <f t="shared" si="86"/>
        <v>0</v>
      </c>
      <c r="N203" s="8">
        <f t="shared" si="87"/>
        <v>0</v>
      </c>
      <c r="O203" s="8">
        <f t="shared" si="88"/>
        <v>0</v>
      </c>
      <c r="P203" s="8" t="str">
        <f t="shared" si="89"/>
        <v>Nee</v>
      </c>
      <c r="Q203" s="8">
        <f t="shared" si="90"/>
        <v>0</v>
      </c>
      <c r="R203" s="1">
        <v>5.2257943988723014E-2</v>
      </c>
      <c r="S203" s="8">
        <f t="shared" si="91"/>
        <v>0</v>
      </c>
      <c r="T203" s="1">
        <v>0.12827114993015937</v>
      </c>
      <c r="U203" s="8">
        <f t="shared" si="92"/>
        <v>0</v>
      </c>
      <c r="V203" s="1">
        <v>7.6851075719474707E-2</v>
      </c>
      <c r="W203" s="4">
        <f t="shared" si="93"/>
        <v>0</v>
      </c>
      <c r="X203" s="5">
        <f t="shared" si="94"/>
        <v>0</v>
      </c>
      <c r="Y203" s="5">
        <f t="shared" si="95"/>
        <v>0</v>
      </c>
      <c r="Z203" s="1">
        <v>1.0432383347303717E-2</v>
      </c>
      <c r="AA203" s="5">
        <f t="shared" si="100"/>
        <v>0.5</v>
      </c>
      <c r="AB203" s="5">
        <f t="shared" si="96"/>
        <v>0</v>
      </c>
      <c r="AC203" s="5">
        <f t="shared" si="101"/>
        <v>0</v>
      </c>
      <c r="AD203" s="5">
        <f t="shared" si="102"/>
        <v>0</v>
      </c>
      <c r="AE203" s="1">
        <v>0.68039418796718831</v>
      </c>
      <c r="AF203" s="5">
        <f t="shared" si="103"/>
        <v>0</v>
      </c>
      <c r="AG203" s="5">
        <f t="shared" si="104"/>
        <v>0</v>
      </c>
      <c r="AH203" s="1">
        <v>4.2296752680286702E-2</v>
      </c>
      <c r="AI203" s="6">
        <f t="shared" si="97"/>
        <v>0</v>
      </c>
      <c r="AJ203" s="23">
        <v>1667.309149436672</v>
      </c>
      <c r="AL203" s="5">
        <v>1</v>
      </c>
      <c r="AO203" t="s">
        <v>327</v>
      </c>
      <c r="AP203" s="7">
        <v>0.22249999999999998</v>
      </c>
      <c r="AQ203" s="10">
        <f t="shared" si="105"/>
        <v>0</v>
      </c>
      <c r="AR203" s="10">
        <f t="shared" si="106"/>
        <v>0</v>
      </c>
      <c r="AS203" s="9">
        <f t="shared" si="107"/>
        <v>8.5</v>
      </c>
      <c r="AV203" s="1"/>
    </row>
    <row r="204" spans="1:48" x14ac:dyDescent="0.35">
      <c r="A204" t="s">
        <v>192</v>
      </c>
      <c r="B204" s="1">
        <v>2.9233038039556118E-2</v>
      </c>
      <c r="C204" s="5">
        <f t="shared" si="98"/>
        <v>0</v>
      </c>
      <c r="D204" s="5">
        <f t="shared" si="99"/>
        <v>0</v>
      </c>
      <c r="E204" s="1">
        <v>5.128071037851293E-2</v>
      </c>
      <c r="F204" s="5">
        <f t="shared" si="81"/>
        <v>0</v>
      </c>
      <c r="G204" s="5">
        <f t="shared" si="82"/>
        <v>0</v>
      </c>
      <c r="H204" s="1">
        <v>-7.1441570530587448E-3</v>
      </c>
      <c r="I204" s="5">
        <f t="shared" si="83"/>
        <v>0</v>
      </c>
      <c r="J204" s="5">
        <f t="shared" si="84"/>
        <v>0</v>
      </c>
      <c r="K204" s="1">
        <v>0.54728034021138716</v>
      </c>
      <c r="L204" s="5">
        <f t="shared" si="85"/>
        <v>0</v>
      </c>
      <c r="M204" s="5">
        <f t="shared" si="86"/>
        <v>0</v>
      </c>
      <c r="N204" s="8">
        <f t="shared" si="87"/>
        <v>0</v>
      </c>
      <c r="O204" s="8">
        <f t="shared" si="88"/>
        <v>1</v>
      </c>
      <c r="P204" s="8" t="str">
        <f t="shared" si="89"/>
        <v>Nee</v>
      </c>
      <c r="Q204" s="8">
        <f t="shared" si="90"/>
        <v>0</v>
      </c>
      <c r="R204" s="1">
        <v>9.2725487233721107E-2</v>
      </c>
      <c r="S204" s="8">
        <f t="shared" si="91"/>
        <v>0</v>
      </c>
      <c r="T204" s="1">
        <v>0.11923887205254442</v>
      </c>
      <c r="U204" s="8">
        <f t="shared" si="92"/>
        <v>0</v>
      </c>
      <c r="V204" s="1">
        <v>0.11873110834527408</v>
      </c>
      <c r="W204" s="4">
        <f t="shared" si="93"/>
        <v>0</v>
      </c>
      <c r="X204" s="5">
        <f t="shared" si="94"/>
        <v>0</v>
      </c>
      <c r="Y204" s="5">
        <f t="shared" si="95"/>
        <v>0</v>
      </c>
      <c r="Z204" s="1">
        <v>0.10933103931555993</v>
      </c>
      <c r="AA204" s="5">
        <f t="shared" si="100"/>
        <v>0</v>
      </c>
      <c r="AB204" s="5">
        <f t="shared" si="96"/>
        <v>0</v>
      </c>
      <c r="AC204" s="5">
        <f t="shared" si="101"/>
        <v>0.5</v>
      </c>
      <c r="AD204" s="5">
        <f t="shared" si="102"/>
        <v>0.5</v>
      </c>
      <c r="AE204" s="1">
        <v>0.65597054732196092</v>
      </c>
      <c r="AF204" s="5">
        <f t="shared" si="103"/>
        <v>0</v>
      </c>
      <c r="AG204" s="5">
        <f t="shared" si="104"/>
        <v>0</v>
      </c>
      <c r="AH204" s="1">
        <v>3.8537052189772089E-2</v>
      </c>
      <c r="AI204" s="6">
        <f t="shared" si="97"/>
        <v>0</v>
      </c>
      <c r="AJ204" s="23">
        <v>2057.6686502476609</v>
      </c>
      <c r="AO204" t="s">
        <v>327</v>
      </c>
      <c r="AP204" s="7">
        <v>0.1535</v>
      </c>
      <c r="AQ204" s="10">
        <f t="shared" si="105"/>
        <v>0</v>
      </c>
      <c r="AR204" s="10">
        <f t="shared" si="106"/>
        <v>0</v>
      </c>
      <c r="AS204" s="9">
        <f t="shared" si="107"/>
        <v>9</v>
      </c>
      <c r="AV204" s="1"/>
    </row>
    <row r="205" spans="1:48" x14ac:dyDescent="0.35">
      <c r="A205" t="s">
        <v>193</v>
      </c>
      <c r="B205" s="1">
        <v>2.9198635976129584E-2</v>
      </c>
      <c r="C205" s="5">
        <f t="shared" si="98"/>
        <v>0</v>
      </c>
      <c r="D205" s="5">
        <f t="shared" si="99"/>
        <v>0</v>
      </c>
      <c r="E205" s="1">
        <v>0.48001604733965197</v>
      </c>
      <c r="F205" s="5">
        <f t="shared" si="81"/>
        <v>0</v>
      </c>
      <c r="G205" s="5">
        <f t="shared" si="82"/>
        <v>0</v>
      </c>
      <c r="H205" s="1">
        <v>0.49746426959530615</v>
      </c>
      <c r="I205" s="5">
        <f t="shared" si="83"/>
        <v>0</v>
      </c>
      <c r="J205" s="5">
        <f t="shared" si="84"/>
        <v>0</v>
      </c>
      <c r="K205" s="1">
        <v>0.2613711864102426</v>
      </c>
      <c r="L205" s="5">
        <f t="shared" si="85"/>
        <v>0</v>
      </c>
      <c r="M205" s="5">
        <f t="shared" si="86"/>
        <v>0</v>
      </c>
      <c r="N205" s="8">
        <f t="shared" si="87"/>
        <v>0</v>
      </c>
      <c r="O205" s="8">
        <f t="shared" si="88"/>
        <v>0</v>
      </c>
      <c r="P205" s="8" t="str">
        <f t="shared" si="89"/>
        <v>Nee</v>
      </c>
      <c r="Q205" s="8">
        <f t="shared" si="90"/>
        <v>0</v>
      </c>
      <c r="R205" s="1">
        <v>-7.9787966405066774E-2</v>
      </c>
      <c r="S205" s="8">
        <f t="shared" si="91"/>
        <v>1</v>
      </c>
      <c r="T205" s="1">
        <v>1.4282059385675802E-2</v>
      </c>
      <c r="U205" s="8">
        <f t="shared" si="92"/>
        <v>0</v>
      </c>
      <c r="V205" s="1">
        <v>6.1857479564715913E-2</v>
      </c>
      <c r="W205" s="4">
        <f t="shared" si="93"/>
        <v>0</v>
      </c>
      <c r="X205" s="5">
        <f t="shared" si="94"/>
        <v>0</v>
      </c>
      <c r="Y205" s="5">
        <f t="shared" si="95"/>
        <v>0</v>
      </c>
      <c r="Z205" s="1">
        <v>4.1262348929341559E-2</v>
      </c>
      <c r="AA205" s="5">
        <f t="shared" si="100"/>
        <v>0</v>
      </c>
      <c r="AB205" s="5">
        <f t="shared" si="96"/>
        <v>0</v>
      </c>
      <c r="AC205" s="5">
        <f t="shared" si="101"/>
        <v>0</v>
      </c>
      <c r="AD205" s="5">
        <f t="shared" si="102"/>
        <v>0</v>
      </c>
      <c r="AE205" s="1">
        <v>0.63681035566168154</v>
      </c>
      <c r="AF205" s="5">
        <f t="shared" si="103"/>
        <v>0</v>
      </c>
      <c r="AG205" s="5">
        <f t="shared" si="104"/>
        <v>0</v>
      </c>
      <c r="AH205" s="1">
        <v>2.7520029203194563E-2</v>
      </c>
      <c r="AI205" s="6">
        <f t="shared" si="97"/>
        <v>0</v>
      </c>
      <c r="AJ205" s="23">
        <v>1793.0069754894405</v>
      </c>
      <c r="AO205" t="s">
        <v>327</v>
      </c>
      <c r="AP205" s="7">
        <v>0.19500000000000001</v>
      </c>
      <c r="AQ205" s="10">
        <f t="shared" si="105"/>
        <v>0</v>
      </c>
      <c r="AR205" s="10">
        <f t="shared" si="106"/>
        <v>0</v>
      </c>
      <c r="AS205" s="9">
        <f t="shared" si="107"/>
        <v>10</v>
      </c>
      <c r="AV205" s="1"/>
    </row>
    <row r="206" spans="1:48" x14ac:dyDescent="0.35">
      <c r="A206" t="s">
        <v>194</v>
      </c>
      <c r="B206" s="1">
        <v>-7.0232680772526535E-2</v>
      </c>
      <c r="C206" s="5">
        <f t="shared" si="98"/>
        <v>0.5</v>
      </c>
      <c r="D206" s="5">
        <f t="shared" si="99"/>
        <v>0.5</v>
      </c>
      <c r="E206" s="1">
        <v>0.24589677674510579</v>
      </c>
      <c r="F206" s="5">
        <f t="shared" si="81"/>
        <v>0</v>
      </c>
      <c r="G206" s="5">
        <f t="shared" si="82"/>
        <v>0</v>
      </c>
      <c r="H206" s="1">
        <v>0.24014765012194317</v>
      </c>
      <c r="I206" s="5">
        <f t="shared" si="83"/>
        <v>0</v>
      </c>
      <c r="J206" s="5">
        <f t="shared" si="84"/>
        <v>0</v>
      </c>
      <c r="K206" s="1">
        <v>0.50625254859317659</v>
      </c>
      <c r="L206" s="5">
        <f t="shared" si="85"/>
        <v>0</v>
      </c>
      <c r="M206" s="5">
        <f t="shared" si="86"/>
        <v>0</v>
      </c>
      <c r="N206" s="8">
        <f t="shared" si="87"/>
        <v>0</v>
      </c>
      <c r="O206" s="8">
        <f t="shared" si="88"/>
        <v>1</v>
      </c>
      <c r="P206" s="8" t="str">
        <f t="shared" si="89"/>
        <v>Nee</v>
      </c>
      <c r="Q206" s="8">
        <f t="shared" si="90"/>
        <v>0</v>
      </c>
      <c r="R206" s="1">
        <v>3.9869223680168514E-2</v>
      </c>
      <c r="S206" s="8">
        <f t="shared" si="91"/>
        <v>0</v>
      </c>
      <c r="T206" s="1">
        <v>5.3185120140496527E-2</v>
      </c>
      <c r="U206" s="8">
        <f t="shared" si="92"/>
        <v>0</v>
      </c>
      <c r="V206" s="1">
        <v>-1.456726649528706E-2</v>
      </c>
      <c r="W206" s="4">
        <f t="shared" si="93"/>
        <v>1</v>
      </c>
      <c r="X206" s="5">
        <f t="shared" si="94"/>
        <v>0</v>
      </c>
      <c r="Y206" s="5">
        <f t="shared" si="95"/>
        <v>0</v>
      </c>
      <c r="Z206" s="1">
        <v>3.2986454419616375E-2</v>
      </c>
      <c r="AA206" s="5">
        <f t="shared" si="100"/>
        <v>0</v>
      </c>
      <c r="AB206" s="5">
        <f t="shared" si="96"/>
        <v>0</v>
      </c>
      <c r="AC206" s="5">
        <f t="shared" si="101"/>
        <v>0</v>
      </c>
      <c r="AD206" s="5">
        <f t="shared" si="102"/>
        <v>0</v>
      </c>
      <c r="AE206" s="1">
        <v>0.61999868169533978</v>
      </c>
      <c r="AF206" s="5">
        <f t="shared" si="103"/>
        <v>0</v>
      </c>
      <c r="AG206" s="5">
        <f t="shared" si="104"/>
        <v>0</v>
      </c>
      <c r="AH206" s="1">
        <v>2.5082591786961966E-2</v>
      </c>
      <c r="AI206" s="6">
        <f t="shared" si="97"/>
        <v>0</v>
      </c>
      <c r="AJ206" s="23">
        <v>1967.5301348547719</v>
      </c>
      <c r="AO206" t="s">
        <v>327</v>
      </c>
      <c r="AP206" s="7">
        <v>0.28199999999999997</v>
      </c>
      <c r="AQ206" s="10">
        <f t="shared" si="105"/>
        <v>0.5</v>
      </c>
      <c r="AR206" s="10">
        <f t="shared" si="106"/>
        <v>0</v>
      </c>
      <c r="AS206" s="9">
        <f t="shared" si="107"/>
        <v>8</v>
      </c>
      <c r="AV206" s="1"/>
    </row>
    <row r="207" spans="1:48" x14ac:dyDescent="0.35">
      <c r="A207" t="s">
        <v>195</v>
      </c>
      <c r="B207" s="1">
        <v>6.4583693626179356E-2</v>
      </c>
      <c r="C207" s="5">
        <f t="shared" si="98"/>
        <v>0</v>
      </c>
      <c r="D207" s="5">
        <f t="shared" si="99"/>
        <v>0</v>
      </c>
      <c r="E207" s="1">
        <v>0.33374646913010897</v>
      </c>
      <c r="F207" s="5">
        <f t="shared" si="81"/>
        <v>0</v>
      </c>
      <c r="G207" s="5">
        <f t="shared" si="82"/>
        <v>0</v>
      </c>
      <c r="H207" s="1">
        <v>0.30950865663611388</v>
      </c>
      <c r="I207" s="5">
        <f t="shared" si="83"/>
        <v>0</v>
      </c>
      <c r="J207" s="5">
        <f t="shared" si="84"/>
        <v>0</v>
      </c>
      <c r="K207" s="1">
        <v>0.26720778297190428</v>
      </c>
      <c r="L207" s="5">
        <f t="shared" si="85"/>
        <v>0</v>
      </c>
      <c r="M207" s="5">
        <f t="shared" si="86"/>
        <v>0</v>
      </c>
      <c r="N207" s="8">
        <f t="shared" si="87"/>
        <v>0</v>
      </c>
      <c r="O207" s="8">
        <f t="shared" si="88"/>
        <v>0</v>
      </c>
      <c r="P207" s="8" t="str">
        <f t="shared" si="89"/>
        <v>Nee</v>
      </c>
      <c r="Q207" s="8">
        <f t="shared" si="90"/>
        <v>0</v>
      </c>
      <c r="R207" s="1">
        <v>7.9036753670288992E-2</v>
      </c>
      <c r="S207" s="8">
        <f t="shared" si="91"/>
        <v>0</v>
      </c>
      <c r="T207" s="1">
        <v>-5.1136890951276104E-2</v>
      </c>
      <c r="U207" s="8">
        <f t="shared" si="92"/>
        <v>1</v>
      </c>
      <c r="V207" s="1">
        <v>6.4948790376818277E-2</v>
      </c>
      <c r="W207" s="4">
        <f t="shared" si="93"/>
        <v>0</v>
      </c>
      <c r="X207" s="5">
        <f t="shared" si="94"/>
        <v>0</v>
      </c>
      <c r="Y207" s="5">
        <f t="shared" si="95"/>
        <v>0</v>
      </c>
      <c r="Z207" s="1">
        <v>3.8431236909359926E-4</v>
      </c>
      <c r="AA207" s="5">
        <f t="shared" si="100"/>
        <v>0.5</v>
      </c>
      <c r="AB207" s="5">
        <f t="shared" si="96"/>
        <v>0</v>
      </c>
      <c r="AC207" s="5">
        <f t="shared" si="101"/>
        <v>0</v>
      </c>
      <c r="AD207" s="5">
        <f t="shared" si="102"/>
        <v>0</v>
      </c>
      <c r="AE207" s="1">
        <v>0.71848158182971122</v>
      </c>
      <c r="AF207" s="5">
        <f t="shared" si="103"/>
        <v>0</v>
      </c>
      <c r="AG207" s="5">
        <f t="shared" si="104"/>
        <v>0</v>
      </c>
      <c r="AH207" s="1">
        <v>4.6153523183643665E-2</v>
      </c>
      <c r="AI207" s="6">
        <f t="shared" si="97"/>
        <v>0</v>
      </c>
      <c r="AJ207" s="23">
        <v>1846.0697681476086</v>
      </c>
      <c r="AO207" t="s">
        <v>327</v>
      </c>
      <c r="AP207" s="7">
        <v>0.22349999999999998</v>
      </c>
      <c r="AQ207" s="10">
        <f t="shared" si="105"/>
        <v>0</v>
      </c>
      <c r="AR207" s="10">
        <f t="shared" si="106"/>
        <v>0</v>
      </c>
      <c r="AS207" s="9">
        <f t="shared" si="107"/>
        <v>9.5</v>
      </c>
      <c r="AV207" s="1"/>
    </row>
    <row r="208" spans="1:48" x14ac:dyDescent="0.35">
      <c r="A208" t="s">
        <v>196</v>
      </c>
      <c r="B208" s="1">
        <v>2.4764485008936434E-2</v>
      </c>
      <c r="C208" s="5">
        <f t="shared" si="98"/>
        <v>0</v>
      </c>
      <c r="D208" s="5">
        <f t="shared" si="99"/>
        <v>0</v>
      </c>
      <c r="E208" s="1">
        <v>0.11740467372997028</v>
      </c>
      <c r="F208" s="5">
        <f t="shared" si="81"/>
        <v>0</v>
      </c>
      <c r="G208" s="5">
        <f t="shared" si="82"/>
        <v>0</v>
      </c>
      <c r="H208" s="1">
        <v>0.12495928384900257</v>
      </c>
      <c r="I208" s="5">
        <f t="shared" si="83"/>
        <v>0</v>
      </c>
      <c r="J208" s="5">
        <f t="shared" si="84"/>
        <v>0</v>
      </c>
      <c r="K208" s="1">
        <v>0.35007250159503511</v>
      </c>
      <c r="L208" s="5">
        <f t="shared" si="85"/>
        <v>0</v>
      </c>
      <c r="M208" s="5">
        <f t="shared" si="86"/>
        <v>0</v>
      </c>
      <c r="N208" s="8">
        <f t="shared" si="87"/>
        <v>0</v>
      </c>
      <c r="O208" s="8">
        <f t="shared" si="88"/>
        <v>0</v>
      </c>
      <c r="P208" s="8" t="str">
        <f t="shared" si="89"/>
        <v>Nee</v>
      </c>
      <c r="Q208" s="8">
        <f t="shared" si="90"/>
        <v>0</v>
      </c>
      <c r="R208" s="1">
        <v>9.7262190354101399E-2</v>
      </c>
      <c r="S208" s="8">
        <f t="shared" si="91"/>
        <v>0</v>
      </c>
      <c r="T208" s="1">
        <v>2.9915400533973815E-2</v>
      </c>
      <c r="U208" s="8">
        <f t="shared" si="92"/>
        <v>0</v>
      </c>
      <c r="V208" s="1">
        <v>2.8988045264204298E-2</v>
      </c>
      <c r="W208" s="4">
        <f t="shared" si="93"/>
        <v>0</v>
      </c>
      <c r="X208" s="5">
        <f t="shared" si="94"/>
        <v>0</v>
      </c>
      <c r="Y208" s="5">
        <f t="shared" si="95"/>
        <v>0</v>
      </c>
      <c r="Z208" s="1">
        <v>9.5287639905433462E-5</v>
      </c>
      <c r="AA208" s="5">
        <f t="shared" si="100"/>
        <v>0.5</v>
      </c>
      <c r="AB208" s="5">
        <f t="shared" si="96"/>
        <v>0</v>
      </c>
      <c r="AC208" s="5">
        <f t="shared" si="101"/>
        <v>0</v>
      </c>
      <c r="AD208" s="5">
        <f t="shared" si="102"/>
        <v>0</v>
      </c>
      <c r="AE208" s="1">
        <v>0.75341103997445258</v>
      </c>
      <c r="AF208" s="5">
        <f t="shared" si="103"/>
        <v>0.5</v>
      </c>
      <c r="AG208" s="5">
        <f t="shared" si="104"/>
        <v>0</v>
      </c>
      <c r="AH208" s="1">
        <v>-2.3834382446373006E-2</v>
      </c>
      <c r="AI208" s="6">
        <f t="shared" si="97"/>
        <v>1</v>
      </c>
      <c r="AJ208" s="23">
        <v>2970.350260119274</v>
      </c>
      <c r="AN208" s="5">
        <v>1</v>
      </c>
      <c r="AO208" t="s">
        <v>328</v>
      </c>
      <c r="AP208" s="7">
        <v>0.2155</v>
      </c>
      <c r="AQ208" s="10">
        <f t="shared" si="105"/>
        <v>0</v>
      </c>
      <c r="AR208" s="10">
        <f t="shared" si="106"/>
        <v>0</v>
      </c>
      <c r="AS208" s="9">
        <f t="shared" si="107"/>
        <v>7</v>
      </c>
      <c r="AV208" s="1"/>
    </row>
    <row r="209" spans="1:48" x14ac:dyDescent="0.35">
      <c r="A209" t="s">
        <v>197</v>
      </c>
      <c r="B209" s="1">
        <v>-8.8638568957515929E-2</v>
      </c>
      <c r="C209" s="5">
        <f t="shared" si="98"/>
        <v>0.5</v>
      </c>
      <c r="D209" s="5">
        <f t="shared" si="99"/>
        <v>0.5</v>
      </c>
      <c r="E209" s="1">
        <v>0.20534320550141333</v>
      </c>
      <c r="F209" s="5">
        <f t="shared" si="81"/>
        <v>0</v>
      </c>
      <c r="G209" s="5">
        <f t="shared" si="82"/>
        <v>0</v>
      </c>
      <c r="H209" s="1">
        <v>0.19279985655824156</v>
      </c>
      <c r="I209" s="5">
        <f t="shared" si="83"/>
        <v>0</v>
      </c>
      <c r="J209" s="5">
        <f t="shared" si="84"/>
        <v>0</v>
      </c>
      <c r="K209" s="1">
        <v>0.39528488443950066</v>
      </c>
      <c r="L209" s="5">
        <f t="shared" si="85"/>
        <v>0</v>
      </c>
      <c r="M209" s="5">
        <f t="shared" si="86"/>
        <v>0</v>
      </c>
      <c r="N209" s="8">
        <f t="shared" si="87"/>
        <v>0</v>
      </c>
      <c r="O209" s="8">
        <f t="shared" si="88"/>
        <v>1</v>
      </c>
      <c r="P209" s="8" t="str">
        <f t="shared" si="89"/>
        <v>Nee</v>
      </c>
      <c r="Q209" s="8">
        <f t="shared" si="90"/>
        <v>0</v>
      </c>
      <c r="R209" s="1">
        <v>-1.0946777244981736E-2</v>
      </c>
      <c r="S209" s="8">
        <f t="shared" si="91"/>
        <v>1</v>
      </c>
      <c r="T209" s="1">
        <v>5.6225796842418824E-2</v>
      </c>
      <c r="U209" s="8">
        <f t="shared" si="92"/>
        <v>0</v>
      </c>
      <c r="V209" s="1">
        <v>-1.0251866852297177E-2</v>
      </c>
      <c r="W209" s="4">
        <f t="shared" si="93"/>
        <v>1</v>
      </c>
      <c r="X209" s="5">
        <f t="shared" si="94"/>
        <v>0.5</v>
      </c>
      <c r="Y209" s="5">
        <f t="shared" si="95"/>
        <v>0</v>
      </c>
      <c r="Z209" s="1">
        <v>6.3918596802092567E-2</v>
      </c>
      <c r="AA209" s="5">
        <f t="shared" si="100"/>
        <v>0</v>
      </c>
      <c r="AB209" s="5">
        <f t="shared" si="96"/>
        <v>0</v>
      </c>
      <c r="AC209" s="5">
        <f t="shared" si="101"/>
        <v>0.5</v>
      </c>
      <c r="AD209" s="5">
        <f t="shared" si="102"/>
        <v>0</v>
      </c>
      <c r="AE209" s="1">
        <v>0.57433658186727421</v>
      </c>
      <c r="AF209" s="5">
        <f t="shared" si="103"/>
        <v>0</v>
      </c>
      <c r="AG209" s="5">
        <f t="shared" si="104"/>
        <v>0</v>
      </c>
      <c r="AH209" s="1">
        <v>1.8272109215728236E-2</v>
      </c>
      <c r="AI209" s="6">
        <f t="shared" si="97"/>
        <v>0</v>
      </c>
      <c r="AJ209" s="23">
        <v>2807.4570651950085</v>
      </c>
      <c r="AN209" s="5">
        <v>1</v>
      </c>
      <c r="AO209" t="s">
        <v>327</v>
      </c>
      <c r="AP209" s="7">
        <v>0.23699999999999999</v>
      </c>
      <c r="AQ209" s="10">
        <f t="shared" si="105"/>
        <v>0</v>
      </c>
      <c r="AR209" s="10">
        <f t="shared" si="106"/>
        <v>0</v>
      </c>
      <c r="AS209" s="9">
        <f t="shared" si="107"/>
        <v>6</v>
      </c>
      <c r="AV209" s="1"/>
    </row>
    <row r="210" spans="1:48" x14ac:dyDescent="0.35">
      <c r="A210" t="s">
        <v>198</v>
      </c>
      <c r="B210" s="1">
        <v>1.1912259412297814E-2</v>
      </c>
      <c r="C210" s="5">
        <f t="shared" si="98"/>
        <v>0</v>
      </c>
      <c r="D210" s="5">
        <f t="shared" si="99"/>
        <v>0</v>
      </c>
      <c r="E210" s="1">
        <v>0.19151779542556949</v>
      </c>
      <c r="F210" s="5">
        <f t="shared" si="81"/>
        <v>0</v>
      </c>
      <c r="G210" s="5">
        <f t="shared" si="82"/>
        <v>0</v>
      </c>
      <c r="H210" s="1">
        <v>0.20445753521451282</v>
      </c>
      <c r="I210" s="5">
        <f t="shared" si="83"/>
        <v>0</v>
      </c>
      <c r="J210" s="5">
        <f t="shared" si="84"/>
        <v>0</v>
      </c>
      <c r="K210" s="1">
        <v>0.4724375238955893</v>
      </c>
      <c r="L210" s="5">
        <f t="shared" si="85"/>
        <v>0</v>
      </c>
      <c r="M210" s="5">
        <f t="shared" si="86"/>
        <v>0</v>
      </c>
      <c r="N210" s="8">
        <f t="shared" si="87"/>
        <v>0</v>
      </c>
      <c r="O210" s="8">
        <f t="shared" si="88"/>
        <v>0</v>
      </c>
      <c r="P210" s="8" t="str">
        <f t="shared" si="89"/>
        <v>Nee</v>
      </c>
      <c r="Q210" s="8">
        <f t="shared" si="90"/>
        <v>0</v>
      </c>
      <c r="R210" s="1">
        <v>7.9124406112397919E-2</v>
      </c>
      <c r="S210" s="8">
        <f t="shared" si="91"/>
        <v>0</v>
      </c>
      <c r="T210" s="1">
        <v>4.4967505349486528E-2</v>
      </c>
      <c r="U210" s="8">
        <f t="shared" si="92"/>
        <v>0</v>
      </c>
      <c r="V210" s="1">
        <v>2.1013502096741986E-2</v>
      </c>
      <c r="W210" s="4">
        <f t="shared" si="93"/>
        <v>0</v>
      </c>
      <c r="X210" s="5">
        <f t="shared" si="94"/>
        <v>0</v>
      </c>
      <c r="Y210" s="5">
        <f t="shared" si="95"/>
        <v>0</v>
      </c>
      <c r="Z210" s="1">
        <v>-5.0306446905577491E-4</v>
      </c>
      <c r="AA210" s="5">
        <f t="shared" si="100"/>
        <v>0.5</v>
      </c>
      <c r="AB210" s="5">
        <f t="shared" si="96"/>
        <v>0.5</v>
      </c>
      <c r="AC210" s="5">
        <f t="shared" si="101"/>
        <v>0</v>
      </c>
      <c r="AD210" s="5">
        <f t="shared" si="102"/>
        <v>0</v>
      </c>
      <c r="AE210" s="1">
        <v>0.66816945976252284</v>
      </c>
      <c r="AF210" s="5">
        <f t="shared" si="103"/>
        <v>0</v>
      </c>
      <c r="AG210" s="5">
        <f t="shared" si="104"/>
        <v>0</v>
      </c>
      <c r="AH210" s="1">
        <v>1.2834635396454607E-2</v>
      </c>
      <c r="AI210" s="6">
        <f t="shared" si="97"/>
        <v>0</v>
      </c>
      <c r="AJ210" s="23">
        <v>2639.3478014719758</v>
      </c>
      <c r="AN210" s="5">
        <v>1</v>
      </c>
      <c r="AO210" t="s">
        <v>326</v>
      </c>
      <c r="AP210" s="7">
        <v>0.23499999999999999</v>
      </c>
      <c r="AQ210" s="10">
        <f t="shared" si="105"/>
        <v>0</v>
      </c>
      <c r="AR210" s="10">
        <f t="shared" si="106"/>
        <v>0</v>
      </c>
      <c r="AS210" s="9">
        <f t="shared" si="107"/>
        <v>8</v>
      </c>
      <c r="AV210" s="1"/>
    </row>
    <row r="211" spans="1:48" x14ac:dyDescent="0.35">
      <c r="A211" t="s">
        <v>199</v>
      </c>
      <c r="B211" s="1">
        <v>-2.0967483581611403E-2</v>
      </c>
      <c r="C211" s="5">
        <f t="shared" si="98"/>
        <v>0</v>
      </c>
      <c r="D211" s="5">
        <f t="shared" si="99"/>
        <v>0</v>
      </c>
      <c r="E211" s="1">
        <v>0.30211436809226333</v>
      </c>
      <c r="F211" s="5">
        <f t="shared" si="81"/>
        <v>0</v>
      </c>
      <c r="G211" s="5">
        <f t="shared" si="82"/>
        <v>0</v>
      </c>
      <c r="H211" s="1">
        <v>0.33030145763254848</v>
      </c>
      <c r="I211" s="5">
        <f t="shared" si="83"/>
        <v>0</v>
      </c>
      <c r="J211" s="5">
        <f t="shared" si="84"/>
        <v>0</v>
      </c>
      <c r="K211" s="1">
        <v>0.27868309601408231</v>
      </c>
      <c r="L211" s="5">
        <f t="shared" si="85"/>
        <v>0</v>
      </c>
      <c r="M211" s="5">
        <f t="shared" si="86"/>
        <v>0</v>
      </c>
      <c r="N211" s="8">
        <f t="shared" si="87"/>
        <v>0</v>
      </c>
      <c r="O211" s="8">
        <f t="shared" si="88"/>
        <v>0</v>
      </c>
      <c r="P211" s="8" t="str">
        <f t="shared" si="89"/>
        <v>Nee</v>
      </c>
      <c r="Q211" s="8">
        <f t="shared" si="90"/>
        <v>0</v>
      </c>
      <c r="R211" s="1">
        <v>1.3539730013741815E-2</v>
      </c>
      <c r="S211" s="8">
        <f t="shared" si="91"/>
        <v>0</v>
      </c>
      <c r="T211" s="1">
        <v>2.9757627801826114E-2</v>
      </c>
      <c r="U211" s="8">
        <f t="shared" si="92"/>
        <v>0</v>
      </c>
      <c r="V211" s="1">
        <v>1.1212558065032836E-2</v>
      </c>
      <c r="W211" s="4">
        <f t="shared" si="93"/>
        <v>0</v>
      </c>
      <c r="X211" s="5">
        <f t="shared" si="94"/>
        <v>0</v>
      </c>
      <c r="Y211" s="5">
        <f t="shared" si="95"/>
        <v>0</v>
      </c>
      <c r="Z211" s="1">
        <v>1.2650168188370975E-2</v>
      </c>
      <c r="AA211" s="5">
        <f t="shared" si="100"/>
        <v>0.5</v>
      </c>
      <c r="AB211" s="5">
        <f t="shared" si="96"/>
        <v>0</v>
      </c>
      <c r="AC211" s="5">
        <f t="shared" si="101"/>
        <v>0</v>
      </c>
      <c r="AD211" s="5">
        <f t="shared" si="102"/>
        <v>0</v>
      </c>
      <c r="AE211" s="1">
        <v>0.70804571868879829</v>
      </c>
      <c r="AF211" s="5">
        <f t="shared" si="103"/>
        <v>0</v>
      </c>
      <c r="AG211" s="5">
        <f t="shared" si="104"/>
        <v>0</v>
      </c>
      <c r="AH211" s="1">
        <v>1.3315463322667063E-2</v>
      </c>
      <c r="AI211" s="6">
        <f t="shared" si="97"/>
        <v>0</v>
      </c>
      <c r="AJ211" s="23">
        <v>2068.5540748606318</v>
      </c>
      <c r="AO211" t="s">
        <v>327</v>
      </c>
      <c r="AP211" s="7">
        <v>0.253</v>
      </c>
      <c r="AQ211" s="10">
        <f t="shared" si="105"/>
        <v>0.5</v>
      </c>
      <c r="AR211" s="10">
        <f t="shared" si="106"/>
        <v>0</v>
      </c>
      <c r="AS211" s="9">
        <f t="shared" si="107"/>
        <v>9.5</v>
      </c>
      <c r="AV211" s="1"/>
    </row>
    <row r="212" spans="1:48" x14ac:dyDescent="0.35">
      <c r="A212" t="s">
        <v>200</v>
      </c>
      <c r="B212" s="1">
        <v>9.8069907316111218E-2</v>
      </c>
      <c r="C212" s="5">
        <f t="shared" si="98"/>
        <v>0</v>
      </c>
      <c r="D212" s="5">
        <f t="shared" si="99"/>
        <v>0</v>
      </c>
      <c r="E212" s="1">
        <v>5.8247880102543878E-2</v>
      </c>
      <c r="F212" s="5">
        <f t="shared" si="81"/>
        <v>0</v>
      </c>
      <c r="G212" s="5">
        <f t="shared" si="82"/>
        <v>0</v>
      </c>
      <c r="H212" s="1">
        <v>5.6448432261890736E-5</v>
      </c>
      <c r="I212" s="5">
        <f t="shared" si="83"/>
        <v>0</v>
      </c>
      <c r="J212" s="5">
        <f t="shared" si="84"/>
        <v>0</v>
      </c>
      <c r="K212" s="1">
        <v>0.44711806082688121</v>
      </c>
      <c r="L212" s="5">
        <f t="shared" si="85"/>
        <v>0</v>
      </c>
      <c r="M212" s="5">
        <f t="shared" si="86"/>
        <v>0</v>
      </c>
      <c r="N212" s="8">
        <f t="shared" si="87"/>
        <v>0</v>
      </c>
      <c r="O212" s="8">
        <f t="shared" si="88"/>
        <v>0</v>
      </c>
      <c r="P212" s="8" t="str">
        <f t="shared" si="89"/>
        <v>Nee</v>
      </c>
      <c r="Q212" s="8">
        <f t="shared" si="90"/>
        <v>0</v>
      </c>
      <c r="R212" s="1">
        <v>3.7148496909685143E-2</v>
      </c>
      <c r="S212" s="8">
        <f t="shared" si="91"/>
        <v>0</v>
      </c>
      <c r="T212" s="1">
        <v>7.9407035997492978E-2</v>
      </c>
      <c r="U212" s="8">
        <f t="shared" si="92"/>
        <v>0</v>
      </c>
      <c r="V212" s="1">
        <v>9.4877736146716629E-2</v>
      </c>
      <c r="W212" s="4">
        <f t="shared" si="93"/>
        <v>0</v>
      </c>
      <c r="X212" s="5">
        <f t="shared" si="94"/>
        <v>0</v>
      </c>
      <c r="Y212" s="5">
        <f t="shared" si="95"/>
        <v>0</v>
      </c>
      <c r="Z212" s="1">
        <v>4.4212803194636163E-2</v>
      </c>
      <c r="AA212" s="5">
        <f t="shared" si="100"/>
        <v>0</v>
      </c>
      <c r="AB212" s="5">
        <f t="shared" si="96"/>
        <v>0</v>
      </c>
      <c r="AC212" s="5">
        <f t="shared" si="101"/>
        <v>0</v>
      </c>
      <c r="AD212" s="5">
        <f t="shared" si="102"/>
        <v>0</v>
      </c>
      <c r="AE212" s="1">
        <v>0.6580186353776375</v>
      </c>
      <c r="AF212" s="5">
        <f t="shared" si="103"/>
        <v>0</v>
      </c>
      <c r="AG212" s="5">
        <f t="shared" si="104"/>
        <v>0</v>
      </c>
      <c r="AH212" s="1">
        <v>3.7169846716028868E-2</v>
      </c>
      <c r="AI212" s="6">
        <f t="shared" si="97"/>
        <v>0</v>
      </c>
      <c r="AJ212" s="23">
        <v>2016.3301455519941</v>
      </c>
      <c r="AO212" t="s">
        <v>327</v>
      </c>
      <c r="AP212" s="7">
        <v>0.18149999999999999</v>
      </c>
      <c r="AQ212" s="10">
        <f t="shared" si="105"/>
        <v>0</v>
      </c>
      <c r="AR212" s="10">
        <f t="shared" si="106"/>
        <v>0</v>
      </c>
      <c r="AS212" s="9">
        <f t="shared" si="107"/>
        <v>10</v>
      </c>
      <c r="AV212" s="1"/>
    </row>
    <row r="213" spans="1:48" x14ac:dyDescent="0.35">
      <c r="A213" t="s">
        <v>201</v>
      </c>
      <c r="B213" s="1">
        <v>-7.6605724641543624E-2</v>
      </c>
      <c r="C213" s="5">
        <f t="shared" si="98"/>
        <v>0.5</v>
      </c>
      <c r="D213" s="5">
        <f t="shared" si="99"/>
        <v>0.5</v>
      </c>
      <c r="E213" s="1">
        <v>0.59650338468098718</v>
      </c>
      <c r="F213" s="5">
        <f t="shared" si="81"/>
        <v>0</v>
      </c>
      <c r="G213" s="5">
        <f t="shared" si="82"/>
        <v>0</v>
      </c>
      <c r="H213" s="1">
        <v>0.60753691167848201</v>
      </c>
      <c r="I213" s="5">
        <f t="shared" si="83"/>
        <v>0</v>
      </c>
      <c r="J213" s="5">
        <f t="shared" si="84"/>
        <v>0</v>
      </c>
      <c r="K213" s="1">
        <v>0.37234441091728931</v>
      </c>
      <c r="L213" s="5">
        <f t="shared" si="85"/>
        <v>0</v>
      </c>
      <c r="M213" s="5">
        <f t="shared" si="86"/>
        <v>0</v>
      </c>
      <c r="N213" s="8">
        <f t="shared" si="87"/>
        <v>0</v>
      </c>
      <c r="O213" s="8">
        <f t="shared" si="88"/>
        <v>0</v>
      </c>
      <c r="P213" s="8" t="str">
        <f t="shared" si="89"/>
        <v>Nee</v>
      </c>
      <c r="Q213" s="8">
        <f t="shared" si="90"/>
        <v>0</v>
      </c>
      <c r="R213" s="1">
        <v>-4.5999389219728203E-2</v>
      </c>
      <c r="S213" s="8">
        <f t="shared" si="91"/>
        <v>1</v>
      </c>
      <c r="T213" s="1">
        <v>8.0310970342643243E-2</v>
      </c>
      <c r="U213" s="8">
        <f t="shared" si="92"/>
        <v>0</v>
      </c>
      <c r="V213" s="1">
        <v>5.8920100207878044E-2</v>
      </c>
      <c r="W213" s="4">
        <f t="shared" si="93"/>
        <v>0</v>
      </c>
      <c r="X213" s="5">
        <f t="shared" si="94"/>
        <v>0</v>
      </c>
      <c r="Y213" s="5">
        <f t="shared" si="95"/>
        <v>0</v>
      </c>
      <c r="Z213" s="1">
        <v>6.2901764298278345E-2</v>
      </c>
      <c r="AA213" s="5">
        <f t="shared" si="100"/>
        <v>0</v>
      </c>
      <c r="AB213" s="5">
        <f t="shared" si="96"/>
        <v>0</v>
      </c>
      <c r="AC213" s="5">
        <f t="shared" si="101"/>
        <v>0.5</v>
      </c>
      <c r="AD213" s="5">
        <f t="shared" si="102"/>
        <v>0</v>
      </c>
      <c r="AE213" s="1">
        <v>0.74127178721816533</v>
      </c>
      <c r="AF213" s="5">
        <f t="shared" si="103"/>
        <v>0</v>
      </c>
      <c r="AG213" s="5">
        <f t="shared" si="104"/>
        <v>0</v>
      </c>
      <c r="AH213" s="1">
        <v>2.4263317617300887E-2</v>
      </c>
      <c r="AI213" s="6">
        <f t="shared" si="97"/>
        <v>0</v>
      </c>
      <c r="AJ213" s="23">
        <v>1934.0947979578898</v>
      </c>
      <c r="AO213" t="s">
        <v>326</v>
      </c>
      <c r="AP213" s="7">
        <v>0.20350000000000001</v>
      </c>
      <c r="AQ213" s="10">
        <f t="shared" si="105"/>
        <v>0</v>
      </c>
      <c r="AR213" s="10">
        <f t="shared" si="106"/>
        <v>0</v>
      </c>
      <c r="AS213" s="9">
        <f t="shared" si="107"/>
        <v>8.5</v>
      </c>
      <c r="AV213" s="1"/>
    </row>
    <row r="214" spans="1:48" x14ac:dyDescent="0.35">
      <c r="A214" t="s">
        <v>202</v>
      </c>
      <c r="B214" s="1">
        <v>1.5726292693099289E-2</v>
      </c>
      <c r="C214" s="5">
        <f t="shared" si="98"/>
        <v>0</v>
      </c>
      <c r="D214" s="5">
        <f t="shared" si="99"/>
        <v>0</v>
      </c>
      <c r="E214" s="1">
        <v>0.21654139428612876</v>
      </c>
      <c r="F214" s="5">
        <f t="shared" si="81"/>
        <v>0</v>
      </c>
      <c r="G214" s="5">
        <f t="shared" si="82"/>
        <v>0</v>
      </c>
      <c r="H214" s="1">
        <v>0.17950794701386305</v>
      </c>
      <c r="I214" s="5">
        <f t="shared" si="83"/>
        <v>0</v>
      </c>
      <c r="J214" s="5">
        <f t="shared" si="84"/>
        <v>0</v>
      </c>
      <c r="K214" s="1">
        <v>0.59016994182584404</v>
      </c>
      <c r="L214" s="5">
        <f t="shared" si="85"/>
        <v>0</v>
      </c>
      <c r="M214" s="5">
        <f t="shared" si="86"/>
        <v>0</v>
      </c>
      <c r="N214" s="8">
        <f t="shared" si="87"/>
        <v>0</v>
      </c>
      <c r="O214" s="8">
        <f t="shared" si="88"/>
        <v>0</v>
      </c>
      <c r="P214" s="8" t="str">
        <f t="shared" si="89"/>
        <v>Nee</v>
      </c>
      <c r="Q214" s="8">
        <f t="shared" si="90"/>
        <v>0</v>
      </c>
      <c r="R214" s="1">
        <v>4.5804510767034352E-2</v>
      </c>
      <c r="S214" s="8">
        <f t="shared" si="91"/>
        <v>0</v>
      </c>
      <c r="T214" s="1">
        <v>5.2940826707171387E-2</v>
      </c>
      <c r="U214" s="8">
        <f t="shared" si="92"/>
        <v>0</v>
      </c>
      <c r="V214" s="1">
        <v>3.6566237204537007E-2</v>
      </c>
      <c r="W214" s="4">
        <f t="shared" si="93"/>
        <v>0</v>
      </c>
      <c r="X214" s="5">
        <f t="shared" si="94"/>
        <v>0</v>
      </c>
      <c r="Y214" s="5">
        <f t="shared" si="95"/>
        <v>0</v>
      </c>
      <c r="Z214" s="1">
        <v>2.7700080694151034E-2</v>
      </c>
      <c r="AA214" s="5">
        <f t="shared" si="100"/>
        <v>0</v>
      </c>
      <c r="AB214" s="5">
        <f t="shared" si="96"/>
        <v>0</v>
      </c>
      <c r="AC214" s="5">
        <f t="shared" si="101"/>
        <v>0</v>
      </c>
      <c r="AD214" s="5">
        <f t="shared" si="102"/>
        <v>0</v>
      </c>
      <c r="AE214" s="1">
        <v>0.66127496758633819</v>
      </c>
      <c r="AF214" s="5">
        <f t="shared" si="103"/>
        <v>0</v>
      </c>
      <c r="AG214" s="5">
        <f t="shared" si="104"/>
        <v>0</v>
      </c>
      <c r="AH214" s="1">
        <v>3.4937721926791551E-2</v>
      </c>
      <c r="AI214" s="6">
        <f t="shared" si="97"/>
        <v>0</v>
      </c>
      <c r="AJ214" s="23">
        <v>2313.0822111732614</v>
      </c>
      <c r="AO214" t="s">
        <v>326</v>
      </c>
      <c r="AP214" s="7">
        <v>0.1585</v>
      </c>
      <c r="AQ214" s="10">
        <f t="shared" si="105"/>
        <v>0</v>
      </c>
      <c r="AR214" s="10">
        <f t="shared" si="106"/>
        <v>0</v>
      </c>
      <c r="AS214" s="9">
        <f t="shared" si="107"/>
        <v>10</v>
      </c>
      <c r="AV214" s="1"/>
    </row>
    <row r="215" spans="1:48" x14ac:dyDescent="0.35">
      <c r="A215" t="s">
        <v>203</v>
      </c>
      <c r="B215" s="1">
        <v>-3.3474128827877508E-2</v>
      </c>
      <c r="C215" s="5">
        <f t="shared" si="98"/>
        <v>0</v>
      </c>
      <c r="D215" s="5">
        <f t="shared" si="99"/>
        <v>0</v>
      </c>
      <c r="E215" s="1">
        <v>0.16737064413938754</v>
      </c>
      <c r="F215" s="5">
        <f t="shared" si="81"/>
        <v>0</v>
      </c>
      <c r="G215" s="5">
        <f t="shared" si="82"/>
        <v>0</v>
      </c>
      <c r="H215" s="1">
        <v>0.16861224920802534</v>
      </c>
      <c r="I215" s="5">
        <f t="shared" si="83"/>
        <v>0</v>
      </c>
      <c r="J215" s="5">
        <f t="shared" si="84"/>
        <v>0</v>
      </c>
      <c r="K215" s="1">
        <v>0.49945574813698401</v>
      </c>
      <c r="L215" s="5">
        <f t="shared" si="85"/>
        <v>0</v>
      </c>
      <c r="M215" s="5">
        <f t="shared" si="86"/>
        <v>0</v>
      </c>
      <c r="N215" s="8">
        <f t="shared" si="87"/>
        <v>0</v>
      </c>
      <c r="O215" s="8">
        <f t="shared" si="88"/>
        <v>0</v>
      </c>
      <c r="P215" s="8" t="str">
        <f t="shared" si="89"/>
        <v>Nee</v>
      </c>
      <c r="Q215" s="8">
        <f t="shared" si="90"/>
        <v>0</v>
      </c>
      <c r="R215" s="1">
        <v>2.4057482706690149E-2</v>
      </c>
      <c r="S215" s="8">
        <f t="shared" si="91"/>
        <v>0</v>
      </c>
      <c r="T215" s="1">
        <v>6.4731644098851501E-2</v>
      </c>
      <c r="U215" s="8">
        <f t="shared" si="92"/>
        <v>0</v>
      </c>
      <c r="V215" s="1">
        <v>2.1383315733896516E-2</v>
      </c>
      <c r="W215" s="4">
        <f t="shared" si="93"/>
        <v>0</v>
      </c>
      <c r="X215" s="5">
        <f t="shared" si="94"/>
        <v>0</v>
      </c>
      <c r="Y215" s="5">
        <f t="shared" si="95"/>
        <v>0</v>
      </c>
      <c r="Z215" s="1">
        <v>1.6351636747624076E-2</v>
      </c>
      <c r="AA215" s="5">
        <f t="shared" si="100"/>
        <v>0.5</v>
      </c>
      <c r="AB215" s="5">
        <f t="shared" si="96"/>
        <v>0</v>
      </c>
      <c r="AC215" s="5">
        <f t="shared" si="101"/>
        <v>0</v>
      </c>
      <c r="AD215" s="5">
        <f t="shared" si="102"/>
        <v>0</v>
      </c>
      <c r="AE215" s="1">
        <v>0.79743400211193238</v>
      </c>
      <c r="AF215" s="5">
        <f t="shared" si="103"/>
        <v>0.5</v>
      </c>
      <c r="AG215" s="5">
        <f t="shared" si="104"/>
        <v>0</v>
      </c>
      <c r="AH215" s="1">
        <v>4.3211535917599235E-2</v>
      </c>
      <c r="AI215" s="6">
        <f t="shared" si="97"/>
        <v>0</v>
      </c>
      <c r="AJ215" s="23">
        <v>2468.9221267038415</v>
      </c>
      <c r="AN215" s="5">
        <v>1</v>
      </c>
      <c r="AO215" t="s">
        <v>326</v>
      </c>
      <c r="AP215" s="7">
        <v>0.2465</v>
      </c>
      <c r="AQ215" s="10">
        <f t="shared" si="105"/>
        <v>0</v>
      </c>
      <c r="AR215" s="10">
        <f t="shared" si="106"/>
        <v>0</v>
      </c>
      <c r="AS215" s="9">
        <f t="shared" si="107"/>
        <v>8</v>
      </c>
      <c r="AV215" s="1"/>
    </row>
    <row r="216" spans="1:48" x14ac:dyDescent="0.35">
      <c r="A216" t="s">
        <v>204</v>
      </c>
      <c r="B216" s="1">
        <v>0</v>
      </c>
      <c r="C216" s="5">
        <f t="shared" si="98"/>
        <v>0</v>
      </c>
      <c r="D216" s="5">
        <f t="shared" si="99"/>
        <v>0</v>
      </c>
      <c r="E216" s="1">
        <v>0</v>
      </c>
      <c r="F216" s="5">
        <f t="shared" si="81"/>
        <v>0</v>
      </c>
      <c r="G216" s="5">
        <f t="shared" si="82"/>
        <v>0</v>
      </c>
      <c r="H216" s="1">
        <v>1.5975171512577588E-3</v>
      </c>
      <c r="I216" s="5">
        <f t="shared" si="83"/>
        <v>0</v>
      </c>
      <c r="J216" s="5">
        <f t="shared" si="84"/>
        <v>0</v>
      </c>
      <c r="K216" s="1">
        <v>0.11</v>
      </c>
      <c r="L216" s="5">
        <f t="shared" si="85"/>
        <v>0.5</v>
      </c>
      <c r="M216" s="5">
        <f t="shared" si="86"/>
        <v>0</v>
      </c>
      <c r="N216" s="8">
        <f t="shared" si="87"/>
        <v>0</v>
      </c>
      <c r="O216" s="8">
        <f t="shared" si="88"/>
        <v>0</v>
      </c>
      <c r="P216" s="8" t="str">
        <f t="shared" si="89"/>
        <v>Nee</v>
      </c>
      <c r="Q216" s="8">
        <f t="shared" si="90"/>
        <v>0</v>
      </c>
      <c r="R216" s="1">
        <v>3.0369290573372208E-2</v>
      </c>
      <c r="S216" s="8">
        <f t="shared" si="91"/>
        <v>0</v>
      </c>
      <c r="T216" s="1">
        <v>6.3726046036965647E-2</v>
      </c>
      <c r="U216" s="8">
        <f t="shared" si="92"/>
        <v>0</v>
      </c>
      <c r="V216" s="1">
        <v>0</v>
      </c>
      <c r="W216" s="4">
        <f t="shared" si="93"/>
        <v>0</v>
      </c>
      <c r="X216" s="5">
        <f t="shared" si="94"/>
        <v>0</v>
      </c>
      <c r="Y216" s="5">
        <f t="shared" si="95"/>
        <v>0</v>
      </c>
      <c r="Z216" s="1">
        <v>1.0297560710007623E-2</v>
      </c>
      <c r="AA216" s="5">
        <f t="shared" si="100"/>
        <v>0.5</v>
      </c>
      <c r="AB216" s="5">
        <f t="shared" si="96"/>
        <v>0</v>
      </c>
      <c r="AC216" s="5">
        <f t="shared" si="101"/>
        <v>0</v>
      </c>
      <c r="AD216" s="5">
        <f t="shared" si="102"/>
        <v>0</v>
      </c>
      <c r="AE216" s="1">
        <v>0.49071654143526083</v>
      </c>
      <c r="AF216" s="5">
        <f t="shared" si="103"/>
        <v>0</v>
      </c>
      <c r="AG216" s="5">
        <f t="shared" si="104"/>
        <v>0</v>
      </c>
      <c r="AH216" s="1">
        <v>3.9448720196120626E-2</v>
      </c>
      <c r="AI216" s="6">
        <f t="shared" si="97"/>
        <v>0</v>
      </c>
      <c r="AJ216" s="23">
        <v>2315.9781308025581</v>
      </c>
      <c r="AN216" s="5">
        <v>1</v>
      </c>
      <c r="AO216" t="s">
        <v>327</v>
      </c>
      <c r="AP216" s="7">
        <v>2.6499999999999999E-2</v>
      </c>
      <c r="AQ216" s="10">
        <f t="shared" si="105"/>
        <v>0</v>
      </c>
      <c r="AR216" s="10">
        <f t="shared" si="106"/>
        <v>0</v>
      </c>
      <c r="AS216" s="9">
        <f t="shared" si="107"/>
        <v>8</v>
      </c>
      <c r="AV216" s="1"/>
    </row>
    <row r="217" spans="1:48" x14ac:dyDescent="0.35">
      <c r="A217" t="s">
        <v>205</v>
      </c>
      <c r="B217" s="1">
        <v>-8.0110180190519908E-2</v>
      </c>
      <c r="C217" s="5">
        <f t="shared" si="98"/>
        <v>0.5</v>
      </c>
      <c r="D217" s="5">
        <f t="shared" si="99"/>
        <v>0.5</v>
      </c>
      <c r="E217" s="1">
        <v>-0.24834155859061172</v>
      </c>
      <c r="F217" s="5">
        <f t="shared" si="81"/>
        <v>0</v>
      </c>
      <c r="G217" s="5">
        <f t="shared" si="82"/>
        <v>0</v>
      </c>
      <c r="H217" s="1">
        <v>-0.26075519338918857</v>
      </c>
      <c r="I217" s="5">
        <f t="shared" si="83"/>
        <v>0</v>
      </c>
      <c r="J217" s="5">
        <f t="shared" si="84"/>
        <v>0</v>
      </c>
      <c r="K217" s="1">
        <v>0.6671715344967899</v>
      </c>
      <c r="L217" s="5">
        <f t="shared" si="85"/>
        <v>0</v>
      </c>
      <c r="M217" s="5">
        <f t="shared" si="86"/>
        <v>0</v>
      </c>
      <c r="N217" s="8">
        <f t="shared" si="87"/>
        <v>0</v>
      </c>
      <c r="O217" s="8">
        <f t="shared" si="88"/>
        <v>1</v>
      </c>
      <c r="P217" s="8" t="str">
        <f t="shared" si="89"/>
        <v>Nee</v>
      </c>
      <c r="Q217" s="8">
        <f t="shared" si="90"/>
        <v>0</v>
      </c>
      <c r="R217" s="1">
        <v>8.0477373865803614E-2</v>
      </c>
      <c r="S217" s="8">
        <f t="shared" si="91"/>
        <v>0</v>
      </c>
      <c r="T217" s="1">
        <v>0.11416216216216216</v>
      </c>
      <c r="U217" s="8">
        <f t="shared" si="92"/>
        <v>0</v>
      </c>
      <c r="V217" s="1">
        <v>7.5060254791690581E-2</v>
      </c>
      <c r="W217" s="4">
        <f t="shared" si="93"/>
        <v>0</v>
      </c>
      <c r="X217" s="5">
        <f t="shared" si="94"/>
        <v>0</v>
      </c>
      <c r="Y217" s="5">
        <f t="shared" si="95"/>
        <v>0</v>
      </c>
      <c r="Z217" s="1">
        <v>8.1751405945139452E-2</v>
      </c>
      <c r="AA217" s="5">
        <f t="shared" si="100"/>
        <v>0</v>
      </c>
      <c r="AB217" s="5">
        <f t="shared" si="96"/>
        <v>0</v>
      </c>
      <c r="AC217" s="5">
        <f t="shared" si="101"/>
        <v>0.5</v>
      </c>
      <c r="AD217" s="5">
        <f t="shared" si="102"/>
        <v>0.5</v>
      </c>
      <c r="AE217" s="1">
        <v>0.56022036038103984</v>
      </c>
      <c r="AF217" s="5">
        <f t="shared" si="103"/>
        <v>0</v>
      </c>
      <c r="AG217" s="5">
        <f t="shared" si="104"/>
        <v>0</v>
      </c>
      <c r="AH217" s="1">
        <v>1.4830082650504225E-2</v>
      </c>
      <c r="AI217" s="6">
        <f t="shared" si="97"/>
        <v>0</v>
      </c>
      <c r="AJ217" s="23">
        <v>2610.3274038855643</v>
      </c>
      <c r="AN217" s="5">
        <v>1</v>
      </c>
      <c r="AO217" t="s">
        <v>327</v>
      </c>
      <c r="AP217" s="7">
        <v>0.1855</v>
      </c>
      <c r="AQ217" s="10">
        <f t="shared" si="105"/>
        <v>0</v>
      </c>
      <c r="AR217" s="10">
        <f t="shared" si="106"/>
        <v>0</v>
      </c>
      <c r="AS217" s="9">
        <f t="shared" si="107"/>
        <v>7</v>
      </c>
      <c r="AV217" s="1"/>
    </row>
    <row r="218" spans="1:48" x14ac:dyDescent="0.35">
      <c r="A218" t="s">
        <v>206</v>
      </c>
      <c r="B218" s="1">
        <v>4.6689252241652129E-2</v>
      </c>
      <c r="C218" s="5">
        <f t="shared" si="98"/>
        <v>0</v>
      </c>
      <c r="D218" s="5">
        <f t="shared" si="99"/>
        <v>0</v>
      </c>
      <c r="E218" s="1">
        <v>4.3128981214752303E-2</v>
      </c>
      <c r="F218" s="5">
        <f t="shared" si="81"/>
        <v>0</v>
      </c>
      <c r="G218" s="5">
        <f t="shared" si="82"/>
        <v>0</v>
      </c>
      <c r="H218" s="1">
        <v>8.7175518318659481E-2</v>
      </c>
      <c r="I218" s="5">
        <f t="shared" si="83"/>
        <v>0</v>
      </c>
      <c r="J218" s="5">
        <f t="shared" si="84"/>
        <v>0</v>
      </c>
      <c r="K218" s="1">
        <v>0.43742458612867419</v>
      </c>
      <c r="L218" s="5">
        <f t="shared" si="85"/>
        <v>0</v>
      </c>
      <c r="M218" s="5">
        <f t="shared" si="86"/>
        <v>0</v>
      </c>
      <c r="N218" s="8">
        <f t="shared" si="87"/>
        <v>0</v>
      </c>
      <c r="O218" s="8">
        <f t="shared" si="88"/>
        <v>0</v>
      </c>
      <c r="P218" s="8" t="str">
        <f t="shared" si="89"/>
        <v>Nee</v>
      </c>
      <c r="Q218" s="8">
        <f t="shared" si="90"/>
        <v>0</v>
      </c>
      <c r="R218" s="1">
        <v>6.6464918179780313E-2</v>
      </c>
      <c r="S218" s="8">
        <f t="shared" si="91"/>
        <v>0</v>
      </c>
      <c r="T218" s="1">
        <v>9.4260438996407112E-2</v>
      </c>
      <c r="U218" s="8">
        <f t="shared" si="92"/>
        <v>0</v>
      </c>
      <c r="V218" s="1">
        <v>4.4467886558201809E-2</v>
      </c>
      <c r="W218" s="4">
        <f t="shared" si="93"/>
        <v>0</v>
      </c>
      <c r="X218" s="5">
        <f t="shared" si="94"/>
        <v>0</v>
      </c>
      <c r="Y218" s="5">
        <f t="shared" si="95"/>
        <v>0</v>
      </c>
      <c r="Z218" s="1">
        <v>8.9488578731691491E-3</v>
      </c>
      <c r="AA218" s="5">
        <f t="shared" si="100"/>
        <v>0.5</v>
      </c>
      <c r="AB218" s="5">
        <f t="shared" si="96"/>
        <v>0</v>
      </c>
      <c r="AC218" s="5">
        <f t="shared" si="101"/>
        <v>0</v>
      </c>
      <c r="AD218" s="5">
        <f t="shared" si="102"/>
        <v>0</v>
      </c>
      <c r="AE218" s="1">
        <v>0.76762892035541852</v>
      </c>
      <c r="AF218" s="5">
        <f t="shared" si="103"/>
        <v>0.5</v>
      </c>
      <c r="AG218" s="5">
        <f t="shared" si="104"/>
        <v>0</v>
      </c>
      <c r="AH218" s="1">
        <v>4.0087005117677474E-2</v>
      </c>
      <c r="AI218" s="6">
        <f t="shared" si="97"/>
        <v>0</v>
      </c>
      <c r="AJ218" s="23">
        <v>2115.7092717655278</v>
      </c>
      <c r="AO218" t="s">
        <v>326</v>
      </c>
      <c r="AP218" s="7">
        <v>0.23249999999999998</v>
      </c>
      <c r="AQ218" s="10">
        <f t="shared" si="105"/>
        <v>0</v>
      </c>
      <c r="AR218" s="10">
        <f t="shared" si="106"/>
        <v>0</v>
      </c>
      <c r="AS218" s="9">
        <f t="shared" si="107"/>
        <v>9</v>
      </c>
      <c r="AV218" s="1"/>
    </row>
    <row r="219" spans="1:48" x14ac:dyDescent="0.35">
      <c r="A219" t="s">
        <v>207</v>
      </c>
      <c r="B219" s="1">
        <v>-3.4926039732233696E-2</v>
      </c>
      <c r="C219" s="5">
        <f t="shared" si="98"/>
        <v>0</v>
      </c>
      <c r="D219" s="5">
        <f t="shared" si="99"/>
        <v>0</v>
      </c>
      <c r="E219" s="1">
        <v>1.5459151214813173E-2</v>
      </c>
      <c r="F219" s="5">
        <f t="shared" si="81"/>
        <v>0</v>
      </c>
      <c r="G219" s="5">
        <f t="shared" si="82"/>
        <v>0</v>
      </c>
      <c r="H219" s="1">
        <v>2.3261257594997024E-2</v>
      </c>
      <c r="I219" s="5">
        <f t="shared" si="83"/>
        <v>0</v>
      </c>
      <c r="J219" s="5">
        <f t="shared" si="84"/>
        <v>0</v>
      </c>
      <c r="K219" s="1">
        <v>0.60840579937837613</v>
      </c>
      <c r="L219" s="5">
        <f t="shared" si="85"/>
        <v>0</v>
      </c>
      <c r="M219" s="5">
        <f t="shared" si="86"/>
        <v>0</v>
      </c>
      <c r="N219" s="8">
        <f t="shared" si="87"/>
        <v>0</v>
      </c>
      <c r="O219" s="8">
        <f t="shared" si="88"/>
        <v>0</v>
      </c>
      <c r="P219" s="8" t="str">
        <f t="shared" si="89"/>
        <v>Nee</v>
      </c>
      <c r="Q219" s="8">
        <f t="shared" si="90"/>
        <v>0</v>
      </c>
      <c r="R219" s="1">
        <v>7.3048865261638354E-2</v>
      </c>
      <c r="S219" s="8">
        <f t="shared" si="91"/>
        <v>0</v>
      </c>
      <c r="T219" s="1">
        <v>0.10645274939700262</v>
      </c>
      <c r="U219" s="8">
        <f t="shared" si="92"/>
        <v>0</v>
      </c>
      <c r="V219" s="1">
        <v>5.6929959896870309E-2</v>
      </c>
      <c r="W219" s="4">
        <f t="shared" si="93"/>
        <v>0</v>
      </c>
      <c r="X219" s="5">
        <f t="shared" si="94"/>
        <v>0</v>
      </c>
      <c r="Y219" s="5">
        <f t="shared" si="95"/>
        <v>0</v>
      </c>
      <c r="Z219" s="1">
        <v>3.5533897060906788E-2</v>
      </c>
      <c r="AA219" s="5">
        <f t="shared" si="100"/>
        <v>0</v>
      </c>
      <c r="AB219" s="5">
        <f t="shared" si="96"/>
        <v>0</v>
      </c>
      <c r="AC219" s="5">
        <f t="shared" si="101"/>
        <v>0</v>
      </c>
      <c r="AD219" s="5">
        <f t="shared" si="102"/>
        <v>0</v>
      </c>
      <c r="AE219" s="1">
        <v>0.73207292091290466</v>
      </c>
      <c r="AF219" s="5">
        <f t="shared" si="103"/>
        <v>0</v>
      </c>
      <c r="AG219" s="5">
        <f t="shared" si="104"/>
        <v>0</v>
      </c>
      <c r="AH219" s="1">
        <v>2.1975061336834373E-2</v>
      </c>
      <c r="AI219" s="6">
        <f t="shared" si="97"/>
        <v>0</v>
      </c>
      <c r="AJ219" s="23">
        <v>2356.047467083712</v>
      </c>
      <c r="AO219" t="s">
        <v>328</v>
      </c>
      <c r="AP219" s="7">
        <v>0.255</v>
      </c>
      <c r="AQ219" s="10">
        <f t="shared" si="105"/>
        <v>0.5</v>
      </c>
      <c r="AR219" s="10">
        <f t="shared" si="106"/>
        <v>0</v>
      </c>
      <c r="AS219" s="9">
        <f t="shared" si="107"/>
        <v>10</v>
      </c>
      <c r="AV219" s="1"/>
    </row>
    <row r="220" spans="1:48" x14ac:dyDescent="0.35">
      <c r="A220" t="s">
        <v>208</v>
      </c>
      <c r="B220" s="1">
        <v>-3.8490890674214989E-2</v>
      </c>
      <c r="C220" s="5">
        <f t="shared" si="98"/>
        <v>0</v>
      </c>
      <c r="D220" s="5">
        <f t="shared" si="99"/>
        <v>0</v>
      </c>
      <c r="E220" s="1">
        <v>0.73369964894753636</v>
      </c>
      <c r="F220" s="5">
        <f t="shared" si="81"/>
        <v>0</v>
      </c>
      <c r="G220" s="5">
        <f t="shared" si="82"/>
        <v>0</v>
      </c>
      <c r="H220" s="1">
        <v>0.72582469577765751</v>
      </c>
      <c r="I220" s="5">
        <f t="shared" si="83"/>
        <v>0</v>
      </c>
      <c r="J220" s="5">
        <f t="shared" si="84"/>
        <v>0</v>
      </c>
      <c r="K220" s="1">
        <v>0.2107990755655158</v>
      </c>
      <c r="L220" s="5">
        <f t="shared" si="85"/>
        <v>0</v>
      </c>
      <c r="M220" s="5">
        <f t="shared" si="86"/>
        <v>0</v>
      </c>
      <c r="N220" s="8">
        <f t="shared" si="87"/>
        <v>0</v>
      </c>
      <c r="O220" s="8">
        <f t="shared" si="88"/>
        <v>1</v>
      </c>
      <c r="P220" s="8" t="str">
        <f t="shared" si="89"/>
        <v>Nee</v>
      </c>
      <c r="Q220" s="8">
        <f t="shared" si="90"/>
        <v>0</v>
      </c>
      <c r="R220" s="1">
        <v>3.4420545645659779E-2</v>
      </c>
      <c r="S220" s="8">
        <f t="shared" si="91"/>
        <v>0</v>
      </c>
      <c r="T220" s="1">
        <v>3.3875663112051459E-2</v>
      </c>
      <c r="U220" s="8">
        <f t="shared" si="92"/>
        <v>0</v>
      </c>
      <c r="V220" s="1">
        <v>-1.4451428492139477E-2</v>
      </c>
      <c r="W220" s="4">
        <f t="shared" si="93"/>
        <v>1</v>
      </c>
      <c r="X220" s="5">
        <f t="shared" si="94"/>
        <v>0</v>
      </c>
      <c r="Y220" s="5">
        <f t="shared" si="95"/>
        <v>0</v>
      </c>
      <c r="Z220" s="1">
        <v>5.4808586215987455E-3</v>
      </c>
      <c r="AA220" s="5">
        <f t="shared" si="100"/>
        <v>0.5</v>
      </c>
      <c r="AB220" s="5">
        <f t="shared" si="96"/>
        <v>0</v>
      </c>
      <c r="AC220" s="5">
        <f t="shared" si="101"/>
        <v>0</v>
      </c>
      <c r="AD220" s="5">
        <f t="shared" si="102"/>
        <v>0</v>
      </c>
      <c r="AE220" s="1">
        <v>0.70643992000444422</v>
      </c>
      <c r="AF220" s="5">
        <f t="shared" si="103"/>
        <v>0</v>
      </c>
      <c r="AG220" s="5">
        <f t="shared" si="104"/>
        <v>0</v>
      </c>
      <c r="AH220" s="1">
        <v>2.1334561978843366E-2</v>
      </c>
      <c r="AI220" s="6">
        <f t="shared" si="97"/>
        <v>0</v>
      </c>
      <c r="AJ220" s="23">
        <v>2505.6179635551493</v>
      </c>
      <c r="AN220" s="5">
        <v>1</v>
      </c>
      <c r="AO220" t="s">
        <v>326</v>
      </c>
      <c r="AP220" s="7">
        <v>0.24150000000000002</v>
      </c>
      <c r="AQ220" s="10">
        <f t="shared" si="105"/>
        <v>0</v>
      </c>
      <c r="AR220" s="10">
        <f t="shared" si="106"/>
        <v>0</v>
      </c>
      <c r="AS220" s="9">
        <f t="shared" si="107"/>
        <v>7.5</v>
      </c>
      <c r="AV220" s="1"/>
    </row>
    <row r="221" spans="1:48" x14ac:dyDescent="0.35">
      <c r="A221" t="s">
        <v>209</v>
      </c>
      <c r="B221" s="1">
        <v>2.6600282018696794E-2</v>
      </c>
      <c r="C221" s="5">
        <f t="shared" si="98"/>
        <v>0</v>
      </c>
      <c r="D221" s="5">
        <f t="shared" si="99"/>
        <v>0</v>
      </c>
      <c r="E221" s="1">
        <v>-0.16176035374197031</v>
      </c>
      <c r="F221" s="5">
        <f t="shared" si="81"/>
        <v>0</v>
      </c>
      <c r="G221" s="5">
        <f t="shared" si="82"/>
        <v>0</v>
      </c>
      <c r="H221" s="1">
        <v>-0.15421478683216408</v>
      </c>
      <c r="I221" s="5">
        <f t="shared" si="83"/>
        <v>0</v>
      </c>
      <c r="J221" s="5">
        <f t="shared" si="84"/>
        <v>0</v>
      </c>
      <c r="K221" s="1">
        <v>0.36796481494999633</v>
      </c>
      <c r="L221" s="5">
        <f t="shared" si="85"/>
        <v>0</v>
      </c>
      <c r="M221" s="5">
        <f t="shared" si="86"/>
        <v>0</v>
      </c>
      <c r="N221" s="8">
        <f t="shared" si="87"/>
        <v>0</v>
      </c>
      <c r="O221" s="8">
        <f t="shared" si="88"/>
        <v>0</v>
      </c>
      <c r="P221" s="8" t="str">
        <f t="shared" si="89"/>
        <v>Nee</v>
      </c>
      <c r="Q221" s="8">
        <f t="shared" si="90"/>
        <v>0</v>
      </c>
      <c r="R221" s="1">
        <v>-9.4439168513242595E-3</v>
      </c>
      <c r="S221" s="8">
        <f t="shared" si="91"/>
        <v>1</v>
      </c>
      <c r="T221" s="1">
        <v>7.9223643581826209E-2</v>
      </c>
      <c r="U221" s="8">
        <f t="shared" si="92"/>
        <v>0</v>
      </c>
      <c r="V221" s="1">
        <v>4.3277683964973973E-2</v>
      </c>
      <c r="W221" s="4">
        <f t="shared" si="93"/>
        <v>0</v>
      </c>
      <c r="X221" s="5">
        <f t="shared" si="94"/>
        <v>0</v>
      </c>
      <c r="Y221" s="5">
        <f t="shared" si="95"/>
        <v>0</v>
      </c>
      <c r="Z221" s="1">
        <v>-1.7756732761171944E-3</v>
      </c>
      <c r="AA221" s="5">
        <f t="shared" si="100"/>
        <v>0.5</v>
      </c>
      <c r="AB221" s="5">
        <f t="shared" si="96"/>
        <v>0.5</v>
      </c>
      <c r="AC221" s="5">
        <f t="shared" si="101"/>
        <v>0</v>
      </c>
      <c r="AD221" s="5">
        <f t="shared" si="102"/>
        <v>0</v>
      </c>
      <c r="AE221" s="1">
        <v>0.57980955033685566</v>
      </c>
      <c r="AF221" s="5">
        <f t="shared" si="103"/>
        <v>0</v>
      </c>
      <c r="AG221" s="5">
        <f t="shared" si="104"/>
        <v>0</v>
      </c>
      <c r="AH221" s="1">
        <v>3.7851713872882685E-2</v>
      </c>
      <c r="AI221" s="6">
        <f t="shared" si="97"/>
        <v>0</v>
      </c>
      <c r="AJ221" s="23">
        <v>2310.1865439191529</v>
      </c>
      <c r="AN221" s="5">
        <v>1</v>
      </c>
      <c r="AO221" t="s">
        <v>327</v>
      </c>
      <c r="AP221" s="7">
        <v>0.30249999999999999</v>
      </c>
      <c r="AQ221" s="10">
        <f t="shared" si="105"/>
        <v>0.5</v>
      </c>
      <c r="AR221" s="10">
        <f t="shared" si="106"/>
        <v>0.5</v>
      </c>
      <c r="AS221" s="9">
        <f t="shared" si="107"/>
        <v>8</v>
      </c>
      <c r="AV221" s="1"/>
    </row>
    <row r="222" spans="1:48" x14ac:dyDescent="0.35">
      <c r="A222" t="s">
        <v>210</v>
      </c>
      <c r="B222" s="1">
        <v>-4.9146611001964637E-2</v>
      </c>
      <c r="C222" s="5">
        <f t="shared" si="98"/>
        <v>0.5</v>
      </c>
      <c r="D222" s="5">
        <f t="shared" si="99"/>
        <v>0.5</v>
      </c>
      <c r="E222" s="1">
        <v>0.57041994106090377</v>
      </c>
      <c r="F222" s="5">
        <f t="shared" si="81"/>
        <v>0</v>
      </c>
      <c r="G222" s="5">
        <f t="shared" si="82"/>
        <v>0</v>
      </c>
      <c r="H222" s="1">
        <v>0.49349766699410613</v>
      </c>
      <c r="I222" s="5">
        <f t="shared" si="83"/>
        <v>0</v>
      </c>
      <c r="J222" s="5">
        <f t="shared" si="84"/>
        <v>0</v>
      </c>
      <c r="K222" s="1">
        <v>0.24296463333256632</v>
      </c>
      <c r="L222" s="5">
        <f t="shared" si="85"/>
        <v>0</v>
      </c>
      <c r="M222" s="5">
        <f t="shared" si="86"/>
        <v>0</v>
      </c>
      <c r="N222" s="8">
        <f t="shared" si="87"/>
        <v>0</v>
      </c>
      <c r="O222" s="8">
        <f t="shared" si="88"/>
        <v>1</v>
      </c>
      <c r="P222" s="8" t="str">
        <f t="shared" si="89"/>
        <v>Nee</v>
      </c>
      <c r="Q222" s="8">
        <f t="shared" si="90"/>
        <v>0</v>
      </c>
      <c r="R222" s="1">
        <v>4.437213429965981E-3</v>
      </c>
      <c r="S222" s="8">
        <f t="shared" si="91"/>
        <v>0</v>
      </c>
      <c r="T222" s="1">
        <v>9.7309673726388088E-2</v>
      </c>
      <c r="U222" s="8">
        <f t="shared" si="92"/>
        <v>0</v>
      </c>
      <c r="V222" s="1">
        <v>6.6275785854616895E-2</v>
      </c>
      <c r="W222" s="4">
        <f t="shared" si="93"/>
        <v>0</v>
      </c>
      <c r="X222" s="5">
        <f t="shared" si="94"/>
        <v>0</v>
      </c>
      <c r="Y222" s="5">
        <f t="shared" si="95"/>
        <v>0</v>
      </c>
      <c r="Z222" s="1">
        <v>0.13733269891944991</v>
      </c>
      <c r="AA222" s="5">
        <f t="shared" si="100"/>
        <v>0</v>
      </c>
      <c r="AB222" s="5">
        <f t="shared" si="96"/>
        <v>0</v>
      </c>
      <c r="AC222" s="5">
        <f t="shared" si="101"/>
        <v>0.5</v>
      </c>
      <c r="AD222" s="5">
        <f t="shared" si="102"/>
        <v>0.5</v>
      </c>
      <c r="AE222" s="1">
        <v>0.69538924361493126</v>
      </c>
      <c r="AF222" s="5">
        <f t="shared" si="103"/>
        <v>0</v>
      </c>
      <c r="AG222" s="5">
        <f t="shared" si="104"/>
        <v>0</v>
      </c>
      <c r="AH222" s="1">
        <v>1.9376966910427128E-2</v>
      </c>
      <c r="AI222" s="6">
        <f t="shared" si="97"/>
        <v>0</v>
      </c>
      <c r="AJ222" s="23">
        <v>2033.1617920375625</v>
      </c>
      <c r="AO222" t="s">
        <v>327</v>
      </c>
      <c r="AP222" s="7">
        <v>0.2195</v>
      </c>
      <c r="AQ222" s="10">
        <f t="shared" si="105"/>
        <v>0</v>
      </c>
      <c r="AR222" s="10">
        <f t="shared" si="106"/>
        <v>0</v>
      </c>
      <c r="AS222" s="9">
        <f t="shared" si="107"/>
        <v>8</v>
      </c>
      <c r="AV222" s="1"/>
    </row>
    <row r="223" spans="1:48" x14ac:dyDescent="0.35">
      <c r="A223" t="s">
        <v>211</v>
      </c>
      <c r="B223" s="1">
        <v>-5.0652093081990446E-3</v>
      </c>
      <c r="C223" s="5">
        <f t="shared" si="98"/>
        <v>0</v>
      </c>
      <c r="D223" s="5">
        <f t="shared" si="99"/>
        <v>0</v>
      </c>
      <c r="E223" s="1">
        <v>0.60585375435839517</v>
      </c>
      <c r="F223" s="5">
        <f t="shared" si="81"/>
        <v>0</v>
      </c>
      <c r="G223" s="5">
        <f t="shared" si="82"/>
        <v>0</v>
      </c>
      <c r="H223" s="1">
        <v>0.56990367683683996</v>
      </c>
      <c r="I223" s="5">
        <f t="shared" si="83"/>
        <v>0</v>
      </c>
      <c r="J223" s="5">
        <f t="shared" si="84"/>
        <v>0</v>
      </c>
      <c r="K223" s="1">
        <v>0.28411752930929079</v>
      </c>
      <c r="L223" s="5">
        <f t="shared" si="85"/>
        <v>0</v>
      </c>
      <c r="M223" s="5">
        <f t="shared" si="86"/>
        <v>0</v>
      </c>
      <c r="N223" s="8">
        <f t="shared" si="87"/>
        <v>0</v>
      </c>
      <c r="O223" s="8">
        <f t="shared" si="88"/>
        <v>0</v>
      </c>
      <c r="P223" s="8" t="str">
        <f t="shared" si="89"/>
        <v>Nee</v>
      </c>
      <c r="Q223" s="8">
        <f t="shared" si="90"/>
        <v>0</v>
      </c>
      <c r="R223" s="1">
        <v>4.5654041020872893E-2</v>
      </c>
      <c r="S223" s="8">
        <f t="shared" si="91"/>
        <v>0</v>
      </c>
      <c r="T223" s="1">
        <v>4.8670995606963773E-2</v>
      </c>
      <c r="U223" s="8">
        <f t="shared" si="92"/>
        <v>0</v>
      </c>
      <c r="V223" s="1">
        <v>1.7742263629411888E-2</v>
      </c>
      <c r="W223" s="4">
        <f t="shared" si="93"/>
        <v>0</v>
      </c>
      <c r="X223" s="5">
        <f t="shared" si="94"/>
        <v>0</v>
      </c>
      <c r="Y223" s="5">
        <f t="shared" si="95"/>
        <v>0</v>
      </c>
      <c r="Z223" s="1">
        <v>4.2473744396349121E-2</v>
      </c>
      <c r="AA223" s="5">
        <f t="shared" si="100"/>
        <v>0</v>
      </c>
      <c r="AB223" s="5">
        <f t="shared" si="96"/>
        <v>0</v>
      </c>
      <c r="AC223" s="5">
        <f t="shared" si="101"/>
        <v>0</v>
      </c>
      <c r="AD223" s="5">
        <f t="shared" si="102"/>
        <v>0</v>
      </c>
      <c r="AE223" s="1">
        <v>0.73298208936376197</v>
      </c>
      <c r="AF223" s="5">
        <f t="shared" si="103"/>
        <v>0</v>
      </c>
      <c r="AG223" s="5">
        <f t="shared" si="104"/>
        <v>0</v>
      </c>
      <c r="AH223" s="1">
        <v>5.5009936449557019E-2</v>
      </c>
      <c r="AI223" s="6">
        <f t="shared" si="97"/>
        <v>0</v>
      </c>
      <c r="AJ223" s="23">
        <v>2016.6851121241236</v>
      </c>
      <c r="AO223" t="s">
        <v>327</v>
      </c>
      <c r="AP223" s="7">
        <v>0.25950000000000001</v>
      </c>
      <c r="AQ223" s="10">
        <f t="shared" si="105"/>
        <v>0.5</v>
      </c>
      <c r="AR223" s="10">
        <f t="shared" si="106"/>
        <v>0</v>
      </c>
      <c r="AS223" s="9">
        <f t="shared" si="107"/>
        <v>10</v>
      </c>
      <c r="AV223" s="1"/>
    </row>
    <row r="224" spans="1:48" x14ac:dyDescent="0.35">
      <c r="A224" t="s">
        <v>212</v>
      </c>
      <c r="B224" s="1">
        <v>5.5240411842801575E-3</v>
      </c>
      <c r="C224" s="5">
        <f t="shared" si="98"/>
        <v>0</v>
      </c>
      <c r="D224" s="5">
        <f t="shared" si="99"/>
        <v>0</v>
      </c>
      <c r="E224" s="1">
        <v>0.31885322761834911</v>
      </c>
      <c r="F224" s="5">
        <f t="shared" si="81"/>
        <v>0</v>
      </c>
      <c r="G224" s="5">
        <f t="shared" si="82"/>
        <v>0</v>
      </c>
      <c r="H224" s="1">
        <v>0.33619481761379993</v>
      </c>
      <c r="I224" s="5">
        <f t="shared" si="83"/>
        <v>0</v>
      </c>
      <c r="J224" s="5">
        <f t="shared" si="84"/>
        <v>0</v>
      </c>
      <c r="K224" s="1">
        <v>0.50786385806177992</v>
      </c>
      <c r="L224" s="5">
        <f t="shared" si="85"/>
        <v>0</v>
      </c>
      <c r="M224" s="5">
        <f t="shared" si="86"/>
        <v>0</v>
      </c>
      <c r="N224" s="8">
        <f t="shared" si="87"/>
        <v>0</v>
      </c>
      <c r="O224" s="8">
        <f t="shared" si="88"/>
        <v>0</v>
      </c>
      <c r="P224" s="8" t="str">
        <f t="shared" si="89"/>
        <v>Nee</v>
      </c>
      <c r="Q224" s="8">
        <f t="shared" si="90"/>
        <v>0</v>
      </c>
      <c r="R224" s="1">
        <v>4.3640308666818318E-3</v>
      </c>
      <c r="S224" s="8">
        <f t="shared" si="91"/>
        <v>0</v>
      </c>
      <c r="T224" s="1">
        <v>0.11468915845337377</v>
      </c>
      <c r="U224" s="8">
        <f t="shared" si="92"/>
        <v>0</v>
      </c>
      <c r="V224" s="1">
        <v>3.2095143485809247E-2</v>
      </c>
      <c r="W224" s="4">
        <f t="shared" si="93"/>
        <v>0</v>
      </c>
      <c r="X224" s="5">
        <f t="shared" si="94"/>
        <v>0</v>
      </c>
      <c r="Y224" s="5">
        <f t="shared" si="95"/>
        <v>0</v>
      </c>
      <c r="Z224" s="1">
        <v>6.8238155805813707E-3</v>
      </c>
      <c r="AA224" s="5">
        <f t="shared" si="100"/>
        <v>0.5</v>
      </c>
      <c r="AB224" s="5">
        <f t="shared" si="96"/>
        <v>0</v>
      </c>
      <c r="AC224" s="5">
        <f t="shared" si="101"/>
        <v>0</v>
      </c>
      <c r="AD224" s="5">
        <f t="shared" si="102"/>
        <v>0</v>
      </c>
      <c r="AE224" s="1">
        <v>0.70616742951044931</v>
      </c>
      <c r="AF224" s="5">
        <f t="shared" si="103"/>
        <v>0</v>
      </c>
      <c r="AG224" s="5">
        <f t="shared" si="104"/>
        <v>0</v>
      </c>
      <c r="AH224" s="1">
        <v>1.320325572974883E-2</v>
      </c>
      <c r="AI224" s="6">
        <f t="shared" si="97"/>
        <v>0</v>
      </c>
      <c r="AJ224" s="23">
        <v>2115.0218161476787</v>
      </c>
      <c r="AO224" t="s">
        <v>327</v>
      </c>
      <c r="AP224" s="7">
        <v>0.23599999999999999</v>
      </c>
      <c r="AQ224" s="10">
        <f t="shared" si="105"/>
        <v>0</v>
      </c>
      <c r="AR224" s="10">
        <f t="shared" si="106"/>
        <v>0</v>
      </c>
      <c r="AS224" s="9">
        <f t="shared" si="107"/>
        <v>9.5</v>
      </c>
      <c r="AV224" s="1"/>
    </row>
    <row r="225" spans="1:48" x14ac:dyDescent="0.35">
      <c r="A225" t="s">
        <v>213</v>
      </c>
      <c r="B225" s="1">
        <v>-7.1266006115083104E-3</v>
      </c>
      <c r="C225" s="5">
        <f t="shared" si="98"/>
        <v>0</v>
      </c>
      <c r="D225" s="5">
        <f t="shared" si="99"/>
        <v>0</v>
      </c>
      <c r="E225" s="1">
        <v>0.62189935400813812</v>
      </c>
      <c r="F225" s="5">
        <f t="shared" si="81"/>
        <v>0</v>
      </c>
      <c r="G225" s="5">
        <f t="shared" si="82"/>
        <v>0</v>
      </c>
      <c r="H225" s="1">
        <v>0.61943799474317418</v>
      </c>
      <c r="I225" s="5">
        <f t="shared" si="83"/>
        <v>0</v>
      </c>
      <c r="J225" s="5">
        <f t="shared" si="84"/>
        <v>0</v>
      </c>
      <c r="K225" s="1">
        <v>0.31995485495557363</v>
      </c>
      <c r="L225" s="5">
        <f t="shared" si="85"/>
        <v>0</v>
      </c>
      <c r="M225" s="5">
        <f t="shared" si="86"/>
        <v>0</v>
      </c>
      <c r="N225" s="8">
        <f t="shared" si="87"/>
        <v>0</v>
      </c>
      <c r="O225" s="8">
        <f t="shared" si="88"/>
        <v>0</v>
      </c>
      <c r="P225" s="8" t="str">
        <f t="shared" si="89"/>
        <v>Nee</v>
      </c>
      <c r="Q225" s="8">
        <f t="shared" si="90"/>
        <v>0</v>
      </c>
      <c r="R225" s="1">
        <v>-9.6013884223491216E-3</v>
      </c>
      <c r="S225" s="8">
        <f t="shared" si="91"/>
        <v>1</v>
      </c>
      <c r="T225" s="1">
        <v>7.3853517812678793E-2</v>
      </c>
      <c r="U225" s="8">
        <f t="shared" si="92"/>
        <v>0</v>
      </c>
      <c r="V225" s="1">
        <v>3.6046805673693651E-2</v>
      </c>
      <c r="W225" s="4">
        <f t="shared" si="93"/>
        <v>0</v>
      </c>
      <c r="X225" s="5">
        <f t="shared" si="94"/>
        <v>0</v>
      </c>
      <c r="Y225" s="5">
        <f t="shared" si="95"/>
        <v>0</v>
      </c>
      <c r="Z225" s="1">
        <v>3.5021877897576187E-2</v>
      </c>
      <c r="AA225" s="5">
        <f t="shared" si="100"/>
        <v>0</v>
      </c>
      <c r="AB225" s="5">
        <f t="shared" si="96"/>
        <v>0</v>
      </c>
      <c r="AC225" s="5">
        <f t="shared" si="101"/>
        <v>0</v>
      </c>
      <c r="AD225" s="5">
        <f t="shared" si="102"/>
        <v>0</v>
      </c>
      <c r="AE225" s="1">
        <v>0.73365671241484476</v>
      </c>
      <c r="AF225" s="5">
        <f t="shared" si="103"/>
        <v>0</v>
      </c>
      <c r="AG225" s="5">
        <f t="shared" si="104"/>
        <v>0</v>
      </c>
      <c r="AH225" s="1">
        <v>4.5510549655523057E-2</v>
      </c>
      <c r="AI225" s="6">
        <f t="shared" si="97"/>
        <v>0</v>
      </c>
      <c r="AJ225" s="23">
        <v>1787.5205121447709</v>
      </c>
      <c r="AO225" t="s">
        <v>327</v>
      </c>
      <c r="AP225" s="7">
        <v>0.21749999999999997</v>
      </c>
      <c r="AQ225" s="10">
        <f t="shared" si="105"/>
        <v>0</v>
      </c>
      <c r="AR225" s="10">
        <f t="shared" si="106"/>
        <v>0</v>
      </c>
      <c r="AS225" s="9">
        <f t="shared" si="107"/>
        <v>10</v>
      </c>
      <c r="AV225" s="1"/>
    </row>
    <row r="226" spans="1:48" x14ac:dyDescent="0.35">
      <c r="A226" t="s">
        <v>214</v>
      </c>
      <c r="B226" s="1">
        <v>0.11643317767400489</v>
      </c>
      <c r="C226" s="5">
        <f t="shared" si="98"/>
        <v>0</v>
      </c>
      <c r="D226" s="5">
        <f t="shared" si="99"/>
        <v>0</v>
      </c>
      <c r="E226" s="1">
        <v>-0.25090801274924024</v>
      </c>
      <c r="F226" s="5">
        <f t="shared" si="81"/>
        <v>0</v>
      </c>
      <c r="G226" s="5">
        <f t="shared" si="82"/>
        <v>0</v>
      </c>
      <c r="H226" s="1">
        <v>-0.27480839077903785</v>
      </c>
      <c r="I226" s="5">
        <f t="shared" si="83"/>
        <v>0</v>
      </c>
      <c r="J226" s="5">
        <f t="shared" si="84"/>
        <v>0</v>
      </c>
      <c r="K226" s="1">
        <v>0.53045791905895534</v>
      </c>
      <c r="L226" s="5">
        <f t="shared" si="85"/>
        <v>0</v>
      </c>
      <c r="M226" s="5">
        <f t="shared" si="86"/>
        <v>0</v>
      </c>
      <c r="N226" s="8">
        <f t="shared" si="87"/>
        <v>0</v>
      </c>
      <c r="O226" s="8">
        <f t="shared" si="88"/>
        <v>0</v>
      </c>
      <c r="P226" s="8" t="str">
        <f t="shared" si="89"/>
        <v>Nee</v>
      </c>
      <c r="Q226" s="8">
        <f t="shared" si="90"/>
        <v>0</v>
      </c>
      <c r="R226" s="1">
        <v>7.6145848586908774E-2</v>
      </c>
      <c r="S226" s="8">
        <f t="shared" si="91"/>
        <v>0</v>
      </c>
      <c r="T226" s="1">
        <v>0.15457211672373961</v>
      </c>
      <c r="U226" s="8">
        <f t="shared" si="92"/>
        <v>0</v>
      </c>
      <c r="V226" s="1">
        <v>2.7440515899488548E-2</v>
      </c>
      <c r="W226" s="4">
        <f t="shared" si="93"/>
        <v>0</v>
      </c>
      <c r="X226" s="5">
        <f t="shared" si="94"/>
        <v>0</v>
      </c>
      <c r="Y226" s="5">
        <f t="shared" si="95"/>
        <v>0</v>
      </c>
      <c r="Z226" s="1">
        <v>-8.635386553998962E-4</v>
      </c>
      <c r="AA226" s="5">
        <f t="shared" si="100"/>
        <v>0.5</v>
      </c>
      <c r="AB226" s="5">
        <f t="shared" si="96"/>
        <v>0.5</v>
      </c>
      <c r="AC226" s="5">
        <f t="shared" si="101"/>
        <v>0</v>
      </c>
      <c r="AD226" s="5">
        <f t="shared" si="102"/>
        <v>0</v>
      </c>
      <c r="AE226" s="1">
        <v>0.83430435104884737</v>
      </c>
      <c r="AF226" s="5">
        <f t="shared" si="103"/>
        <v>0.5</v>
      </c>
      <c r="AG226" s="5">
        <f t="shared" si="104"/>
        <v>0.5</v>
      </c>
      <c r="AH226" s="1">
        <v>-1.4818145613307821E-2</v>
      </c>
      <c r="AI226" s="6">
        <f t="shared" si="97"/>
        <v>1</v>
      </c>
      <c r="AJ226" s="23">
        <v>2872.6612606854678</v>
      </c>
      <c r="AO226" t="s">
        <v>328</v>
      </c>
      <c r="AP226" s="7">
        <v>0.39800000000000002</v>
      </c>
      <c r="AQ226" s="10">
        <f t="shared" si="105"/>
        <v>0.5</v>
      </c>
      <c r="AR226" s="10">
        <f t="shared" si="106"/>
        <v>0.5</v>
      </c>
      <c r="AS226" s="9">
        <f t="shared" si="107"/>
        <v>7</v>
      </c>
      <c r="AV226" s="1"/>
    </row>
    <row r="227" spans="1:48" x14ac:dyDescent="0.35">
      <c r="A227" t="s">
        <v>215</v>
      </c>
      <c r="B227" s="1">
        <v>3.152443520815177E-2</v>
      </c>
      <c r="C227" s="5">
        <f t="shared" si="98"/>
        <v>0</v>
      </c>
      <c r="D227" s="5">
        <f t="shared" si="99"/>
        <v>0</v>
      </c>
      <c r="E227" s="1">
        <v>-0.20262675694397891</v>
      </c>
      <c r="F227" s="5">
        <f t="shared" si="81"/>
        <v>0</v>
      </c>
      <c r="G227" s="5">
        <f t="shared" si="82"/>
        <v>0</v>
      </c>
      <c r="H227" s="1">
        <v>-0.214368840919756</v>
      </c>
      <c r="I227" s="5">
        <f t="shared" si="83"/>
        <v>0</v>
      </c>
      <c r="J227" s="5">
        <f t="shared" si="84"/>
        <v>0</v>
      </c>
      <c r="K227" s="1">
        <v>0.62486722955335117</v>
      </c>
      <c r="L227" s="5">
        <f t="shared" si="85"/>
        <v>0</v>
      </c>
      <c r="M227" s="5">
        <f t="shared" si="86"/>
        <v>0</v>
      </c>
      <c r="N227" s="8">
        <f t="shared" si="87"/>
        <v>0</v>
      </c>
      <c r="O227" s="8">
        <f t="shared" si="88"/>
        <v>0</v>
      </c>
      <c r="P227" s="8" t="str">
        <f t="shared" si="89"/>
        <v>Nee</v>
      </c>
      <c r="Q227" s="8">
        <f t="shared" si="90"/>
        <v>0</v>
      </c>
      <c r="R227" s="1">
        <v>3.6341449463267679E-2</v>
      </c>
      <c r="S227" s="8">
        <f t="shared" si="91"/>
        <v>0</v>
      </c>
      <c r="T227" s="1">
        <v>0.10176967056901715</v>
      </c>
      <c r="U227" s="8">
        <f t="shared" si="92"/>
        <v>0</v>
      </c>
      <c r="V227" s="1">
        <v>6.0574065384013762E-2</v>
      </c>
      <c r="W227" s="4">
        <f t="shared" si="93"/>
        <v>0</v>
      </c>
      <c r="X227" s="5">
        <f t="shared" si="94"/>
        <v>0</v>
      </c>
      <c r="Y227" s="5">
        <f t="shared" si="95"/>
        <v>0</v>
      </c>
      <c r="Z227" s="1">
        <v>5.3081216062210904E-2</v>
      </c>
      <c r="AA227" s="5">
        <f t="shared" si="100"/>
        <v>0</v>
      </c>
      <c r="AB227" s="5">
        <f t="shared" si="96"/>
        <v>0</v>
      </c>
      <c r="AC227" s="5">
        <f t="shared" si="101"/>
        <v>0.5</v>
      </c>
      <c r="AD227" s="5">
        <f t="shared" si="102"/>
        <v>0</v>
      </c>
      <c r="AE227" s="1">
        <v>0.58438358919353761</v>
      </c>
      <c r="AF227" s="5">
        <f t="shared" si="103"/>
        <v>0</v>
      </c>
      <c r="AG227" s="5">
        <f t="shared" si="104"/>
        <v>0</v>
      </c>
      <c r="AH227" s="1">
        <v>5.4221459145698779E-2</v>
      </c>
      <c r="AI227" s="6">
        <f t="shared" si="97"/>
        <v>0</v>
      </c>
      <c r="AJ227" s="23">
        <v>1864.1755333839674</v>
      </c>
      <c r="AO227" t="s">
        <v>327</v>
      </c>
      <c r="AP227" s="7">
        <v>0.20549999999999999</v>
      </c>
      <c r="AQ227" s="10">
        <f t="shared" si="105"/>
        <v>0</v>
      </c>
      <c r="AR227" s="10">
        <f t="shared" si="106"/>
        <v>0</v>
      </c>
      <c r="AS227" s="9">
        <f t="shared" si="107"/>
        <v>9.5</v>
      </c>
      <c r="AV227" s="1"/>
    </row>
    <row r="228" spans="1:48" x14ac:dyDescent="0.35">
      <c r="A228" t="s">
        <v>216</v>
      </c>
      <c r="B228" s="1">
        <v>-3.593721625482113E-2</v>
      </c>
      <c r="C228" s="5">
        <f t="shared" si="98"/>
        <v>0</v>
      </c>
      <c r="D228" s="5">
        <f t="shared" si="99"/>
        <v>0</v>
      </c>
      <c r="E228" s="1">
        <v>0.77439158257645369</v>
      </c>
      <c r="F228" s="5">
        <f t="shared" si="81"/>
        <v>0</v>
      </c>
      <c r="G228" s="5">
        <f t="shared" si="82"/>
        <v>0</v>
      </c>
      <c r="H228" s="1">
        <v>0.70365465145589234</v>
      </c>
      <c r="I228" s="5">
        <f t="shared" si="83"/>
        <v>0</v>
      </c>
      <c r="J228" s="5">
        <f t="shared" si="84"/>
        <v>0</v>
      </c>
      <c r="K228" s="1">
        <v>0.21663171710305526</v>
      </c>
      <c r="L228" s="5">
        <f t="shared" si="85"/>
        <v>0</v>
      </c>
      <c r="M228" s="5">
        <f t="shared" si="86"/>
        <v>0</v>
      </c>
      <c r="N228" s="8">
        <f t="shared" si="87"/>
        <v>0</v>
      </c>
      <c r="O228" s="8">
        <f t="shared" si="88"/>
        <v>0</v>
      </c>
      <c r="P228" s="8" t="str">
        <f t="shared" si="89"/>
        <v>Nee</v>
      </c>
      <c r="Q228" s="8">
        <f t="shared" si="90"/>
        <v>0</v>
      </c>
      <c r="R228" s="1">
        <v>3.3080102263846022E-2</v>
      </c>
      <c r="S228" s="8">
        <f t="shared" si="91"/>
        <v>0</v>
      </c>
      <c r="T228" s="1">
        <v>7.8828945178195262E-2</v>
      </c>
      <c r="U228" s="8">
        <f t="shared" si="92"/>
        <v>0</v>
      </c>
      <c r="V228" s="1">
        <v>2.1989489062173906E-2</v>
      </c>
      <c r="W228" s="4">
        <f t="shared" si="93"/>
        <v>0</v>
      </c>
      <c r="X228" s="5">
        <f t="shared" si="94"/>
        <v>0</v>
      </c>
      <c r="Y228" s="5">
        <f t="shared" si="95"/>
        <v>0</v>
      </c>
      <c r="Z228" s="1">
        <v>5.502386508704455E-2</v>
      </c>
      <c r="AA228" s="5">
        <f t="shared" si="100"/>
        <v>0</v>
      </c>
      <c r="AB228" s="5">
        <f t="shared" si="96"/>
        <v>0</v>
      </c>
      <c r="AC228" s="5">
        <f t="shared" si="101"/>
        <v>0.5</v>
      </c>
      <c r="AD228" s="5">
        <f t="shared" si="102"/>
        <v>0</v>
      </c>
      <c r="AE228" s="1">
        <v>0.70196307516743872</v>
      </c>
      <c r="AF228" s="5">
        <f t="shared" si="103"/>
        <v>0</v>
      </c>
      <c r="AG228" s="5">
        <f t="shared" si="104"/>
        <v>0</v>
      </c>
      <c r="AH228" s="1">
        <v>4.2902364401411298E-2</v>
      </c>
      <c r="AI228" s="6">
        <f t="shared" si="97"/>
        <v>0</v>
      </c>
      <c r="AJ228" s="23">
        <v>2085.833893745797</v>
      </c>
      <c r="AO228" t="s">
        <v>326</v>
      </c>
      <c r="AP228" s="7">
        <v>0.16500000000000001</v>
      </c>
      <c r="AQ228" s="10">
        <f t="shared" si="105"/>
        <v>0</v>
      </c>
      <c r="AR228" s="10">
        <f t="shared" si="106"/>
        <v>0</v>
      </c>
      <c r="AS228" s="9">
        <f t="shared" si="107"/>
        <v>9.5</v>
      </c>
      <c r="AV228" s="1"/>
    </row>
    <row r="229" spans="1:48" x14ac:dyDescent="0.35">
      <c r="A229" t="s">
        <v>217</v>
      </c>
      <c r="B229" s="1">
        <v>-0.10318016777263052</v>
      </c>
      <c r="C229" s="5">
        <f t="shared" si="98"/>
        <v>0.5</v>
      </c>
      <c r="D229" s="5">
        <f t="shared" si="99"/>
        <v>0.5</v>
      </c>
      <c r="E229" s="1">
        <v>-0.17412044572430199</v>
      </c>
      <c r="F229" s="5">
        <f t="shared" si="81"/>
        <v>0</v>
      </c>
      <c r="G229" s="5">
        <f t="shared" si="82"/>
        <v>0</v>
      </c>
      <c r="H229" s="1">
        <v>-0.21940703643420559</v>
      </c>
      <c r="I229" s="5">
        <f t="shared" si="83"/>
        <v>0</v>
      </c>
      <c r="J229" s="5">
        <f t="shared" si="84"/>
        <v>0</v>
      </c>
      <c r="K229" s="1">
        <v>0.66511179025253342</v>
      </c>
      <c r="L229" s="5">
        <f t="shared" si="85"/>
        <v>0</v>
      </c>
      <c r="M229" s="5">
        <f t="shared" si="86"/>
        <v>0</v>
      </c>
      <c r="N229" s="8">
        <f t="shared" si="87"/>
        <v>0</v>
      </c>
      <c r="O229" s="8">
        <f t="shared" si="88"/>
        <v>0</v>
      </c>
      <c r="P229" s="8" t="str">
        <f t="shared" si="89"/>
        <v>Nee</v>
      </c>
      <c r="Q229" s="8">
        <f t="shared" si="90"/>
        <v>0</v>
      </c>
      <c r="R229" s="1">
        <v>8.7170952177365174E-2</v>
      </c>
      <c r="S229" s="8">
        <f t="shared" si="91"/>
        <v>0</v>
      </c>
      <c r="T229" s="1">
        <v>0.11060542977330481</v>
      </c>
      <c r="U229" s="8">
        <f t="shared" si="92"/>
        <v>0</v>
      </c>
      <c r="V229" s="1">
        <v>8.906973832477777E-2</v>
      </c>
      <c r="W229" s="4">
        <f t="shared" si="93"/>
        <v>0</v>
      </c>
      <c r="X229" s="5">
        <f t="shared" si="94"/>
        <v>0</v>
      </c>
      <c r="Y229" s="5">
        <f t="shared" si="95"/>
        <v>0</v>
      </c>
      <c r="Z229" s="1">
        <v>6.314949292600476E-2</v>
      </c>
      <c r="AA229" s="5">
        <f t="shared" si="100"/>
        <v>0</v>
      </c>
      <c r="AB229" s="5">
        <f t="shared" si="96"/>
        <v>0</v>
      </c>
      <c r="AC229" s="5">
        <f t="shared" si="101"/>
        <v>0.5</v>
      </c>
      <c r="AD229" s="5">
        <f t="shared" si="102"/>
        <v>0</v>
      </c>
      <c r="AE229" s="1">
        <v>0.65745586578189563</v>
      </c>
      <c r="AF229" s="5">
        <f t="shared" si="103"/>
        <v>0</v>
      </c>
      <c r="AG229" s="5">
        <f t="shared" si="104"/>
        <v>0</v>
      </c>
      <c r="AH229" s="1">
        <v>7.356073729643306E-2</v>
      </c>
      <c r="AI229" s="6">
        <f t="shared" si="97"/>
        <v>0</v>
      </c>
      <c r="AJ229" s="23">
        <v>1718.8433421410841</v>
      </c>
      <c r="AL229" s="5">
        <v>1</v>
      </c>
      <c r="AO229" t="s">
        <v>327</v>
      </c>
      <c r="AP229" s="7">
        <v>0.16400000000000001</v>
      </c>
      <c r="AQ229" s="10">
        <f t="shared" si="105"/>
        <v>0</v>
      </c>
      <c r="AR229" s="10">
        <f t="shared" si="106"/>
        <v>0</v>
      </c>
      <c r="AS229" s="9">
        <f t="shared" si="107"/>
        <v>7.5</v>
      </c>
      <c r="AV229" s="1"/>
    </row>
    <row r="230" spans="1:48" x14ac:dyDescent="0.35">
      <c r="A230" t="s">
        <v>218</v>
      </c>
      <c r="B230" s="1">
        <v>5.169652077048794E-2</v>
      </c>
      <c r="C230" s="5">
        <f t="shared" si="98"/>
        <v>0</v>
      </c>
      <c r="D230" s="5">
        <f t="shared" si="99"/>
        <v>0</v>
      </c>
      <c r="E230" s="1">
        <v>0.26114955239171622</v>
      </c>
      <c r="F230" s="5">
        <f t="shared" si="81"/>
        <v>0</v>
      </c>
      <c r="G230" s="5">
        <f t="shared" si="82"/>
        <v>0</v>
      </c>
      <c r="H230" s="1">
        <v>0.19763275793376539</v>
      </c>
      <c r="I230" s="5">
        <f t="shared" si="83"/>
        <v>0</v>
      </c>
      <c r="J230" s="5">
        <f t="shared" si="84"/>
        <v>0</v>
      </c>
      <c r="K230" s="1">
        <v>0.51519758658254822</v>
      </c>
      <c r="L230" s="5">
        <f t="shared" si="85"/>
        <v>0</v>
      </c>
      <c r="M230" s="5">
        <f t="shared" si="86"/>
        <v>0</v>
      </c>
      <c r="N230" s="8">
        <f t="shared" si="87"/>
        <v>0</v>
      </c>
      <c r="O230" s="8">
        <f t="shared" si="88"/>
        <v>0</v>
      </c>
      <c r="P230" s="8" t="str">
        <f t="shared" si="89"/>
        <v>Nee</v>
      </c>
      <c r="Q230" s="8">
        <f t="shared" si="90"/>
        <v>0</v>
      </c>
      <c r="R230" s="1">
        <v>2.9641263680198475E-2</v>
      </c>
      <c r="S230" s="8">
        <f t="shared" si="91"/>
        <v>0</v>
      </c>
      <c r="T230" s="1">
        <v>8.7582551268682654E-2</v>
      </c>
      <c r="U230" s="8">
        <f t="shared" si="92"/>
        <v>0</v>
      </c>
      <c r="V230" s="1">
        <v>5.1298104677730168E-2</v>
      </c>
      <c r="W230" s="4">
        <f t="shared" si="93"/>
        <v>0</v>
      </c>
      <c r="X230" s="5">
        <f t="shared" si="94"/>
        <v>0</v>
      </c>
      <c r="Y230" s="5">
        <f t="shared" si="95"/>
        <v>0</v>
      </c>
      <c r="Z230" s="1">
        <v>-2.3701692048753121E-3</v>
      </c>
      <c r="AA230" s="5">
        <f t="shared" si="100"/>
        <v>0.5</v>
      </c>
      <c r="AB230" s="5">
        <f t="shared" si="96"/>
        <v>0.5</v>
      </c>
      <c r="AC230" s="5">
        <f t="shared" si="101"/>
        <v>0</v>
      </c>
      <c r="AD230" s="5">
        <f t="shared" si="102"/>
        <v>0</v>
      </c>
      <c r="AE230" s="1">
        <v>0.66226936592445229</v>
      </c>
      <c r="AF230" s="5">
        <f t="shared" si="103"/>
        <v>0</v>
      </c>
      <c r="AG230" s="5">
        <f t="shared" si="104"/>
        <v>0</v>
      </c>
      <c r="AH230" s="1">
        <v>3.3565112187785434E-2</v>
      </c>
      <c r="AI230" s="6">
        <f t="shared" si="97"/>
        <v>0</v>
      </c>
      <c r="AJ230" s="23">
        <v>2177.7211187571684</v>
      </c>
      <c r="AO230" t="s">
        <v>327</v>
      </c>
      <c r="AP230" s="7">
        <v>0.22599999999999998</v>
      </c>
      <c r="AQ230" s="10">
        <f t="shared" si="105"/>
        <v>0</v>
      </c>
      <c r="AR230" s="10">
        <f t="shared" si="106"/>
        <v>0</v>
      </c>
      <c r="AS230" s="9">
        <f t="shared" si="107"/>
        <v>9</v>
      </c>
      <c r="AV230" s="1"/>
    </row>
    <row r="231" spans="1:48" x14ac:dyDescent="0.35">
      <c r="A231" t="s">
        <v>219</v>
      </c>
      <c r="B231" s="1">
        <v>0.12923224892447263</v>
      </c>
      <c r="C231" s="5">
        <f t="shared" si="98"/>
        <v>0</v>
      </c>
      <c r="D231" s="5">
        <f t="shared" si="99"/>
        <v>0</v>
      </c>
      <c r="E231" s="1">
        <v>0.10881347561054862</v>
      </c>
      <c r="F231" s="5">
        <f t="shared" si="81"/>
        <v>0</v>
      </c>
      <c r="G231" s="5">
        <f t="shared" si="82"/>
        <v>0</v>
      </c>
      <c r="H231" s="1">
        <v>0.16316770428521296</v>
      </c>
      <c r="I231" s="5">
        <f t="shared" si="83"/>
        <v>0</v>
      </c>
      <c r="J231" s="5">
        <f t="shared" si="84"/>
        <v>0</v>
      </c>
      <c r="K231" s="1">
        <v>0.55590720362358814</v>
      </c>
      <c r="L231" s="5">
        <f t="shared" si="85"/>
        <v>0</v>
      </c>
      <c r="M231" s="5">
        <f t="shared" si="86"/>
        <v>0</v>
      </c>
      <c r="N231" s="8">
        <f t="shared" si="87"/>
        <v>0</v>
      </c>
      <c r="O231" s="8">
        <f t="shared" si="88"/>
        <v>0</v>
      </c>
      <c r="P231" s="8" t="str">
        <f t="shared" si="89"/>
        <v>Nee</v>
      </c>
      <c r="Q231" s="8">
        <f t="shared" si="90"/>
        <v>0</v>
      </c>
      <c r="R231" s="1">
        <v>9.8357853958668626E-2</v>
      </c>
      <c r="S231" s="8">
        <f t="shared" si="91"/>
        <v>0</v>
      </c>
      <c r="T231" s="1">
        <v>8.2765293108755883E-2</v>
      </c>
      <c r="U231" s="8">
        <f t="shared" si="92"/>
        <v>0</v>
      </c>
      <c r="V231" s="1">
        <v>0.11302460390699125</v>
      </c>
      <c r="W231" s="4">
        <f t="shared" si="93"/>
        <v>0</v>
      </c>
      <c r="X231" s="5">
        <f t="shared" si="94"/>
        <v>0</v>
      </c>
      <c r="Y231" s="5">
        <f t="shared" si="95"/>
        <v>0</v>
      </c>
      <c r="Z231" s="1">
        <v>3.99472309231989E-2</v>
      </c>
      <c r="AA231" s="5">
        <f t="shared" si="100"/>
        <v>0</v>
      </c>
      <c r="AB231" s="5">
        <f t="shared" si="96"/>
        <v>0</v>
      </c>
      <c r="AC231" s="5">
        <f t="shared" si="101"/>
        <v>0</v>
      </c>
      <c r="AD231" s="5">
        <f t="shared" si="102"/>
        <v>0</v>
      </c>
      <c r="AE231" s="1">
        <v>0.73456894422854468</v>
      </c>
      <c r="AF231" s="5">
        <f t="shared" si="103"/>
        <v>0</v>
      </c>
      <c r="AG231" s="5">
        <f t="shared" si="104"/>
        <v>0</v>
      </c>
      <c r="AH231" s="1">
        <v>2.5406172003040531E-2</v>
      </c>
      <c r="AI231" s="6">
        <f t="shared" si="97"/>
        <v>0</v>
      </c>
      <c r="AJ231" s="23">
        <v>1736.204501607717</v>
      </c>
      <c r="AL231" s="5">
        <v>1</v>
      </c>
      <c r="AO231" t="s">
        <v>327</v>
      </c>
      <c r="AP231" s="7">
        <v>0.154</v>
      </c>
      <c r="AQ231" s="10">
        <f t="shared" si="105"/>
        <v>0</v>
      </c>
      <c r="AR231" s="10">
        <f t="shared" si="106"/>
        <v>0</v>
      </c>
      <c r="AS231" s="9">
        <f t="shared" si="107"/>
        <v>9</v>
      </c>
      <c r="AV231" s="1"/>
    </row>
    <row r="232" spans="1:48" x14ac:dyDescent="0.35">
      <c r="A232" t="s">
        <v>220</v>
      </c>
      <c r="B232" s="1">
        <v>-1.746980438807717E-2</v>
      </c>
      <c r="C232" s="5">
        <f t="shared" si="98"/>
        <v>0</v>
      </c>
      <c r="D232" s="5">
        <f t="shared" si="99"/>
        <v>0</v>
      </c>
      <c r="E232" s="1">
        <v>0.18380229668927539</v>
      </c>
      <c r="F232" s="5">
        <f t="shared" si="81"/>
        <v>0</v>
      </c>
      <c r="G232" s="5">
        <f t="shared" si="82"/>
        <v>0</v>
      </c>
      <c r="H232" s="1">
        <v>0.17390772950104089</v>
      </c>
      <c r="I232" s="5">
        <f t="shared" si="83"/>
        <v>0</v>
      </c>
      <c r="J232" s="5">
        <f t="shared" si="84"/>
        <v>0</v>
      </c>
      <c r="K232" s="1">
        <v>0.23370582040874749</v>
      </c>
      <c r="L232" s="5">
        <f t="shared" si="85"/>
        <v>0</v>
      </c>
      <c r="M232" s="5">
        <f t="shared" si="86"/>
        <v>0</v>
      </c>
      <c r="N232" s="8">
        <f t="shared" si="87"/>
        <v>0</v>
      </c>
      <c r="O232" s="8">
        <f t="shared" si="88"/>
        <v>1</v>
      </c>
      <c r="P232" s="8" t="str">
        <f t="shared" si="89"/>
        <v>Nee</v>
      </c>
      <c r="Q232" s="8">
        <f t="shared" si="90"/>
        <v>0</v>
      </c>
      <c r="R232" s="1">
        <v>1.335143194107568E-2</v>
      </c>
      <c r="S232" s="8">
        <f t="shared" si="91"/>
        <v>0</v>
      </c>
      <c r="T232" s="1">
        <v>3.1593490942585199E-2</v>
      </c>
      <c r="U232" s="8">
        <f t="shared" si="92"/>
        <v>0</v>
      </c>
      <c r="V232" s="1">
        <v>-4.5473296430250292E-3</v>
      </c>
      <c r="W232" s="4">
        <f t="shared" si="93"/>
        <v>1</v>
      </c>
      <c r="X232" s="5">
        <f t="shared" si="94"/>
        <v>0</v>
      </c>
      <c r="Y232" s="5">
        <f t="shared" si="95"/>
        <v>0</v>
      </c>
      <c r="Z232" s="1">
        <v>3.8206203171618522E-3</v>
      </c>
      <c r="AA232" s="5">
        <f t="shared" si="100"/>
        <v>0.5</v>
      </c>
      <c r="AB232" s="5">
        <f t="shared" si="96"/>
        <v>0</v>
      </c>
      <c r="AC232" s="5">
        <f t="shared" si="101"/>
        <v>0</v>
      </c>
      <c r="AD232" s="5">
        <f t="shared" si="102"/>
        <v>0</v>
      </c>
      <c r="AE232" s="1">
        <v>0.73318389964212871</v>
      </c>
      <c r="AF232" s="5">
        <f t="shared" si="103"/>
        <v>0</v>
      </c>
      <c r="AG232" s="5">
        <f t="shared" si="104"/>
        <v>0</v>
      </c>
      <c r="AH232" s="1">
        <v>3.6919276035317146E-2</v>
      </c>
      <c r="AI232" s="6">
        <f t="shared" si="97"/>
        <v>0</v>
      </c>
      <c r="AJ232" s="23">
        <v>2187.9596740825614</v>
      </c>
      <c r="AO232" t="s">
        <v>326</v>
      </c>
      <c r="AP232" s="7">
        <v>0.28799999999999998</v>
      </c>
      <c r="AQ232" s="10">
        <f t="shared" si="105"/>
        <v>0.5</v>
      </c>
      <c r="AR232" s="10">
        <f t="shared" si="106"/>
        <v>0</v>
      </c>
      <c r="AS232" s="9">
        <f t="shared" si="107"/>
        <v>8.5</v>
      </c>
      <c r="AV232" s="1"/>
    </row>
    <row r="233" spans="1:48" x14ac:dyDescent="0.35">
      <c r="A233" t="s">
        <v>221</v>
      </c>
      <c r="B233" s="1">
        <v>-0.2842683929305384</v>
      </c>
      <c r="C233" s="5">
        <f t="shared" si="98"/>
        <v>0.5</v>
      </c>
      <c r="D233" s="5">
        <f t="shared" si="99"/>
        <v>0.5</v>
      </c>
      <c r="E233" s="1">
        <v>1.3772605836415948</v>
      </c>
      <c r="F233" s="5">
        <f t="shared" si="81"/>
        <v>0.5</v>
      </c>
      <c r="G233" s="5">
        <f t="shared" si="82"/>
        <v>0.5</v>
      </c>
      <c r="H233" s="1">
        <v>1.2557809288943691</v>
      </c>
      <c r="I233" s="5">
        <f t="shared" si="83"/>
        <v>0.5</v>
      </c>
      <c r="J233" s="5">
        <f t="shared" si="84"/>
        <v>0.5</v>
      </c>
      <c r="K233" s="1">
        <v>0.32269023979945244</v>
      </c>
      <c r="L233" s="5">
        <f t="shared" si="85"/>
        <v>0</v>
      </c>
      <c r="M233" s="5">
        <f t="shared" si="86"/>
        <v>0</v>
      </c>
      <c r="N233" s="8">
        <f t="shared" si="87"/>
        <v>1</v>
      </c>
      <c r="O233" s="8">
        <f t="shared" si="88"/>
        <v>1</v>
      </c>
      <c r="P233" s="8" t="str">
        <f t="shared" si="89"/>
        <v>Ja</v>
      </c>
      <c r="Q233" s="8">
        <f t="shared" si="90"/>
        <v>1</v>
      </c>
      <c r="R233" s="1">
        <v>6.2931201237990841E-2</v>
      </c>
      <c r="S233" s="8">
        <f t="shared" si="91"/>
        <v>0</v>
      </c>
      <c r="T233" s="1">
        <v>5.7882228677053074E-2</v>
      </c>
      <c r="U233" s="8">
        <f t="shared" si="92"/>
        <v>0</v>
      </c>
      <c r="V233" s="1">
        <v>-6.5248664200575424E-3</v>
      </c>
      <c r="W233" s="4">
        <f t="shared" si="93"/>
        <v>1</v>
      </c>
      <c r="X233" s="5">
        <f t="shared" si="94"/>
        <v>0</v>
      </c>
      <c r="Y233" s="5">
        <f t="shared" si="95"/>
        <v>0</v>
      </c>
      <c r="Z233" s="1">
        <v>0.47424732840115086</v>
      </c>
      <c r="AA233" s="5">
        <f t="shared" si="100"/>
        <v>0</v>
      </c>
      <c r="AB233" s="5">
        <f t="shared" si="96"/>
        <v>0</v>
      </c>
      <c r="AC233" s="5">
        <f t="shared" si="101"/>
        <v>0.5</v>
      </c>
      <c r="AD233" s="5">
        <f t="shared" si="102"/>
        <v>0.5</v>
      </c>
      <c r="AE233" s="1">
        <v>0.62017057131113851</v>
      </c>
      <c r="AF233" s="5">
        <f t="shared" si="103"/>
        <v>0</v>
      </c>
      <c r="AG233" s="5">
        <f t="shared" si="104"/>
        <v>0</v>
      </c>
      <c r="AH233" s="1">
        <v>6.2577885934596483E-2</v>
      </c>
      <c r="AI233" s="6">
        <f t="shared" si="97"/>
        <v>0</v>
      </c>
      <c r="AJ233" s="23">
        <v>2124.3862332695985</v>
      </c>
      <c r="AO233" t="s">
        <v>327</v>
      </c>
      <c r="AP233" s="7">
        <v>0.245</v>
      </c>
      <c r="AQ233" s="10">
        <f t="shared" si="105"/>
        <v>0</v>
      </c>
      <c r="AR233" s="10">
        <f t="shared" si="106"/>
        <v>0</v>
      </c>
      <c r="AS233" s="119">
        <f t="shared" si="107"/>
        <v>5</v>
      </c>
      <c r="AV233" s="1"/>
    </row>
    <row r="234" spans="1:48" x14ac:dyDescent="0.35">
      <c r="A234" t="s">
        <v>222</v>
      </c>
      <c r="B234" s="1">
        <v>-2.2238449283058948E-2</v>
      </c>
      <c r="C234" s="5">
        <f t="shared" si="98"/>
        <v>0</v>
      </c>
      <c r="D234" s="5">
        <f t="shared" si="99"/>
        <v>0</v>
      </c>
      <c r="E234" s="1">
        <v>0.17974420251371925</v>
      </c>
      <c r="F234" s="5">
        <f t="shared" si="81"/>
        <v>0</v>
      </c>
      <c r="G234" s="5">
        <f t="shared" si="82"/>
        <v>0</v>
      </c>
      <c r="H234" s="1">
        <v>-0.12760754115772702</v>
      </c>
      <c r="I234" s="5">
        <f t="shared" si="83"/>
        <v>0</v>
      </c>
      <c r="J234" s="5">
        <f t="shared" si="84"/>
        <v>0</v>
      </c>
      <c r="K234" s="1">
        <v>0.41898891536309957</v>
      </c>
      <c r="L234" s="5">
        <f t="shared" si="85"/>
        <v>0</v>
      </c>
      <c r="M234" s="5">
        <f t="shared" si="86"/>
        <v>0</v>
      </c>
      <c r="N234" s="8">
        <f t="shared" si="87"/>
        <v>0</v>
      </c>
      <c r="O234" s="8">
        <f t="shared" si="88"/>
        <v>1</v>
      </c>
      <c r="P234" s="8" t="str">
        <f t="shared" si="89"/>
        <v>Nee</v>
      </c>
      <c r="Q234" s="8">
        <f t="shared" si="90"/>
        <v>0</v>
      </c>
      <c r="R234" s="1">
        <v>1.2783668615598058E-2</v>
      </c>
      <c r="S234" s="8">
        <f t="shared" si="91"/>
        <v>0</v>
      </c>
      <c r="T234" s="1">
        <v>0.10981556073775704</v>
      </c>
      <c r="U234" s="8">
        <f t="shared" si="92"/>
        <v>0</v>
      </c>
      <c r="V234" s="1">
        <v>0.13896264825632856</v>
      </c>
      <c r="W234" s="4">
        <f t="shared" si="93"/>
        <v>0</v>
      </c>
      <c r="X234" s="5">
        <f t="shared" si="94"/>
        <v>0</v>
      </c>
      <c r="Y234" s="5">
        <f t="shared" si="95"/>
        <v>0</v>
      </c>
      <c r="Z234" s="1">
        <v>8.5120154009559218E-2</v>
      </c>
      <c r="AA234" s="5">
        <f t="shared" si="100"/>
        <v>0</v>
      </c>
      <c r="AB234" s="5">
        <f t="shared" si="96"/>
        <v>0</v>
      </c>
      <c r="AC234" s="5">
        <f t="shared" si="101"/>
        <v>0.5</v>
      </c>
      <c r="AD234" s="5">
        <f t="shared" si="102"/>
        <v>0.5</v>
      </c>
      <c r="AE234" s="1">
        <v>0.66828199681359535</v>
      </c>
      <c r="AF234" s="5">
        <f t="shared" si="103"/>
        <v>0</v>
      </c>
      <c r="AG234" s="5">
        <f t="shared" si="104"/>
        <v>0</v>
      </c>
      <c r="AH234" s="1">
        <v>4.1944304301646307E-2</v>
      </c>
      <c r="AI234" s="6">
        <f t="shared" si="97"/>
        <v>0</v>
      </c>
      <c r="AJ234" s="23">
        <v>1798.6980923620829</v>
      </c>
      <c r="AO234" t="s">
        <v>327</v>
      </c>
      <c r="AP234" s="7">
        <v>0.14899999999999999</v>
      </c>
      <c r="AQ234" s="10">
        <f t="shared" si="105"/>
        <v>0</v>
      </c>
      <c r="AR234" s="10">
        <f t="shared" si="106"/>
        <v>0</v>
      </c>
      <c r="AS234" s="9">
        <f t="shared" si="107"/>
        <v>9</v>
      </c>
      <c r="AV234" s="1"/>
    </row>
    <row r="235" spans="1:48" x14ac:dyDescent="0.35">
      <c r="A235" t="s">
        <v>223</v>
      </c>
      <c r="B235" s="1">
        <v>-6.4454720190613046E-2</v>
      </c>
      <c r="C235" s="5">
        <f t="shared" si="98"/>
        <v>0.5</v>
      </c>
      <c r="D235" s="5">
        <f t="shared" si="99"/>
        <v>0.5</v>
      </c>
      <c r="E235" s="1">
        <v>0.55627199204141409</v>
      </c>
      <c r="F235" s="5">
        <f t="shared" si="81"/>
        <v>0</v>
      </c>
      <c r="G235" s="5">
        <f t="shared" si="82"/>
        <v>0</v>
      </c>
      <c r="H235" s="1">
        <v>0.5717692501366346</v>
      </c>
      <c r="I235" s="5">
        <f t="shared" si="83"/>
        <v>0</v>
      </c>
      <c r="J235" s="5">
        <f t="shared" si="84"/>
        <v>0</v>
      </c>
      <c r="K235" s="1">
        <v>0.1604462598305188</v>
      </c>
      <c r="L235" s="5">
        <f t="shared" si="85"/>
        <v>0.5</v>
      </c>
      <c r="M235" s="5">
        <f t="shared" si="86"/>
        <v>0</v>
      </c>
      <c r="N235" s="8">
        <f t="shared" si="87"/>
        <v>0</v>
      </c>
      <c r="O235" s="8">
        <f t="shared" si="88"/>
        <v>1</v>
      </c>
      <c r="P235" s="8" t="str">
        <f t="shared" si="89"/>
        <v>Nee</v>
      </c>
      <c r="Q235" s="8">
        <f t="shared" si="90"/>
        <v>0</v>
      </c>
      <c r="R235" s="1">
        <v>1.8146164645061615E-2</v>
      </c>
      <c r="S235" s="8">
        <f t="shared" si="91"/>
        <v>0</v>
      </c>
      <c r="T235" s="1">
        <v>3.3257146875769188E-2</v>
      </c>
      <c r="U235" s="8">
        <f t="shared" si="92"/>
        <v>0</v>
      </c>
      <c r="V235" s="1">
        <v>-3.8927064718778208E-2</v>
      </c>
      <c r="W235" s="4">
        <f t="shared" si="93"/>
        <v>1</v>
      </c>
      <c r="X235" s="5">
        <f t="shared" si="94"/>
        <v>0</v>
      </c>
      <c r="Y235" s="5">
        <f t="shared" si="95"/>
        <v>0</v>
      </c>
      <c r="Z235" s="1">
        <v>1.8903176679378297E-2</v>
      </c>
      <c r="AA235" s="5">
        <f t="shared" si="100"/>
        <v>0.5</v>
      </c>
      <c r="AB235" s="5">
        <f t="shared" si="96"/>
        <v>0</v>
      </c>
      <c r="AC235" s="5">
        <f t="shared" si="101"/>
        <v>0</v>
      </c>
      <c r="AD235" s="5">
        <f t="shared" si="102"/>
        <v>0</v>
      </c>
      <c r="AE235" s="1">
        <v>0.77592133663762086</v>
      </c>
      <c r="AF235" s="5">
        <f t="shared" si="103"/>
        <v>0.5</v>
      </c>
      <c r="AG235" s="5">
        <f t="shared" si="104"/>
        <v>0</v>
      </c>
      <c r="AH235" s="1">
        <v>2.8245088648166161E-2</v>
      </c>
      <c r="AI235" s="6">
        <f t="shared" si="97"/>
        <v>0</v>
      </c>
      <c r="AJ235" s="23">
        <v>2513.048235267172</v>
      </c>
      <c r="AN235" s="5">
        <v>1</v>
      </c>
      <c r="AO235" t="s">
        <v>326</v>
      </c>
      <c r="AP235" s="7">
        <v>0.30299999999999999</v>
      </c>
      <c r="AQ235" s="10">
        <f t="shared" si="105"/>
        <v>0.5</v>
      </c>
      <c r="AR235" s="10">
        <f t="shared" si="106"/>
        <v>0.5</v>
      </c>
      <c r="AS235" s="119">
        <f t="shared" si="107"/>
        <v>5.5</v>
      </c>
      <c r="AV235" s="1"/>
    </row>
    <row r="236" spans="1:48" x14ac:dyDescent="0.35">
      <c r="A236" t="s">
        <v>224</v>
      </c>
      <c r="B236" s="1">
        <v>-6.1302998282921677E-2</v>
      </c>
      <c r="C236" s="5">
        <f t="shared" si="98"/>
        <v>0.5</v>
      </c>
      <c r="D236" s="5">
        <f t="shared" si="99"/>
        <v>0.5</v>
      </c>
      <c r="E236" s="1">
        <v>0.53678510104345534</v>
      </c>
      <c r="F236" s="5">
        <f t="shared" si="81"/>
        <v>0</v>
      </c>
      <c r="G236" s="5">
        <f t="shared" si="82"/>
        <v>0</v>
      </c>
      <c r="H236" s="1">
        <v>0.54062244089288081</v>
      </c>
      <c r="I236" s="5">
        <f t="shared" si="83"/>
        <v>0</v>
      </c>
      <c r="J236" s="5">
        <f t="shared" si="84"/>
        <v>0</v>
      </c>
      <c r="K236" s="1">
        <v>0.33365622423742786</v>
      </c>
      <c r="L236" s="5">
        <f t="shared" si="85"/>
        <v>0</v>
      </c>
      <c r="M236" s="5">
        <f t="shared" si="86"/>
        <v>0</v>
      </c>
      <c r="N236" s="8">
        <f t="shared" si="87"/>
        <v>0</v>
      </c>
      <c r="O236" s="8">
        <f t="shared" si="88"/>
        <v>0</v>
      </c>
      <c r="P236" s="8" t="str">
        <f t="shared" si="89"/>
        <v>Nee</v>
      </c>
      <c r="Q236" s="8">
        <f t="shared" si="90"/>
        <v>0</v>
      </c>
      <c r="R236" s="1">
        <v>3.656706235502797E-2</v>
      </c>
      <c r="S236" s="8">
        <f t="shared" si="91"/>
        <v>0</v>
      </c>
      <c r="T236" s="1">
        <v>6.1507762860793617E-2</v>
      </c>
      <c r="U236" s="8">
        <f t="shared" si="92"/>
        <v>0</v>
      </c>
      <c r="V236" s="1">
        <v>6.0923259807158896E-3</v>
      </c>
      <c r="W236" s="4">
        <f t="shared" si="93"/>
        <v>0</v>
      </c>
      <c r="X236" s="5">
        <f t="shared" si="94"/>
        <v>0</v>
      </c>
      <c r="Y236" s="5">
        <f t="shared" si="95"/>
        <v>0</v>
      </c>
      <c r="Z236" s="1">
        <v>5.2214040417382118E-2</v>
      </c>
      <c r="AA236" s="5">
        <f t="shared" si="100"/>
        <v>0</v>
      </c>
      <c r="AB236" s="5">
        <f t="shared" si="96"/>
        <v>0</v>
      </c>
      <c r="AC236" s="5">
        <f t="shared" si="101"/>
        <v>0.5</v>
      </c>
      <c r="AD236" s="5">
        <f t="shared" si="102"/>
        <v>0</v>
      </c>
      <c r="AE236" s="1">
        <v>0.73879732592004232</v>
      </c>
      <c r="AF236" s="5">
        <f t="shared" si="103"/>
        <v>0</v>
      </c>
      <c r="AG236" s="5">
        <f t="shared" si="104"/>
        <v>0</v>
      </c>
      <c r="AH236" s="1">
        <v>3.1480855989740118E-2</v>
      </c>
      <c r="AI236" s="6">
        <f t="shared" si="97"/>
        <v>0</v>
      </c>
      <c r="AJ236" s="23">
        <v>2009.18779342723</v>
      </c>
      <c r="AO236" t="s">
        <v>327</v>
      </c>
      <c r="AP236" s="7">
        <v>0.27500000000000002</v>
      </c>
      <c r="AQ236" s="10">
        <f t="shared" si="105"/>
        <v>0.5</v>
      </c>
      <c r="AR236" s="10">
        <f t="shared" si="106"/>
        <v>0</v>
      </c>
      <c r="AS236" s="9">
        <f t="shared" si="107"/>
        <v>8.5</v>
      </c>
      <c r="AV236" s="1"/>
    </row>
    <row r="237" spans="1:48" x14ac:dyDescent="0.35">
      <c r="A237" t="s">
        <v>225</v>
      </c>
      <c r="B237" s="1">
        <v>-0.1583114100678146</v>
      </c>
      <c r="C237" s="5">
        <f t="shared" si="98"/>
        <v>0.5</v>
      </c>
      <c r="D237" s="5">
        <f t="shared" si="99"/>
        <v>0.5</v>
      </c>
      <c r="E237" s="1">
        <v>0.19514860006470161</v>
      </c>
      <c r="F237" s="5">
        <f t="shared" si="81"/>
        <v>0</v>
      </c>
      <c r="G237" s="5">
        <f t="shared" si="82"/>
        <v>0</v>
      </c>
      <c r="H237" s="1">
        <v>0.2108735327689237</v>
      </c>
      <c r="I237" s="5">
        <f t="shared" si="83"/>
        <v>0</v>
      </c>
      <c r="J237" s="5">
        <f t="shared" si="84"/>
        <v>0</v>
      </c>
      <c r="K237" s="1">
        <v>0.52032147458996703</v>
      </c>
      <c r="L237" s="5">
        <f t="shared" si="85"/>
        <v>0</v>
      </c>
      <c r="M237" s="5">
        <f t="shared" si="86"/>
        <v>0</v>
      </c>
      <c r="N237" s="8">
        <f t="shared" si="87"/>
        <v>0</v>
      </c>
      <c r="O237" s="8">
        <f t="shared" si="88"/>
        <v>1</v>
      </c>
      <c r="P237" s="8" t="str">
        <f t="shared" si="89"/>
        <v>Nee</v>
      </c>
      <c r="Q237" s="8">
        <f t="shared" si="90"/>
        <v>0</v>
      </c>
      <c r="R237" s="1">
        <v>-1.2305661768987404E-2</v>
      </c>
      <c r="S237" s="8">
        <f t="shared" si="91"/>
        <v>1</v>
      </c>
      <c r="T237" s="1">
        <v>9.4382775304569667E-3</v>
      </c>
      <c r="U237" s="8">
        <f t="shared" si="92"/>
        <v>0</v>
      </c>
      <c r="V237" s="1">
        <v>8.9117311342924634E-4</v>
      </c>
      <c r="W237" s="4">
        <f t="shared" si="93"/>
        <v>0</v>
      </c>
      <c r="X237" s="5">
        <f t="shared" si="94"/>
        <v>0</v>
      </c>
      <c r="Y237" s="5">
        <f t="shared" si="95"/>
        <v>0</v>
      </c>
      <c r="Z237" s="1">
        <v>7.5047763216524552E-2</v>
      </c>
      <c r="AA237" s="5">
        <f t="shared" si="100"/>
        <v>0</v>
      </c>
      <c r="AB237" s="5">
        <f t="shared" si="96"/>
        <v>0</v>
      </c>
      <c r="AC237" s="5">
        <f t="shared" si="101"/>
        <v>0.5</v>
      </c>
      <c r="AD237" s="5">
        <f t="shared" si="102"/>
        <v>0.5</v>
      </c>
      <c r="AE237" s="1">
        <v>0.71544720409695473</v>
      </c>
      <c r="AF237" s="5">
        <f t="shared" si="103"/>
        <v>0</v>
      </c>
      <c r="AG237" s="5">
        <f t="shared" si="104"/>
        <v>0</v>
      </c>
      <c r="AH237" s="1">
        <v>2.3131993228440482E-2</v>
      </c>
      <c r="AI237" s="6">
        <f t="shared" si="97"/>
        <v>0</v>
      </c>
      <c r="AJ237" s="23">
        <v>2323.0843653737347</v>
      </c>
      <c r="AO237" t="s">
        <v>326</v>
      </c>
      <c r="AP237" s="7">
        <v>0.248</v>
      </c>
      <c r="AQ237" s="10">
        <f t="shared" si="105"/>
        <v>0</v>
      </c>
      <c r="AR237" s="10">
        <f t="shared" si="106"/>
        <v>0</v>
      </c>
      <c r="AS237" s="9">
        <f t="shared" si="107"/>
        <v>8</v>
      </c>
      <c r="AV237" s="1"/>
    </row>
    <row r="238" spans="1:48" x14ac:dyDescent="0.35">
      <c r="A238" t="s">
        <v>226</v>
      </c>
      <c r="B238" s="1">
        <v>-9.1341971165796676E-2</v>
      </c>
      <c r="C238" s="5">
        <f t="shared" si="98"/>
        <v>0.5</v>
      </c>
      <c r="D238" s="5">
        <f t="shared" si="99"/>
        <v>0.5</v>
      </c>
      <c r="E238" s="1">
        <v>0.43232662192393734</v>
      </c>
      <c r="F238" s="5">
        <f t="shared" si="81"/>
        <v>0</v>
      </c>
      <c r="G238" s="5">
        <f t="shared" si="82"/>
        <v>0</v>
      </c>
      <c r="H238" s="1">
        <v>0.42180415734526466</v>
      </c>
      <c r="I238" s="5">
        <f t="shared" si="83"/>
        <v>0</v>
      </c>
      <c r="J238" s="5">
        <f t="shared" si="84"/>
        <v>0</v>
      </c>
      <c r="K238" s="1">
        <v>0.54589413944869125</v>
      </c>
      <c r="L238" s="5">
        <f t="shared" si="85"/>
        <v>0</v>
      </c>
      <c r="M238" s="5">
        <f t="shared" si="86"/>
        <v>0</v>
      </c>
      <c r="N238" s="8">
        <f t="shared" si="87"/>
        <v>0</v>
      </c>
      <c r="O238" s="8">
        <f t="shared" si="88"/>
        <v>1</v>
      </c>
      <c r="P238" s="8" t="str">
        <f t="shared" si="89"/>
        <v>Nee</v>
      </c>
      <c r="Q238" s="8">
        <f t="shared" si="90"/>
        <v>0</v>
      </c>
      <c r="R238" s="1">
        <v>4.2988841963420045E-2</v>
      </c>
      <c r="S238" s="8">
        <f t="shared" si="91"/>
        <v>0</v>
      </c>
      <c r="T238" s="1">
        <v>0.10727744220117361</v>
      </c>
      <c r="U238" s="8">
        <f t="shared" si="92"/>
        <v>0</v>
      </c>
      <c r="V238" s="1">
        <v>9.6771687795177724E-2</v>
      </c>
      <c r="W238" s="4">
        <f t="shared" si="93"/>
        <v>0</v>
      </c>
      <c r="X238" s="5">
        <f t="shared" si="94"/>
        <v>0</v>
      </c>
      <c r="Y238" s="5">
        <f t="shared" si="95"/>
        <v>0</v>
      </c>
      <c r="Z238" s="1">
        <v>9.3217903305990557E-2</v>
      </c>
      <c r="AA238" s="5">
        <f t="shared" si="100"/>
        <v>0</v>
      </c>
      <c r="AB238" s="5">
        <f t="shared" si="96"/>
        <v>0</v>
      </c>
      <c r="AC238" s="5">
        <f t="shared" si="101"/>
        <v>0.5</v>
      </c>
      <c r="AD238" s="5">
        <f t="shared" si="102"/>
        <v>0.5</v>
      </c>
      <c r="AE238" s="1">
        <v>0.71160359184688049</v>
      </c>
      <c r="AF238" s="5">
        <f t="shared" si="103"/>
        <v>0</v>
      </c>
      <c r="AG238" s="5">
        <f t="shared" si="104"/>
        <v>0</v>
      </c>
      <c r="AH238" s="1">
        <v>3.4788155123159303E-2</v>
      </c>
      <c r="AI238" s="6">
        <f t="shared" si="97"/>
        <v>0</v>
      </c>
      <c r="AJ238" s="23">
        <v>2087.1955009696185</v>
      </c>
      <c r="AO238" t="s">
        <v>327</v>
      </c>
      <c r="AP238" s="7">
        <v>0.18100000000000002</v>
      </c>
      <c r="AQ238" s="10">
        <f t="shared" si="105"/>
        <v>0</v>
      </c>
      <c r="AR238" s="10">
        <f t="shared" si="106"/>
        <v>0</v>
      </c>
      <c r="AS238" s="9">
        <f t="shared" si="107"/>
        <v>8</v>
      </c>
      <c r="AV238" s="1"/>
    </row>
    <row r="239" spans="1:48" x14ac:dyDescent="0.35">
      <c r="A239" t="s">
        <v>393</v>
      </c>
      <c r="B239" s="1">
        <v>-9.0907493322086322E-2</v>
      </c>
      <c r="C239" s="5">
        <f t="shared" si="98"/>
        <v>0.5</v>
      </c>
      <c r="D239" s="5">
        <f t="shared" si="99"/>
        <v>0.5</v>
      </c>
      <c r="E239" s="1">
        <v>1.0812860255869534</v>
      </c>
      <c r="F239" s="5">
        <f t="shared" si="81"/>
        <v>0.5</v>
      </c>
      <c r="G239" s="5">
        <f t="shared" si="82"/>
        <v>0</v>
      </c>
      <c r="H239" s="1">
        <v>0.74317446928159703</v>
      </c>
      <c r="I239" s="5">
        <f t="shared" si="83"/>
        <v>0</v>
      </c>
      <c r="J239" s="5">
        <f t="shared" si="84"/>
        <v>0</v>
      </c>
      <c r="K239" s="1">
        <v>0.19452071407781119</v>
      </c>
      <c r="L239" s="5">
        <f t="shared" si="85"/>
        <v>0.5</v>
      </c>
      <c r="M239" s="5">
        <f t="shared" si="86"/>
        <v>0</v>
      </c>
      <c r="N239" s="8">
        <f t="shared" si="87"/>
        <v>0</v>
      </c>
      <c r="O239" s="8">
        <f t="shared" si="88"/>
        <v>1</v>
      </c>
      <c r="P239" s="8" t="str">
        <f t="shared" si="89"/>
        <v>Nee</v>
      </c>
      <c r="Q239" s="8">
        <f t="shared" si="90"/>
        <v>0</v>
      </c>
      <c r="R239" s="1">
        <v>-6.8553899829962807E-3</v>
      </c>
      <c r="S239" s="8">
        <f t="shared" si="91"/>
        <v>1</v>
      </c>
      <c r="T239" s="1">
        <v>-5.8667430056663535E-2</v>
      </c>
      <c r="U239" s="8">
        <f t="shared" si="92"/>
        <v>1</v>
      </c>
      <c r="V239" s="1">
        <v>-4.1367917896808659E-2</v>
      </c>
      <c r="W239" s="4">
        <f t="shared" si="93"/>
        <v>1</v>
      </c>
      <c r="X239" s="5">
        <f t="shared" si="94"/>
        <v>0.5</v>
      </c>
      <c r="Y239" s="5">
        <f t="shared" si="95"/>
        <v>0.5</v>
      </c>
      <c r="Z239" s="1">
        <v>8.5788125615071001E-2</v>
      </c>
      <c r="AA239" s="5">
        <f t="shared" si="100"/>
        <v>0</v>
      </c>
      <c r="AB239" s="5">
        <f t="shared" si="96"/>
        <v>0</v>
      </c>
      <c r="AC239" s="5">
        <f t="shared" si="101"/>
        <v>0.5</v>
      </c>
      <c r="AD239" s="5">
        <f t="shared" si="102"/>
        <v>0.5</v>
      </c>
      <c r="AE239" s="1">
        <v>0.7139320546306801</v>
      </c>
      <c r="AF239" s="5">
        <f t="shared" si="103"/>
        <v>0</v>
      </c>
      <c r="AG239" s="5">
        <f t="shared" si="104"/>
        <v>0</v>
      </c>
      <c r="AH239" s="1">
        <v>3.457436295690771E-2</v>
      </c>
      <c r="AI239" s="6">
        <f t="shared" si="97"/>
        <v>0</v>
      </c>
      <c r="AJ239" s="23">
        <v>2418.2028436336809</v>
      </c>
      <c r="AO239" t="s">
        <v>326</v>
      </c>
      <c r="AP239" s="7">
        <v>0.27799999999999997</v>
      </c>
      <c r="AQ239" s="10">
        <f t="shared" si="105"/>
        <v>0.5</v>
      </c>
      <c r="AR239" s="10">
        <f t="shared" si="106"/>
        <v>0</v>
      </c>
      <c r="AS239" s="119">
        <f t="shared" si="107"/>
        <v>5</v>
      </c>
      <c r="AV239" s="1"/>
    </row>
    <row r="240" spans="1:48" x14ac:dyDescent="0.35">
      <c r="A240" t="s">
        <v>227</v>
      </c>
      <c r="B240" s="1">
        <v>-9.9488867207409237E-2</v>
      </c>
      <c r="C240" s="5">
        <f t="shared" si="98"/>
        <v>0.5</v>
      </c>
      <c r="D240" s="5">
        <f t="shared" si="99"/>
        <v>0.5</v>
      </c>
      <c r="E240" s="1">
        <v>0.23204846296107529</v>
      </c>
      <c r="F240" s="5">
        <f t="shared" si="81"/>
        <v>0</v>
      </c>
      <c r="G240" s="5">
        <f t="shared" si="82"/>
        <v>0</v>
      </c>
      <c r="H240" s="1">
        <v>0.22371131918859491</v>
      </c>
      <c r="I240" s="5">
        <f t="shared" si="83"/>
        <v>0</v>
      </c>
      <c r="J240" s="5">
        <f t="shared" si="84"/>
        <v>0</v>
      </c>
      <c r="K240" s="1">
        <v>0.37820064937733755</v>
      </c>
      <c r="L240" s="5">
        <f t="shared" si="85"/>
        <v>0</v>
      </c>
      <c r="M240" s="5">
        <f t="shared" si="86"/>
        <v>0</v>
      </c>
      <c r="N240" s="8">
        <f t="shared" si="87"/>
        <v>0</v>
      </c>
      <c r="O240" s="8">
        <f t="shared" si="88"/>
        <v>1</v>
      </c>
      <c r="P240" s="8" t="str">
        <f t="shared" si="89"/>
        <v>Nee</v>
      </c>
      <c r="Q240" s="8">
        <f t="shared" si="90"/>
        <v>0</v>
      </c>
      <c r="R240" s="1">
        <v>-9.9248546717708771E-3</v>
      </c>
      <c r="S240" s="8">
        <f t="shared" si="91"/>
        <v>1</v>
      </c>
      <c r="T240" s="1">
        <v>2.3699115896218089E-2</v>
      </c>
      <c r="U240" s="8">
        <f t="shared" si="92"/>
        <v>0</v>
      </c>
      <c r="V240" s="1">
        <v>-2.7842903117764412E-2</v>
      </c>
      <c r="W240" s="4">
        <f t="shared" si="93"/>
        <v>1</v>
      </c>
      <c r="X240" s="5">
        <f t="shared" si="94"/>
        <v>0.5</v>
      </c>
      <c r="Y240" s="5">
        <f t="shared" si="95"/>
        <v>0</v>
      </c>
      <c r="Z240" s="1">
        <v>2.6463135821525825E-2</v>
      </c>
      <c r="AA240" s="5">
        <f t="shared" si="100"/>
        <v>0</v>
      </c>
      <c r="AB240" s="5">
        <f t="shared" si="96"/>
        <v>0</v>
      </c>
      <c r="AC240" s="5">
        <f t="shared" si="101"/>
        <v>0</v>
      </c>
      <c r="AD240" s="5">
        <f t="shared" si="102"/>
        <v>0</v>
      </c>
      <c r="AE240" s="1">
        <v>0.72716284894642569</v>
      </c>
      <c r="AF240" s="5">
        <f t="shared" si="103"/>
        <v>0</v>
      </c>
      <c r="AG240" s="5">
        <f t="shared" si="104"/>
        <v>0</v>
      </c>
      <c r="AH240" s="1">
        <v>3.3185546885014697E-2</v>
      </c>
      <c r="AI240" s="6">
        <f t="shared" si="97"/>
        <v>0</v>
      </c>
      <c r="AJ240" s="23">
        <v>2196.7902528116888</v>
      </c>
      <c r="AO240" t="s">
        <v>326</v>
      </c>
      <c r="AP240" s="7">
        <v>0.27349999999999997</v>
      </c>
      <c r="AQ240" s="10">
        <f t="shared" si="105"/>
        <v>0.5</v>
      </c>
      <c r="AR240" s="10">
        <f t="shared" si="106"/>
        <v>0</v>
      </c>
      <c r="AS240" s="9">
        <f t="shared" si="107"/>
        <v>7.5</v>
      </c>
      <c r="AV240" s="1"/>
    </row>
    <row r="241" spans="1:48" x14ac:dyDescent="0.35">
      <c r="A241" t="s">
        <v>228</v>
      </c>
      <c r="B241" s="1">
        <v>6.1585372517732433E-2</v>
      </c>
      <c r="C241" s="5">
        <f t="shared" si="98"/>
        <v>0</v>
      </c>
      <c r="D241" s="5">
        <f t="shared" si="99"/>
        <v>0</v>
      </c>
      <c r="E241" s="1">
        <v>0.25465487783108742</v>
      </c>
      <c r="F241" s="5">
        <f t="shared" si="81"/>
        <v>0</v>
      </c>
      <c r="G241" s="5">
        <f t="shared" si="82"/>
        <v>0</v>
      </c>
      <c r="H241" s="1">
        <v>0.24727359497553708</v>
      </c>
      <c r="I241" s="5">
        <f t="shared" si="83"/>
        <v>0</v>
      </c>
      <c r="J241" s="5">
        <f t="shared" si="84"/>
        <v>0</v>
      </c>
      <c r="K241" s="1">
        <v>0.39072432527549877</v>
      </c>
      <c r="L241" s="5">
        <f t="shared" si="85"/>
        <v>0</v>
      </c>
      <c r="M241" s="5">
        <f t="shared" si="86"/>
        <v>0</v>
      </c>
      <c r="N241" s="8">
        <f t="shared" si="87"/>
        <v>0</v>
      </c>
      <c r="O241" s="8">
        <f t="shared" si="88"/>
        <v>0</v>
      </c>
      <c r="P241" s="8" t="str">
        <f t="shared" si="89"/>
        <v>Nee</v>
      </c>
      <c r="Q241" s="8">
        <f t="shared" si="90"/>
        <v>0</v>
      </c>
      <c r="R241" s="1">
        <v>4.5467816608659783E-2</v>
      </c>
      <c r="S241" s="8">
        <f t="shared" si="91"/>
        <v>0</v>
      </c>
      <c r="T241" s="1">
        <v>8.4079634044198187E-2</v>
      </c>
      <c r="U241" s="8">
        <f t="shared" si="92"/>
        <v>0</v>
      </c>
      <c r="V241" s="1">
        <v>7.3355992961671709E-2</v>
      </c>
      <c r="W241" s="4">
        <f t="shared" si="93"/>
        <v>0</v>
      </c>
      <c r="X241" s="5">
        <f t="shared" si="94"/>
        <v>0</v>
      </c>
      <c r="Y241" s="5">
        <f t="shared" si="95"/>
        <v>0</v>
      </c>
      <c r="Z241" s="1">
        <v>7.9481742969868523E-3</v>
      </c>
      <c r="AA241" s="5">
        <f t="shared" si="100"/>
        <v>0.5</v>
      </c>
      <c r="AB241" s="5">
        <f t="shared" si="96"/>
        <v>0</v>
      </c>
      <c r="AC241" s="5">
        <f t="shared" si="101"/>
        <v>0</v>
      </c>
      <c r="AD241" s="5">
        <f t="shared" si="102"/>
        <v>0</v>
      </c>
      <c r="AE241" s="1">
        <v>0.73883133965625924</v>
      </c>
      <c r="AF241" s="5">
        <f t="shared" si="103"/>
        <v>0</v>
      </c>
      <c r="AG241" s="5">
        <f t="shared" si="104"/>
        <v>0</v>
      </c>
      <c r="AH241" s="1">
        <v>1.5639385347987023E-2</v>
      </c>
      <c r="AI241" s="6">
        <f t="shared" si="97"/>
        <v>0</v>
      </c>
      <c r="AJ241" s="23">
        <v>2540.3946133710879</v>
      </c>
      <c r="AO241" t="s">
        <v>328</v>
      </c>
      <c r="AP241" s="7">
        <v>0.17949999999999999</v>
      </c>
      <c r="AQ241" s="10">
        <f t="shared" si="105"/>
        <v>0</v>
      </c>
      <c r="AR241" s="10">
        <f t="shared" si="106"/>
        <v>0</v>
      </c>
      <c r="AS241" s="9">
        <f t="shared" si="107"/>
        <v>9.5</v>
      </c>
      <c r="AV241" s="1"/>
    </row>
    <row r="242" spans="1:48" x14ac:dyDescent="0.35">
      <c r="A242" t="s">
        <v>229</v>
      </c>
      <c r="B242" s="1">
        <v>-3.9323396635315762E-2</v>
      </c>
      <c r="C242" s="5">
        <f t="shared" si="98"/>
        <v>0</v>
      </c>
      <c r="D242" s="5">
        <f t="shared" si="99"/>
        <v>0</v>
      </c>
      <c r="E242" s="1">
        <v>0.38683720336402949</v>
      </c>
      <c r="F242" s="5">
        <f t="shared" si="81"/>
        <v>0</v>
      </c>
      <c r="G242" s="5">
        <f t="shared" si="82"/>
        <v>0</v>
      </c>
      <c r="H242" s="1">
        <v>0.30277286908242135</v>
      </c>
      <c r="I242" s="5">
        <f t="shared" si="83"/>
        <v>0</v>
      </c>
      <c r="J242" s="5">
        <f t="shared" si="84"/>
        <v>0</v>
      </c>
      <c r="K242" s="1">
        <v>0.28909881637009543</v>
      </c>
      <c r="L242" s="5">
        <f t="shared" si="85"/>
        <v>0</v>
      </c>
      <c r="M242" s="5">
        <f t="shared" si="86"/>
        <v>0</v>
      </c>
      <c r="N242" s="8">
        <f t="shared" si="87"/>
        <v>0</v>
      </c>
      <c r="O242" s="8">
        <f t="shared" si="88"/>
        <v>1</v>
      </c>
      <c r="P242" s="8" t="str">
        <f t="shared" si="89"/>
        <v>Nee</v>
      </c>
      <c r="Q242" s="8">
        <f t="shared" si="90"/>
        <v>0</v>
      </c>
      <c r="R242" s="1">
        <v>3.8911724706996928E-2</v>
      </c>
      <c r="S242" s="8">
        <f t="shared" si="91"/>
        <v>0</v>
      </c>
      <c r="T242" s="1">
        <v>4.0757296870891401E-3</v>
      </c>
      <c r="U242" s="8">
        <f t="shared" si="92"/>
        <v>0</v>
      </c>
      <c r="V242" s="1">
        <v>-2.1072652692434864E-2</v>
      </c>
      <c r="W242" s="4">
        <f t="shared" si="93"/>
        <v>1</v>
      </c>
      <c r="X242" s="5">
        <f t="shared" si="94"/>
        <v>0</v>
      </c>
      <c r="Y242" s="5">
        <f t="shared" si="95"/>
        <v>0</v>
      </c>
      <c r="Z242" s="1">
        <v>6.4276992277398207E-2</v>
      </c>
      <c r="AA242" s="5">
        <f t="shared" si="100"/>
        <v>0</v>
      </c>
      <c r="AB242" s="5">
        <f t="shared" si="96"/>
        <v>0</v>
      </c>
      <c r="AC242" s="5">
        <f t="shared" si="101"/>
        <v>0.5</v>
      </c>
      <c r="AD242" s="5">
        <f t="shared" si="102"/>
        <v>0</v>
      </c>
      <c r="AE242" s="1">
        <v>0.69210422075052302</v>
      </c>
      <c r="AF242" s="5">
        <f t="shared" si="103"/>
        <v>0</v>
      </c>
      <c r="AG242" s="5">
        <f t="shared" si="104"/>
        <v>0</v>
      </c>
      <c r="AH242" s="1">
        <v>3.5563048283879593E-2</v>
      </c>
      <c r="AI242" s="6">
        <f t="shared" si="97"/>
        <v>0</v>
      </c>
      <c r="AJ242" s="23">
        <v>2547.8895421550046</v>
      </c>
      <c r="AO242" t="s">
        <v>328</v>
      </c>
      <c r="AP242" s="7">
        <v>0.27650000000000002</v>
      </c>
      <c r="AQ242" s="10">
        <f t="shared" si="105"/>
        <v>0.5</v>
      </c>
      <c r="AR242" s="10">
        <f t="shared" si="106"/>
        <v>0</v>
      </c>
      <c r="AS242" s="9">
        <f t="shared" si="107"/>
        <v>8.5</v>
      </c>
      <c r="AV242" s="1"/>
    </row>
    <row r="243" spans="1:48" x14ac:dyDescent="0.35">
      <c r="A243" t="s">
        <v>230</v>
      </c>
      <c r="B243" s="1">
        <v>-9.5042702699766612E-2</v>
      </c>
      <c r="C243" s="5">
        <f t="shared" si="98"/>
        <v>0.5</v>
      </c>
      <c r="D243" s="5">
        <f t="shared" si="99"/>
        <v>0.5</v>
      </c>
      <c r="E243" s="1">
        <v>0.20181733166517896</v>
      </c>
      <c r="F243" s="5">
        <f t="shared" si="81"/>
        <v>0</v>
      </c>
      <c r="G243" s="5">
        <f t="shared" si="82"/>
        <v>0</v>
      </c>
      <c r="H243" s="1">
        <v>0.20989973873226303</v>
      </c>
      <c r="I243" s="5">
        <f t="shared" si="83"/>
        <v>0</v>
      </c>
      <c r="J243" s="5">
        <f t="shared" si="84"/>
        <v>0</v>
      </c>
      <c r="K243" s="1">
        <v>0.57801984405904183</v>
      </c>
      <c r="L243" s="5">
        <f t="shared" si="85"/>
        <v>0</v>
      </c>
      <c r="M243" s="5">
        <f t="shared" si="86"/>
        <v>0</v>
      </c>
      <c r="N243" s="8">
        <f t="shared" si="87"/>
        <v>0</v>
      </c>
      <c r="O243" s="8">
        <f t="shared" si="88"/>
        <v>1</v>
      </c>
      <c r="P243" s="8" t="str">
        <f t="shared" si="89"/>
        <v>Nee</v>
      </c>
      <c r="Q243" s="8">
        <f t="shared" si="90"/>
        <v>0</v>
      </c>
      <c r="R243" s="1">
        <v>-1.8452112316778839E-2</v>
      </c>
      <c r="S243" s="8">
        <f t="shared" si="91"/>
        <v>1</v>
      </c>
      <c r="T243" s="1">
        <v>9.8485490751371405E-2</v>
      </c>
      <c r="U243" s="8">
        <f t="shared" si="92"/>
        <v>0</v>
      </c>
      <c r="V243" s="1">
        <v>-3.6064634342856422E-2</v>
      </c>
      <c r="W243" s="4">
        <f t="shared" si="93"/>
        <v>1</v>
      </c>
      <c r="X243" s="5">
        <f t="shared" si="94"/>
        <v>0.5</v>
      </c>
      <c r="Y243" s="5">
        <f t="shared" si="95"/>
        <v>0</v>
      </c>
      <c r="Z243" s="1">
        <v>3.2973282974867242E-2</v>
      </c>
      <c r="AA243" s="5">
        <f t="shared" si="100"/>
        <v>0</v>
      </c>
      <c r="AB243" s="5">
        <f t="shared" si="96"/>
        <v>0</v>
      </c>
      <c r="AC243" s="5">
        <f t="shared" si="101"/>
        <v>0</v>
      </c>
      <c r="AD243" s="5">
        <f t="shared" si="102"/>
        <v>0</v>
      </c>
      <c r="AE243" s="1">
        <v>0.68959581074238741</v>
      </c>
      <c r="AF243" s="5">
        <f t="shared" si="103"/>
        <v>0</v>
      </c>
      <c r="AG243" s="5">
        <f t="shared" si="104"/>
        <v>0</v>
      </c>
      <c r="AH243" s="1">
        <v>-5.4663884591340363E-3</v>
      </c>
      <c r="AI243" s="6">
        <f t="shared" si="97"/>
        <v>1</v>
      </c>
      <c r="AJ243" s="23">
        <v>3809.5862432114045</v>
      </c>
      <c r="AN243" s="5">
        <v>0</v>
      </c>
      <c r="AO243" t="s">
        <v>328</v>
      </c>
      <c r="AP243" s="7">
        <v>0.2495</v>
      </c>
      <c r="AQ243" s="10">
        <f t="shared" si="105"/>
        <v>0</v>
      </c>
      <c r="AR243" s="10">
        <f t="shared" si="106"/>
        <v>0</v>
      </c>
      <c r="AS243" s="9">
        <f t="shared" si="107"/>
        <v>6.5</v>
      </c>
      <c r="AV243" s="1"/>
    </row>
    <row r="244" spans="1:48" x14ac:dyDescent="0.35">
      <c r="A244" t="s">
        <v>231</v>
      </c>
      <c r="B244" s="1">
        <v>-7.7219663703545036E-2</v>
      </c>
      <c r="C244" s="5">
        <f t="shared" si="98"/>
        <v>0.5</v>
      </c>
      <c r="D244" s="5">
        <f t="shared" si="99"/>
        <v>0.5</v>
      </c>
      <c r="E244" s="1">
        <v>-0.5527471350540859</v>
      </c>
      <c r="F244" s="5">
        <f t="shared" si="81"/>
        <v>0</v>
      </c>
      <c r="G244" s="5">
        <f t="shared" si="82"/>
        <v>0</v>
      </c>
      <c r="H244" s="1">
        <v>-0.5527471350540859</v>
      </c>
      <c r="I244" s="5">
        <f t="shared" si="83"/>
        <v>0</v>
      </c>
      <c r="J244" s="5">
        <f t="shared" si="84"/>
        <v>0</v>
      </c>
      <c r="K244" s="1">
        <v>0.70806451612903221</v>
      </c>
      <c r="L244" s="5">
        <f t="shared" si="85"/>
        <v>0</v>
      </c>
      <c r="M244" s="5">
        <f t="shared" si="86"/>
        <v>0</v>
      </c>
      <c r="N244" s="8">
        <f t="shared" si="87"/>
        <v>0</v>
      </c>
      <c r="O244" s="8">
        <f t="shared" si="88"/>
        <v>1</v>
      </c>
      <c r="P244" s="8" t="str">
        <f t="shared" si="89"/>
        <v>Nee</v>
      </c>
      <c r="Q244" s="8">
        <f t="shared" si="90"/>
        <v>0</v>
      </c>
      <c r="R244" s="1">
        <v>5.9904697072838665E-2</v>
      </c>
      <c r="S244" s="8">
        <f t="shared" si="91"/>
        <v>0</v>
      </c>
      <c r="T244" s="1">
        <v>-1.9715224534501644E-2</v>
      </c>
      <c r="U244" s="8">
        <f t="shared" si="92"/>
        <v>1</v>
      </c>
      <c r="V244" s="1">
        <v>-8.1932098104316162E-2</v>
      </c>
      <c r="W244" s="4">
        <f t="shared" si="93"/>
        <v>1</v>
      </c>
      <c r="X244" s="5">
        <f t="shared" si="94"/>
        <v>0.5</v>
      </c>
      <c r="Y244" s="5">
        <f t="shared" si="95"/>
        <v>0</v>
      </c>
      <c r="Z244" s="1">
        <v>-6.0699368105387168E-2</v>
      </c>
      <c r="AA244" s="5">
        <f t="shared" si="100"/>
        <v>0.5</v>
      </c>
      <c r="AB244" s="5">
        <f t="shared" si="96"/>
        <v>0.5</v>
      </c>
      <c r="AC244" s="5">
        <f t="shared" si="101"/>
        <v>0</v>
      </c>
      <c r="AD244" s="5">
        <f t="shared" si="102"/>
        <v>0</v>
      </c>
      <c r="AE244" s="1">
        <v>0.81000321302345513</v>
      </c>
      <c r="AF244" s="5">
        <f t="shared" si="103"/>
        <v>0.5</v>
      </c>
      <c r="AG244" s="5">
        <f t="shared" si="104"/>
        <v>0.5</v>
      </c>
      <c r="AH244" s="1">
        <v>5.4622148441683623E-2</v>
      </c>
      <c r="AI244" s="6">
        <f t="shared" si="97"/>
        <v>0</v>
      </c>
      <c r="AJ244" s="23">
        <v>2881.2190060076459</v>
      </c>
      <c r="AN244" s="5">
        <v>1</v>
      </c>
      <c r="AO244" t="s">
        <v>327</v>
      </c>
      <c r="AP244" s="7">
        <v>0.55000000000000004</v>
      </c>
      <c r="AQ244" s="10">
        <f t="shared" si="105"/>
        <v>0.5</v>
      </c>
      <c r="AR244" s="10">
        <f t="shared" si="106"/>
        <v>0.5</v>
      </c>
      <c r="AS244" s="119">
        <f t="shared" si="107"/>
        <v>4.5</v>
      </c>
      <c r="AV244" s="1"/>
    </row>
    <row r="245" spans="1:48" x14ac:dyDescent="0.35">
      <c r="A245" t="s">
        <v>232</v>
      </c>
      <c r="B245" s="1">
        <v>2.1288295365278868E-2</v>
      </c>
      <c r="C245" s="5">
        <f t="shared" si="98"/>
        <v>0</v>
      </c>
      <c r="D245" s="5">
        <f t="shared" si="99"/>
        <v>0</v>
      </c>
      <c r="E245" s="1">
        <v>0.35226499083529722</v>
      </c>
      <c r="F245" s="5">
        <f t="shared" si="81"/>
        <v>0</v>
      </c>
      <c r="G245" s="5">
        <f t="shared" si="82"/>
        <v>0</v>
      </c>
      <c r="H245" s="1">
        <v>0.28701021209740774</v>
      </c>
      <c r="I245" s="5">
        <f t="shared" si="83"/>
        <v>0</v>
      </c>
      <c r="J245" s="5">
        <f t="shared" si="84"/>
        <v>0</v>
      </c>
      <c r="K245" s="1">
        <v>0.55321652967863177</v>
      </c>
      <c r="L245" s="5">
        <f t="shared" si="85"/>
        <v>0</v>
      </c>
      <c r="M245" s="5">
        <f t="shared" si="86"/>
        <v>0</v>
      </c>
      <c r="N245" s="8">
        <f t="shared" si="87"/>
        <v>0</v>
      </c>
      <c r="O245" s="8">
        <f t="shared" si="88"/>
        <v>0</v>
      </c>
      <c r="P245" s="8" t="str">
        <f t="shared" si="89"/>
        <v>Nee</v>
      </c>
      <c r="Q245" s="8">
        <f t="shared" si="90"/>
        <v>0</v>
      </c>
      <c r="R245" s="1">
        <v>1.5467970436448372E-2</v>
      </c>
      <c r="S245" s="8">
        <f t="shared" si="91"/>
        <v>0</v>
      </c>
      <c r="T245" s="1">
        <v>3.852759331348752E-2</v>
      </c>
      <c r="U245" s="8">
        <f t="shared" si="92"/>
        <v>0</v>
      </c>
      <c r="V245" s="1">
        <v>2.1916732128829535E-2</v>
      </c>
      <c r="W245" s="4">
        <f t="shared" si="93"/>
        <v>0</v>
      </c>
      <c r="X245" s="5">
        <f t="shared" si="94"/>
        <v>0</v>
      </c>
      <c r="Y245" s="5">
        <f t="shared" si="95"/>
        <v>0</v>
      </c>
      <c r="Z245" s="1">
        <v>3.1431657501963868E-2</v>
      </c>
      <c r="AA245" s="5">
        <f t="shared" si="100"/>
        <v>0</v>
      </c>
      <c r="AB245" s="5">
        <f t="shared" si="96"/>
        <v>0</v>
      </c>
      <c r="AC245" s="5">
        <f t="shared" si="101"/>
        <v>0</v>
      </c>
      <c r="AD245" s="5">
        <f t="shared" si="102"/>
        <v>0</v>
      </c>
      <c r="AE245" s="1">
        <v>0.74555234846496987</v>
      </c>
      <c r="AF245" s="5">
        <f t="shared" si="103"/>
        <v>0</v>
      </c>
      <c r="AG245" s="5">
        <f t="shared" si="104"/>
        <v>0</v>
      </c>
      <c r="AH245" s="1">
        <v>4.3951569730514471E-2</v>
      </c>
      <c r="AI245" s="6">
        <f t="shared" si="97"/>
        <v>0</v>
      </c>
      <c r="AJ245" s="23">
        <v>1896.3012959866221</v>
      </c>
      <c r="AL245" s="5">
        <v>1</v>
      </c>
      <c r="AO245" t="s">
        <v>326</v>
      </c>
      <c r="AP245" s="7">
        <v>0.25750000000000001</v>
      </c>
      <c r="AQ245" s="10">
        <f t="shared" si="105"/>
        <v>0.5</v>
      </c>
      <c r="AR245" s="10">
        <f t="shared" si="106"/>
        <v>0</v>
      </c>
      <c r="AS245" s="9">
        <f t="shared" si="107"/>
        <v>9</v>
      </c>
      <c r="AV245" s="1"/>
    </row>
    <row r="246" spans="1:48" x14ac:dyDescent="0.35">
      <c r="A246" t="s">
        <v>233</v>
      </c>
      <c r="B246" s="1">
        <v>6.6137006658855135E-2</v>
      </c>
      <c r="C246" s="5">
        <f t="shared" si="98"/>
        <v>0</v>
      </c>
      <c r="D246" s="5">
        <f t="shared" si="99"/>
        <v>0</v>
      </c>
      <c r="E246" s="1">
        <v>0.11809893972735847</v>
      </c>
      <c r="F246" s="5">
        <f t="shared" si="81"/>
        <v>0</v>
      </c>
      <c r="G246" s="5">
        <f t="shared" si="82"/>
        <v>0</v>
      </c>
      <c r="H246" s="1">
        <v>0.1063515761195736</v>
      </c>
      <c r="I246" s="5">
        <f t="shared" si="83"/>
        <v>0</v>
      </c>
      <c r="J246" s="5">
        <f t="shared" si="84"/>
        <v>0</v>
      </c>
      <c r="K246" s="1">
        <v>0.5073352234497116</v>
      </c>
      <c r="L246" s="5">
        <f t="shared" si="85"/>
        <v>0</v>
      </c>
      <c r="M246" s="5">
        <f t="shared" si="86"/>
        <v>0</v>
      </c>
      <c r="N246" s="8">
        <f t="shared" si="87"/>
        <v>0</v>
      </c>
      <c r="O246" s="8">
        <f t="shared" si="88"/>
        <v>0</v>
      </c>
      <c r="P246" s="8" t="str">
        <f t="shared" si="89"/>
        <v>Nee</v>
      </c>
      <c r="Q246" s="8">
        <f t="shared" si="90"/>
        <v>0</v>
      </c>
      <c r="R246" s="1">
        <v>3.7204625439919555E-3</v>
      </c>
      <c r="S246" s="8">
        <f t="shared" si="91"/>
        <v>0</v>
      </c>
      <c r="T246" s="1">
        <v>6.173685130176481E-2</v>
      </c>
      <c r="U246" s="8">
        <f t="shared" si="92"/>
        <v>0</v>
      </c>
      <c r="V246" s="1">
        <v>9.5464548026635426E-2</v>
      </c>
      <c r="W246" s="4">
        <f t="shared" si="93"/>
        <v>0</v>
      </c>
      <c r="X246" s="5">
        <f t="shared" si="94"/>
        <v>0</v>
      </c>
      <c r="Y246" s="5">
        <f t="shared" si="95"/>
        <v>0</v>
      </c>
      <c r="Z246" s="1">
        <v>4.099625618016061E-3</v>
      </c>
      <c r="AA246" s="5">
        <f t="shared" si="100"/>
        <v>0.5</v>
      </c>
      <c r="AB246" s="5">
        <f t="shared" si="96"/>
        <v>0</v>
      </c>
      <c r="AC246" s="5">
        <f t="shared" si="101"/>
        <v>0</v>
      </c>
      <c r="AD246" s="5">
        <f t="shared" si="102"/>
        <v>0</v>
      </c>
      <c r="AE246" s="1">
        <v>0.62972192849589892</v>
      </c>
      <c r="AF246" s="5">
        <f t="shared" si="103"/>
        <v>0</v>
      </c>
      <c r="AG246" s="5">
        <f t="shared" si="104"/>
        <v>0</v>
      </c>
      <c r="AH246" s="1">
        <v>2.3751938988750276E-2</v>
      </c>
      <c r="AI246" s="6">
        <f t="shared" si="97"/>
        <v>0</v>
      </c>
      <c r="AJ246" s="23">
        <v>1841.6590566353887</v>
      </c>
      <c r="AL246" s="5">
        <v>1</v>
      </c>
      <c r="AO246" t="s">
        <v>326</v>
      </c>
      <c r="AP246" s="7">
        <v>0.151</v>
      </c>
      <c r="AQ246" s="10">
        <f t="shared" si="105"/>
        <v>0</v>
      </c>
      <c r="AR246" s="10">
        <f t="shared" si="106"/>
        <v>0</v>
      </c>
      <c r="AS246" s="9">
        <f t="shared" si="107"/>
        <v>8.5</v>
      </c>
      <c r="AV246" s="1"/>
    </row>
    <row r="247" spans="1:48" x14ac:dyDescent="0.35">
      <c r="A247" t="s">
        <v>234</v>
      </c>
      <c r="B247" s="1">
        <v>-0.11919083422842822</v>
      </c>
      <c r="C247" s="5">
        <f t="shared" si="98"/>
        <v>0.5</v>
      </c>
      <c r="D247" s="5">
        <f t="shared" si="99"/>
        <v>0.5</v>
      </c>
      <c r="E247" s="1">
        <v>0.2873612602935911</v>
      </c>
      <c r="F247" s="5">
        <f t="shared" si="81"/>
        <v>0</v>
      </c>
      <c r="G247" s="5">
        <f t="shared" si="82"/>
        <v>0</v>
      </c>
      <c r="H247" s="1">
        <v>7.3795202291442902E-2</v>
      </c>
      <c r="I247" s="5">
        <f t="shared" si="83"/>
        <v>0</v>
      </c>
      <c r="J247" s="5">
        <f t="shared" si="84"/>
        <v>0</v>
      </c>
      <c r="K247" s="1">
        <v>0.36744359674295979</v>
      </c>
      <c r="L247" s="5">
        <f t="shared" si="85"/>
        <v>0</v>
      </c>
      <c r="M247" s="5">
        <f t="shared" si="86"/>
        <v>0</v>
      </c>
      <c r="N247" s="8">
        <f t="shared" si="87"/>
        <v>0</v>
      </c>
      <c r="O247" s="8">
        <f t="shared" si="88"/>
        <v>1</v>
      </c>
      <c r="P247" s="8" t="str">
        <f t="shared" si="89"/>
        <v>Nee</v>
      </c>
      <c r="Q247" s="8">
        <f t="shared" si="90"/>
        <v>0</v>
      </c>
      <c r="R247" s="1">
        <v>-2.2772724340365137E-2</v>
      </c>
      <c r="S247" s="8">
        <f t="shared" si="91"/>
        <v>1</v>
      </c>
      <c r="T247" s="1">
        <v>-2.8303275671696725E-2</v>
      </c>
      <c r="U247" s="8">
        <f t="shared" si="92"/>
        <v>1</v>
      </c>
      <c r="V247" s="1">
        <v>-6.007876834944504E-2</v>
      </c>
      <c r="W247" s="4">
        <f t="shared" si="93"/>
        <v>1</v>
      </c>
      <c r="X247" s="5">
        <f t="shared" si="94"/>
        <v>0.5</v>
      </c>
      <c r="Y247" s="5">
        <f t="shared" si="95"/>
        <v>0.5</v>
      </c>
      <c r="Z247" s="1">
        <v>2.2350519155030432E-2</v>
      </c>
      <c r="AA247" s="5">
        <f t="shared" si="100"/>
        <v>0</v>
      </c>
      <c r="AB247" s="5">
        <f t="shared" si="96"/>
        <v>0</v>
      </c>
      <c r="AC247" s="5">
        <f t="shared" si="101"/>
        <v>0</v>
      </c>
      <c r="AD247" s="5">
        <f t="shared" si="102"/>
        <v>0</v>
      </c>
      <c r="AE247" s="1">
        <v>0.74056569996419619</v>
      </c>
      <c r="AF247" s="5">
        <f t="shared" si="103"/>
        <v>0</v>
      </c>
      <c r="AG247" s="5">
        <f t="shared" si="104"/>
        <v>0</v>
      </c>
      <c r="AH247" s="1">
        <v>4.2605628551309227E-2</v>
      </c>
      <c r="AI247" s="6">
        <f t="shared" si="97"/>
        <v>0</v>
      </c>
      <c r="AJ247" s="23">
        <v>1982.1254955042057</v>
      </c>
      <c r="AO247" t="s">
        <v>327</v>
      </c>
      <c r="AP247" s="7">
        <v>0.3755</v>
      </c>
      <c r="AQ247" s="10">
        <f t="shared" si="105"/>
        <v>0.5</v>
      </c>
      <c r="AR247" s="10">
        <f t="shared" si="106"/>
        <v>0.5</v>
      </c>
      <c r="AS247" s="9">
        <f t="shared" si="107"/>
        <v>7</v>
      </c>
      <c r="AV247" s="1"/>
    </row>
    <row r="248" spans="1:48" x14ac:dyDescent="0.35">
      <c r="A248" t="s">
        <v>235</v>
      </c>
      <c r="B248" s="1">
        <v>2.3782279957820108E-2</v>
      </c>
      <c r="C248" s="5">
        <f t="shared" si="98"/>
        <v>0</v>
      </c>
      <c r="D248" s="5">
        <f t="shared" si="99"/>
        <v>0</v>
      </c>
      <c r="E248" s="1">
        <v>1.1918371811267416</v>
      </c>
      <c r="F248" s="5">
        <f t="shared" si="81"/>
        <v>0.5</v>
      </c>
      <c r="G248" s="5">
        <f t="shared" si="82"/>
        <v>0</v>
      </c>
      <c r="H248" s="1">
        <v>1.1719314128020462</v>
      </c>
      <c r="I248" s="5">
        <f t="shared" si="83"/>
        <v>0.5</v>
      </c>
      <c r="J248" s="5">
        <f t="shared" si="84"/>
        <v>0</v>
      </c>
      <c r="K248" s="1">
        <v>0.24724738045002209</v>
      </c>
      <c r="L248" s="5">
        <f t="shared" si="85"/>
        <v>0</v>
      </c>
      <c r="M248" s="5">
        <f t="shared" si="86"/>
        <v>0</v>
      </c>
      <c r="N248" s="8">
        <f t="shared" si="87"/>
        <v>0</v>
      </c>
      <c r="O248" s="8">
        <f t="shared" si="88"/>
        <v>0</v>
      </c>
      <c r="P248" s="8" t="str">
        <f t="shared" si="89"/>
        <v>Nee</v>
      </c>
      <c r="Q248" s="8">
        <f t="shared" si="90"/>
        <v>0</v>
      </c>
      <c r="R248" s="1">
        <v>2.9377756061438356E-2</v>
      </c>
      <c r="S248" s="8">
        <f t="shared" si="91"/>
        <v>0</v>
      </c>
      <c r="T248" s="1">
        <v>4.6986254206050924E-2</v>
      </c>
      <c r="U248" s="8">
        <f t="shared" si="92"/>
        <v>0</v>
      </c>
      <c r="V248" s="1">
        <v>3.2108882457203114E-2</v>
      </c>
      <c r="W248" s="4">
        <f t="shared" si="93"/>
        <v>0</v>
      </c>
      <c r="X248" s="5">
        <f t="shared" si="94"/>
        <v>0</v>
      </c>
      <c r="Y248" s="5">
        <f t="shared" si="95"/>
        <v>0</v>
      </c>
      <c r="Z248" s="1">
        <v>2.8357143658432612E-2</v>
      </c>
      <c r="AA248" s="5">
        <f t="shared" si="100"/>
        <v>0</v>
      </c>
      <c r="AB248" s="5">
        <f t="shared" si="96"/>
        <v>0</v>
      </c>
      <c r="AC248" s="5">
        <f t="shared" si="101"/>
        <v>0</v>
      </c>
      <c r="AD248" s="5">
        <f t="shared" si="102"/>
        <v>0</v>
      </c>
      <c r="AE248" s="1">
        <v>0.72685995378160684</v>
      </c>
      <c r="AF248" s="5">
        <f t="shared" si="103"/>
        <v>0</v>
      </c>
      <c r="AG248" s="5">
        <f t="shared" si="104"/>
        <v>0</v>
      </c>
      <c r="AH248" s="1">
        <v>2.2148253928399548E-2</v>
      </c>
      <c r="AI248" s="6">
        <f t="shared" si="97"/>
        <v>0</v>
      </c>
      <c r="AJ248" s="23">
        <v>2467.7027664410175</v>
      </c>
      <c r="AN248" s="5">
        <v>1</v>
      </c>
      <c r="AO248" t="s">
        <v>326</v>
      </c>
      <c r="AP248" s="7">
        <v>0.1575</v>
      </c>
      <c r="AQ248" s="10">
        <f t="shared" si="105"/>
        <v>0</v>
      </c>
      <c r="AR248" s="10">
        <f t="shared" si="106"/>
        <v>0</v>
      </c>
      <c r="AS248" s="9">
        <f t="shared" si="107"/>
        <v>8</v>
      </c>
      <c r="AV248" s="1"/>
    </row>
    <row r="249" spans="1:48" x14ac:dyDescent="0.35">
      <c r="A249" t="s">
        <v>236</v>
      </c>
      <c r="B249" s="1">
        <v>-3.638936621853836E-3</v>
      </c>
      <c r="C249" s="5">
        <f t="shared" si="98"/>
        <v>0</v>
      </c>
      <c r="D249" s="5">
        <f t="shared" si="99"/>
        <v>0</v>
      </c>
      <c r="E249" s="1">
        <v>0.30031335287577077</v>
      </c>
      <c r="F249" s="5">
        <f t="shared" si="81"/>
        <v>0</v>
      </c>
      <c r="G249" s="5">
        <f t="shared" si="82"/>
        <v>0</v>
      </c>
      <c r="H249" s="1">
        <v>0.2626463155766704</v>
      </c>
      <c r="I249" s="5">
        <f t="shared" si="83"/>
        <v>0</v>
      </c>
      <c r="J249" s="5">
        <f t="shared" si="84"/>
        <v>0</v>
      </c>
      <c r="K249" s="1">
        <v>0.2977164402077257</v>
      </c>
      <c r="L249" s="5">
        <f t="shared" si="85"/>
        <v>0</v>
      </c>
      <c r="M249" s="5">
        <f t="shared" si="86"/>
        <v>0</v>
      </c>
      <c r="N249" s="8">
        <f t="shared" si="87"/>
        <v>0</v>
      </c>
      <c r="O249" s="8">
        <f t="shared" si="88"/>
        <v>0</v>
      </c>
      <c r="P249" s="8" t="str">
        <f t="shared" si="89"/>
        <v>Nee</v>
      </c>
      <c r="Q249" s="8">
        <f t="shared" si="90"/>
        <v>0</v>
      </c>
      <c r="R249" s="1">
        <v>-4.6816008054366975E-2</v>
      </c>
      <c r="S249" s="8">
        <f t="shared" si="91"/>
        <v>1</v>
      </c>
      <c r="T249" s="1">
        <v>7.4058219178082196E-2</v>
      </c>
      <c r="U249" s="8">
        <f t="shared" si="92"/>
        <v>0</v>
      </c>
      <c r="V249" s="1">
        <v>2.2339027595269383E-2</v>
      </c>
      <c r="W249" s="4">
        <f t="shared" si="93"/>
        <v>0</v>
      </c>
      <c r="X249" s="5">
        <f t="shared" si="94"/>
        <v>0</v>
      </c>
      <c r="Y249" s="5">
        <f t="shared" si="95"/>
        <v>0</v>
      </c>
      <c r="Z249" s="1">
        <v>-7.7580107146467195E-3</v>
      </c>
      <c r="AA249" s="5">
        <f t="shared" si="100"/>
        <v>0.5</v>
      </c>
      <c r="AB249" s="5">
        <f t="shared" si="96"/>
        <v>0.5</v>
      </c>
      <c r="AC249" s="5">
        <f t="shared" si="101"/>
        <v>0</v>
      </c>
      <c r="AD249" s="5">
        <f t="shared" si="102"/>
        <v>0</v>
      </c>
      <c r="AE249" s="1">
        <v>0.56251895279490549</v>
      </c>
      <c r="AF249" s="5">
        <f t="shared" si="103"/>
        <v>0</v>
      </c>
      <c r="AG249" s="5">
        <f t="shared" si="104"/>
        <v>0</v>
      </c>
      <c r="AH249" s="1">
        <v>4.4179116547053469E-2</v>
      </c>
      <c r="AI249" s="6">
        <f t="shared" si="97"/>
        <v>0</v>
      </c>
      <c r="AJ249" s="23">
        <v>5042.1286008230454</v>
      </c>
      <c r="AN249" s="5">
        <v>0</v>
      </c>
      <c r="AO249" t="s">
        <v>326</v>
      </c>
      <c r="AP249" s="7">
        <v>0.128</v>
      </c>
      <c r="AQ249" s="10">
        <f t="shared" si="105"/>
        <v>0</v>
      </c>
      <c r="AR249" s="10">
        <f t="shared" si="106"/>
        <v>0</v>
      </c>
      <c r="AS249" s="9">
        <f t="shared" si="107"/>
        <v>9</v>
      </c>
      <c r="AV249" s="1"/>
    </row>
    <row r="250" spans="1:48" x14ac:dyDescent="0.35">
      <c r="A250" t="s">
        <v>237</v>
      </c>
      <c r="B250" s="1">
        <v>6.5602495355383095E-2</v>
      </c>
      <c r="C250" s="5">
        <f t="shared" si="98"/>
        <v>0</v>
      </c>
      <c r="D250" s="5">
        <f t="shared" si="99"/>
        <v>0</v>
      </c>
      <c r="E250" s="1">
        <v>0.26971088424806916</v>
      </c>
      <c r="F250" s="5">
        <f t="shared" si="81"/>
        <v>0</v>
      </c>
      <c r="G250" s="5">
        <f t="shared" si="82"/>
        <v>0</v>
      </c>
      <c r="H250" s="1">
        <v>0.25901167523098817</v>
      </c>
      <c r="I250" s="5">
        <f t="shared" si="83"/>
        <v>0</v>
      </c>
      <c r="J250" s="5">
        <f t="shared" si="84"/>
        <v>0</v>
      </c>
      <c r="K250" s="1">
        <v>0.30782280700981324</v>
      </c>
      <c r="L250" s="5">
        <f t="shared" si="85"/>
        <v>0</v>
      </c>
      <c r="M250" s="5">
        <f t="shared" si="86"/>
        <v>0</v>
      </c>
      <c r="N250" s="8">
        <f t="shared" si="87"/>
        <v>0</v>
      </c>
      <c r="O250" s="8">
        <f t="shared" si="88"/>
        <v>0</v>
      </c>
      <c r="P250" s="8" t="str">
        <f t="shared" si="89"/>
        <v>Nee</v>
      </c>
      <c r="Q250" s="8">
        <f t="shared" si="90"/>
        <v>0</v>
      </c>
      <c r="R250" s="1">
        <v>1.8427459779443357E-2</v>
      </c>
      <c r="S250" s="8">
        <f t="shared" si="91"/>
        <v>0</v>
      </c>
      <c r="T250" s="1">
        <v>9.2977100338479085E-2</v>
      </c>
      <c r="U250" s="8">
        <f t="shared" si="92"/>
        <v>0</v>
      </c>
      <c r="V250" s="1">
        <v>7.7880439172605773E-2</v>
      </c>
      <c r="W250" s="4">
        <f t="shared" si="93"/>
        <v>0</v>
      </c>
      <c r="X250" s="5">
        <f t="shared" si="94"/>
        <v>0</v>
      </c>
      <c r="Y250" s="5">
        <f t="shared" si="95"/>
        <v>0</v>
      </c>
      <c r="Z250" s="1">
        <v>4.8698575236580319E-2</v>
      </c>
      <c r="AA250" s="5">
        <f t="shared" si="100"/>
        <v>0</v>
      </c>
      <c r="AB250" s="5">
        <f t="shared" si="96"/>
        <v>0</v>
      </c>
      <c r="AC250" s="5">
        <f t="shared" si="101"/>
        <v>0</v>
      </c>
      <c r="AD250" s="5">
        <f t="shared" si="102"/>
        <v>0</v>
      </c>
      <c r="AE250" s="1">
        <v>0.59866160470737362</v>
      </c>
      <c r="AF250" s="5">
        <f t="shared" si="103"/>
        <v>0</v>
      </c>
      <c r="AG250" s="5">
        <f t="shared" si="104"/>
        <v>0</v>
      </c>
      <c r="AH250" s="1">
        <v>2.5842845137566239E-2</v>
      </c>
      <c r="AI250" s="6">
        <f t="shared" si="97"/>
        <v>0</v>
      </c>
      <c r="AJ250" s="23">
        <v>2106.4288931881838</v>
      </c>
      <c r="AO250" t="s">
        <v>326</v>
      </c>
      <c r="AP250" s="7">
        <v>0.1085</v>
      </c>
      <c r="AQ250" s="10">
        <f t="shared" si="105"/>
        <v>0</v>
      </c>
      <c r="AR250" s="10">
        <f t="shared" si="106"/>
        <v>0</v>
      </c>
      <c r="AS250" s="9">
        <f t="shared" si="107"/>
        <v>10</v>
      </c>
      <c r="AV250" s="1"/>
    </row>
    <row r="251" spans="1:48" x14ac:dyDescent="0.35">
      <c r="A251" t="s">
        <v>394</v>
      </c>
      <c r="B251" s="1">
        <v>5.2522462964658446E-4</v>
      </c>
      <c r="C251" s="5">
        <f t="shared" si="98"/>
        <v>0</v>
      </c>
      <c r="D251" s="5">
        <f t="shared" si="99"/>
        <v>0</v>
      </c>
      <c r="E251" s="1">
        <v>0.25123266506210323</v>
      </c>
      <c r="F251" s="5">
        <f t="shared" si="81"/>
        <v>0</v>
      </c>
      <c r="G251" s="5">
        <f t="shared" si="82"/>
        <v>0</v>
      </c>
      <c r="H251" s="1">
        <v>0.25553173291871428</v>
      </c>
      <c r="I251" s="5">
        <f t="shared" si="83"/>
        <v>0</v>
      </c>
      <c r="J251" s="5">
        <f t="shared" si="84"/>
        <v>0</v>
      </c>
      <c r="K251" s="1">
        <v>0.34257720842777989</v>
      </c>
      <c r="L251" s="5">
        <f t="shared" si="85"/>
        <v>0</v>
      </c>
      <c r="M251" s="5">
        <f t="shared" si="86"/>
        <v>0</v>
      </c>
      <c r="N251" s="8">
        <f t="shared" si="87"/>
        <v>0</v>
      </c>
      <c r="O251" s="8">
        <f t="shared" si="88"/>
        <v>0</v>
      </c>
      <c r="P251" s="8" t="str">
        <f t="shared" si="89"/>
        <v>Nee</v>
      </c>
      <c r="Q251" s="8">
        <f t="shared" si="90"/>
        <v>0</v>
      </c>
      <c r="R251" s="1">
        <v>5.5149942721173274E-3</v>
      </c>
      <c r="S251" s="8">
        <f t="shared" si="91"/>
        <v>0</v>
      </c>
      <c r="T251" s="1">
        <v>1.4311152324840431E-2</v>
      </c>
      <c r="U251" s="8">
        <f t="shared" si="92"/>
        <v>0</v>
      </c>
      <c r="V251" s="1">
        <v>9.5628677916422163E-4</v>
      </c>
      <c r="W251" s="4">
        <f t="shared" si="93"/>
        <v>0</v>
      </c>
      <c r="X251" s="5">
        <f t="shared" si="94"/>
        <v>0</v>
      </c>
      <c r="Y251" s="5">
        <f t="shared" si="95"/>
        <v>0</v>
      </c>
      <c r="Z251" s="1">
        <v>2.2758973700647375E-2</v>
      </c>
      <c r="AA251" s="5">
        <f t="shared" si="100"/>
        <v>0</v>
      </c>
      <c r="AB251" s="5">
        <f t="shared" si="96"/>
        <v>0</v>
      </c>
      <c r="AC251" s="5">
        <f t="shared" si="101"/>
        <v>0</v>
      </c>
      <c r="AD251" s="5">
        <f t="shared" si="102"/>
        <v>0</v>
      </c>
      <c r="AE251" s="1">
        <v>0.74234636609394811</v>
      </c>
      <c r="AF251" s="5">
        <f t="shared" si="103"/>
        <v>0</v>
      </c>
      <c r="AG251" s="5">
        <f t="shared" si="104"/>
        <v>0</v>
      </c>
      <c r="AH251" s="1">
        <v>2.5604496532362502E-2</v>
      </c>
      <c r="AI251" s="6">
        <f t="shared" si="97"/>
        <v>0</v>
      </c>
      <c r="AJ251" s="23">
        <v>2991.5310745627589</v>
      </c>
      <c r="AN251" s="5">
        <v>0</v>
      </c>
      <c r="AO251" t="s">
        <v>328</v>
      </c>
      <c r="AP251" s="7">
        <v>0.2145</v>
      </c>
      <c r="AQ251" s="10">
        <f t="shared" si="105"/>
        <v>0</v>
      </c>
      <c r="AR251" s="10">
        <f t="shared" si="106"/>
        <v>0</v>
      </c>
      <c r="AS251" s="9">
        <f t="shared" si="107"/>
        <v>10</v>
      </c>
      <c r="AV251" s="1"/>
    </row>
    <row r="252" spans="1:48" x14ac:dyDescent="0.35">
      <c r="A252" t="s">
        <v>395</v>
      </c>
      <c r="B252" s="1">
        <v>0</v>
      </c>
      <c r="C252" s="5">
        <f t="shared" si="98"/>
        <v>0</v>
      </c>
      <c r="D252" s="5">
        <f t="shared" si="99"/>
        <v>0</v>
      </c>
      <c r="E252" s="1">
        <v>0</v>
      </c>
      <c r="F252" s="5">
        <f t="shared" si="81"/>
        <v>0</v>
      </c>
      <c r="G252" s="5">
        <f t="shared" si="82"/>
        <v>0</v>
      </c>
      <c r="H252" s="1">
        <v>-1.0084420225120596E-2</v>
      </c>
      <c r="I252" s="5">
        <f t="shared" si="83"/>
        <v>0</v>
      </c>
      <c r="J252" s="5">
        <f t="shared" si="84"/>
        <v>0</v>
      </c>
      <c r="K252" s="1">
        <v>0.21199999999999999</v>
      </c>
      <c r="L252" s="5">
        <f t="shared" si="85"/>
        <v>0</v>
      </c>
      <c r="M252" s="5">
        <f t="shared" si="86"/>
        <v>0</v>
      </c>
      <c r="N252" s="8">
        <f t="shared" si="87"/>
        <v>0</v>
      </c>
      <c r="O252" s="8">
        <f t="shared" si="88"/>
        <v>0</v>
      </c>
      <c r="P252" s="8" t="str">
        <f t="shared" si="89"/>
        <v>Nee</v>
      </c>
      <c r="Q252" s="8">
        <f t="shared" si="90"/>
        <v>0</v>
      </c>
      <c r="R252" s="1">
        <v>3.6789282470481383E-2</v>
      </c>
      <c r="S252" s="8">
        <f t="shared" si="91"/>
        <v>0</v>
      </c>
      <c r="T252" s="1">
        <v>9.561206147399498E-2</v>
      </c>
      <c r="U252" s="8">
        <f t="shared" si="92"/>
        <v>0</v>
      </c>
      <c r="V252" s="1">
        <v>0</v>
      </c>
      <c r="W252" s="4">
        <f t="shared" si="93"/>
        <v>0</v>
      </c>
      <c r="X252" s="5">
        <f t="shared" si="94"/>
        <v>0</v>
      </c>
      <c r="Y252" s="5">
        <f t="shared" si="95"/>
        <v>0</v>
      </c>
      <c r="Z252" s="1">
        <v>2.5966683279576463E-2</v>
      </c>
      <c r="AA252" s="5">
        <f t="shared" si="100"/>
        <v>0</v>
      </c>
      <c r="AB252" s="5">
        <f t="shared" si="96"/>
        <v>0</v>
      </c>
      <c r="AC252" s="5">
        <f t="shared" si="101"/>
        <v>0</v>
      </c>
      <c r="AD252" s="5">
        <f t="shared" si="102"/>
        <v>0</v>
      </c>
      <c r="AE252" s="1">
        <v>0.59490751624460469</v>
      </c>
      <c r="AF252" s="5">
        <f t="shared" si="103"/>
        <v>0</v>
      </c>
      <c r="AG252" s="5">
        <f t="shared" si="104"/>
        <v>0</v>
      </c>
      <c r="AH252" s="1">
        <v>2.1216449951946076E-2</v>
      </c>
      <c r="AI252" s="6">
        <f t="shared" si="97"/>
        <v>0</v>
      </c>
      <c r="AJ252" s="23">
        <v>2555.5308944556068</v>
      </c>
      <c r="AO252" t="s">
        <v>328</v>
      </c>
      <c r="AP252" s="7">
        <v>0.23800000000000002</v>
      </c>
      <c r="AQ252" s="10">
        <f t="shared" si="105"/>
        <v>0</v>
      </c>
      <c r="AR252" s="10">
        <f t="shared" si="106"/>
        <v>0</v>
      </c>
      <c r="AS252" s="9">
        <f t="shared" si="107"/>
        <v>10</v>
      </c>
      <c r="AV252" s="1"/>
    </row>
    <row r="253" spans="1:48" x14ac:dyDescent="0.35">
      <c r="A253" t="s">
        <v>238</v>
      </c>
      <c r="B253" s="1">
        <v>-2.1062133293214984E-4</v>
      </c>
      <c r="C253" s="5">
        <f t="shared" si="98"/>
        <v>0</v>
      </c>
      <c r="D253" s="5">
        <f t="shared" si="99"/>
        <v>0</v>
      </c>
      <c r="E253" s="1">
        <v>0.26905370843989768</v>
      </c>
      <c r="F253" s="5">
        <f t="shared" si="81"/>
        <v>0</v>
      </c>
      <c r="G253" s="5">
        <f t="shared" si="82"/>
        <v>0</v>
      </c>
      <c r="H253" s="1">
        <v>0.27531818865653679</v>
      </c>
      <c r="I253" s="5">
        <f t="shared" si="83"/>
        <v>0</v>
      </c>
      <c r="J253" s="5">
        <f t="shared" si="84"/>
        <v>0</v>
      </c>
      <c r="K253" s="1">
        <v>0.31183413536354715</v>
      </c>
      <c r="L253" s="5">
        <f t="shared" si="85"/>
        <v>0</v>
      </c>
      <c r="M253" s="5">
        <f t="shared" si="86"/>
        <v>0</v>
      </c>
      <c r="N253" s="8">
        <f t="shared" si="87"/>
        <v>0</v>
      </c>
      <c r="O253" s="8">
        <f t="shared" si="88"/>
        <v>1</v>
      </c>
      <c r="P253" s="8" t="str">
        <f t="shared" si="89"/>
        <v>Nee</v>
      </c>
      <c r="Q253" s="8">
        <f t="shared" si="90"/>
        <v>0</v>
      </c>
      <c r="R253" s="1">
        <v>-5.3831736776343189E-2</v>
      </c>
      <c r="S253" s="8">
        <f t="shared" si="91"/>
        <v>1</v>
      </c>
      <c r="T253" s="1">
        <v>3.9366751186528832E-2</v>
      </c>
      <c r="U253" s="8">
        <f t="shared" si="92"/>
        <v>0</v>
      </c>
      <c r="V253" s="1">
        <v>-9.4779599819467437E-3</v>
      </c>
      <c r="W253" s="4">
        <f t="shared" si="93"/>
        <v>1</v>
      </c>
      <c r="X253" s="5">
        <f t="shared" si="94"/>
        <v>0.5</v>
      </c>
      <c r="Y253" s="5">
        <f t="shared" si="95"/>
        <v>0</v>
      </c>
      <c r="Z253" s="1">
        <v>2.7486083947645554E-2</v>
      </c>
      <c r="AA253" s="5">
        <f t="shared" si="100"/>
        <v>0</v>
      </c>
      <c r="AB253" s="5">
        <f t="shared" si="96"/>
        <v>0</v>
      </c>
      <c r="AC253" s="5">
        <f t="shared" si="101"/>
        <v>0</v>
      </c>
      <c r="AD253" s="5">
        <f t="shared" si="102"/>
        <v>0</v>
      </c>
      <c r="AE253" s="1">
        <v>0.77990070708590342</v>
      </c>
      <c r="AF253" s="5">
        <f t="shared" si="103"/>
        <v>0.5</v>
      </c>
      <c r="AG253" s="5">
        <f t="shared" si="104"/>
        <v>0</v>
      </c>
      <c r="AH253" s="1">
        <v>7.9576313761961313E-3</v>
      </c>
      <c r="AI253" s="6">
        <f t="shared" si="97"/>
        <v>0</v>
      </c>
      <c r="AJ253" s="23">
        <v>2232.203998049732</v>
      </c>
      <c r="AO253" t="s">
        <v>326</v>
      </c>
      <c r="AP253" s="7">
        <v>0.35599999999999998</v>
      </c>
      <c r="AQ253" s="10">
        <f t="shared" si="105"/>
        <v>0.5</v>
      </c>
      <c r="AR253" s="10">
        <f t="shared" si="106"/>
        <v>0.5</v>
      </c>
      <c r="AS253" s="9">
        <f t="shared" si="107"/>
        <v>8</v>
      </c>
      <c r="AV253" s="1"/>
    </row>
    <row r="254" spans="1:48" x14ac:dyDescent="0.35">
      <c r="A254" t="s">
        <v>239</v>
      </c>
      <c r="B254" s="1">
        <v>0</v>
      </c>
      <c r="C254" s="5">
        <f t="shared" si="98"/>
        <v>0</v>
      </c>
      <c r="D254" s="5">
        <f t="shared" si="99"/>
        <v>0</v>
      </c>
      <c r="E254" s="1">
        <v>0</v>
      </c>
      <c r="F254" s="5">
        <f t="shared" si="81"/>
        <v>0</v>
      </c>
      <c r="G254" s="5">
        <f t="shared" si="82"/>
        <v>0</v>
      </c>
      <c r="H254" s="1">
        <v>1.8954140112099283E-2</v>
      </c>
      <c r="I254" s="5">
        <f t="shared" si="83"/>
        <v>0</v>
      </c>
      <c r="J254" s="5">
        <f t="shared" si="84"/>
        <v>0</v>
      </c>
      <c r="K254" s="1">
        <v>0.42199999999999999</v>
      </c>
      <c r="L254" s="5">
        <f t="shared" si="85"/>
        <v>0</v>
      </c>
      <c r="M254" s="5">
        <f t="shared" si="86"/>
        <v>0</v>
      </c>
      <c r="N254" s="8">
        <f t="shared" si="87"/>
        <v>0</v>
      </c>
      <c r="O254" s="8">
        <f t="shared" si="88"/>
        <v>0</v>
      </c>
      <c r="P254" s="8" t="str">
        <f t="shared" si="89"/>
        <v>Nee</v>
      </c>
      <c r="Q254" s="8">
        <f t="shared" si="90"/>
        <v>0</v>
      </c>
      <c r="R254" s="1">
        <v>3.8527234769405956E-2</v>
      </c>
      <c r="S254" s="8">
        <f t="shared" si="91"/>
        <v>0</v>
      </c>
      <c r="T254" s="1">
        <v>6.7364541475774878E-2</v>
      </c>
      <c r="U254" s="8">
        <f t="shared" si="92"/>
        <v>0</v>
      </c>
      <c r="V254" s="1">
        <v>0</v>
      </c>
      <c r="W254" s="4">
        <f t="shared" si="93"/>
        <v>0</v>
      </c>
      <c r="X254" s="5">
        <f t="shared" si="94"/>
        <v>0</v>
      </c>
      <c r="Y254" s="5">
        <f t="shared" si="95"/>
        <v>0</v>
      </c>
      <c r="Z254" s="1">
        <v>2.1885764351468454E-2</v>
      </c>
      <c r="AA254" s="5">
        <f t="shared" si="100"/>
        <v>0</v>
      </c>
      <c r="AB254" s="5">
        <f t="shared" si="96"/>
        <v>0</v>
      </c>
      <c r="AC254" s="5">
        <f t="shared" si="101"/>
        <v>0</v>
      </c>
      <c r="AD254" s="5">
        <f t="shared" si="102"/>
        <v>0</v>
      </c>
      <c r="AE254" s="1">
        <v>0.67384390115099801</v>
      </c>
      <c r="AF254" s="5">
        <f t="shared" si="103"/>
        <v>0</v>
      </c>
      <c r="AG254" s="5">
        <f t="shared" si="104"/>
        <v>0</v>
      </c>
      <c r="AH254" s="1">
        <v>3.6306137005079418E-2</v>
      </c>
      <c r="AI254" s="6">
        <f t="shared" si="97"/>
        <v>0</v>
      </c>
      <c r="AJ254" s="23">
        <v>1979.8478766531534</v>
      </c>
      <c r="AO254" t="s">
        <v>327</v>
      </c>
      <c r="AP254" s="7">
        <v>0.23599999999999999</v>
      </c>
      <c r="AQ254" s="10">
        <f t="shared" si="105"/>
        <v>0</v>
      </c>
      <c r="AR254" s="10">
        <f t="shared" si="106"/>
        <v>0</v>
      </c>
      <c r="AS254" s="9">
        <f t="shared" si="107"/>
        <v>10</v>
      </c>
      <c r="AV254" s="1"/>
    </row>
    <row r="255" spans="1:48" x14ac:dyDescent="0.35">
      <c r="A255" t="s">
        <v>240</v>
      </c>
      <c r="B255" s="1">
        <v>1.2064349018734249E-2</v>
      </c>
      <c r="C255" s="5">
        <f t="shared" si="98"/>
        <v>0</v>
      </c>
      <c r="D255" s="5">
        <f t="shared" si="99"/>
        <v>0</v>
      </c>
      <c r="E255" s="1">
        <v>0.65422448774564401</v>
      </c>
      <c r="F255" s="5">
        <f t="shared" si="81"/>
        <v>0</v>
      </c>
      <c r="G255" s="5">
        <f t="shared" si="82"/>
        <v>0</v>
      </c>
      <c r="H255" s="1">
        <v>0.6217526939490432</v>
      </c>
      <c r="I255" s="5">
        <f t="shared" si="83"/>
        <v>0</v>
      </c>
      <c r="J255" s="5">
        <f t="shared" si="84"/>
        <v>0</v>
      </c>
      <c r="K255" s="1">
        <v>0.2007498965659909</v>
      </c>
      <c r="L255" s="5">
        <f t="shared" si="85"/>
        <v>0</v>
      </c>
      <c r="M255" s="5">
        <f t="shared" si="86"/>
        <v>0</v>
      </c>
      <c r="N255" s="8">
        <f t="shared" si="87"/>
        <v>0</v>
      </c>
      <c r="O255" s="8">
        <f t="shared" si="88"/>
        <v>0</v>
      </c>
      <c r="P255" s="8" t="str">
        <f t="shared" si="89"/>
        <v>Nee</v>
      </c>
      <c r="Q255" s="8">
        <f t="shared" si="90"/>
        <v>0</v>
      </c>
      <c r="R255" s="1">
        <v>1.9336101564218274E-2</v>
      </c>
      <c r="S255" s="8">
        <f t="shared" si="91"/>
        <v>0</v>
      </c>
      <c r="T255" s="1">
        <v>6.720177243839201E-2</v>
      </c>
      <c r="U255" s="8">
        <f t="shared" si="92"/>
        <v>0</v>
      </c>
      <c r="V255" s="1">
        <v>3.6586164873612624E-2</v>
      </c>
      <c r="W255" s="4">
        <f t="shared" si="93"/>
        <v>0</v>
      </c>
      <c r="X255" s="5">
        <f t="shared" si="94"/>
        <v>0</v>
      </c>
      <c r="Y255" s="5">
        <f t="shared" si="95"/>
        <v>0</v>
      </c>
      <c r="Z255" s="1">
        <v>1.9105525926120057E-2</v>
      </c>
      <c r="AA255" s="5">
        <f t="shared" si="100"/>
        <v>0.5</v>
      </c>
      <c r="AB255" s="5">
        <f t="shared" si="96"/>
        <v>0</v>
      </c>
      <c r="AC255" s="5">
        <f t="shared" si="101"/>
        <v>0</v>
      </c>
      <c r="AD255" s="5">
        <f t="shared" si="102"/>
        <v>0</v>
      </c>
      <c r="AE255" s="1">
        <v>0.62821537614823164</v>
      </c>
      <c r="AF255" s="5">
        <f t="shared" si="103"/>
        <v>0</v>
      </c>
      <c r="AG255" s="5">
        <f t="shared" si="104"/>
        <v>0</v>
      </c>
      <c r="AH255" s="1">
        <v>-5.8078309069228048E-2</v>
      </c>
      <c r="AI255" s="6">
        <f t="shared" si="97"/>
        <v>1</v>
      </c>
      <c r="AJ255" s="23">
        <v>3135.2040798704802</v>
      </c>
      <c r="AN255" s="5">
        <v>1</v>
      </c>
      <c r="AO255" t="s">
        <v>328</v>
      </c>
      <c r="AP255" s="7">
        <v>0.17049999999999998</v>
      </c>
      <c r="AQ255" s="10">
        <f t="shared" si="105"/>
        <v>0</v>
      </c>
      <c r="AR255" s="10">
        <f t="shared" si="106"/>
        <v>0</v>
      </c>
      <c r="AS255" s="9">
        <f t="shared" si="107"/>
        <v>7.5</v>
      </c>
      <c r="AV255" s="1"/>
    </row>
    <row r="256" spans="1:48" x14ac:dyDescent="0.35">
      <c r="A256" t="s">
        <v>241</v>
      </c>
      <c r="B256" s="1">
        <v>1.4719798128482809E-2</v>
      </c>
      <c r="C256" s="5">
        <f t="shared" si="98"/>
        <v>0</v>
      </c>
      <c r="D256" s="5">
        <f t="shared" si="99"/>
        <v>0</v>
      </c>
      <c r="E256" s="1">
        <v>0.16821575018399748</v>
      </c>
      <c r="F256" s="5">
        <f t="shared" si="81"/>
        <v>0</v>
      </c>
      <c r="G256" s="5">
        <f t="shared" si="82"/>
        <v>0</v>
      </c>
      <c r="H256" s="1">
        <v>0.14598485963621072</v>
      </c>
      <c r="I256" s="5">
        <f t="shared" si="83"/>
        <v>0</v>
      </c>
      <c r="J256" s="5">
        <f t="shared" si="84"/>
        <v>0</v>
      </c>
      <c r="K256" s="1">
        <v>0.47713119211943406</v>
      </c>
      <c r="L256" s="5">
        <f t="shared" si="85"/>
        <v>0</v>
      </c>
      <c r="M256" s="5">
        <f t="shared" si="86"/>
        <v>0</v>
      </c>
      <c r="N256" s="8">
        <f t="shared" si="87"/>
        <v>0</v>
      </c>
      <c r="O256" s="8">
        <f t="shared" si="88"/>
        <v>0</v>
      </c>
      <c r="P256" s="8" t="str">
        <f t="shared" si="89"/>
        <v>Nee</v>
      </c>
      <c r="Q256" s="8">
        <f t="shared" si="90"/>
        <v>0</v>
      </c>
      <c r="R256" s="1">
        <v>1.8786833775124172E-2</v>
      </c>
      <c r="S256" s="8">
        <f t="shared" si="91"/>
        <v>0</v>
      </c>
      <c r="T256" s="1">
        <v>6.3119451623777953E-2</v>
      </c>
      <c r="U256" s="8">
        <f t="shared" si="92"/>
        <v>0</v>
      </c>
      <c r="V256" s="1">
        <v>5.3737777310482598E-2</v>
      </c>
      <c r="W256" s="4">
        <f t="shared" si="93"/>
        <v>0</v>
      </c>
      <c r="X256" s="5">
        <f t="shared" si="94"/>
        <v>0</v>
      </c>
      <c r="Y256" s="5">
        <f t="shared" si="95"/>
        <v>0</v>
      </c>
      <c r="Z256" s="1">
        <v>4.1570287036063504E-2</v>
      </c>
      <c r="AA256" s="5">
        <f t="shared" si="100"/>
        <v>0</v>
      </c>
      <c r="AB256" s="5">
        <f t="shared" si="96"/>
        <v>0</v>
      </c>
      <c r="AC256" s="5">
        <f t="shared" si="101"/>
        <v>0</v>
      </c>
      <c r="AD256" s="5">
        <f t="shared" si="102"/>
        <v>0</v>
      </c>
      <c r="AE256" s="1">
        <v>0.77556513510671854</v>
      </c>
      <c r="AF256" s="5">
        <f t="shared" si="103"/>
        <v>0.5</v>
      </c>
      <c r="AG256" s="5">
        <f t="shared" si="104"/>
        <v>0</v>
      </c>
      <c r="AH256" s="1">
        <v>3.1126164750412827E-2</v>
      </c>
      <c r="AI256" s="6">
        <f t="shared" si="97"/>
        <v>0</v>
      </c>
      <c r="AJ256" s="23">
        <v>2220.382849091809</v>
      </c>
      <c r="AO256" t="s">
        <v>326</v>
      </c>
      <c r="AP256" s="7">
        <v>0.23599999999999999</v>
      </c>
      <c r="AQ256" s="10">
        <f t="shared" si="105"/>
        <v>0</v>
      </c>
      <c r="AR256" s="10">
        <f t="shared" si="106"/>
        <v>0</v>
      </c>
      <c r="AS256" s="9">
        <f t="shared" si="107"/>
        <v>9.5</v>
      </c>
      <c r="AV256" s="1"/>
    </row>
    <row r="257" spans="1:48" x14ac:dyDescent="0.35">
      <c r="A257" t="s">
        <v>242</v>
      </c>
      <c r="B257" s="1">
        <v>0.11892488626550217</v>
      </c>
      <c r="C257" s="5">
        <f t="shared" si="98"/>
        <v>0</v>
      </c>
      <c r="D257" s="5">
        <f t="shared" si="99"/>
        <v>0</v>
      </c>
      <c r="E257" s="1">
        <v>0.21115888998691273</v>
      </c>
      <c r="F257" s="5">
        <f t="shared" si="81"/>
        <v>0</v>
      </c>
      <c r="G257" s="5">
        <f t="shared" si="82"/>
        <v>0</v>
      </c>
      <c r="H257" s="1">
        <v>0.20356774658796506</v>
      </c>
      <c r="I257" s="5">
        <f t="shared" si="83"/>
        <v>0</v>
      </c>
      <c r="J257" s="5">
        <f t="shared" si="84"/>
        <v>0</v>
      </c>
      <c r="K257" s="1">
        <v>0.47304833962720566</v>
      </c>
      <c r="L257" s="5">
        <f t="shared" si="85"/>
        <v>0</v>
      </c>
      <c r="M257" s="5">
        <f t="shared" si="86"/>
        <v>0</v>
      </c>
      <c r="N257" s="8">
        <f t="shared" si="87"/>
        <v>0</v>
      </c>
      <c r="O257" s="8">
        <f t="shared" si="88"/>
        <v>0</v>
      </c>
      <c r="P257" s="8" t="str">
        <f t="shared" si="89"/>
        <v>Nee</v>
      </c>
      <c r="Q257" s="8">
        <f t="shared" si="90"/>
        <v>0</v>
      </c>
      <c r="R257" s="1">
        <v>5.6580508026728357E-2</v>
      </c>
      <c r="S257" s="8">
        <f t="shared" si="91"/>
        <v>0</v>
      </c>
      <c r="T257" s="1">
        <v>0.15004134997834048</v>
      </c>
      <c r="U257" s="8">
        <f t="shared" si="92"/>
        <v>0</v>
      </c>
      <c r="V257" s="1">
        <v>0.17773741798206957</v>
      </c>
      <c r="W257" s="4">
        <f t="shared" si="93"/>
        <v>0</v>
      </c>
      <c r="X257" s="5">
        <f t="shared" si="94"/>
        <v>0</v>
      </c>
      <c r="Y257" s="5">
        <f t="shared" si="95"/>
        <v>0</v>
      </c>
      <c r="Z257" s="1">
        <v>1.4409337357442376E-2</v>
      </c>
      <c r="AA257" s="5">
        <f t="shared" si="100"/>
        <v>0.5</v>
      </c>
      <c r="AB257" s="5">
        <f t="shared" si="96"/>
        <v>0</v>
      </c>
      <c r="AC257" s="5">
        <f t="shared" si="101"/>
        <v>0</v>
      </c>
      <c r="AD257" s="5">
        <f t="shared" si="102"/>
        <v>0</v>
      </c>
      <c r="AE257" s="1">
        <v>0.58740418258059346</v>
      </c>
      <c r="AF257" s="5">
        <f t="shared" si="103"/>
        <v>0</v>
      </c>
      <c r="AG257" s="5">
        <f t="shared" si="104"/>
        <v>0</v>
      </c>
      <c r="AH257" s="1">
        <v>4.284430700321739E-2</v>
      </c>
      <c r="AI257" s="6">
        <f t="shared" si="97"/>
        <v>0</v>
      </c>
      <c r="AJ257" s="23">
        <v>1398.4966738660908</v>
      </c>
      <c r="AL257" s="5">
        <v>1</v>
      </c>
      <c r="AO257" t="s">
        <v>326</v>
      </c>
      <c r="AP257" s="7">
        <v>-8.3499999999999991E-2</v>
      </c>
      <c r="AQ257" s="10">
        <f t="shared" si="105"/>
        <v>0</v>
      </c>
      <c r="AR257" s="10">
        <f t="shared" si="106"/>
        <v>0</v>
      </c>
      <c r="AS257" s="9">
        <f t="shared" si="107"/>
        <v>8.5</v>
      </c>
      <c r="AV257" s="1"/>
    </row>
    <row r="258" spans="1:48" x14ac:dyDescent="0.35">
      <c r="A258" t="s">
        <v>243</v>
      </c>
      <c r="B258" s="1">
        <v>-0.15566484755400151</v>
      </c>
      <c r="C258" s="5">
        <f t="shared" si="98"/>
        <v>0.5</v>
      </c>
      <c r="D258" s="5">
        <f t="shared" si="99"/>
        <v>0.5</v>
      </c>
      <c r="E258" s="1">
        <v>0.5936856638671939</v>
      </c>
      <c r="F258" s="5">
        <f t="shared" ref="F258:F321" si="108">IF(E258&gt;100%,0.5,0)</f>
        <v>0</v>
      </c>
      <c r="G258" s="5">
        <f t="shared" ref="G258:G321" si="109">IF(E258&gt;130%,0.5,0)</f>
        <v>0</v>
      </c>
      <c r="H258" s="1">
        <v>0.60375837390934939</v>
      </c>
      <c r="I258" s="5">
        <f t="shared" ref="I258:I321" si="110">IF(H258&gt;90%,0.5,0)</f>
        <v>0</v>
      </c>
      <c r="J258" s="5">
        <f t="shared" ref="J258:J321" si="111">IF(H258&gt;120%,0.5,0)</f>
        <v>0</v>
      </c>
      <c r="K258" s="1">
        <v>0.3076957717725381</v>
      </c>
      <c r="L258" s="5">
        <f t="shared" ref="L258:L321" si="112">IF(K258&lt;20%,0.5,0)</f>
        <v>0</v>
      </c>
      <c r="M258" s="5">
        <f t="shared" ref="M258:M321" si="113">IF(K258&lt;0%,0.5,0)</f>
        <v>0</v>
      </c>
      <c r="N258" s="8">
        <f t="shared" ref="N258:N321" si="114">IF(SUM(G258,J258,M258)&gt;0,1,0)</f>
        <v>0</v>
      </c>
      <c r="O258" s="8">
        <f t="shared" ref="O258:O321" si="115">IF(SUM(W258,AD258)&gt;0,1,0)</f>
        <v>1</v>
      </c>
      <c r="P258" s="8" t="str">
        <f t="shared" ref="P258:P321" si="116">IF(SUM(N258,O258)&gt;1,"Ja","Nee")</f>
        <v>Nee</v>
      </c>
      <c r="Q258" s="8">
        <f t="shared" ref="Q258:Q321" si="117">IF(P258="ja",1,0)</f>
        <v>0</v>
      </c>
      <c r="R258" s="1">
        <v>4.4036750794013646E-2</v>
      </c>
      <c r="S258" s="8">
        <f t="shared" ref="S258:S321" si="118">IF(R258&lt;0%,1,0)</f>
        <v>0</v>
      </c>
      <c r="T258" s="1">
        <v>-1.3629950619772246E-2</v>
      </c>
      <c r="U258" s="8">
        <f t="shared" ref="U258:U321" si="119">IF(T258&lt;0%,1,0)</f>
        <v>1</v>
      </c>
      <c r="V258" s="1">
        <v>-2.4018822914283846E-3</v>
      </c>
      <c r="W258" s="4">
        <f t="shared" ref="W258:W321" si="120">IF(V258&lt;0%,1,0)</f>
        <v>1</v>
      </c>
      <c r="X258" s="5">
        <f t="shared" ref="X258:X321" si="121">IF(SUM(S258,U258,W258)&gt;1,0.5,0)</f>
        <v>0.5</v>
      </c>
      <c r="Y258" s="5">
        <f t="shared" ref="Y258:Y321" si="122">IF(SUM(S258,U258,W258)&gt;2,0.5,0)</f>
        <v>0</v>
      </c>
      <c r="Z258" s="1">
        <v>5.749301493415248E-2</v>
      </c>
      <c r="AA258" s="5">
        <f t="shared" si="100"/>
        <v>0</v>
      </c>
      <c r="AB258" s="5">
        <f t="shared" ref="AB258:AB321" si="123">IF(Z258&lt;0%,0.5,0)</f>
        <v>0</v>
      </c>
      <c r="AC258" s="5">
        <f t="shared" si="101"/>
        <v>0.5</v>
      </c>
      <c r="AD258" s="5">
        <f t="shared" si="102"/>
        <v>0</v>
      </c>
      <c r="AE258" s="1">
        <v>0.78094261625437078</v>
      </c>
      <c r="AF258" s="5">
        <f t="shared" si="103"/>
        <v>0.5</v>
      </c>
      <c r="AG258" s="5">
        <f t="shared" si="104"/>
        <v>0</v>
      </c>
      <c r="AH258" s="1">
        <v>4.6588786661845164E-3</v>
      </c>
      <c r="AI258" s="6">
        <f t="shared" ref="AI258:AI321" si="124">IF(AH258&lt;0%,1,0)</f>
        <v>0</v>
      </c>
      <c r="AJ258" s="23">
        <v>2623.9445826935635</v>
      </c>
      <c r="AO258" t="s">
        <v>328</v>
      </c>
      <c r="AP258" s="7">
        <v>0.28100000000000003</v>
      </c>
      <c r="AQ258" s="10">
        <f t="shared" si="105"/>
        <v>0.5</v>
      </c>
      <c r="AR258" s="10">
        <f t="shared" si="106"/>
        <v>0</v>
      </c>
      <c r="AS258" s="9">
        <f t="shared" si="107"/>
        <v>6.5</v>
      </c>
      <c r="AV258" s="1"/>
    </row>
    <row r="259" spans="1:48" x14ac:dyDescent="0.35">
      <c r="A259" t="s">
        <v>244</v>
      </c>
      <c r="B259" s="1">
        <v>-5.4495682709020922E-2</v>
      </c>
      <c r="C259" s="5">
        <f t="shared" ref="C259:C322" si="125">IF(B259&lt;-4%,0.5,0)</f>
        <v>0.5</v>
      </c>
      <c r="D259" s="5">
        <f t="shared" ref="D259:D322" si="126">IF(B259&lt;-4.75%,0.5,0)</f>
        <v>0.5</v>
      </c>
      <c r="E259" s="1">
        <v>0.20181136218095325</v>
      </c>
      <c r="F259" s="5">
        <f t="shared" si="108"/>
        <v>0</v>
      </c>
      <c r="G259" s="5">
        <f t="shared" si="109"/>
        <v>0</v>
      </c>
      <c r="H259" s="1">
        <v>0.17146999007761976</v>
      </c>
      <c r="I259" s="5">
        <f t="shared" si="110"/>
        <v>0</v>
      </c>
      <c r="J259" s="5">
        <f t="shared" si="111"/>
        <v>0</v>
      </c>
      <c r="K259" s="1">
        <v>0.43566564675871394</v>
      </c>
      <c r="L259" s="5">
        <f t="shared" si="112"/>
        <v>0</v>
      </c>
      <c r="M259" s="5">
        <f t="shared" si="113"/>
        <v>0</v>
      </c>
      <c r="N259" s="8">
        <f t="shared" si="114"/>
        <v>0</v>
      </c>
      <c r="O259" s="8">
        <f t="shared" si="115"/>
        <v>1</v>
      </c>
      <c r="P259" s="8" t="str">
        <f t="shared" si="116"/>
        <v>Nee</v>
      </c>
      <c r="Q259" s="8">
        <f t="shared" si="117"/>
        <v>0</v>
      </c>
      <c r="R259" s="1">
        <v>2.4610461657206258E-2</v>
      </c>
      <c r="S259" s="8">
        <f t="shared" si="118"/>
        <v>0</v>
      </c>
      <c r="T259" s="1">
        <v>6.685611401548841E-2</v>
      </c>
      <c r="U259" s="8">
        <f t="shared" si="119"/>
        <v>0</v>
      </c>
      <c r="V259" s="1">
        <v>-1.9352160052919362E-3</v>
      </c>
      <c r="W259" s="4">
        <f t="shared" si="120"/>
        <v>1</v>
      </c>
      <c r="X259" s="5">
        <f t="shared" si="121"/>
        <v>0</v>
      </c>
      <c r="Y259" s="5">
        <f t="shared" si="122"/>
        <v>0</v>
      </c>
      <c r="Z259" s="1">
        <v>3.6243077204562886E-2</v>
      </c>
      <c r="AA259" s="5">
        <f t="shared" ref="AA259:AA322" si="127">IF(Z259&lt;2%,0.5,0)</f>
        <v>0</v>
      </c>
      <c r="AB259" s="5">
        <f t="shared" si="123"/>
        <v>0</v>
      </c>
      <c r="AC259" s="5">
        <f t="shared" ref="AC259:AC322" si="128">IF(Z259&gt;5%,0.5,0)</f>
        <v>0</v>
      </c>
      <c r="AD259" s="5">
        <f t="shared" ref="AD259:AD322" si="129">IF(Z259&gt;7%,0.5,0)</f>
        <v>0</v>
      </c>
      <c r="AE259" s="1">
        <v>0.73009885352474158</v>
      </c>
      <c r="AF259" s="5">
        <f t="shared" ref="AF259:AF322" si="130">IF(AE259&gt;75%,0.5,0)</f>
        <v>0</v>
      </c>
      <c r="AG259" s="5">
        <f t="shared" ref="AG259:AG322" si="131">IF(AE259&gt;80%,0.5,0)</f>
        <v>0</v>
      </c>
      <c r="AH259" s="1">
        <v>6.2207383211669909E-2</v>
      </c>
      <c r="AI259" s="6">
        <f t="shared" si="124"/>
        <v>0</v>
      </c>
      <c r="AJ259" s="23">
        <v>1945.6430309131329</v>
      </c>
      <c r="AO259" t="s">
        <v>326</v>
      </c>
      <c r="AP259" s="7">
        <v>0.25700000000000001</v>
      </c>
      <c r="AQ259" s="10">
        <f t="shared" ref="AQ259:AQ322" si="132">IF(AP259&gt;25%,0.5,0)</f>
        <v>0.5</v>
      </c>
      <c r="AR259" s="10">
        <f t="shared" ref="AR259:AR322" si="133">IF(AP259&gt;30%,0.5,0)</f>
        <v>0</v>
      </c>
      <c r="AS259" s="9">
        <f t="shared" ref="AS259:AS322" si="134">SUM(10,-C259,-D259,-F259,-G259,-I259,-J259,-L259,-M259,-W259,-X259,-Y259,-AA259,-AB259,-AC259,-AD259,-AF259,-AG259,-AI259,-AK259,-AL259,-AM259,-AN259)</f>
        <v>8</v>
      </c>
      <c r="AV259" s="1"/>
    </row>
    <row r="260" spans="1:48" x14ac:dyDescent="0.35">
      <c r="A260" t="s">
        <v>245</v>
      </c>
      <c r="B260" s="1">
        <v>-5.4720027190075619E-2</v>
      </c>
      <c r="C260" s="5">
        <f t="shared" si="125"/>
        <v>0.5</v>
      </c>
      <c r="D260" s="5">
        <f t="shared" si="126"/>
        <v>0.5</v>
      </c>
      <c r="E260" s="1">
        <v>-0.32204945195003826</v>
      </c>
      <c r="F260" s="5">
        <f t="shared" si="108"/>
        <v>0</v>
      </c>
      <c r="G260" s="5">
        <f t="shared" si="109"/>
        <v>0</v>
      </c>
      <c r="H260" s="1">
        <v>-0.25936307247854534</v>
      </c>
      <c r="I260" s="5">
        <f t="shared" si="110"/>
        <v>0</v>
      </c>
      <c r="J260" s="5">
        <f t="shared" si="111"/>
        <v>0</v>
      </c>
      <c r="K260" s="1">
        <v>0.68798420173173325</v>
      </c>
      <c r="L260" s="5">
        <f t="shared" si="112"/>
        <v>0</v>
      </c>
      <c r="M260" s="5">
        <f t="shared" si="113"/>
        <v>0</v>
      </c>
      <c r="N260" s="8">
        <f t="shared" si="114"/>
        <v>0</v>
      </c>
      <c r="O260" s="8">
        <f t="shared" si="115"/>
        <v>1</v>
      </c>
      <c r="P260" s="8" t="str">
        <f t="shared" si="116"/>
        <v>Nee</v>
      </c>
      <c r="Q260" s="8">
        <f t="shared" si="117"/>
        <v>0</v>
      </c>
      <c r="R260" s="1">
        <v>-3.3690015338543572E-2</v>
      </c>
      <c r="S260" s="8">
        <f t="shared" si="118"/>
        <v>1</v>
      </c>
      <c r="T260" s="1">
        <v>4.0302911429107469E-2</v>
      </c>
      <c r="U260" s="8">
        <f t="shared" si="119"/>
        <v>0</v>
      </c>
      <c r="V260" s="1">
        <v>-1.7469623587390602E-2</v>
      </c>
      <c r="W260" s="4">
        <f t="shared" si="120"/>
        <v>1</v>
      </c>
      <c r="X260" s="5">
        <f t="shared" si="121"/>
        <v>0.5</v>
      </c>
      <c r="Y260" s="5">
        <f t="shared" si="122"/>
        <v>0</v>
      </c>
      <c r="Z260" s="1">
        <v>3.1153878834225508E-2</v>
      </c>
      <c r="AA260" s="5">
        <f t="shared" si="127"/>
        <v>0</v>
      </c>
      <c r="AB260" s="5">
        <f t="shared" si="123"/>
        <v>0</v>
      </c>
      <c r="AC260" s="5">
        <f t="shared" si="128"/>
        <v>0</v>
      </c>
      <c r="AD260" s="5">
        <f t="shared" si="129"/>
        <v>0</v>
      </c>
      <c r="AE260" s="1">
        <v>0.69380576089727253</v>
      </c>
      <c r="AF260" s="5">
        <f t="shared" si="130"/>
        <v>0</v>
      </c>
      <c r="AG260" s="5">
        <f t="shared" si="131"/>
        <v>0</v>
      </c>
      <c r="AH260" s="1">
        <v>4.6893161483558508E-2</v>
      </c>
      <c r="AI260" s="6">
        <f t="shared" si="124"/>
        <v>0</v>
      </c>
      <c r="AJ260" s="23">
        <v>2037.6823360412127</v>
      </c>
      <c r="AO260" t="s">
        <v>327</v>
      </c>
      <c r="AP260" s="7">
        <v>0.3165</v>
      </c>
      <c r="AQ260" s="10">
        <f t="shared" si="132"/>
        <v>0.5</v>
      </c>
      <c r="AR260" s="10">
        <f t="shared" si="133"/>
        <v>0.5</v>
      </c>
      <c r="AS260" s="9">
        <f t="shared" si="134"/>
        <v>7.5</v>
      </c>
      <c r="AV260" s="1"/>
    </row>
    <row r="261" spans="1:48" x14ac:dyDescent="0.35">
      <c r="A261" t="s">
        <v>246</v>
      </c>
      <c r="B261" s="1">
        <v>-0.2424091587854654</v>
      </c>
      <c r="C261" s="5">
        <f t="shared" si="125"/>
        <v>0.5</v>
      </c>
      <c r="D261" s="5">
        <f t="shared" si="126"/>
        <v>0.5</v>
      </c>
      <c r="E261" s="1">
        <v>0.45941264310602292</v>
      </c>
      <c r="F261" s="5">
        <f t="shared" si="108"/>
        <v>0</v>
      </c>
      <c r="G261" s="5">
        <f t="shared" si="109"/>
        <v>0</v>
      </c>
      <c r="H261" s="1">
        <v>0.55758088601294176</v>
      </c>
      <c r="I261" s="5">
        <f t="shared" si="110"/>
        <v>0</v>
      </c>
      <c r="J261" s="5">
        <f t="shared" si="111"/>
        <v>0</v>
      </c>
      <c r="K261" s="1">
        <v>0.48729179109429954</v>
      </c>
      <c r="L261" s="5">
        <f t="shared" si="112"/>
        <v>0</v>
      </c>
      <c r="M261" s="5">
        <f t="shared" si="113"/>
        <v>0</v>
      </c>
      <c r="N261" s="8">
        <f t="shared" si="114"/>
        <v>0</v>
      </c>
      <c r="O261" s="8">
        <f t="shared" si="115"/>
        <v>1</v>
      </c>
      <c r="P261" s="8" t="str">
        <f t="shared" si="116"/>
        <v>Nee</v>
      </c>
      <c r="Q261" s="8">
        <f t="shared" si="117"/>
        <v>0</v>
      </c>
      <c r="R261" s="1">
        <v>2.6144871401242296E-2</v>
      </c>
      <c r="S261" s="8">
        <f t="shared" si="118"/>
        <v>0</v>
      </c>
      <c r="T261" s="1">
        <v>-4.8877904539135424E-2</v>
      </c>
      <c r="U261" s="8">
        <f t="shared" si="119"/>
        <v>1</v>
      </c>
      <c r="V261" s="1">
        <v>-1.3539074166251866E-2</v>
      </c>
      <c r="W261" s="4">
        <f t="shared" si="120"/>
        <v>1</v>
      </c>
      <c r="X261" s="5">
        <f t="shared" si="121"/>
        <v>0.5</v>
      </c>
      <c r="Y261" s="5">
        <f t="shared" si="122"/>
        <v>0</v>
      </c>
      <c r="Z261" s="1">
        <v>0.14054753608760578</v>
      </c>
      <c r="AA261" s="5">
        <f t="shared" si="127"/>
        <v>0</v>
      </c>
      <c r="AB261" s="5">
        <f t="shared" si="123"/>
        <v>0</v>
      </c>
      <c r="AC261" s="5">
        <f t="shared" si="128"/>
        <v>0.5</v>
      </c>
      <c r="AD261" s="5">
        <f t="shared" si="129"/>
        <v>0.5</v>
      </c>
      <c r="AE261" s="1">
        <v>0.71075418994413408</v>
      </c>
      <c r="AF261" s="5">
        <f t="shared" si="130"/>
        <v>0</v>
      </c>
      <c r="AG261" s="5">
        <f t="shared" si="131"/>
        <v>0</v>
      </c>
      <c r="AH261" s="1">
        <v>6.7996049481245019E-2</v>
      </c>
      <c r="AI261" s="6">
        <f t="shared" si="124"/>
        <v>0</v>
      </c>
      <c r="AJ261" s="23">
        <v>1868.1041260649256</v>
      </c>
      <c r="AO261" t="s">
        <v>327</v>
      </c>
      <c r="AP261" s="7">
        <v>0.29499999999999998</v>
      </c>
      <c r="AQ261" s="10">
        <f t="shared" si="132"/>
        <v>0.5</v>
      </c>
      <c r="AR261" s="10">
        <f t="shared" si="133"/>
        <v>0</v>
      </c>
      <c r="AS261" s="9">
        <f t="shared" si="134"/>
        <v>6.5</v>
      </c>
      <c r="AV261" s="1"/>
    </row>
    <row r="262" spans="1:48" x14ac:dyDescent="0.35">
      <c r="A262" t="s">
        <v>247</v>
      </c>
      <c r="B262" s="1">
        <v>6.3972273180268768E-2</v>
      </c>
      <c r="C262" s="5">
        <f t="shared" si="125"/>
        <v>0</v>
      </c>
      <c r="D262" s="5">
        <f t="shared" si="126"/>
        <v>0</v>
      </c>
      <c r="E262" s="1">
        <v>0.16675447672610244</v>
      </c>
      <c r="F262" s="5">
        <f t="shared" si="108"/>
        <v>0</v>
      </c>
      <c r="G262" s="5">
        <f t="shared" si="109"/>
        <v>0</v>
      </c>
      <c r="H262" s="1">
        <v>0.16824390460653688</v>
      </c>
      <c r="I262" s="5">
        <f t="shared" si="110"/>
        <v>0</v>
      </c>
      <c r="J262" s="5">
        <f t="shared" si="111"/>
        <v>0</v>
      </c>
      <c r="K262" s="1">
        <v>0.44973407398652643</v>
      </c>
      <c r="L262" s="5">
        <f t="shared" si="112"/>
        <v>0</v>
      </c>
      <c r="M262" s="5">
        <f t="shared" si="113"/>
        <v>0</v>
      </c>
      <c r="N262" s="8">
        <f t="shared" si="114"/>
        <v>0</v>
      </c>
      <c r="O262" s="8">
        <f t="shared" si="115"/>
        <v>0</v>
      </c>
      <c r="P262" s="8" t="str">
        <f t="shared" si="116"/>
        <v>Nee</v>
      </c>
      <c r="Q262" s="8">
        <f t="shared" si="117"/>
        <v>0</v>
      </c>
      <c r="R262" s="1">
        <v>1.3504216067457079E-2</v>
      </c>
      <c r="S262" s="8">
        <f t="shared" si="118"/>
        <v>0</v>
      </c>
      <c r="T262" s="1">
        <v>4.6966866311335786E-2</v>
      </c>
      <c r="U262" s="8">
        <f t="shared" si="119"/>
        <v>0</v>
      </c>
      <c r="V262" s="1">
        <v>5.5167992281178392E-2</v>
      </c>
      <c r="W262" s="4">
        <f t="shared" si="120"/>
        <v>0</v>
      </c>
      <c r="X262" s="5">
        <f t="shared" si="121"/>
        <v>0</v>
      </c>
      <c r="Y262" s="5">
        <f t="shared" si="122"/>
        <v>0</v>
      </c>
      <c r="Z262" s="1">
        <v>-1.9011406844106464E-3</v>
      </c>
      <c r="AA262" s="5">
        <f t="shared" si="127"/>
        <v>0.5</v>
      </c>
      <c r="AB262" s="5">
        <f t="shared" si="123"/>
        <v>0.5</v>
      </c>
      <c r="AC262" s="5">
        <f t="shared" si="128"/>
        <v>0</v>
      </c>
      <c r="AD262" s="5">
        <f t="shared" si="129"/>
        <v>0</v>
      </c>
      <c r="AE262" s="1">
        <v>0.81204372611505404</v>
      </c>
      <c r="AF262" s="5">
        <f t="shared" si="130"/>
        <v>0.5</v>
      </c>
      <c r="AG262" s="5">
        <f t="shared" si="131"/>
        <v>0.5</v>
      </c>
      <c r="AH262" s="1">
        <v>-6.0124139781643979E-3</v>
      </c>
      <c r="AI262" s="6">
        <f t="shared" si="124"/>
        <v>1</v>
      </c>
      <c r="AJ262" s="23">
        <v>2787.5378127635649</v>
      </c>
      <c r="AO262" t="s">
        <v>328</v>
      </c>
      <c r="AP262" s="7">
        <v>0.2455</v>
      </c>
      <c r="AQ262" s="10">
        <f t="shared" si="132"/>
        <v>0</v>
      </c>
      <c r="AR262" s="10">
        <f t="shared" si="133"/>
        <v>0</v>
      </c>
      <c r="AS262" s="9">
        <f t="shared" si="134"/>
        <v>7</v>
      </c>
      <c r="AV262" s="1"/>
    </row>
    <row r="263" spans="1:48" x14ac:dyDescent="0.35">
      <c r="A263" t="s">
        <v>248</v>
      </c>
      <c r="B263" s="1">
        <v>-6.9233053678818032E-2</v>
      </c>
      <c r="C263" s="5">
        <f t="shared" si="125"/>
        <v>0.5</v>
      </c>
      <c r="D263" s="5">
        <f t="shared" si="126"/>
        <v>0.5</v>
      </c>
      <c r="E263" s="1">
        <v>-0.38230380874600933</v>
      </c>
      <c r="F263" s="5">
        <f t="shared" si="108"/>
        <v>0</v>
      </c>
      <c r="G263" s="5">
        <f t="shared" si="109"/>
        <v>0</v>
      </c>
      <c r="H263" s="1">
        <v>-0.43259113519934661</v>
      </c>
      <c r="I263" s="5">
        <f t="shared" si="110"/>
        <v>0</v>
      </c>
      <c r="J263" s="5">
        <f t="shared" si="111"/>
        <v>0</v>
      </c>
      <c r="K263" s="1">
        <v>0.80968550526101024</v>
      </c>
      <c r="L263" s="5">
        <f t="shared" si="112"/>
        <v>0</v>
      </c>
      <c r="M263" s="5">
        <f t="shared" si="113"/>
        <v>0</v>
      </c>
      <c r="N263" s="8">
        <f t="shared" si="114"/>
        <v>0</v>
      </c>
      <c r="O263" s="8">
        <f t="shared" si="115"/>
        <v>0</v>
      </c>
      <c r="P263" s="8" t="str">
        <f t="shared" si="116"/>
        <v>Nee</v>
      </c>
      <c r="Q263" s="8">
        <f t="shared" si="117"/>
        <v>0</v>
      </c>
      <c r="R263" s="1">
        <v>-8.0077651055569035E-3</v>
      </c>
      <c r="S263" s="8">
        <f t="shared" si="118"/>
        <v>1</v>
      </c>
      <c r="T263" s="1">
        <v>0.11765683883839503</v>
      </c>
      <c r="U263" s="8">
        <f t="shared" si="119"/>
        <v>0</v>
      </c>
      <c r="V263" s="1">
        <v>9.7445987081446282E-3</v>
      </c>
      <c r="W263" s="4">
        <f t="shared" si="120"/>
        <v>0</v>
      </c>
      <c r="X263" s="5">
        <f t="shared" si="121"/>
        <v>0</v>
      </c>
      <c r="Y263" s="5">
        <f t="shared" si="122"/>
        <v>0</v>
      </c>
      <c r="Z263" s="1">
        <v>1.8579701536862423E-2</v>
      </c>
      <c r="AA263" s="5">
        <f t="shared" si="127"/>
        <v>0.5</v>
      </c>
      <c r="AB263" s="5">
        <f t="shared" si="123"/>
        <v>0</v>
      </c>
      <c r="AC263" s="5">
        <f t="shared" si="128"/>
        <v>0</v>
      </c>
      <c r="AD263" s="5">
        <f t="shared" si="129"/>
        <v>0</v>
      </c>
      <c r="AE263" s="1">
        <v>0.71504937263345458</v>
      </c>
      <c r="AF263" s="5">
        <f t="shared" si="130"/>
        <v>0</v>
      </c>
      <c r="AG263" s="5">
        <f t="shared" si="131"/>
        <v>0</v>
      </c>
      <c r="AH263" s="1">
        <v>1.266571690775368E-2</v>
      </c>
      <c r="AI263" s="6">
        <f t="shared" si="124"/>
        <v>0</v>
      </c>
      <c r="AJ263" s="23">
        <v>1979.8493714414567</v>
      </c>
      <c r="AO263" t="s">
        <v>327</v>
      </c>
      <c r="AP263" s="7">
        <v>0.33250000000000002</v>
      </c>
      <c r="AQ263" s="10">
        <f t="shared" si="132"/>
        <v>0.5</v>
      </c>
      <c r="AR263" s="10">
        <f t="shared" si="133"/>
        <v>0.5</v>
      </c>
      <c r="AS263" s="9">
        <f t="shared" si="134"/>
        <v>8.5</v>
      </c>
      <c r="AV263" s="1"/>
    </row>
    <row r="264" spans="1:48" x14ac:dyDescent="0.35">
      <c r="A264" t="s">
        <v>249</v>
      </c>
      <c r="B264" s="1">
        <v>8.9220270441046384E-2</v>
      </c>
      <c r="C264" s="5">
        <f t="shared" si="125"/>
        <v>0</v>
      </c>
      <c r="D264" s="5">
        <f t="shared" si="126"/>
        <v>0</v>
      </c>
      <c r="E264" s="1">
        <v>0.14530238566634371</v>
      </c>
      <c r="F264" s="5">
        <f t="shared" si="108"/>
        <v>0</v>
      </c>
      <c r="G264" s="5">
        <f t="shared" si="109"/>
        <v>0</v>
      </c>
      <c r="H264" s="1">
        <v>0.16914023337124562</v>
      </c>
      <c r="I264" s="5">
        <f t="shared" si="110"/>
        <v>0</v>
      </c>
      <c r="J264" s="5">
        <f t="shared" si="111"/>
        <v>0</v>
      </c>
      <c r="K264" s="1">
        <v>0.30761328881936822</v>
      </c>
      <c r="L264" s="5">
        <f t="shared" si="112"/>
        <v>0</v>
      </c>
      <c r="M264" s="5">
        <f t="shared" si="113"/>
        <v>0</v>
      </c>
      <c r="N264" s="8">
        <f t="shared" si="114"/>
        <v>0</v>
      </c>
      <c r="O264" s="8">
        <f t="shared" si="115"/>
        <v>0</v>
      </c>
      <c r="P264" s="8" t="str">
        <f t="shared" si="116"/>
        <v>Nee</v>
      </c>
      <c r="Q264" s="8">
        <f t="shared" si="117"/>
        <v>0</v>
      </c>
      <c r="R264" s="1">
        <v>1.9242792636332058E-2</v>
      </c>
      <c r="S264" s="8">
        <f t="shared" si="118"/>
        <v>0</v>
      </c>
      <c r="T264" s="1">
        <v>6.4180704441041347E-2</v>
      </c>
      <c r="U264" s="8">
        <f t="shared" si="119"/>
        <v>0</v>
      </c>
      <c r="V264" s="1">
        <v>5.9957594394596796E-2</v>
      </c>
      <c r="W264" s="4">
        <f t="shared" si="120"/>
        <v>0</v>
      </c>
      <c r="X264" s="5">
        <f t="shared" si="121"/>
        <v>0</v>
      </c>
      <c r="Y264" s="5">
        <f t="shared" si="122"/>
        <v>0</v>
      </c>
      <c r="Z264" s="1">
        <v>-1.7011387730457614E-2</v>
      </c>
      <c r="AA264" s="5">
        <f t="shared" si="127"/>
        <v>0.5</v>
      </c>
      <c r="AB264" s="5">
        <f t="shared" si="123"/>
        <v>0.5</v>
      </c>
      <c r="AC264" s="5">
        <f t="shared" si="128"/>
        <v>0</v>
      </c>
      <c r="AD264" s="5">
        <f t="shared" si="129"/>
        <v>0</v>
      </c>
      <c r="AE264" s="1">
        <v>0.72377057244451937</v>
      </c>
      <c r="AF264" s="5">
        <f t="shared" si="130"/>
        <v>0</v>
      </c>
      <c r="AG264" s="5">
        <f t="shared" si="131"/>
        <v>0</v>
      </c>
      <c r="AH264" s="1">
        <v>1.6030715082567763E-2</v>
      </c>
      <c r="AI264" s="6">
        <f t="shared" si="124"/>
        <v>0</v>
      </c>
      <c r="AJ264" s="23">
        <v>2089.4020794886796</v>
      </c>
      <c r="AO264" t="s">
        <v>326</v>
      </c>
      <c r="AP264" s="7">
        <v>0.214</v>
      </c>
      <c r="AQ264" s="10">
        <f t="shared" si="132"/>
        <v>0</v>
      </c>
      <c r="AR264" s="10">
        <f t="shared" si="133"/>
        <v>0</v>
      </c>
      <c r="AS264" s="9">
        <f t="shared" si="134"/>
        <v>9</v>
      </c>
      <c r="AV264" s="1"/>
    </row>
    <row r="265" spans="1:48" x14ac:dyDescent="0.35">
      <c r="A265" t="s">
        <v>250</v>
      </c>
      <c r="B265" s="1">
        <v>-2.4697227835228548E-3</v>
      </c>
      <c r="C265" s="5">
        <f t="shared" si="125"/>
        <v>0</v>
      </c>
      <c r="D265" s="5">
        <f t="shared" si="126"/>
        <v>0</v>
      </c>
      <c r="E265" s="1">
        <v>-0.13740639486508974</v>
      </c>
      <c r="F265" s="5">
        <f t="shared" si="108"/>
        <v>0</v>
      </c>
      <c r="G265" s="5">
        <f t="shared" si="109"/>
        <v>0</v>
      </c>
      <c r="H265" s="1">
        <v>-5.6606574481292186E-2</v>
      </c>
      <c r="I265" s="5">
        <f t="shared" si="110"/>
        <v>0</v>
      </c>
      <c r="J265" s="5">
        <f t="shared" si="111"/>
        <v>0</v>
      </c>
      <c r="K265" s="1">
        <v>0.40059242006126738</v>
      </c>
      <c r="L265" s="5">
        <f t="shared" si="112"/>
        <v>0</v>
      </c>
      <c r="M265" s="5">
        <f t="shared" si="113"/>
        <v>0</v>
      </c>
      <c r="N265" s="8">
        <f t="shared" si="114"/>
        <v>0</v>
      </c>
      <c r="O265" s="8">
        <f t="shared" si="115"/>
        <v>1</v>
      </c>
      <c r="P265" s="8" t="str">
        <f t="shared" si="116"/>
        <v>Nee</v>
      </c>
      <c r="Q265" s="8">
        <f t="shared" si="117"/>
        <v>0</v>
      </c>
      <c r="R265" s="1">
        <v>-3.7919000557201092E-2</v>
      </c>
      <c r="S265" s="8">
        <f t="shared" si="118"/>
        <v>1</v>
      </c>
      <c r="T265" s="1">
        <v>-2.7061402321868318E-4</v>
      </c>
      <c r="U265" s="8">
        <f t="shared" si="119"/>
        <v>1</v>
      </c>
      <c r="V265" s="1">
        <v>-3.3545967220043054E-3</v>
      </c>
      <c r="W265" s="4">
        <f t="shared" si="120"/>
        <v>1</v>
      </c>
      <c r="X265" s="5">
        <f t="shared" si="121"/>
        <v>0.5</v>
      </c>
      <c r="Y265" s="5">
        <f t="shared" si="122"/>
        <v>0.5</v>
      </c>
      <c r="Z265" s="1">
        <v>5.3818825362864347E-3</v>
      </c>
      <c r="AA265" s="5">
        <f t="shared" si="127"/>
        <v>0.5</v>
      </c>
      <c r="AB265" s="5">
        <f t="shared" si="123"/>
        <v>0</v>
      </c>
      <c r="AC265" s="5">
        <f t="shared" si="128"/>
        <v>0</v>
      </c>
      <c r="AD265" s="5">
        <f t="shared" si="129"/>
        <v>0</v>
      </c>
      <c r="AE265" s="1">
        <v>0.74548648256005912</v>
      </c>
      <c r="AF265" s="5">
        <f t="shared" si="130"/>
        <v>0</v>
      </c>
      <c r="AG265" s="5">
        <f t="shared" si="131"/>
        <v>0</v>
      </c>
      <c r="AH265" s="1">
        <v>3.3267640915687555E-2</v>
      </c>
      <c r="AI265" s="6">
        <f t="shared" si="124"/>
        <v>0</v>
      </c>
      <c r="AJ265" s="23">
        <v>2144.0947050171599</v>
      </c>
      <c r="AO265" t="s">
        <v>326</v>
      </c>
      <c r="AP265" s="7">
        <v>0.30149999999999999</v>
      </c>
      <c r="AQ265" s="10">
        <f t="shared" si="132"/>
        <v>0.5</v>
      </c>
      <c r="AR265" s="10">
        <f t="shared" si="133"/>
        <v>0.5</v>
      </c>
      <c r="AS265" s="9">
        <f t="shared" si="134"/>
        <v>7.5</v>
      </c>
      <c r="AV265" s="1"/>
    </row>
    <row r="266" spans="1:48" x14ac:dyDescent="0.35">
      <c r="A266" t="s">
        <v>251</v>
      </c>
      <c r="B266" s="1">
        <v>-2.6923321777680035E-2</v>
      </c>
      <c r="C266" s="5">
        <f t="shared" si="125"/>
        <v>0</v>
      </c>
      <c r="D266" s="5">
        <f t="shared" si="126"/>
        <v>0</v>
      </c>
      <c r="E266" s="1">
        <v>0.30504030974552482</v>
      </c>
      <c r="F266" s="5">
        <f t="shared" si="108"/>
        <v>0</v>
      </c>
      <c r="G266" s="5">
        <f t="shared" si="109"/>
        <v>0</v>
      </c>
      <c r="H266" s="1">
        <v>0.2962559683309508</v>
      </c>
      <c r="I266" s="5">
        <f t="shared" si="110"/>
        <v>0</v>
      </c>
      <c r="J266" s="5">
        <f t="shared" si="111"/>
        <v>0</v>
      </c>
      <c r="K266" s="1">
        <v>0.38785485363335254</v>
      </c>
      <c r="L266" s="5">
        <f t="shared" si="112"/>
        <v>0</v>
      </c>
      <c r="M266" s="5">
        <f t="shared" si="113"/>
        <v>0</v>
      </c>
      <c r="N266" s="8">
        <f t="shared" si="114"/>
        <v>0</v>
      </c>
      <c r="O266" s="8">
        <f t="shared" si="115"/>
        <v>0</v>
      </c>
      <c r="P266" s="8" t="str">
        <f t="shared" si="116"/>
        <v>Nee</v>
      </c>
      <c r="Q266" s="8">
        <f t="shared" si="117"/>
        <v>0</v>
      </c>
      <c r="R266" s="1">
        <v>1.5775189415356779E-2</v>
      </c>
      <c r="S266" s="8">
        <f t="shared" si="118"/>
        <v>0</v>
      </c>
      <c r="T266" s="1">
        <v>3.3022222501935268E-2</v>
      </c>
      <c r="U266" s="8">
        <f t="shared" si="119"/>
        <v>0</v>
      </c>
      <c r="V266" s="1">
        <v>3.6657850416987388E-2</v>
      </c>
      <c r="W266" s="4">
        <f t="shared" si="120"/>
        <v>0</v>
      </c>
      <c r="X266" s="5">
        <f t="shared" si="121"/>
        <v>0</v>
      </c>
      <c r="Y266" s="5">
        <f t="shared" si="122"/>
        <v>0</v>
      </c>
      <c r="Z266" s="1">
        <v>2.2571142504933819E-2</v>
      </c>
      <c r="AA266" s="5">
        <f t="shared" si="127"/>
        <v>0</v>
      </c>
      <c r="AB266" s="5">
        <f t="shared" si="123"/>
        <v>0</v>
      </c>
      <c r="AC266" s="5">
        <f t="shared" si="128"/>
        <v>0</v>
      </c>
      <c r="AD266" s="5">
        <f t="shared" si="129"/>
        <v>0</v>
      </c>
      <c r="AE266" s="1">
        <v>0.73479486303946473</v>
      </c>
      <c r="AF266" s="5">
        <f t="shared" si="130"/>
        <v>0</v>
      </c>
      <c r="AG266" s="5">
        <f t="shared" si="131"/>
        <v>0</v>
      </c>
      <c r="AH266" s="1">
        <v>3.2828639305484339E-2</v>
      </c>
      <c r="AI266" s="6">
        <f t="shared" si="124"/>
        <v>0</v>
      </c>
      <c r="AJ266" s="23">
        <v>2337.9480339549614</v>
      </c>
      <c r="AO266" t="s">
        <v>326</v>
      </c>
      <c r="AP266" s="7">
        <v>0.22100000000000003</v>
      </c>
      <c r="AQ266" s="10">
        <f t="shared" si="132"/>
        <v>0</v>
      </c>
      <c r="AR266" s="10">
        <f t="shared" si="133"/>
        <v>0</v>
      </c>
      <c r="AS266" s="9">
        <f t="shared" si="134"/>
        <v>10</v>
      </c>
      <c r="AV266" s="1"/>
    </row>
    <row r="267" spans="1:48" x14ac:dyDescent="0.35">
      <c r="A267" t="s">
        <v>396</v>
      </c>
      <c r="B267" s="1">
        <v>3.192217938311688E-2</v>
      </c>
      <c r="C267" s="5">
        <f t="shared" si="125"/>
        <v>0</v>
      </c>
      <c r="D267" s="5">
        <f t="shared" si="126"/>
        <v>0</v>
      </c>
      <c r="E267" s="1">
        <v>0.69072138798701299</v>
      </c>
      <c r="F267" s="5">
        <f t="shared" si="108"/>
        <v>0</v>
      </c>
      <c r="G267" s="5">
        <f t="shared" si="109"/>
        <v>0</v>
      </c>
      <c r="H267" s="1">
        <v>0.68622590300324671</v>
      </c>
      <c r="I267" s="5">
        <f t="shared" si="110"/>
        <v>0</v>
      </c>
      <c r="J267" s="5">
        <f t="shared" si="111"/>
        <v>0</v>
      </c>
      <c r="K267" s="1">
        <v>0.31284930952234263</v>
      </c>
      <c r="L267" s="5">
        <f t="shared" si="112"/>
        <v>0</v>
      </c>
      <c r="M267" s="5">
        <f t="shared" si="113"/>
        <v>0</v>
      </c>
      <c r="N267" s="8">
        <f t="shared" si="114"/>
        <v>0</v>
      </c>
      <c r="O267" s="8">
        <f t="shared" si="115"/>
        <v>0</v>
      </c>
      <c r="P267" s="8" t="str">
        <f t="shared" si="116"/>
        <v>Nee</v>
      </c>
      <c r="Q267" s="8">
        <f t="shared" si="117"/>
        <v>0</v>
      </c>
      <c r="R267" s="1">
        <v>6.952284746568424E-2</v>
      </c>
      <c r="S267" s="8">
        <f t="shared" si="118"/>
        <v>0</v>
      </c>
      <c r="T267" s="1">
        <v>4.6770428015564205E-2</v>
      </c>
      <c r="U267" s="8">
        <f t="shared" si="119"/>
        <v>0</v>
      </c>
      <c r="V267" s="1">
        <v>6.6254058441558447E-2</v>
      </c>
      <c r="W267" s="4">
        <f t="shared" si="120"/>
        <v>0</v>
      </c>
      <c r="X267" s="5">
        <f t="shared" si="121"/>
        <v>0</v>
      </c>
      <c r="Y267" s="5">
        <f t="shared" si="122"/>
        <v>0</v>
      </c>
      <c r="Z267" s="1">
        <v>2.9585404829545456E-2</v>
      </c>
      <c r="AA267" s="5">
        <f t="shared" si="127"/>
        <v>0</v>
      </c>
      <c r="AB267" s="5">
        <f t="shared" si="123"/>
        <v>0</v>
      </c>
      <c r="AC267" s="5">
        <f t="shared" si="128"/>
        <v>0</v>
      </c>
      <c r="AD267" s="5">
        <f t="shared" si="129"/>
        <v>0</v>
      </c>
      <c r="AE267" s="1">
        <v>0.74915026379870131</v>
      </c>
      <c r="AF267" s="5">
        <f t="shared" si="130"/>
        <v>0</v>
      </c>
      <c r="AG267" s="5">
        <f t="shared" si="131"/>
        <v>0</v>
      </c>
      <c r="AH267" s="1">
        <v>1.1974456902437933E-2</v>
      </c>
      <c r="AI267" s="6">
        <f t="shared" si="124"/>
        <v>0</v>
      </c>
      <c r="AJ267" s="23">
        <v>1866.0844649207888</v>
      </c>
      <c r="AL267" s="5">
        <v>1</v>
      </c>
      <c r="AO267" t="s">
        <v>326</v>
      </c>
      <c r="AP267" s="7">
        <v>0.183</v>
      </c>
      <c r="AQ267" s="10">
        <f t="shared" si="132"/>
        <v>0</v>
      </c>
      <c r="AR267" s="10">
        <f t="shared" si="133"/>
        <v>0</v>
      </c>
      <c r="AS267" s="9">
        <f t="shared" si="134"/>
        <v>9</v>
      </c>
      <c r="AV267" s="1"/>
    </row>
    <row r="268" spans="1:48" x14ac:dyDescent="0.35">
      <c r="A268" t="s">
        <v>252</v>
      </c>
      <c r="B268" s="1">
        <v>-0.11505051119429807</v>
      </c>
      <c r="C268" s="5">
        <f t="shared" si="125"/>
        <v>0.5</v>
      </c>
      <c r="D268" s="5">
        <f t="shared" si="126"/>
        <v>0.5</v>
      </c>
      <c r="E268" s="1">
        <v>0.68328624115984982</v>
      </c>
      <c r="F268" s="5">
        <f t="shared" si="108"/>
        <v>0</v>
      </c>
      <c r="G268" s="5">
        <f t="shared" si="109"/>
        <v>0</v>
      </c>
      <c r="H268" s="1">
        <v>0.67572189260772686</v>
      </c>
      <c r="I268" s="5">
        <f t="shared" si="110"/>
        <v>0</v>
      </c>
      <c r="J268" s="5">
        <f t="shared" si="111"/>
        <v>0</v>
      </c>
      <c r="K268" s="1">
        <v>0.18996471971775775</v>
      </c>
      <c r="L268" s="5">
        <f t="shared" si="112"/>
        <v>0.5</v>
      </c>
      <c r="M268" s="5">
        <f t="shared" si="113"/>
        <v>0</v>
      </c>
      <c r="N268" s="8">
        <f t="shared" si="114"/>
        <v>0</v>
      </c>
      <c r="O268" s="8">
        <f t="shared" si="115"/>
        <v>1</v>
      </c>
      <c r="P268" s="8" t="str">
        <f t="shared" si="116"/>
        <v>Nee</v>
      </c>
      <c r="Q268" s="8">
        <f t="shared" si="117"/>
        <v>0</v>
      </c>
      <c r="R268" s="1">
        <v>-4.6911618930078974E-2</v>
      </c>
      <c r="S268" s="8">
        <f t="shared" si="118"/>
        <v>1</v>
      </c>
      <c r="T268" s="1">
        <v>3.8147949770874247E-3</v>
      </c>
      <c r="U268" s="8">
        <f t="shared" si="119"/>
        <v>0</v>
      </c>
      <c r="V268" s="1">
        <v>-1.7428712033663071E-2</v>
      </c>
      <c r="W268" s="4">
        <f t="shared" si="120"/>
        <v>1</v>
      </c>
      <c r="X268" s="5">
        <f t="shared" si="121"/>
        <v>0.5</v>
      </c>
      <c r="Y268" s="5">
        <f t="shared" si="122"/>
        <v>0</v>
      </c>
      <c r="Z268" s="1">
        <v>4.1048985076112376E-2</v>
      </c>
      <c r="AA268" s="5">
        <f t="shared" si="127"/>
        <v>0</v>
      </c>
      <c r="AB268" s="5">
        <f t="shared" si="123"/>
        <v>0</v>
      </c>
      <c r="AC268" s="5">
        <f t="shared" si="128"/>
        <v>0</v>
      </c>
      <c r="AD268" s="5">
        <f t="shared" si="129"/>
        <v>0</v>
      </c>
      <c r="AE268" s="1">
        <v>0.72868272777037446</v>
      </c>
      <c r="AF268" s="5">
        <f t="shared" si="130"/>
        <v>0</v>
      </c>
      <c r="AG268" s="5">
        <f t="shared" si="131"/>
        <v>0</v>
      </c>
      <c r="AH268" s="1">
        <v>6.5915387245400622E-2</v>
      </c>
      <c r="AI268" s="6">
        <f t="shared" si="124"/>
        <v>0</v>
      </c>
      <c r="AJ268" s="23">
        <v>1815.9103190746532</v>
      </c>
      <c r="AO268" t="s">
        <v>327</v>
      </c>
      <c r="AP268" s="7">
        <v>0.26400000000000001</v>
      </c>
      <c r="AQ268" s="10">
        <f t="shared" si="132"/>
        <v>0.5</v>
      </c>
      <c r="AR268" s="10">
        <f t="shared" si="133"/>
        <v>0</v>
      </c>
      <c r="AS268" s="9">
        <f t="shared" si="134"/>
        <v>7</v>
      </c>
      <c r="AV268" s="1"/>
    </row>
    <row r="269" spans="1:48" x14ac:dyDescent="0.35">
      <c r="A269" t="s">
        <v>253</v>
      </c>
      <c r="B269" s="1">
        <v>-2.8538000077263974E-2</v>
      </c>
      <c r="C269" s="5">
        <f t="shared" si="125"/>
        <v>0</v>
      </c>
      <c r="D269" s="5">
        <f t="shared" si="126"/>
        <v>0</v>
      </c>
      <c r="E269" s="1">
        <v>0.38628950810443879</v>
      </c>
      <c r="F269" s="5">
        <f t="shared" si="108"/>
        <v>0</v>
      </c>
      <c r="G269" s="5">
        <f t="shared" si="109"/>
        <v>0</v>
      </c>
      <c r="H269" s="1">
        <v>0.37601533137965859</v>
      </c>
      <c r="I269" s="5">
        <f t="shared" si="110"/>
        <v>0</v>
      </c>
      <c r="J269" s="5">
        <f t="shared" si="111"/>
        <v>0</v>
      </c>
      <c r="K269" s="1">
        <v>0.22746580746975276</v>
      </c>
      <c r="L269" s="5">
        <f t="shared" si="112"/>
        <v>0</v>
      </c>
      <c r="M269" s="5">
        <f t="shared" si="113"/>
        <v>0</v>
      </c>
      <c r="N269" s="8">
        <f t="shared" si="114"/>
        <v>0</v>
      </c>
      <c r="O269" s="8">
        <f t="shared" si="115"/>
        <v>1</v>
      </c>
      <c r="P269" s="8" t="str">
        <f t="shared" si="116"/>
        <v>Nee</v>
      </c>
      <c r="Q269" s="8">
        <f t="shared" si="117"/>
        <v>0</v>
      </c>
      <c r="R269" s="1">
        <v>3.9084218605881176E-2</v>
      </c>
      <c r="S269" s="8">
        <f t="shared" si="118"/>
        <v>0</v>
      </c>
      <c r="T269" s="1">
        <v>2.851744718685326E-2</v>
      </c>
      <c r="U269" s="8">
        <f t="shared" si="119"/>
        <v>0</v>
      </c>
      <c r="V269" s="1">
        <v>-7.2821293950782852E-3</v>
      </c>
      <c r="W269" s="4">
        <f t="shared" si="120"/>
        <v>1</v>
      </c>
      <c r="X269" s="5">
        <f t="shared" si="121"/>
        <v>0</v>
      </c>
      <c r="Y269" s="5">
        <f t="shared" si="122"/>
        <v>0</v>
      </c>
      <c r="Z269" s="1">
        <v>6.0493551217735394E-3</v>
      </c>
      <c r="AA269" s="5">
        <f t="shared" si="127"/>
        <v>0.5</v>
      </c>
      <c r="AB269" s="5">
        <f t="shared" si="123"/>
        <v>0</v>
      </c>
      <c r="AC269" s="5">
        <f t="shared" si="128"/>
        <v>0</v>
      </c>
      <c r="AD269" s="5">
        <f t="shared" si="129"/>
        <v>0</v>
      </c>
      <c r="AE269" s="1">
        <v>0.7625898883535599</v>
      </c>
      <c r="AF269" s="5">
        <f t="shared" si="130"/>
        <v>0.5</v>
      </c>
      <c r="AG269" s="5">
        <f t="shared" si="131"/>
        <v>0</v>
      </c>
      <c r="AH269" s="1">
        <v>1.3866650486948363E-2</v>
      </c>
      <c r="AI269" s="6">
        <f t="shared" si="124"/>
        <v>0</v>
      </c>
      <c r="AJ269" s="23">
        <v>2508.268875593059</v>
      </c>
      <c r="AN269" s="5">
        <v>1</v>
      </c>
      <c r="AO269" t="s">
        <v>326</v>
      </c>
      <c r="AP269" s="7">
        <v>0.27550000000000002</v>
      </c>
      <c r="AQ269" s="10">
        <f t="shared" si="132"/>
        <v>0.5</v>
      </c>
      <c r="AR269" s="10">
        <f t="shared" si="133"/>
        <v>0</v>
      </c>
      <c r="AS269" s="9">
        <f t="shared" si="134"/>
        <v>7</v>
      </c>
      <c r="AV269" s="1"/>
    </row>
    <row r="270" spans="1:48" x14ac:dyDescent="0.35">
      <c r="A270" t="s">
        <v>254</v>
      </c>
      <c r="B270" s="1">
        <v>5.6261003760297343E-2</v>
      </c>
      <c r="C270" s="5">
        <f t="shared" si="125"/>
        <v>0</v>
      </c>
      <c r="D270" s="5">
        <f t="shared" si="126"/>
        <v>0</v>
      </c>
      <c r="E270" s="1">
        <v>0.38646727671876019</v>
      </c>
      <c r="F270" s="5">
        <f t="shared" si="108"/>
        <v>0</v>
      </c>
      <c r="G270" s="5">
        <f t="shared" si="109"/>
        <v>0</v>
      </c>
      <c r="H270" s="1">
        <v>0.36404425413524027</v>
      </c>
      <c r="I270" s="5">
        <f t="shared" si="110"/>
        <v>0</v>
      </c>
      <c r="J270" s="5">
        <f t="shared" si="111"/>
        <v>0</v>
      </c>
      <c r="K270" s="1">
        <v>0.39382956660372831</v>
      </c>
      <c r="L270" s="5">
        <f t="shared" si="112"/>
        <v>0</v>
      </c>
      <c r="M270" s="5">
        <f t="shared" si="113"/>
        <v>0</v>
      </c>
      <c r="N270" s="8">
        <f t="shared" si="114"/>
        <v>0</v>
      </c>
      <c r="O270" s="8">
        <f t="shared" si="115"/>
        <v>0</v>
      </c>
      <c r="P270" s="8" t="str">
        <f t="shared" si="116"/>
        <v>Nee</v>
      </c>
      <c r="Q270" s="8">
        <f t="shared" si="117"/>
        <v>0</v>
      </c>
      <c r="R270" s="1">
        <v>4.4273149520703624E-2</v>
      </c>
      <c r="S270" s="8">
        <f t="shared" si="118"/>
        <v>0</v>
      </c>
      <c r="T270" s="1">
        <v>0.12785507508164148</v>
      </c>
      <c r="U270" s="8">
        <f t="shared" si="119"/>
        <v>0</v>
      </c>
      <c r="V270" s="1">
        <v>0.11570847914447802</v>
      </c>
      <c r="W270" s="4">
        <f t="shared" si="120"/>
        <v>0</v>
      </c>
      <c r="X270" s="5">
        <f t="shared" si="121"/>
        <v>0</v>
      </c>
      <c r="Y270" s="5">
        <f t="shared" si="122"/>
        <v>0</v>
      </c>
      <c r="Z270" s="1">
        <v>1.9188384376290564E-2</v>
      </c>
      <c r="AA270" s="5">
        <f t="shared" si="127"/>
        <v>0.5</v>
      </c>
      <c r="AB270" s="5">
        <f t="shared" si="123"/>
        <v>0</v>
      </c>
      <c r="AC270" s="5">
        <f t="shared" si="128"/>
        <v>0</v>
      </c>
      <c r="AD270" s="5">
        <f t="shared" si="129"/>
        <v>0</v>
      </c>
      <c r="AE270" s="1">
        <v>0.69306409894146548</v>
      </c>
      <c r="AF270" s="5">
        <f t="shared" si="130"/>
        <v>0</v>
      </c>
      <c r="AG270" s="5">
        <f t="shared" si="131"/>
        <v>0</v>
      </c>
      <c r="AH270" s="1">
        <v>-8.5879061881887538E-3</v>
      </c>
      <c r="AI270" s="6">
        <f t="shared" si="124"/>
        <v>1</v>
      </c>
      <c r="AJ270" s="23">
        <v>2247.8715809330333</v>
      </c>
      <c r="AO270" t="s">
        <v>326</v>
      </c>
      <c r="AP270" s="7">
        <v>0.107</v>
      </c>
      <c r="AQ270" s="10">
        <f t="shared" si="132"/>
        <v>0</v>
      </c>
      <c r="AR270" s="10">
        <f t="shared" si="133"/>
        <v>0</v>
      </c>
      <c r="AS270" s="9">
        <f t="shared" si="134"/>
        <v>8.5</v>
      </c>
      <c r="AV270" s="1"/>
    </row>
    <row r="271" spans="1:48" x14ac:dyDescent="0.35">
      <c r="A271" t="s">
        <v>255</v>
      </c>
      <c r="B271" s="1">
        <v>6.053144557299682E-2</v>
      </c>
      <c r="C271" s="5">
        <f t="shared" si="125"/>
        <v>0</v>
      </c>
      <c r="D271" s="5">
        <f t="shared" si="126"/>
        <v>0</v>
      </c>
      <c r="E271" s="1">
        <v>0.22451352552922266</v>
      </c>
      <c r="F271" s="5">
        <f t="shared" si="108"/>
        <v>0</v>
      </c>
      <c r="G271" s="5">
        <f t="shared" si="109"/>
        <v>0</v>
      </c>
      <c r="H271" s="1">
        <v>0.17384973154132896</v>
      </c>
      <c r="I271" s="5">
        <f t="shared" si="110"/>
        <v>0</v>
      </c>
      <c r="J271" s="5">
        <f t="shared" si="111"/>
        <v>0</v>
      </c>
      <c r="K271" s="1">
        <v>0.31674699802189843</v>
      </c>
      <c r="L271" s="5">
        <f t="shared" si="112"/>
        <v>0</v>
      </c>
      <c r="M271" s="5">
        <f t="shared" si="113"/>
        <v>0</v>
      </c>
      <c r="N271" s="8">
        <f t="shared" si="114"/>
        <v>0</v>
      </c>
      <c r="O271" s="8">
        <f t="shared" si="115"/>
        <v>0</v>
      </c>
      <c r="P271" s="8" t="str">
        <f t="shared" si="116"/>
        <v>Nee</v>
      </c>
      <c r="Q271" s="8">
        <f t="shared" si="117"/>
        <v>0</v>
      </c>
      <c r="R271" s="1">
        <v>1.0681428348666771E-2</v>
      </c>
      <c r="S271" s="8">
        <f t="shared" si="118"/>
        <v>0</v>
      </c>
      <c r="T271" s="1">
        <v>3.1190209739720587E-2</v>
      </c>
      <c r="U271" s="8">
        <f t="shared" si="119"/>
        <v>0</v>
      </c>
      <c r="V271" s="1">
        <v>2.0553332649362197E-2</v>
      </c>
      <c r="W271" s="4">
        <f t="shared" si="120"/>
        <v>0</v>
      </c>
      <c r="X271" s="5">
        <f t="shared" si="121"/>
        <v>0</v>
      </c>
      <c r="Y271" s="5">
        <f t="shared" si="122"/>
        <v>0</v>
      </c>
      <c r="Z271" s="1">
        <v>1.3397284634588421E-2</v>
      </c>
      <c r="AA271" s="5">
        <f t="shared" si="127"/>
        <v>0.5</v>
      </c>
      <c r="AB271" s="5">
        <f t="shared" si="123"/>
        <v>0</v>
      </c>
      <c r="AC271" s="5">
        <f t="shared" si="128"/>
        <v>0</v>
      </c>
      <c r="AD271" s="5">
        <f t="shared" si="129"/>
        <v>0</v>
      </c>
      <c r="AE271" s="1">
        <v>0.57490668766907504</v>
      </c>
      <c r="AF271" s="5">
        <f t="shared" si="130"/>
        <v>0</v>
      </c>
      <c r="AG271" s="5">
        <f t="shared" si="131"/>
        <v>0</v>
      </c>
      <c r="AH271" s="1">
        <v>3.3975242269629835E-2</v>
      </c>
      <c r="AI271" s="6">
        <f t="shared" si="124"/>
        <v>0</v>
      </c>
      <c r="AJ271" s="23">
        <v>3012.473458554512</v>
      </c>
      <c r="AN271" s="5">
        <v>0</v>
      </c>
      <c r="AO271" t="s">
        <v>327</v>
      </c>
      <c r="AP271" s="7">
        <v>0.19</v>
      </c>
      <c r="AQ271" s="10">
        <f t="shared" si="132"/>
        <v>0</v>
      </c>
      <c r="AR271" s="10">
        <f t="shared" si="133"/>
        <v>0</v>
      </c>
      <c r="AS271" s="9">
        <f t="shared" si="134"/>
        <v>9.5</v>
      </c>
      <c r="AV271" s="1"/>
    </row>
    <row r="272" spans="1:48" x14ac:dyDescent="0.35">
      <c r="A272" t="s">
        <v>256</v>
      </c>
      <c r="B272" s="1">
        <v>-3.1182093292983697E-2</v>
      </c>
      <c r="C272" s="5">
        <f t="shared" si="125"/>
        <v>0</v>
      </c>
      <c r="D272" s="5">
        <f t="shared" si="126"/>
        <v>0</v>
      </c>
      <c r="E272" s="1">
        <v>0.52848248923491226</v>
      </c>
      <c r="F272" s="5">
        <f t="shared" si="108"/>
        <v>0</v>
      </c>
      <c r="G272" s="5">
        <f t="shared" si="109"/>
        <v>0</v>
      </c>
      <c r="H272" s="1">
        <v>0.50878777779259043</v>
      </c>
      <c r="I272" s="5">
        <f t="shared" si="110"/>
        <v>0</v>
      </c>
      <c r="J272" s="5">
        <f t="shared" si="111"/>
        <v>0</v>
      </c>
      <c r="K272" s="1">
        <v>0.36314101791354242</v>
      </c>
      <c r="L272" s="5">
        <f t="shared" si="112"/>
        <v>0</v>
      </c>
      <c r="M272" s="5">
        <f t="shared" si="113"/>
        <v>0</v>
      </c>
      <c r="N272" s="8">
        <f t="shared" si="114"/>
        <v>0</v>
      </c>
      <c r="O272" s="8">
        <f t="shared" si="115"/>
        <v>1</v>
      </c>
      <c r="P272" s="8" t="str">
        <f t="shared" si="116"/>
        <v>Nee</v>
      </c>
      <c r="Q272" s="8">
        <f t="shared" si="117"/>
        <v>0</v>
      </c>
      <c r="R272" s="1">
        <v>0.18454538541481838</v>
      </c>
      <c r="S272" s="8">
        <f t="shared" si="118"/>
        <v>0</v>
      </c>
      <c r="T272" s="1">
        <v>5.9551220628405531E-2</v>
      </c>
      <c r="U272" s="8">
        <f t="shared" si="119"/>
        <v>0</v>
      </c>
      <c r="V272" s="1">
        <v>3.9900814547199744E-2</v>
      </c>
      <c r="W272" s="4">
        <f t="shared" si="120"/>
        <v>0</v>
      </c>
      <c r="X272" s="5">
        <f t="shared" si="121"/>
        <v>0</v>
      </c>
      <c r="Y272" s="5">
        <f t="shared" si="122"/>
        <v>0</v>
      </c>
      <c r="Z272" s="1">
        <v>0.13087747130420871</v>
      </c>
      <c r="AA272" s="5">
        <f t="shared" si="127"/>
        <v>0</v>
      </c>
      <c r="AB272" s="5">
        <f t="shared" si="123"/>
        <v>0</v>
      </c>
      <c r="AC272" s="5">
        <f t="shared" si="128"/>
        <v>0.5</v>
      </c>
      <c r="AD272" s="5">
        <f t="shared" si="129"/>
        <v>0.5</v>
      </c>
      <c r="AE272" s="1">
        <v>0.58327445308021486</v>
      </c>
      <c r="AF272" s="5">
        <f t="shared" si="130"/>
        <v>0</v>
      </c>
      <c r="AG272" s="5">
        <f t="shared" si="131"/>
        <v>0</v>
      </c>
      <c r="AH272" s="1">
        <v>9.446687819119863E-2</v>
      </c>
      <c r="AI272" s="6">
        <f t="shared" si="124"/>
        <v>0</v>
      </c>
      <c r="AJ272" s="23">
        <v>1890.3466521896489</v>
      </c>
      <c r="AL272" s="5">
        <v>1</v>
      </c>
      <c r="AO272" t="s">
        <v>326</v>
      </c>
      <c r="AP272" s="7">
        <v>0.1515</v>
      </c>
      <c r="AQ272" s="10">
        <f t="shared" si="132"/>
        <v>0</v>
      </c>
      <c r="AR272" s="10">
        <f t="shared" si="133"/>
        <v>0</v>
      </c>
      <c r="AS272" s="9">
        <f t="shared" si="134"/>
        <v>8</v>
      </c>
      <c r="AV272" s="1"/>
    </row>
    <row r="273" spans="1:48" x14ac:dyDescent="0.35">
      <c r="A273" t="s">
        <v>257</v>
      </c>
      <c r="B273" s="1">
        <v>-1.1811059612940973E-2</v>
      </c>
      <c r="C273" s="5">
        <f t="shared" si="125"/>
        <v>0</v>
      </c>
      <c r="D273" s="5">
        <f t="shared" si="126"/>
        <v>0</v>
      </c>
      <c r="E273" s="1">
        <v>-2.6876559800345554E-3</v>
      </c>
      <c r="F273" s="5">
        <f t="shared" si="108"/>
        <v>0</v>
      </c>
      <c r="G273" s="5">
        <f t="shared" si="109"/>
        <v>0</v>
      </c>
      <c r="H273" s="1">
        <v>-8.5222462953313382E-3</v>
      </c>
      <c r="I273" s="5">
        <f t="shared" si="110"/>
        <v>0</v>
      </c>
      <c r="J273" s="5">
        <f t="shared" si="111"/>
        <v>0</v>
      </c>
      <c r="K273" s="1">
        <v>0.5521680433544689</v>
      </c>
      <c r="L273" s="5">
        <f t="shared" si="112"/>
        <v>0</v>
      </c>
      <c r="M273" s="5">
        <f t="shared" si="113"/>
        <v>0</v>
      </c>
      <c r="N273" s="8">
        <f t="shared" si="114"/>
        <v>0</v>
      </c>
      <c r="O273" s="8">
        <f t="shared" si="115"/>
        <v>0</v>
      </c>
      <c r="P273" s="8" t="str">
        <f t="shared" si="116"/>
        <v>Nee</v>
      </c>
      <c r="Q273" s="8">
        <f t="shared" si="117"/>
        <v>0</v>
      </c>
      <c r="R273" s="1">
        <v>8.9978630075357108E-5</v>
      </c>
      <c r="S273" s="8">
        <f t="shared" si="118"/>
        <v>0</v>
      </c>
      <c r="T273" s="1">
        <v>3.668532146476887E-3</v>
      </c>
      <c r="U273" s="8">
        <f t="shared" si="119"/>
        <v>0</v>
      </c>
      <c r="V273" s="1">
        <v>7.6607337117991755E-3</v>
      </c>
      <c r="W273" s="4">
        <f t="shared" si="120"/>
        <v>0</v>
      </c>
      <c r="X273" s="5">
        <f t="shared" si="121"/>
        <v>0</v>
      </c>
      <c r="Y273" s="5">
        <f t="shared" si="122"/>
        <v>0</v>
      </c>
      <c r="Z273" s="1">
        <v>4.4958816700033821E-2</v>
      </c>
      <c r="AA273" s="5">
        <f t="shared" si="127"/>
        <v>0</v>
      </c>
      <c r="AB273" s="5">
        <f t="shared" si="123"/>
        <v>0</v>
      </c>
      <c r="AC273" s="5">
        <f t="shared" si="128"/>
        <v>0</v>
      </c>
      <c r="AD273" s="5">
        <f t="shared" si="129"/>
        <v>0</v>
      </c>
      <c r="AE273" s="1">
        <v>0.66201354798014422</v>
      </c>
      <c r="AF273" s="5">
        <f t="shared" si="130"/>
        <v>0</v>
      </c>
      <c r="AG273" s="5">
        <f t="shared" si="131"/>
        <v>0</v>
      </c>
      <c r="AH273" s="1">
        <v>6.9470206422212577E-2</v>
      </c>
      <c r="AI273" s="6">
        <f t="shared" si="124"/>
        <v>0</v>
      </c>
      <c r="AJ273" s="23">
        <v>1959.9418767871068</v>
      </c>
      <c r="AO273" t="s">
        <v>327</v>
      </c>
      <c r="AP273" s="7">
        <v>0.26200000000000001</v>
      </c>
      <c r="AQ273" s="10">
        <f t="shared" si="132"/>
        <v>0.5</v>
      </c>
      <c r="AR273" s="10">
        <f t="shared" si="133"/>
        <v>0</v>
      </c>
      <c r="AS273" s="9">
        <f t="shared" si="134"/>
        <v>10</v>
      </c>
      <c r="AV273" s="1"/>
    </row>
    <row r="274" spans="1:48" x14ac:dyDescent="0.35">
      <c r="A274" t="s">
        <v>258</v>
      </c>
      <c r="B274" s="1">
        <v>1.7417032114747506E-2</v>
      </c>
      <c r="C274" s="5">
        <f t="shared" si="125"/>
        <v>0</v>
      </c>
      <c r="D274" s="5">
        <f t="shared" si="126"/>
        <v>0</v>
      </c>
      <c r="E274" s="1">
        <v>0.15472337654876578</v>
      </c>
      <c r="F274" s="5">
        <f t="shared" si="108"/>
        <v>0</v>
      </c>
      <c r="G274" s="5">
        <f t="shared" si="109"/>
        <v>0</v>
      </c>
      <c r="H274" s="1">
        <v>3.2506367414159604E-2</v>
      </c>
      <c r="I274" s="5">
        <f t="shared" si="110"/>
        <v>0</v>
      </c>
      <c r="J274" s="5">
        <f t="shared" si="111"/>
        <v>0</v>
      </c>
      <c r="K274" s="1">
        <v>0.4561003091324069</v>
      </c>
      <c r="L274" s="5">
        <f t="shared" si="112"/>
        <v>0</v>
      </c>
      <c r="M274" s="5">
        <f t="shared" si="113"/>
        <v>0</v>
      </c>
      <c r="N274" s="8">
        <f t="shared" si="114"/>
        <v>0</v>
      </c>
      <c r="O274" s="8">
        <f t="shared" si="115"/>
        <v>0</v>
      </c>
      <c r="P274" s="8" t="str">
        <f t="shared" si="116"/>
        <v>Nee</v>
      </c>
      <c r="Q274" s="8">
        <f t="shared" si="117"/>
        <v>0</v>
      </c>
      <c r="R274" s="1">
        <v>4.0085926829591716E-2</v>
      </c>
      <c r="S274" s="8">
        <f t="shared" si="118"/>
        <v>0</v>
      </c>
      <c r="T274" s="1">
        <v>0.20635317658829413</v>
      </c>
      <c r="U274" s="8">
        <f t="shared" si="119"/>
        <v>0</v>
      </c>
      <c r="V274" s="1">
        <v>0.16741032957352689</v>
      </c>
      <c r="W274" s="4">
        <f t="shared" si="120"/>
        <v>0</v>
      </c>
      <c r="X274" s="5">
        <f t="shared" si="121"/>
        <v>0</v>
      </c>
      <c r="Y274" s="5">
        <f t="shared" si="122"/>
        <v>0</v>
      </c>
      <c r="Z274" s="1">
        <v>5.6370765430207394E-2</v>
      </c>
      <c r="AA274" s="5">
        <f t="shared" si="127"/>
        <v>0</v>
      </c>
      <c r="AB274" s="5">
        <f t="shared" si="123"/>
        <v>0</v>
      </c>
      <c r="AC274" s="5">
        <f t="shared" si="128"/>
        <v>0.5</v>
      </c>
      <c r="AD274" s="5">
        <f t="shared" si="129"/>
        <v>0</v>
      </c>
      <c r="AE274" s="1">
        <v>0.67750752882051679</v>
      </c>
      <c r="AF274" s="5">
        <f t="shared" si="130"/>
        <v>0</v>
      </c>
      <c r="AG274" s="5">
        <f t="shared" si="131"/>
        <v>0</v>
      </c>
      <c r="AH274" s="1">
        <v>7.7413754243952967E-3</v>
      </c>
      <c r="AI274" s="6">
        <f t="shared" si="124"/>
        <v>0</v>
      </c>
      <c r="AJ274" s="23">
        <v>1865.9073405087333</v>
      </c>
      <c r="AO274" t="s">
        <v>327</v>
      </c>
      <c r="AP274" s="7">
        <v>6.9000000000000006E-2</v>
      </c>
      <c r="AQ274" s="10">
        <f t="shared" si="132"/>
        <v>0</v>
      </c>
      <c r="AR274" s="10">
        <f t="shared" si="133"/>
        <v>0</v>
      </c>
      <c r="AS274" s="9">
        <f t="shared" si="134"/>
        <v>9.5</v>
      </c>
      <c r="AV274" s="1"/>
    </row>
    <row r="275" spans="1:48" x14ac:dyDescent="0.35">
      <c r="A275" t="s">
        <v>259</v>
      </c>
      <c r="B275" s="1">
        <v>-8.3742142101361945E-3</v>
      </c>
      <c r="C275" s="5">
        <f t="shared" si="125"/>
        <v>0</v>
      </c>
      <c r="D275" s="5">
        <f t="shared" si="126"/>
        <v>0</v>
      </c>
      <c r="E275" s="1">
        <v>0.59557637792602403</v>
      </c>
      <c r="F275" s="5">
        <f t="shared" si="108"/>
        <v>0</v>
      </c>
      <c r="G275" s="5">
        <f t="shared" si="109"/>
        <v>0</v>
      </c>
      <c r="H275" s="1">
        <v>0.58947021778615205</v>
      </c>
      <c r="I275" s="5">
        <f t="shared" si="110"/>
        <v>0</v>
      </c>
      <c r="J275" s="5">
        <f t="shared" si="111"/>
        <v>0</v>
      </c>
      <c r="K275" s="1">
        <v>0.28627920853973876</v>
      </c>
      <c r="L275" s="5">
        <f t="shared" si="112"/>
        <v>0</v>
      </c>
      <c r="M275" s="5">
        <f t="shared" si="113"/>
        <v>0</v>
      </c>
      <c r="N275" s="8">
        <f t="shared" si="114"/>
        <v>0</v>
      </c>
      <c r="O275" s="8">
        <f t="shared" si="115"/>
        <v>0</v>
      </c>
      <c r="P275" s="8" t="str">
        <f t="shared" si="116"/>
        <v>Nee</v>
      </c>
      <c r="Q275" s="8">
        <f t="shared" si="117"/>
        <v>0</v>
      </c>
      <c r="R275" s="1">
        <v>1.1481232216750738E-2</v>
      </c>
      <c r="S275" s="8">
        <f t="shared" si="118"/>
        <v>0</v>
      </c>
      <c r="T275" s="1">
        <v>6.6431057046878669E-2</v>
      </c>
      <c r="U275" s="8">
        <f t="shared" si="119"/>
        <v>0</v>
      </c>
      <c r="V275" s="1">
        <v>3.9636061177029759E-2</v>
      </c>
      <c r="W275" s="4">
        <f t="shared" si="120"/>
        <v>0</v>
      </c>
      <c r="X275" s="5">
        <f t="shared" si="121"/>
        <v>0</v>
      </c>
      <c r="Y275" s="5">
        <f t="shared" si="122"/>
        <v>0</v>
      </c>
      <c r="Z275" s="1">
        <v>5.2610434949896173E-2</v>
      </c>
      <c r="AA275" s="5">
        <f t="shared" si="127"/>
        <v>0</v>
      </c>
      <c r="AB275" s="5">
        <f t="shared" si="123"/>
        <v>0</v>
      </c>
      <c r="AC275" s="5">
        <f t="shared" si="128"/>
        <v>0.5</v>
      </c>
      <c r="AD275" s="5">
        <f t="shared" si="129"/>
        <v>0</v>
      </c>
      <c r="AE275" s="1">
        <v>0.7765398920488048</v>
      </c>
      <c r="AF275" s="5">
        <f t="shared" si="130"/>
        <v>0.5</v>
      </c>
      <c r="AG275" s="5">
        <f t="shared" si="131"/>
        <v>0</v>
      </c>
      <c r="AH275" s="1">
        <v>9.2566895795263473E-3</v>
      </c>
      <c r="AI275" s="6">
        <f t="shared" si="124"/>
        <v>0</v>
      </c>
      <c r="AJ275" s="23">
        <v>2341.4792305876799</v>
      </c>
      <c r="AO275" t="s">
        <v>328</v>
      </c>
      <c r="AP275" s="7">
        <v>0.20949999999999999</v>
      </c>
      <c r="AQ275" s="10">
        <f t="shared" si="132"/>
        <v>0</v>
      </c>
      <c r="AR275" s="10">
        <f t="shared" si="133"/>
        <v>0</v>
      </c>
      <c r="AS275" s="9">
        <f t="shared" si="134"/>
        <v>9</v>
      </c>
      <c r="AV275" s="1"/>
    </row>
    <row r="276" spans="1:48" x14ac:dyDescent="0.35">
      <c r="A276" t="s">
        <v>260</v>
      </c>
      <c r="B276" s="1">
        <v>-4.6128822685356133E-2</v>
      </c>
      <c r="C276" s="5">
        <f t="shared" si="125"/>
        <v>0.5</v>
      </c>
      <c r="D276" s="5">
        <f t="shared" si="126"/>
        <v>0</v>
      </c>
      <c r="E276" s="1">
        <v>0.25598799736390704</v>
      </c>
      <c r="F276" s="5">
        <f t="shared" si="108"/>
        <v>0</v>
      </c>
      <c r="G276" s="5">
        <f t="shared" si="109"/>
        <v>0</v>
      </c>
      <c r="H276" s="1">
        <v>0.23994344552308217</v>
      </c>
      <c r="I276" s="5">
        <f t="shared" si="110"/>
        <v>0</v>
      </c>
      <c r="J276" s="5">
        <f t="shared" si="111"/>
        <v>0</v>
      </c>
      <c r="K276" s="1">
        <v>0.62140998614368237</v>
      </c>
      <c r="L276" s="5">
        <f t="shared" si="112"/>
        <v>0</v>
      </c>
      <c r="M276" s="5">
        <f t="shared" si="113"/>
        <v>0</v>
      </c>
      <c r="N276" s="8">
        <f t="shared" si="114"/>
        <v>0</v>
      </c>
      <c r="O276" s="8">
        <f t="shared" si="115"/>
        <v>0</v>
      </c>
      <c r="P276" s="8" t="str">
        <f t="shared" si="116"/>
        <v>Nee</v>
      </c>
      <c r="Q276" s="8">
        <f t="shared" si="117"/>
        <v>0</v>
      </c>
      <c r="R276" s="1">
        <v>-3.6406529715555485E-3</v>
      </c>
      <c r="S276" s="8">
        <f t="shared" si="118"/>
        <v>1</v>
      </c>
      <c r="T276" s="1">
        <v>3.5933265515350442E-2</v>
      </c>
      <c r="U276" s="8">
        <f t="shared" si="119"/>
        <v>0</v>
      </c>
      <c r="V276" s="1">
        <v>1.6698059854267058E-2</v>
      </c>
      <c r="W276" s="4">
        <f t="shared" si="120"/>
        <v>0</v>
      </c>
      <c r="X276" s="5">
        <f t="shared" si="121"/>
        <v>0</v>
      </c>
      <c r="Y276" s="5">
        <f t="shared" si="122"/>
        <v>0</v>
      </c>
      <c r="Z276" s="1">
        <v>5.3864867517632378E-2</v>
      </c>
      <c r="AA276" s="5">
        <f t="shared" si="127"/>
        <v>0</v>
      </c>
      <c r="AB276" s="5">
        <f t="shared" si="123"/>
        <v>0</v>
      </c>
      <c r="AC276" s="5">
        <f t="shared" si="128"/>
        <v>0.5</v>
      </c>
      <c r="AD276" s="5">
        <f t="shared" si="129"/>
        <v>0</v>
      </c>
      <c r="AE276" s="1">
        <v>0.74676283741086824</v>
      </c>
      <c r="AF276" s="5">
        <f t="shared" si="130"/>
        <v>0</v>
      </c>
      <c r="AG276" s="5">
        <f t="shared" si="131"/>
        <v>0</v>
      </c>
      <c r="AH276" s="1">
        <v>2.918983382391388E-2</v>
      </c>
      <c r="AI276" s="6">
        <f t="shared" si="124"/>
        <v>0</v>
      </c>
      <c r="AJ276" s="23">
        <v>2556.8210705459546</v>
      </c>
      <c r="AO276" t="s">
        <v>328</v>
      </c>
      <c r="AP276" s="7">
        <v>0.21149999999999999</v>
      </c>
      <c r="AQ276" s="10">
        <f t="shared" si="132"/>
        <v>0</v>
      </c>
      <c r="AR276" s="10">
        <f t="shared" si="133"/>
        <v>0</v>
      </c>
      <c r="AS276" s="9">
        <f t="shared" si="134"/>
        <v>9</v>
      </c>
      <c r="AV276" s="1"/>
    </row>
    <row r="277" spans="1:48" x14ac:dyDescent="0.35">
      <c r="A277" t="s">
        <v>261</v>
      </c>
      <c r="B277" s="1">
        <v>-4.520506296705231E-2</v>
      </c>
      <c r="C277" s="5">
        <f t="shared" si="125"/>
        <v>0.5</v>
      </c>
      <c r="D277" s="5">
        <f t="shared" si="126"/>
        <v>0</v>
      </c>
      <c r="E277" s="1">
        <v>2.5090810170739122E-2</v>
      </c>
      <c r="F277" s="5">
        <f t="shared" si="108"/>
        <v>0</v>
      </c>
      <c r="G277" s="5">
        <f t="shared" si="109"/>
        <v>0</v>
      </c>
      <c r="H277" s="1">
        <v>4.0457011185252745E-2</v>
      </c>
      <c r="I277" s="5">
        <f t="shared" si="110"/>
        <v>0</v>
      </c>
      <c r="J277" s="5">
        <f t="shared" si="111"/>
        <v>0</v>
      </c>
      <c r="K277" s="1">
        <v>0.47136586019703774</v>
      </c>
      <c r="L277" s="5">
        <f t="shared" si="112"/>
        <v>0</v>
      </c>
      <c r="M277" s="5">
        <f t="shared" si="113"/>
        <v>0</v>
      </c>
      <c r="N277" s="8">
        <f t="shared" si="114"/>
        <v>0</v>
      </c>
      <c r="O277" s="8">
        <f t="shared" si="115"/>
        <v>1</v>
      </c>
      <c r="P277" s="8" t="str">
        <f t="shared" si="116"/>
        <v>Nee</v>
      </c>
      <c r="Q277" s="8">
        <f t="shared" si="117"/>
        <v>0</v>
      </c>
      <c r="R277" s="1">
        <v>5.3344639899029739E-2</v>
      </c>
      <c r="S277" s="8">
        <f t="shared" si="118"/>
        <v>0</v>
      </c>
      <c r="T277" s="1">
        <v>1.862184029708832E-2</v>
      </c>
      <c r="U277" s="8">
        <f t="shared" si="119"/>
        <v>0</v>
      </c>
      <c r="V277" s="1">
        <v>-2.3186596898852673E-2</v>
      </c>
      <c r="W277" s="4">
        <f t="shared" si="120"/>
        <v>1</v>
      </c>
      <c r="X277" s="5">
        <f t="shared" si="121"/>
        <v>0</v>
      </c>
      <c r="Y277" s="5">
        <f t="shared" si="122"/>
        <v>0</v>
      </c>
      <c r="Z277" s="1">
        <v>2.2010465172099276E-2</v>
      </c>
      <c r="AA277" s="5">
        <f t="shared" si="127"/>
        <v>0</v>
      </c>
      <c r="AB277" s="5">
        <f t="shared" si="123"/>
        <v>0</v>
      </c>
      <c r="AC277" s="5">
        <f t="shared" si="128"/>
        <v>0</v>
      </c>
      <c r="AD277" s="5">
        <f t="shared" si="129"/>
        <v>0</v>
      </c>
      <c r="AE277" s="1">
        <v>0.67921207175203624</v>
      </c>
      <c r="AF277" s="5">
        <f t="shared" si="130"/>
        <v>0</v>
      </c>
      <c r="AG277" s="5">
        <f t="shared" si="131"/>
        <v>0</v>
      </c>
      <c r="AH277" s="1">
        <v>4.2434797934778765E-2</v>
      </c>
      <c r="AI277" s="6">
        <f t="shared" si="124"/>
        <v>0</v>
      </c>
      <c r="AJ277" s="23">
        <v>1925.8875543300462</v>
      </c>
      <c r="AO277" t="s">
        <v>327</v>
      </c>
      <c r="AP277" s="7">
        <v>0.29100000000000004</v>
      </c>
      <c r="AQ277" s="10">
        <f t="shared" si="132"/>
        <v>0.5</v>
      </c>
      <c r="AR277" s="10">
        <f t="shared" si="133"/>
        <v>0</v>
      </c>
      <c r="AS277" s="9">
        <f t="shared" si="134"/>
        <v>8.5</v>
      </c>
      <c r="AV277" s="1"/>
    </row>
    <row r="278" spans="1:48" x14ac:dyDescent="0.35">
      <c r="A278" t="s">
        <v>262</v>
      </c>
      <c r="B278" s="1">
        <v>3.9648952692430954E-2</v>
      </c>
      <c r="C278" s="5">
        <f t="shared" si="125"/>
        <v>0</v>
      </c>
      <c r="D278" s="5">
        <f t="shared" si="126"/>
        <v>0</v>
      </c>
      <c r="E278" s="1">
        <v>-3.4430903996121386E-2</v>
      </c>
      <c r="F278" s="5">
        <f t="shared" si="108"/>
        <v>0</v>
      </c>
      <c r="G278" s="5">
        <f t="shared" si="109"/>
        <v>0</v>
      </c>
      <c r="H278" s="1">
        <v>-2.5774530991922291E-2</v>
      </c>
      <c r="I278" s="5">
        <f t="shared" si="110"/>
        <v>0</v>
      </c>
      <c r="J278" s="5">
        <f t="shared" si="111"/>
        <v>0</v>
      </c>
      <c r="K278" s="1">
        <v>0.44518211495433369</v>
      </c>
      <c r="L278" s="5">
        <f t="shared" si="112"/>
        <v>0</v>
      </c>
      <c r="M278" s="5">
        <f t="shared" si="113"/>
        <v>0</v>
      </c>
      <c r="N278" s="8">
        <f t="shared" si="114"/>
        <v>0</v>
      </c>
      <c r="O278" s="8">
        <f t="shared" si="115"/>
        <v>0</v>
      </c>
      <c r="P278" s="8" t="str">
        <f t="shared" si="116"/>
        <v>Nee</v>
      </c>
      <c r="Q278" s="8">
        <f t="shared" si="117"/>
        <v>0</v>
      </c>
      <c r="R278" s="1">
        <v>8.8230595836069653E-2</v>
      </c>
      <c r="S278" s="8">
        <f t="shared" si="118"/>
        <v>0</v>
      </c>
      <c r="T278" s="1">
        <v>8.8230595836069653E-2</v>
      </c>
      <c r="U278" s="8">
        <f t="shared" si="119"/>
        <v>0</v>
      </c>
      <c r="V278" s="1">
        <v>7.9158209592992204E-2</v>
      </c>
      <c r="W278" s="4">
        <f t="shared" si="120"/>
        <v>0</v>
      </c>
      <c r="X278" s="5">
        <f t="shared" si="121"/>
        <v>0</v>
      </c>
      <c r="Y278" s="5">
        <f t="shared" si="122"/>
        <v>0</v>
      </c>
      <c r="Z278" s="1">
        <v>9.7396727831510436E-3</v>
      </c>
      <c r="AA278" s="5">
        <f t="shared" si="127"/>
        <v>0.5</v>
      </c>
      <c r="AB278" s="5">
        <f t="shared" si="123"/>
        <v>0</v>
      </c>
      <c r="AC278" s="5">
        <f t="shared" si="128"/>
        <v>0</v>
      </c>
      <c r="AD278" s="5">
        <f t="shared" si="129"/>
        <v>0</v>
      </c>
      <c r="AE278" s="1">
        <v>0.73740478088304173</v>
      </c>
      <c r="AF278" s="5">
        <f t="shared" si="130"/>
        <v>0</v>
      </c>
      <c r="AG278" s="5">
        <f t="shared" si="131"/>
        <v>0</v>
      </c>
      <c r="AH278" s="1">
        <v>8.237572502793453E-3</v>
      </c>
      <c r="AI278" s="6">
        <f t="shared" si="124"/>
        <v>0</v>
      </c>
      <c r="AJ278" s="23">
        <v>2029.6380418513193</v>
      </c>
      <c r="AO278" t="s">
        <v>326</v>
      </c>
      <c r="AP278" s="7">
        <v>0.23099999999999998</v>
      </c>
      <c r="AQ278" s="10">
        <f t="shared" si="132"/>
        <v>0</v>
      </c>
      <c r="AR278" s="10">
        <f t="shared" si="133"/>
        <v>0</v>
      </c>
      <c r="AS278" s="9">
        <f t="shared" si="134"/>
        <v>9.5</v>
      </c>
      <c r="AV278" s="1"/>
    </row>
    <row r="279" spans="1:48" x14ac:dyDescent="0.35">
      <c r="A279" t="s">
        <v>263</v>
      </c>
      <c r="B279" s="1">
        <v>8.0350039777247417E-2</v>
      </c>
      <c r="C279" s="5">
        <f t="shared" si="125"/>
        <v>0</v>
      </c>
      <c r="D279" s="5">
        <f t="shared" si="126"/>
        <v>0</v>
      </c>
      <c r="E279" s="1">
        <v>0.18394572809847273</v>
      </c>
      <c r="F279" s="5">
        <f t="shared" si="108"/>
        <v>0</v>
      </c>
      <c r="G279" s="5">
        <f t="shared" si="109"/>
        <v>0</v>
      </c>
      <c r="H279" s="1">
        <v>0.14560553209717886</v>
      </c>
      <c r="I279" s="5">
        <f t="shared" si="110"/>
        <v>0</v>
      </c>
      <c r="J279" s="5">
        <f t="shared" si="111"/>
        <v>0</v>
      </c>
      <c r="K279" s="1">
        <v>0.48954232069443399</v>
      </c>
      <c r="L279" s="5">
        <f t="shared" si="112"/>
        <v>0</v>
      </c>
      <c r="M279" s="5">
        <f t="shared" si="113"/>
        <v>0</v>
      </c>
      <c r="N279" s="8">
        <f t="shared" si="114"/>
        <v>0</v>
      </c>
      <c r="O279" s="8">
        <f t="shared" si="115"/>
        <v>0</v>
      </c>
      <c r="P279" s="8" t="str">
        <f t="shared" si="116"/>
        <v>Nee</v>
      </c>
      <c r="Q279" s="8">
        <f t="shared" si="117"/>
        <v>0</v>
      </c>
      <c r="R279" s="1">
        <v>3.7610204464453199E-2</v>
      </c>
      <c r="S279" s="8">
        <f t="shared" si="118"/>
        <v>0</v>
      </c>
      <c r="T279" s="1">
        <v>0.1115878107457899</v>
      </c>
      <c r="U279" s="8">
        <f t="shared" si="119"/>
        <v>0</v>
      </c>
      <c r="V279" s="1">
        <v>9.579759937755164E-2</v>
      </c>
      <c r="W279" s="4">
        <f t="shared" si="120"/>
        <v>0</v>
      </c>
      <c r="X279" s="5">
        <f t="shared" si="121"/>
        <v>0</v>
      </c>
      <c r="Y279" s="5">
        <f t="shared" si="122"/>
        <v>0</v>
      </c>
      <c r="Z279" s="1">
        <v>1.228286431150393E-2</v>
      </c>
      <c r="AA279" s="5">
        <f t="shared" si="127"/>
        <v>0.5</v>
      </c>
      <c r="AB279" s="5">
        <f t="shared" si="123"/>
        <v>0</v>
      </c>
      <c r="AC279" s="5">
        <f t="shared" si="128"/>
        <v>0</v>
      </c>
      <c r="AD279" s="5">
        <f t="shared" si="129"/>
        <v>0</v>
      </c>
      <c r="AE279" s="1">
        <v>0.6383858698028243</v>
      </c>
      <c r="AF279" s="5">
        <f t="shared" si="130"/>
        <v>0</v>
      </c>
      <c r="AG279" s="5">
        <f t="shared" si="131"/>
        <v>0</v>
      </c>
      <c r="AH279" s="1">
        <v>4.6719677436352101E-2</v>
      </c>
      <c r="AI279" s="6">
        <f t="shared" si="124"/>
        <v>0</v>
      </c>
      <c r="AJ279" s="23">
        <v>1808.9443804698296</v>
      </c>
      <c r="AO279" t="s">
        <v>327</v>
      </c>
      <c r="AP279" s="7">
        <v>0.16899999999999998</v>
      </c>
      <c r="AQ279" s="10">
        <f t="shared" si="132"/>
        <v>0</v>
      </c>
      <c r="AR279" s="10">
        <f t="shared" si="133"/>
        <v>0</v>
      </c>
      <c r="AS279" s="9">
        <f t="shared" si="134"/>
        <v>9.5</v>
      </c>
      <c r="AV279" s="1"/>
    </row>
    <row r="280" spans="1:48" x14ac:dyDescent="0.35">
      <c r="A280" t="s">
        <v>264</v>
      </c>
      <c r="B280" s="1">
        <v>3.237545827043347E-2</v>
      </c>
      <c r="C280" s="5">
        <f t="shared" si="125"/>
        <v>0</v>
      </c>
      <c r="D280" s="5">
        <f t="shared" si="126"/>
        <v>0</v>
      </c>
      <c r="E280" s="1">
        <v>-1.228344475594853E-2</v>
      </c>
      <c r="F280" s="5">
        <f t="shared" si="108"/>
        <v>0</v>
      </c>
      <c r="G280" s="5">
        <f t="shared" si="109"/>
        <v>0</v>
      </c>
      <c r="H280" s="1">
        <v>-2.1341025088059809E-2</v>
      </c>
      <c r="I280" s="5">
        <f t="shared" si="110"/>
        <v>0</v>
      </c>
      <c r="J280" s="5">
        <f t="shared" si="111"/>
        <v>0</v>
      </c>
      <c r="K280" s="1">
        <v>0.47516017440075325</v>
      </c>
      <c r="L280" s="5">
        <f t="shared" si="112"/>
        <v>0</v>
      </c>
      <c r="M280" s="5">
        <f t="shared" si="113"/>
        <v>0</v>
      </c>
      <c r="N280" s="8">
        <f t="shared" si="114"/>
        <v>0</v>
      </c>
      <c r="O280" s="8">
        <f t="shared" si="115"/>
        <v>0</v>
      </c>
      <c r="P280" s="8" t="str">
        <f t="shared" si="116"/>
        <v>Nee</v>
      </c>
      <c r="Q280" s="8">
        <f t="shared" si="117"/>
        <v>0</v>
      </c>
      <c r="R280" s="1">
        <v>4.5223508292194167E-2</v>
      </c>
      <c r="S280" s="8">
        <f t="shared" si="118"/>
        <v>0</v>
      </c>
      <c r="T280" s="1">
        <v>8.2626995364354014E-2</v>
      </c>
      <c r="U280" s="8">
        <f t="shared" si="119"/>
        <v>0</v>
      </c>
      <c r="V280" s="1">
        <v>4.5108187765077995E-2</v>
      </c>
      <c r="W280" s="4">
        <f t="shared" si="120"/>
        <v>0</v>
      </c>
      <c r="X280" s="5">
        <f t="shared" si="121"/>
        <v>0</v>
      </c>
      <c r="Y280" s="5">
        <f t="shared" si="122"/>
        <v>0</v>
      </c>
      <c r="Z280" s="1">
        <v>-3.9671842426856445E-3</v>
      </c>
      <c r="AA280" s="5">
        <f t="shared" si="127"/>
        <v>0.5</v>
      </c>
      <c r="AB280" s="5">
        <f t="shared" si="123"/>
        <v>0.5</v>
      </c>
      <c r="AC280" s="5">
        <f t="shared" si="128"/>
        <v>0</v>
      </c>
      <c r="AD280" s="5">
        <f t="shared" si="129"/>
        <v>0</v>
      </c>
      <c r="AE280" s="1">
        <v>0.77589677233843724</v>
      </c>
      <c r="AF280" s="5">
        <f t="shared" si="130"/>
        <v>0.5</v>
      </c>
      <c r="AG280" s="5">
        <f t="shared" si="131"/>
        <v>0</v>
      </c>
      <c r="AH280" s="1">
        <v>-2.1155750793921723E-3</v>
      </c>
      <c r="AI280" s="6">
        <f t="shared" si="124"/>
        <v>1</v>
      </c>
      <c r="AJ280" s="23">
        <v>2186.9022242675255</v>
      </c>
      <c r="AO280" t="s">
        <v>326</v>
      </c>
      <c r="AP280" s="7">
        <v>0.23800000000000002</v>
      </c>
      <c r="AQ280" s="10">
        <f t="shared" si="132"/>
        <v>0</v>
      </c>
      <c r="AR280" s="10">
        <f t="shared" si="133"/>
        <v>0</v>
      </c>
      <c r="AS280" s="9">
        <f t="shared" si="134"/>
        <v>7.5</v>
      </c>
      <c r="AV280" s="1"/>
    </row>
    <row r="281" spans="1:48" x14ac:dyDescent="0.35">
      <c r="A281" t="s">
        <v>265</v>
      </c>
      <c r="B281" s="1">
        <v>-7.3998446981680135E-2</v>
      </c>
      <c r="C281" s="5">
        <f t="shared" si="125"/>
        <v>0.5</v>
      </c>
      <c r="D281" s="5">
        <f t="shared" si="126"/>
        <v>0.5</v>
      </c>
      <c r="E281" s="1">
        <v>0.41252768111357163</v>
      </c>
      <c r="F281" s="5">
        <f t="shared" si="108"/>
        <v>0</v>
      </c>
      <c r="G281" s="5">
        <f t="shared" si="109"/>
        <v>0</v>
      </c>
      <c r="H281" s="1">
        <v>0.42793074688677346</v>
      </c>
      <c r="I281" s="5">
        <f t="shared" si="110"/>
        <v>0</v>
      </c>
      <c r="J281" s="5">
        <f t="shared" si="111"/>
        <v>0</v>
      </c>
      <c r="K281" s="1">
        <v>0.25084695831492121</v>
      </c>
      <c r="L281" s="5">
        <f t="shared" si="112"/>
        <v>0</v>
      </c>
      <c r="M281" s="5">
        <f t="shared" si="113"/>
        <v>0</v>
      </c>
      <c r="N281" s="8">
        <f t="shared" si="114"/>
        <v>0</v>
      </c>
      <c r="O281" s="8">
        <f t="shared" si="115"/>
        <v>1</v>
      </c>
      <c r="P281" s="8" t="str">
        <f t="shared" si="116"/>
        <v>Nee</v>
      </c>
      <c r="Q281" s="8">
        <f t="shared" si="117"/>
        <v>0</v>
      </c>
      <c r="R281" s="1">
        <v>2.4945807383958987E-2</v>
      </c>
      <c r="S281" s="8">
        <f t="shared" si="118"/>
        <v>0</v>
      </c>
      <c r="T281" s="1">
        <v>5.3390717692218218E-2</v>
      </c>
      <c r="U281" s="8">
        <f t="shared" si="119"/>
        <v>0</v>
      </c>
      <c r="V281" s="1">
        <v>3.8307785223318284E-2</v>
      </c>
      <c r="W281" s="4">
        <f t="shared" si="120"/>
        <v>0</v>
      </c>
      <c r="X281" s="5">
        <f t="shared" si="121"/>
        <v>0</v>
      </c>
      <c r="Y281" s="5">
        <f t="shared" si="122"/>
        <v>0</v>
      </c>
      <c r="Z281" s="1">
        <v>0.11616001840614305</v>
      </c>
      <c r="AA281" s="5">
        <f t="shared" si="127"/>
        <v>0</v>
      </c>
      <c r="AB281" s="5">
        <f t="shared" si="123"/>
        <v>0</v>
      </c>
      <c r="AC281" s="5">
        <f t="shared" si="128"/>
        <v>0.5</v>
      </c>
      <c r="AD281" s="5">
        <f t="shared" si="129"/>
        <v>0.5</v>
      </c>
      <c r="AE281" s="1">
        <v>0.67582180552759485</v>
      </c>
      <c r="AF281" s="5">
        <f t="shared" si="130"/>
        <v>0</v>
      </c>
      <c r="AG281" s="5">
        <f t="shared" si="131"/>
        <v>0</v>
      </c>
      <c r="AH281" s="1">
        <v>4.0361456253840793E-2</v>
      </c>
      <c r="AI281" s="6">
        <f t="shared" si="124"/>
        <v>0</v>
      </c>
      <c r="AJ281" s="23">
        <v>1818.4106716417909</v>
      </c>
      <c r="AO281" t="s">
        <v>327</v>
      </c>
      <c r="AP281" s="7">
        <v>0.26500000000000001</v>
      </c>
      <c r="AQ281" s="10">
        <f t="shared" si="132"/>
        <v>0.5</v>
      </c>
      <c r="AR281" s="10">
        <f t="shared" si="133"/>
        <v>0</v>
      </c>
      <c r="AS281" s="9">
        <f t="shared" si="134"/>
        <v>8</v>
      </c>
      <c r="AV281" s="1"/>
    </row>
    <row r="282" spans="1:48" x14ac:dyDescent="0.35">
      <c r="A282" t="s">
        <v>266</v>
      </c>
      <c r="B282" s="1">
        <v>-3.8452231912722373E-2</v>
      </c>
      <c r="C282" s="5">
        <f t="shared" si="125"/>
        <v>0</v>
      </c>
      <c r="D282" s="5">
        <f t="shared" si="126"/>
        <v>0</v>
      </c>
      <c r="E282" s="1">
        <v>0.40124982904274459</v>
      </c>
      <c r="F282" s="5">
        <f t="shared" si="108"/>
        <v>0</v>
      </c>
      <c r="G282" s="5">
        <f t="shared" si="109"/>
        <v>0</v>
      </c>
      <c r="H282" s="1">
        <v>0.40916457134440787</v>
      </c>
      <c r="I282" s="5">
        <f t="shared" si="110"/>
        <v>0</v>
      </c>
      <c r="J282" s="5">
        <f t="shared" si="111"/>
        <v>0</v>
      </c>
      <c r="K282" s="1">
        <v>0.44898300159814036</v>
      </c>
      <c r="L282" s="5">
        <f t="shared" si="112"/>
        <v>0</v>
      </c>
      <c r="M282" s="5">
        <f t="shared" si="113"/>
        <v>0</v>
      </c>
      <c r="N282" s="8">
        <f t="shared" si="114"/>
        <v>0</v>
      </c>
      <c r="O282" s="8">
        <f t="shared" si="115"/>
        <v>1</v>
      </c>
      <c r="P282" s="8" t="str">
        <f t="shared" si="116"/>
        <v>Nee</v>
      </c>
      <c r="Q282" s="8">
        <f t="shared" si="117"/>
        <v>0</v>
      </c>
      <c r="R282" s="1">
        <v>3.297633506311877E-2</v>
      </c>
      <c r="S282" s="8">
        <f t="shared" si="118"/>
        <v>0</v>
      </c>
      <c r="T282" s="1">
        <v>2.9806505641748943E-2</v>
      </c>
      <c r="U282" s="8">
        <f t="shared" si="119"/>
        <v>0</v>
      </c>
      <c r="V282" s="1">
        <v>-3.5033086804203972E-3</v>
      </c>
      <c r="W282" s="4">
        <f t="shared" si="120"/>
        <v>1</v>
      </c>
      <c r="X282" s="5">
        <f t="shared" si="121"/>
        <v>0</v>
      </c>
      <c r="Y282" s="5">
        <f t="shared" si="122"/>
        <v>0</v>
      </c>
      <c r="Z282" s="1">
        <v>4.6781795419397601E-2</v>
      </c>
      <c r="AA282" s="5">
        <f t="shared" si="127"/>
        <v>0</v>
      </c>
      <c r="AB282" s="5">
        <f t="shared" si="123"/>
        <v>0</v>
      </c>
      <c r="AC282" s="5">
        <f t="shared" si="128"/>
        <v>0</v>
      </c>
      <c r="AD282" s="5">
        <f t="shared" si="129"/>
        <v>0</v>
      </c>
      <c r="AE282" s="1">
        <v>0.71621095599297235</v>
      </c>
      <c r="AF282" s="5">
        <f t="shared" si="130"/>
        <v>0</v>
      </c>
      <c r="AG282" s="5">
        <f t="shared" si="131"/>
        <v>0</v>
      </c>
      <c r="AH282" s="1">
        <v>4.527407723109738E-2</v>
      </c>
      <c r="AI282" s="6">
        <f t="shared" si="124"/>
        <v>0</v>
      </c>
      <c r="AJ282" s="23">
        <v>1972.0937036452581</v>
      </c>
      <c r="AO282" t="s">
        <v>327</v>
      </c>
      <c r="AP282" s="7">
        <v>0.24</v>
      </c>
      <c r="AQ282" s="10">
        <f t="shared" si="132"/>
        <v>0</v>
      </c>
      <c r="AR282" s="10">
        <f t="shared" si="133"/>
        <v>0</v>
      </c>
      <c r="AS282" s="9">
        <f t="shared" si="134"/>
        <v>9</v>
      </c>
      <c r="AV282" s="1"/>
    </row>
    <row r="283" spans="1:48" x14ac:dyDescent="0.35">
      <c r="A283" t="s">
        <v>267</v>
      </c>
      <c r="B283" s="1">
        <v>-0.22913449064063754</v>
      </c>
      <c r="C283" s="5">
        <f t="shared" si="125"/>
        <v>0.5</v>
      </c>
      <c r="D283" s="5">
        <f t="shared" si="126"/>
        <v>0.5</v>
      </c>
      <c r="E283" s="1">
        <v>1.0783838883054302</v>
      </c>
      <c r="F283" s="5">
        <f t="shared" si="108"/>
        <v>0.5</v>
      </c>
      <c r="G283" s="5">
        <f t="shared" si="109"/>
        <v>0</v>
      </c>
      <c r="H283" s="1">
        <v>0.60303552233273605</v>
      </c>
      <c r="I283" s="5">
        <f t="shared" si="110"/>
        <v>0</v>
      </c>
      <c r="J283" s="5">
        <f t="shared" si="111"/>
        <v>0</v>
      </c>
      <c r="K283" s="1">
        <v>0.28230746212144342</v>
      </c>
      <c r="L283" s="5">
        <f t="shared" si="112"/>
        <v>0</v>
      </c>
      <c r="M283" s="5">
        <f t="shared" si="113"/>
        <v>0</v>
      </c>
      <c r="N283" s="8">
        <f t="shared" si="114"/>
        <v>0</v>
      </c>
      <c r="O283" s="8">
        <f t="shared" si="115"/>
        <v>1</v>
      </c>
      <c r="P283" s="8" t="str">
        <f t="shared" si="116"/>
        <v>Nee</v>
      </c>
      <c r="Q283" s="8">
        <f t="shared" si="117"/>
        <v>0</v>
      </c>
      <c r="R283" s="1">
        <v>4.5960272616065709E-2</v>
      </c>
      <c r="S283" s="8">
        <f t="shared" si="118"/>
        <v>0</v>
      </c>
      <c r="T283" s="1">
        <v>1.8704419785119594E-2</v>
      </c>
      <c r="U283" s="8">
        <f t="shared" si="119"/>
        <v>0</v>
      </c>
      <c r="V283" s="1">
        <v>9.8844751961450553E-3</v>
      </c>
      <c r="W283" s="4">
        <f t="shared" si="120"/>
        <v>0</v>
      </c>
      <c r="X283" s="5">
        <f t="shared" si="121"/>
        <v>0</v>
      </c>
      <c r="Y283" s="5">
        <f t="shared" si="122"/>
        <v>0</v>
      </c>
      <c r="Z283" s="1">
        <v>7.8973867918700189E-2</v>
      </c>
      <c r="AA283" s="5">
        <f t="shared" si="127"/>
        <v>0</v>
      </c>
      <c r="AB283" s="5">
        <f t="shared" si="123"/>
        <v>0</v>
      </c>
      <c r="AC283" s="5">
        <f t="shared" si="128"/>
        <v>0.5</v>
      </c>
      <c r="AD283" s="5">
        <f t="shared" si="129"/>
        <v>0.5</v>
      </c>
      <c r="AE283" s="1">
        <v>0.56577500463334773</v>
      </c>
      <c r="AF283" s="5">
        <f t="shared" si="130"/>
        <v>0</v>
      </c>
      <c r="AG283" s="5">
        <f t="shared" si="131"/>
        <v>0</v>
      </c>
      <c r="AH283" s="1">
        <v>1.8333256540758326E-3</v>
      </c>
      <c r="AI283" s="6">
        <f t="shared" si="124"/>
        <v>0</v>
      </c>
      <c r="AJ283" s="23">
        <v>2162.3276710082887</v>
      </c>
      <c r="AO283" t="s">
        <v>327</v>
      </c>
      <c r="AP283" s="7">
        <v>0.27799999999999997</v>
      </c>
      <c r="AQ283" s="10">
        <f t="shared" si="132"/>
        <v>0.5</v>
      </c>
      <c r="AR283" s="10">
        <f t="shared" si="133"/>
        <v>0</v>
      </c>
      <c r="AS283" s="9">
        <f t="shared" si="134"/>
        <v>7.5</v>
      </c>
      <c r="AV283" s="1"/>
    </row>
    <row r="284" spans="1:48" x14ac:dyDescent="0.35">
      <c r="A284" t="s">
        <v>397</v>
      </c>
      <c r="B284" s="1">
        <v>-0.11645646984976503</v>
      </c>
      <c r="C284" s="5">
        <f t="shared" si="125"/>
        <v>0.5</v>
      </c>
      <c r="D284" s="5">
        <f t="shared" si="126"/>
        <v>0.5</v>
      </c>
      <c r="E284" s="1">
        <v>0.67833527424696682</v>
      </c>
      <c r="F284" s="5">
        <f t="shared" si="108"/>
        <v>0</v>
      </c>
      <c r="G284" s="5">
        <f t="shared" si="109"/>
        <v>0</v>
      </c>
      <c r="H284" s="1">
        <v>0.63624919679212399</v>
      </c>
      <c r="I284" s="5">
        <f t="shared" si="110"/>
        <v>0</v>
      </c>
      <c r="J284" s="5">
        <f t="shared" si="111"/>
        <v>0</v>
      </c>
      <c r="K284" s="1">
        <v>0.32411005280526928</v>
      </c>
      <c r="L284" s="5">
        <f t="shared" si="112"/>
        <v>0</v>
      </c>
      <c r="M284" s="5">
        <f t="shared" si="113"/>
        <v>0</v>
      </c>
      <c r="N284" s="8">
        <f t="shared" si="114"/>
        <v>0</v>
      </c>
      <c r="O284" s="8">
        <f t="shared" si="115"/>
        <v>1</v>
      </c>
      <c r="P284" s="8" t="str">
        <f t="shared" si="116"/>
        <v>Nee</v>
      </c>
      <c r="Q284" s="8">
        <f t="shared" si="117"/>
        <v>0</v>
      </c>
      <c r="R284" s="1">
        <v>1.4535245349359276E-2</v>
      </c>
      <c r="S284" s="8">
        <f t="shared" si="118"/>
        <v>0</v>
      </c>
      <c r="T284" s="1">
        <v>-1.2399616520977709E-2</v>
      </c>
      <c r="U284" s="8">
        <f t="shared" si="119"/>
        <v>1</v>
      </c>
      <c r="V284" s="1">
        <v>-3.968934369588499E-2</v>
      </c>
      <c r="W284" s="4">
        <f t="shared" si="120"/>
        <v>1</v>
      </c>
      <c r="X284" s="5">
        <f t="shared" si="121"/>
        <v>0.5</v>
      </c>
      <c r="Y284" s="5">
        <f t="shared" si="122"/>
        <v>0</v>
      </c>
      <c r="Z284" s="1">
        <v>4.1362108410350436E-2</v>
      </c>
      <c r="AA284" s="5">
        <f t="shared" si="127"/>
        <v>0</v>
      </c>
      <c r="AB284" s="5">
        <f t="shared" si="123"/>
        <v>0</v>
      </c>
      <c r="AC284" s="5">
        <f t="shared" si="128"/>
        <v>0</v>
      </c>
      <c r="AD284" s="5">
        <f t="shared" si="129"/>
        <v>0</v>
      </c>
      <c r="AE284" s="1">
        <v>0.68039439386748035</v>
      </c>
      <c r="AF284" s="5">
        <f t="shared" si="130"/>
        <v>0</v>
      </c>
      <c r="AG284" s="5">
        <f t="shared" si="131"/>
        <v>0</v>
      </c>
      <c r="AH284" s="1">
        <v>5.7788541059844043E-3</v>
      </c>
      <c r="AI284" s="6">
        <f t="shared" si="124"/>
        <v>0</v>
      </c>
      <c r="AJ284" s="23">
        <v>2719.4900466548024</v>
      </c>
      <c r="AO284" t="s">
        <v>328</v>
      </c>
      <c r="AP284" s="7">
        <v>0.29949999999999999</v>
      </c>
      <c r="AQ284" s="10">
        <f t="shared" si="132"/>
        <v>0.5</v>
      </c>
      <c r="AR284" s="10">
        <f t="shared" si="133"/>
        <v>0</v>
      </c>
      <c r="AS284" s="9">
        <f t="shared" si="134"/>
        <v>7.5</v>
      </c>
      <c r="AV284" s="1"/>
    </row>
    <row r="285" spans="1:48" x14ac:dyDescent="0.35">
      <c r="A285" t="s">
        <v>268</v>
      </c>
      <c r="B285" s="1">
        <v>3.9396251451318628E-2</v>
      </c>
      <c r="C285" s="5">
        <f t="shared" si="125"/>
        <v>0</v>
      </c>
      <c r="D285" s="5">
        <f t="shared" si="126"/>
        <v>0</v>
      </c>
      <c r="E285" s="1">
        <v>0.66275667606568256</v>
      </c>
      <c r="F285" s="5">
        <f t="shared" si="108"/>
        <v>0</v>
      </c>
      <c r="G285" s="5">
        <f t="shared" si="109"/>
        <v>0</v>
      </c>
      <c r="H285" s="1">
        <v>0.6577208824017251</v>
      </c>
      <c r="I285" s="5">
        <f t="shared" si="110"/>
        <v>0</v>
      </c>
      <c r="J285" s="5">
        <f t="shared" si="111"/>
        <v>0</v>
      </c>
      <c r="K285" s="1">
        <v>0.22157047260560436</v>
      </c>
      <c r="L285" s="5">
        <f t="shared" si="112"/>
        <v>0</v>
      </c>
      <c r="M285" s="5">
        <f t="shared" si="113"/>
        <v>0</v>
      </c>
      <c r="N285" s="8">
        <f t="shared" si="114"/>
        <v>0</v>
      </c>
      <c r="O285" s="8">
        <f t="shared" si="115"/>
        <v>0</v>
      </c>
      <c r="P285" s="8" t="str">
        <f t="shared" si="116"/>
        <v>Nee</v>
      </c>
      <c r="Q285" s="8">
        <f t="shared" si="117"/>
        <v>0</v>
      </c>
      <c r="R285" s="1">
        <v>3.0785293688630939E-2</v>
      </c>
      <c r="S285" s="8">
        <f t="shared" si="118"/>
        <v>0</v>
      </c>
      <c r="T285" s="1">
        <v>0.10931956347576698</v>
      </c>
      <c r="U285" s="8">
        <f t="shared" si="119"/>
        <v>0</v>
      </c>
      <c r="V285" s="1">
        <v>6.4687344501575719E-2</v>
      </c>
      <c r="W285" s="4">
        <f t="shared" si="120"/>
        <v>0</v>
      </c>
      <c r="X285" s="5">
        <f t="shared" si="121"/>
        <v>0</v>
      </c>
      <c r="Y285" s="5">
        <f t="shared" si="122"/>
        <v>0</v>
      </c>
      <c r="Z285" s="1">
        <v>1.0499253607563442E-3</v>
      </c>
      <c r="AA285" s="5">
        <f t="shared" si="127"/>
        <v>0.5</v>
      </c>
      <c r="AB285" s="5">
        <f t="shared" si="123"/>
        <v>0</v>
      </c>
      <c r="AC285" s="5">
        <f t="shared" si="128"/>
        <v>0</v>
      </c>
      <c r="AD285" s="5">
        <f t="shared" si="129"/>
        <v>0</v>
      </c>
      <c r="AE285" s="1">
        <v>0.68139990048100851</v>
      </c>
      <c r="AF285" s="5">
        <f t="shared" si="130"/>
        <v>0</v>
      </c>
      <c r="AG285" s="5">
        <f t="shared" si="131"/>
        <v>0</v>
      </c>
      <c r="AH285" s="1">
        <v>4.7195842101200217E-2</v>
      </c>
      <c r="AI285" s="6">
        <f t="shared" si="124"/>
        <v>0</v>
      </c>
      <c r="AJ285" s="23">
        <v>1660.2648862512365</v>
      </c>
      <c r="AL285" s="5">
        <v>1</v>
      </c>
      <c r="AO285" t="s">
        <v>327</v>
      </c>
      <c r="AP285" s="7">
        <v>0.16350000000000001</v>
      </c>
      <c r="AQ285" s="10">
        <f t="shared" si="132"/>
        <v>0</v>
      </c>
      <c r="AR285" s="10">
        <f t="shared" si="133"/>
        <v>0</v>
      </c>
      <c r="AS285" s="9">
        <f t="shared" si="134"/>
        <v>8.5</v>
      </c>
      <c r="AV285" s="1"/>
    </row>
    <row r="286" spans="1:48" x14ac:dyDescent="0.35">
      <c r="A286" t="s">
        <v>269</v>
      </c>
      <c r="B286" s="1">
        <v>7.3446202320988752E-2</v>
      </c>
      <c r="C286" s="5">
        <f t="shared" si="125"/>
        <v>0</v>
      </c>
      <c r="D286" s="5">
        <f t="shared" si="126"/>
        <v>0</v>
      </c>
      <c r="E286" s="1">
        <v>0.3234739388022278</v>
      </c>
      <c r="F286" s="5">
        <f t="shared" si="108"/>
        <v>0</v>
      </c>
      <c r="G286" s="5">
        <f t="shared" si="109"/>
        <v>0</v>
      </c>
      <c r="H286" s="1">
        <v>0.23064681474249452</v>
      </c>
      <c r="I286" s="5">
        <f t="shared" si="110"/>
        <v>0</v>
      </c>
      <c r="J286" s="5">
        <f t="shared" si="111"/>
        <v>0</v>
      </c>
      <c r="K286" s="1">
        <v>0.28881780314362643</v>
      </c>
      <c r="L286" s="5">
        <f t="shared" si="112"/>
        <v>0</v>
      </c>
      <c r="M286" s="5">
        <f t="shared" si="113"/>
        <v>0</v>
      </c>
      <c r="N286" s="8">
        <f t="shared" si="114"/>
        <v>0</v>
      </c>
      <c r="O286" s="8">
        <f t="shared" si="115"/>
        <v>0</v>
      </c>
      <c r="P286" s="8" t="str">
        <f t="shared" si="116"/>
        <v>Nee</v>
      </c>
      <c r="Q286" s="8">
        <f t="shared" si="117"/>
        <v>0</v>
      </c>
      <c r="R286" s="1">
        <v>-2.7383692137384567E-3</v>
      </c>
      <c r="S286" s="8">
        <f t="shared" si="118"/>
        <v>1</v>
      </c>
      <c r="T286" s="1">
        <v>0.11410842431849939</v>
      </c>
      <c r="U286" s="8">
        <f t="shared" si="119"/>
        <v>0</v>
      </c>
      <c r="V286" s="1">
        <v>3.8631371069740607E-2</v>
      </c>
      <c r="W286" s="4">
        <f t="shared" si="120"/>
        <v>0</v>
      </c>
      <c r="X286" s="5">
        <f t="shared" si="121"/>
        <v>0</v>
      </c>
      <c r="Y286" s="5">
        <f t="shared" si="122"/>
        <v>0</v>
      </c>
      <c r="Z286" s="1">
        <v>-2.2987995650919742E-2</v>
      </c>
      <c r="AA286" s="5">
        <f t="shared" si="127"/>
        <v>0.5</v>
      </c>
      <c r="AB286" s="5">
        <f t="shared" si="123"/>
        <v>0.5</v>
      </c>
      <c r="AC286" s="5">
        <f t="shared" si="128"/>
        <v>0</v>
      </c>
      <c r="AD286" s="5">
        <f t="shared" si="129"/>
        <v>0</v>
      </c>
      <c r="AE286" s="1">
        <v>0.78274292059966688</v>
      </c>
      <c r="AF286" s="5">
        <f t="shared" si="130"/>
        <v>0.5</v>
      </c>
      <c r="AG286" s="5">
        <f t="shared" si="131"/>
        <v>0</v>
      </c>
      <c r="AH286" s="1">
        <v>8.3426306542027633E-3</v>
      </c>
      <c r="AI286" s="6">
        <f t="shared" si="124"/>
        <v>0</v>
      </c>
      <c r="AJ286" s="23">
        <v>2136.4530184764353</v>
      </c>
      <c r="AL286" s="5">
        <v>1</v>
      </c>
      <c r="AO286" t="s">
        <v>328</v>
      </c>
      <c r="AP286" s="7">
        <v>0.30649999999999999</v>
      </c>
      <c r="AQ286" s="10">
        <f t="shared" si="132"/>
        <v>0.5</v>
      </c>
      <c r="AR286" s="10">
        <f t="shared" si="133"/>
        <v>0.5</v>
      </c>
      <c r="AS286" s="9">
        <f t="shared" si="134"/>
        <v>7.5</v>
      </c>
      <c r="AV286" s="1"/>
    </row>
    <row r="287" spans="1:48" x14ac:dyDescent="0.35">
      <c r="A287" t="s">
        <v>270</v>
      </c>
      <c r="B287" s="1">
        <v>0.14604649934647426</v>
      </c>
      <c r="C287" s="5">
        <f t="shared" si="125"/>
        <v>0</v>
      </c>
      <c r="D287" s="5">
        <f t="shared" si="126"/>
        <v>0</v>
      </c>
      <c r="E287" s="1">
        <v>-0.46046499346474262</v>
      </c>
      <c r="F287" s="5">
        <f t="shared" si="108"/>
        <v>0</v>
      </c>
      <c r="G287" s="5">
        <f t="shared" si="109"/>
        <v>0</v>
      </c>
      <c r="H287" s="1">
        <v>-0.4626518622182908</v>
      </c>
      <c r="I287" s="5">
        <f t="shared" si="110"/>
        <v>0</v>
      </c>
      <c r="J287" s="5">
        <f t="shared" si="111"/>
        <v>0</v>
      </c>
      <c r="K287" s="1">
        <v>0.75781153386372069</v>
      </c>
      <c r="L287" s="5">
        <f t="shared" si="112"/>
        <v>0</v>
      </c>
      <c r="M287" s="5">
        <f t="shared" si="113"/>
        <v>0</v>
      </c>
      <c r="N287" s="8">
        <f t="shared" si="114"/>
        <v>0</v>
      </c>
      <c r="O287" s="8">
        <f t="shared" si="115"/>
        <v>0</v>
      </c>
      <c r="P287" s="8" t="str">
        <f t="shared" si="116"/>
        <v>Nee</v>
      </c>
      <c r="Q287" s="8">
        <f t="shared" si="117"/>
        <v>0</v>
      </c>
      <c r="R287" s="1">
        <v>-9.2573371510379379E-2</v>
      </c>
      <c r="S287" s="8">
        <f t="shared" si="118"/>
        <v>1</v>
      </c>
      <c r="T287" s="1">
        <v>0.22715678531197803</v>
      </c>
      <c r="U287" s="8">
        <f t="shared" si="119"/>
        <v>0</v>
      </c>
      <c r="V287" s="1">
        <v>0.17659717729691193</v>
      </c>
      <c r="W287" s="4">
        <f t="shared" si="120"/>
        <v>0</v>
      </c>
      <c r="X287" s="5">
        <f t="shared" si="121"/>
        <v>0</v>
      </c>
      <c r="Y287" s="5">
        <f t="shared" si="122"/>
        <v>0</v>
      </c>
      <c r="Z287" s="1">
        <v>-2.1982229380932892E-2</v>
      </c>
      <c r="AA287" s="5">
        <f t="shared" si="127"/>
        <v>0.5</v>
      </c>
      <c r="AB287" s="5">
        <f t="shared" si="123"/>
        <v>0.5</v>
      </c>
      <c r="AC287" s="5">
        <f t="shared" si="128"/>
        <v>0</v>
      </c>
      <c r="AD287" s="5">
        <f t="shared" si="129"/>
        <v>0</v>
      </c>
      <c r="AE287" s="1">
        <v>0.61397092800654851</v>
      </c>
      <c r="AF287" s="5">
        <f t="shared" si="130"/>
        <v>0</v>
      </c>
      <c r="AG287" s="5">
        <f t="shared" si="131"/>
        <v>0</v>
      </c>
      <c r="AH287" s="1">
        <v>-6.1214965569247421E-3</v>
      </c>
      <c r="AI287" s="6">
        <f t="shared" si="124"/>
        <v>1</v>
      </c>
      <c r="AJ287" s="23">
        <v>1732.9327490718763</v>
      </c>
      <c r="AL287" s="5">
        <v>1</v>
      </c>
      <c r="AO287" t="s">
        <v>326</v>
      </c>
      <c r="AP287" s="7">
        <v>-0.04</v>
      </c>
      <c r="AQ287" s="10">
        <f t="shared" si="132"/>
        <v>0</v>
      </c>
      <c r="AR287" s="10">
        <f t="shared" si="133"/>
        <v>0</v>
      </c>
      <c r="AS287" s="9">
        <f t="shared" si="134"/>
        <v>7</v>
      </c>
      <c r="AV287" s="1"/>
    </row>
    <row r="288" spans="1:48" x14ac:dyDescent="0.35">
      <c r="A288" t="s">
        <v>271</v>
      </c>
      <c r="B288" s="1">
        <v>3.96640437218399E-3</v>
      </c>
      <c r="C288" s="5">
        <f t="shared" si="125"/>
        <v>0</v>
      </c>
      <c r="D288" s="5">
        <f t="shared" si="126"/>
        <v>0</v>
      </c>
      <c r="E288" s="1">
        <v>0.39537009111763038</v>
      </c>
      <c r="F288" s="5">
        <f t="shared" si="108"/>
        <v>0</v>
      </c>
      <c r="G288" s="5">
        <f t="shared" si="109"/>
        <v>0</v>
      </c>
      <c r="H288" s="1">
        <v>0.41068498158455108</v>
      </c>
      <c r="I288" s="5">
        <f t="shared" si="110"/>
        <v>0</v>
      </c>
      <c r="J288" s="5">
        <f t="shared" si="111"/>
        <v>0</v>
      </c>
      <c r="K288" s="1">
        <v>0.40130818217903802</v>
      </c>
      <c r="L288" s="5">
        <f t="shared" si="112"/>
        <v>0</v>
      </c>
      <c r="M288" s="5">
        <f t="shared" si="113"/>
        <v>0</v>
      </c>
      <c r="N288" s="8">
        <f t="shared" si="114"/>
        <v>0</v>
      </c>
      <c r="O288" s="8">
        <f t="shared" si="115"/>
        <v>0</v>
      </c>
      <c r="P288" s="8" t="str">
        <f t="shared" si="116"/>
        <v>Nee</v>
      </c>
      <c r="Q288" s="8">
        <f t="shared" si="117"/>
        <v>0</v>
      </c>
      <c r="R288" s="1">
        <v>0.11469729374023196</v>
      </c>
      <c r="S288" s="8">
        <f t="shared" si="118"/>
        <v>0</v>
      </c>
      <c r="T288" s="1">
        <v>5.2133416483936511E-2</v>
      </c>
      <c r="U288" s="8">
        <f t="shared" si="119"/>
        <v>0</v>
      </c>
      <c r="V288" s="1">
        <v>3.2197333187106443E-2</v>
      </c>
      <c r="W288" s="4">
        <f t="shared" si="120"/>
        <v>0</v>
      </c>
      <c r="X288" s="5">
        <f t="shared" si="121"/>
        <v>0</v>
      </c>
      <c r="Y288" s="5">
        <f t="shared" si="122"/>
        <v>0</v>
      </c>
      <c r="Z288" s="1">
        <v>2.547546586973012E-2</v>
      </c>
      <c r="AA288" s="5">
        <f t="shared" si="127"/>
        <v>0</v>
      </c>
      <c r="AB288" s="5">
        <f t="shared" si="123"/>
        <v>0</v>
      </c>
      <c r="AC288" s="5">
        <f t="shared" si="128"/>
        <v>0</v>
      </c>
      <c r="AD288" s="5">
        <f t="shared" si="129"/>
        <v>0</v>
      </c>
      <c r="AE288" s="1">
        <v>0.7119923764843864</v>
      </c>
      <c r="AF288" s="5">
        <f t="shared" si="130"/>
        <v>0</v>
      </c>
      <c r="AG288" s="5">
        <f t="shared" si="131"/>
        <v>0</v>
      </c>
      <c r="AH288" s="1">
        <v>2.259214579233957E-2</v>
      </c>
      <c r="AI288" s="6">
        <f t="shared" si="124"/>
        <v>0</v>
      </c>
      <c r="AJ288" s="23">
        <v>2139.7273443904901</v>
      </c>
      <c r="AO288" t="s">
        <v>326</v>
      </c>
      <c r="AP288" s="7">
        <v>0.22900000000000001</v>
      </c>
      <c r="AQ288" s="10">
        <f t="shared" si="132"/>
        <v>0</v>
      </c>
      <c r="AR288" s="10">
        <f t="shared" si="133"/>
        <v>0</v>
      </c>
      <c r="AS288" s="9">
        <f t="shared" si="134"/>
        <v>10</v>
      </c>
      <c r="AV288" s="1"/>
    </row>
    <row r="289" spans="1:48" x14ac:dyDescent="0.35">
      <c r="A289" t="s">
        <v>272</v>
      </c>
      <c r="B289" s="1">
        <v>2.3663755051066916E-2</v>
      </c>
      <c r="C289" s="5">
        <f t="shared" si="125"/>
        <v>0</v>
      </c>
      <c r="D289" s="5">
        <f t="shared" si="126"/>
        <v>0</v>
      </c>
      <c r="E289" s="1">
        <v>2.3168517229252047E-2</v>
      </c>
      <c r="F289" s="5">
        <f t="shared" si="108"/>
        <v>0</v>
      </c>
      <c r="G289" s="5">
        <f t="shared" si="109"/>
        <v>0</v>
      </c>
      <c r="H289" s="1">
        <v>-6.629612350800633E-2</v>
      </c>
      <c r="I289" s="5">
        <f t="shared" si="110"/>
        <v>0</v>
      </c>
      <c r="J289" s="5">
        <f t="shared" si="111"/>
        <v>0</v>
      </c>
      <c r="K289" s="1">
        <v>0.6339982578397213</v>
      </c>
      <c r="L289" s="5">
        <f t="shared" si="112"/>
        <v>0</v>
      </c>
      <c r="M289" s="5">
        <f t="shared" si="113"/>
        <v>0</v>
      </c>
      <c r="N289" s="8">
        <f t="shared" si="114"/>
        <v>0</v>
      </c>
      <c r="O289" s="8">
        <f t="shared" si="115"/>
        <v>0</v>
      </c>
      <c r="P289" s="8" t="str">
        <f t="shared" si="116"/>
        <v>Nee</v>
      </c>
      <c r="Q289" s="8">
        <f t="shared" si="117"/>
        <v>0</v>
      </c>
      <c r="R289" s="1">
        <v>7.3312719027004744E-2</v>
      </c>
      <c r="S289" s="8">
        <f t="shared" si="118"/>
        <v>0</v>
      </c>
      <c r="T289" s="1">
        <v>8.4339458899834047E-2</v>
      </c>
      <c r="U289" s="8">
        <f t="shared" si="119"/>
        <v>0</v>
      </c>
      <c r="V289" s="1">
        <v>3.9819991817809902E-2</v>
      </c>
      <c r="W289" s="4">
        <f t="shared" si="120"/>
        <v>0</v>
      </c>
      <c r="X289" s="5">
        <f t="shared" si="121"/>
        <v>0</v>
      </c>
      <c r="Y289" s="5">
        <f t="shared" si="122"/>
        <v>0</v>
      </c>
      <c r="Z289" s="1">
        <v>3.3893287015438499E-2</v>
      </c>
      <c r="AA289" s="5">
        <f t="shared" si="127"/>
        <v>0</v>
      </c>
      <c r="AB289" s="5">
        <f t="shared" si="123"/>
        <v>0</v>
      </c>
      <c r="AC289" s="5">
        <f t="shared" si="128"/>
        <v>0</v>
      </c>
      <c r="AD289" s="5">
        <f t="shared" si="129"/>
        <v>0</v>
      </c>
      <c r="AE289" s="1">
        <v>0.67719824585328037</v>
      </c>
      <c r="AF289" s="5">
        <f t="shared" si="130"/>
        <v>0</v>
      </c>
      <c r="AG289" s="5">
        <f t="shared" si="131"/>
        <v>0</v>
      </c>
      <c r="AH289" s="1">
        <v>-1.8587478016036722E-2</v>
      </c>
      <c r="AI289" s="6">
        <f t="shared" si="124"/>
        <v>1</v>
      </c>
      <c r="AJ289" s="23">
        <v>3386.6510174418604</v>
      </c>
      <c r="AN289" s="5">
        <v>1</v>
      </c>
      <c r="AO289" t="s">
        <v>328</v>
      </c>
      <c r="AP289" s="7">
        <v>0.21000000000000002</v>
      </c>
      <c r="AQ289" s="10">
        <f t="shared" si="132"/>
        <v>0</v>
      </c>
      <c r="AR289" s="10">
        <f t="shared" si="133"/>
        <v>0</v>
      </c>
      <c r="AS289" s="9">
        <f t="shared" si="134"/>
        <v>8</v>
      </c>
      <c r="AV289" s="1"/>
    </row>
    <row r="290" spans="1:48" x14ac:dyDescent="0.35">
      <c r="A290" t="s">
        <v>273</v>
      </c>
      <c r="B290" s="1">
        <v>-4.627602928404978E-2</v>
      </c>
      <c r="C290" s="5">
        <f t="shared" si="125"/>
        <v>0.5</v>
      </c>
      <c r="D290" s="5">
        <f t="shared" si="126"/>
        <v>0</v>
      </c>
      <c r="E290" s="1">
        <v>0.5615094725177131</v>
      </c>
      <c r="F290" s="5">
        <f t="shared" si="108"/>
        <v>0</v>
      </c>
      <c r="G290" s="5">
        <f t="shared" si="109"/>
        <v>0</v>
      </c>
      <c r="H290" s="1">
        <v>0.43197297945165108</v>
      </c>
      <c r="I290" s="5">
        <f t="shared" si="110"/>
        <v>0</v>
      </c>
      <c r="J290" s="5">
        <f t="shared" si="111"/>
        <v>0</v>
      </c>
      <c r="K290" s="1">
        <v>0.29942620125212671</v>
      </c>
      <c r="L290" s="5">
        <f t="shared" si="112"/>
        <v>0</v>
      </c>
      <c r="M290" s="5">
        <f t="shared" si="113"/>
        <v>0</v>
      </c>
      <c r="N290" s="8">
        <f t="shared" si="114"/>
        <v>0</v>
      </c>
      <c r="O290" s="8">
        <f t="shared" si="115"/>
        <v>0</v>
      </c>
      <c r="P290" s="8" t="str">
        <f t="shared" si="116"/>
        <v>Nee</v>
      </c>
      <c r="Q290" s="8">
        <f t="shared" si="117"/>
        <v>0</v>
      </c>
      <c r="R290" s="1">
        <v>3.0292914962864056E-2</v>
      </c>
      <c r="S290" s="8">
        <f t="shared" si="118"/>
        <v>0</v>
      </c>
      <c r="T290" s="1">
        <v>7.0200890686684433E-2</v>
      </c>
      <c r="U290" s="8">
        <f t="shared" si="119"/>
        <v>0</v>
      </c>
      <c r="V290" s="1">
        <v>7.6746845441363135E-3</v>
      </c>
      <c r="W290" s="4">
        <f t="shared" si="120"/>
        <v>0</v>
      </c>
      <c r="X290" s="5">
        <f t="shared" si="121"/>
        <v>0</v>
      </c>
      <c r="Y290" s="5">
        <f t="shared" si="122"/>
        <v>0</v>
      </c>
      <c r="Z290" s="1">
        <v>2.682897596208635E-2</v>
      </c>
      <c r="AA290" s="5">
        <f t="shared" si="127"/>
        <v>0</v>
      </c>
      <c r="AB290" s="5">
        <f t="shared" si="123"/>
        <v>0</v>
      </c>
      <c r="AC290" s="5">
        <f t="shared" si="128"/>
        <v>0</v>
      </c>
      <c r="AD290" s="5">
        <f t="shared" si="129"/>
        <v>0</v>
      </c>
      <c r="AE290" s="1">
        <v>0.68873942696930079</v>
      </c>
      <c r="AF290" s="5">
        <f t="shared" si="130"/>
        <v>0</v>
      </c>
      <c r="AG290" s="5">
        <f t="shared" si="131"/>
        <v>0</v>
      </c>
      <c r="AH290" s="1">
        <v>3.5448594911114899E-2</v>
      </c>
      <c r="AI290" s="6">
        <f t="shared" si="124"/>
        <v>0</v>
      </c>
      <c r="AJ290" s="23">
        <v>2406.7115927419354</v>
      </c>
      <c r="AO290" t="s">
        <v>328</v>
      </c>
      <c r="AP290" s="7">
        <v>0.23400000000000001</v>
      </c>
      <c r="AQ290" s="10">
        <f t="shared" si="132"/>
        <v>0</v>
      </c>
      <c r="AR290" s="10">
        <f t="shared" si="133"/>
        <v>0</v>
      </c>
      <c r="AS290" s="9">
        <f t="shared" si="134"/>
        <v>9.5</v>
      </c>
      <c r="AV290" s="1"/>
    </row>
    <row r="291" spans="1:48" x14ac:dyDescent="0.35">
      <c r="A291" t="s">
        <v>274</v>
      </c>
      <c r="B291" s="1">
        <v>9.0645744032666672E-3</v>
      </c>
      <c r="C291" s="5">
        <f t="shared" si="125"/>
        <v>0</v>
      </c>
      <c r="D291" s="5">
        <f t="shared" si="126"/>
        <v>0</v>
      </c>
      <c r="E291" s="1">
        <v>0.244486964329617</v>
      </c>
      <c r="F291" s="5">
        <f t="shared" si="108"/>
        <v>0</v>
      </c>
      <c r="G291" s="5">
        <f t="shared" si="109"/>
        <v>0</v>
      </c>
      <c r="H291" s="1">
        <v>0.20677662451497045</v>
      </c>
      <c r="I291" s="5">
        <f t="shared" si="110"/>
        <v>0</v>
      </c>
      <c r="J291" s="5">
        <f t="shared" si="111"/>
        <v>0</v>
      </c>
      <c r="K291" s="1">
        <v>0.36501966487093895</v>
      </c>
      <c r="L291" s="5">
        <f t="shared" si="112"/>
        <v>0</v>
      </c>
      <c r="M291" s="5">
        <f t="shared" si="113"/>
        <v>0</v>
      </c>
      <c r="N291" s="8">
        <f t="shared" si="114"/>
        <v>0</v>
      </c>
      <c r="O291" s="8">
        <f t="shared" si="115"/>
        <v>0</v>
      </c>
      <c r="P291" s="8" t="str">
        <f t="shared" si="116"/>
        <v>Nee</v>
      </c>
      <c r="Q291" s="8">
        <f t="shared" si="117"/>
        <v>0</v>
      </c>
      <c r="R291" s="1">
        <v>3.9571216786406661E-2</v>
      </c>
      <c r="S291" s="8">
        <f t="shared" si="118"/>
        <v>0</v>
      </c>
      <c r="T291" s="1">
        <v>0.14000990771995714</v>
      </c>
      <c r="U291" s="8">
        <f t="shared" si="119"/>
        <v>0</v>
      </c>
      <c r="V291" s="1">
        <v>0.12836848350097807</v>
      </c>
      <c r="W291" s="4">
        <f t="shared" si="120"/>
        <v>0</v>
      </c>
      <c r="X291" s="5">
        <f t="shared" si="121"/>
        <v>0</v>
      </c>
      <c r="Y291" s="5">
        <f t="shared" si="122"/>
        <v>0</v>
      </c>
      <c r="Z291" s="1">
        <v>4.0445853064104073E-2</v>
      </c>
      <c r="AA291" s="5">
        <f t="shared" si="127"/>
        <v>0</v>
      </c>
      <c r="AB291" s="5">
        <f t="shared" si="123"/>
        <v>0</v>
      </c>
      <c r="AC291" s="5">
        <f t="shared" si="128"/>
        <v>0</v>
      </c>
      <c r="AD291" s="5">
        <f t="shared" si="129"/>
        <v>0</v>
      </c>
      <c r="AE291" s="1">
        <v>0.5058631120992827</v>
      </c>
      <c r="AF291" s="5">
        <f t="shared" si="130"/>
        <v>0</v>
      </c>
      <c r="AG291" s="5">
        <f t="shared" si="131"/>
        <v>0</v>
      </c>
      <c r="AH291" s="1">
        <v>6.6649536999502074E-2</v>
      </c>
      <c r="AI291" s="6">
        <f t="shared" si="124"/>
        <v>0</v>
      </c>
      <c r="AJ291" s="23">
        <v>1215.3732723070648</v>
      </c>
      <c r="AL291" s="5">
        <v>1</v>
      </c>
      <c r="AO291" t="s">
        <v>327</v>
      </c>
      <c r="AP291" s="7">
        <v>3.0500000000000003E-2</v>
      </c>
      <c r="AQ291" s="10">
        <f t="shared" si="132"/>
        <v>0</v>
      </c>
      <c r="AR291" s="10">
        <f t="shared" si="133"/>
        <v>0</v>
      </c>
      <c r="AS291" s="9">
        <f t="shared" si="134"/>
        <v>9</v>
      </c>
      <c r="AV291" s="1"/>
    </row>
    <row r="292" spans="1:48" x14ac:dyDescent="0.35">
      <c r="A292" t="s">
        <v>275</v>
      </c>
      <c r="B292" s="1">
        <v>0</v>
      </c>
      <c r="C292" s="5">
        <f t="shared" si="125"/>
        <v>0</v>
      </c>
      <c r="D292" s="5">
        <f t="shared" si="126"/>
        <v>0</v>
      </c>
      <c r="E292" s="1">
        <v>0</v>
      </c>
      <c r="F292" s="5">
        <f t="shared" si="108"/>
        <v>0</v>
      </c>
      <c r="G292" s="5">
        <f t="shared" si="109"/>
        <v>0</v>
      </c>
      <c r="H292" s="1">
        <v>-0.26256558608773939</v>
      </c>
      <c r="I292" s="5">
        <f t="shared" si="110"/>
        <v>0</v>
      </c>
      <c r="J292" s="5">
        <f t="shared" si="111"/>
        <v>0</v>
      </c>
      <c r="K292" s="1">
        <v>0.27</v>
      </c>
      <c r="L292" s="5">
        <f t="shared" si="112"/>
        <v>0</v>
      </c>
      <c r="M292" s="5">
        <f t="shared" si="113"/>
        <v>0</v>
      </c>
      <c r="N292" s="8">
        <f t="shared" si="114"/>
        <v>0</v>
      </c>
      <c r="O292" s="8">
        <f t="shared" si="115"/>
        <v>0</v>
      </c>
      <c r="P292" s="8" t="str">
        <f t="shared" si="116"/>
        <v>Nee</v>
      </c>
      <c r="Q292" s="8">
        <f t="shared" si="117"/>
        <v>0</v>
      </c>
      <c r="R292" s="1">
        <v>1.0985874139562197E-2</v>
      </c>
      <c r="S292" s="8">
        <f t="shared" si="118"/>
        <v>0</v>
      </c>
      <c r="T292" s="1">
        <v>4.7189087158730471E-2</v>
      </c>
      <c r="U292" s="8">
        <f t="shared" si="119"/>
        <v>0</v>
      </c>
      <c r="V292" s="1">
        <v>0</v>
      </c>
      <c r="W292" s="4">
        <f t="shared" si="120"/>
        <v>0</v>
      </c>
      <c r="X292" s="5">
        <f t="shared" si="121"/>
        <v>0</v>
      </c>
      <c r="Y292" s="5">
        <f t="shared" si="122"/>
        <v>0</v>
      </c>
      <c r="Z292" s="1">
        <v>6.1048185832213477E-2</v>
      </c>
      <c r="AA292" s="5">
        <f t="shared" si="127"/>
        <v>0</v>
      </c>
      <c r="AB292" s="5">
        <f t="shared" si="123"/>
        <v>0</v>
      </c>
      <c r="AC292" s="5">
        <f t="shared" si="128"/>
        <v>0.5</v>
      </c>
      <c r="AD292" s="5">
        <f t="shared" si="129"/>
        <v>0</v>
      </c>
      <c r="AE292" s="1">
        <v>0.62756767133806868</v>
      </c>
      <c r="AF292" s="5">
        <f t="shared" si="130"/>
        <v>0</v>
      </c>
      <c r="AG292" s="5">
        <f t="shared" si="131"/>
        <v>0</v>
      </c>
      <c r="AH292" s="1">
        <v>4.8314747022725917E-2</v>
      </c>
      <c r="AI292" s="6">
        <f t="shared" si="124"/>
        <v>0</v>
      </c>
      <c r="AJ292" s="23">
        <v>2019.3826424925792</v>
      </c>
      <c r="AO292" t="s">
        <v>327</v>
      </c>
      <c r="AP292" s="7">
        <v>0.21049999999999999</v>
      </c>
      <c r="AQ292" s="10">
        <f t="shared" si="132"/>
        <v>0</v>
      </c>
      <c r="AR292" s="10">
        <f t="shared" si="133"/>
        <v>0</v>
      </c>
      <c r="AS292" s="9">
        <f t="shared" si="134"/>
        <v>9.5</v>
      </c>
      <c r="AV292" s="1"/>
    </row>
    <row r="293" spans="1:48" x14ac:dyDescent="0.35">
      <c r="A293" t="s">
        <v>276</v>
      </c>
      <c r="B293" s="1">
        <v>8.8554247394469696E-3</v>
      </c>
      <c r="C293" s="5">
        <f t="shared" si="125"/>
        <v>0</v>
      </c>
      <c r="D293" s="5">
        <f t="shared" si="126"/>
        <v>0</v>
      </c>
      <c r="E293" s="1">
        <v>0.51581898954409555</v>
      </c>
      <c r="F293" s="5">
        <f t="shared" si="108"/>
        <v>0</v>
      </c>
      <c r="G293" s="5">
        <f t="shared" si="109"/>
        <v>0</v>
      </c>
      <c r="H293" s="1">
        <v>0.50241761118900019</v>
      </c>
      <c r="I293" s="5">
        <f t="shared" si="110"/>
        <v>0</v>
      </c>
      <c r="J293" s="5">
        <f t="shared" si="111"/>
        <v>0</v>
      </c>
      <c r="K293" s="1">
        <v>0.21391328388576661</v>
      </c>
      <c r="L293" s="5">
        <f t="shared" si="112"/>
        <v>0</v>
      </c>
      <c r="M293" s="5">
        <f t="shared" si="113"/>
        <v>0</v>
      </c>
      <c r="N293" s="8">
        <f t="shared" si="114"/>
        <v>0</v>
      </c>
      <c r="O293" s="8">
        <f t="shared" si="115"/>
        <v>1</v>
      </c>
      <c r="P293" s="8" t="str">
        <f t="shared" si="116"/>
        <v>Nee</v>
      </c>
      <c r="Q293" s="8">
        <f t="shared" si="117"/>
        <v>0</v>
      </c>
      <c r="R293" s="1">
        <v>-1.7368984782839444E-4</v>
      </c>
      <c r="S293" s="8">
        <f t="shared" si="118"/>
        <v>1</v>
      </c>
      <c r="T293" s="1">
        <v>6.7100506767647672E-2</v>
      </c>
      <c r="U293" s="8">
        <f t="shared" si="119"/>
        <v>0</v>
      </c>
      <c r="V293" s="1">
        <v>-1.6853600445938414E-2</v>
      </c>
      <c r="W293" s="4">
        <f t="shared" si="120"/>
        <v>1</v>
      </c>
      <c r="X293" s="5">
        <f t="shared" si="121"/>
        <v>0.5</v>
      </c>
      <c r="Y293" s="5">
        <f t="shared" si="122"/>
        <v>0</v>
      </c>
      <c r="Z293" s="1">
        <v>-1.6568554585226603E-2</v>
      </c>
      <c r="AA293" s="5">
        <f t="shared" si="127"/>
        <v>0.5</v>
      </c>
      <c r="AB293" s="5">
        <f t="shared" si="123"/>
        <v>0.5</v>
      </c>
      <c r="AC293" s="5">
        <f t="shared" si="128"/>
        <v>0</v>
      </c>
      <c r="AD293" s="5">
        <f t="shared" si="129"/>
        <v>0</v>
      </c>
      <c r="AE293" s="1">
        <v>0.70159710140031417</v>
      </c>
      <c r="AF293" s="5">
        <f t="shared" si="130"/>
        <v>0</v>
      </c>
      <c r="AG293" s="5">
        <f t="shared" si="131"/>
        <v>0</v>
      </c>
      <c r="AH293" s="1">
        <v>3.4036022313008875E-2</v>
      </c>
      <c r="AI293" s="6">
        <f t="shared" si="124"/>
        <v>0</v>
      </c>
      <c r="AJ293" s="23">
        <v>2370.3410407128727</v>
      </c>
      <c r="AO293" t="s">
        <v>326</v>
      </c>
      <c r="AP293" s="7">
        <v>0.25700000000000001</v>
      </c>
      <c r="AQ293" s="10">
        <f t="shared" si="132"/>
        <v>0.5</v>
      </c>
      <c r="AR293" s="10">
        <f t="shared" si="133"/>
        <v>0</v>
      </c>
      <c r="AS293" s="9">
        <f t="shared" si="134"/>
        <v>7.5</v>
      </c>
      <c r="AV293" s="1"/>
    </row>
    <row r="294" spans="1:48" x14ac:dyDescent="0.35">
      <c r="A294" t="s">
        <v>277</v>
      </c>
      <c r="B294" s="1">
        <v>3.5131791083948859E-3</v>
      </c>
      <c r="C294" s="5">
        <f t="shared" si="125"/>
        <v>0</v>
      </c>
      <c r="D294" s="5">
        <f t="shared" si="126"/>
        <v>0</v>
      </c>
      <c r="E294" s="1">
        <v>0.18509242248134677</v>
      </c>
      <c r="F294" s="5">
        <f t="shared" si="108"/>
        <v>0</v>
      </c>
      <c r="G294" s="5">
        <f t="shared" si="109"/>
        <v>0</v>
      </c>
      <c r="H294" s="1">
        <v>0.16048528364140829</v>
      </c>
      <c r="I294" s="5">
        <f t="shared" si="110"/>
        <v>0</v>
      </c>
      <c r="J294" s="5">
        <f t="shared" si="111"/>
        <v>0</v>
      </c>
      <c r="K294" s="1">
        <v>0.34835655231338514</v>
      </c>
      <c r="L294" s="5">
        <f t="shared" si="112"/>
        <v>0</v>
      </c>
      <c r="M294" s="5">
        <f t="shared" si="113"/>
        <v>0</v>
      </c>
      <c r="N294" s="8">
        <f t="shared" si="114"/>
        <v>0</v>
      </c>
      <c r="O294" s="8">
        <f t="shared" si="115"/>
        <v>0</v>
      </c>
      <c r="P294" s="8" t="str">
        <f t="shared" si="116"/>
        <v>Nee</v>
      </c>
      <c r="Q294" s="8">
        <f t="shared" si="117"/>
        <v>0</v>
      </c>
      <c r="R294" s="1">
        <v>8.0864712860846261E-2</v>
      </c>
      <c r="S294" s="8">
        <f t="shared" si="118"/>
        <v>0</v>
      </c>
      <c r="T294" s="1">
        <v>6.8410989809379957E-2</v>
      </c>
      <c r="U294" s="8">
        <f t="shared" si="119"/>
        <v>0</v>
      </c>
      <c r="V294" s="1">
        <v>5.6728281654231189E-2</v>
      </c>
      <c r="W294" s="4">
        <f t="shared" si="120"/>
        <v>0</v>
      </c>
      <c r="X294" s="5">
        <f t="shared" si="121"/>
        <v>0</v>
      </c>
      <c r="Y294" s="5">
        <f t="shared" si="122"/>
        <v>0</v>
      </c>
      <c r="Z294" s="1">
        <v>9.0383750140602161E-3</v>
      </c>
      <c r="AA294" s="5">
        <f t="shared" si="127"/>
        <v>0.5</v>
      </c>
      <c r="AB294" s="5">
        <f t="shared" si="123"/>
        <v>0</v>
      </c>
      <c r="AC294" s="5">
        <f t="shared" si="128"/>
        <v>0</v>
      </c>
      <c r="AD294" s="5">
        <f t="shared" si="129"/>
        <v>0</v>
      </c>
      <c r="AE294" s="1">
        <v>0.73489998312742544</v>
      </c>
      <c r="AF294" s="5">
        <f t="shared" si="130"/>
        <v>0</v>
      </c>
      <c r="AG294" s="5">
        <f t="shared" si="131"/>
        <v>0</v>
      </c>
      <c r="AH294" s="1">
        <v>-1.3591376708348176E-2</v>
      </c>
      <c r="AI294" s="6">
        <f t="shared" si="124"/>
        <v>1</v>
      </c>
      <c r="AJ294" s="23">
        <v>2626.5563306323406</v>
      </c>
      <c r="AO294" t="s">
        <v>328</v>
      </c>
      <c r="AP294" s="7">
        <v>0.253</v>
      </c>
      <c r="AQ294" s="10">
        <f t="shared" si="132"/>
        <v>0.5</v>
      </c>
      <c r="AR294" s="10">
        <f t="shared" si="133"/>
        <v>0</v>
      </c>
      <c r="AS294" s="9">
        <f t="shared" si="134"/>
        <v>8.5</v>
      </c>
      <c r="AV294" s="1"/>
    </row>
    <row r="295" spans="1:48" x14ac:dyDescent="0.35">
      <c r="A295" t="s">
        <v>278</v>
      </c>
      <c r="B295" s="1">
        <v>-2.2123764317528694E-3</v>
      </c>
      <c r="C295" s="5">
        <f t="shared" si="125"/>
        <v>0</v>
      </c>
      <c r="D295" s="5">
        <f t="shared" si="126"/>
        <v>0</v>
      </c>
      <c r="E295" s="1">
        <v>0.33333138238409898</v>
      </c>
      <c r="F295" s="5">
        <f t="shared" si="108"/>
        <v>0</v>
      </c>
      <c r="G295" s="5">
        <f t="shared" si="109"/>
        <v>0</v>
      </c>
      <c r="H295" s="1">
        <v>0.34510824841826793</v>
      </c>
      <c r="I295" s="5">
        <f t="shared" si="110"/>
        <v>0</v>
      </c>
      <c r="J295" s="5">
        <f t="shared" si="111"/>
        <v>0</v>
      </c>
      <c r="K295" s="1">
        <v>0.4245756221756749</v>
      </c>
      <c r="L295" s="5">
        <f t="shared" si="112"/>
        <v>0</v>
      </c>
      <c r="M295" s="5">
        <f t="shared" si="113"/>
        <v>0</v>
      </c>
      <c r="N295" s="8">
        <f t="shared" si="114"/>
        <v>0</v>
      </c>
      <c r="O295" s="8">
        <f t="shared" si="115"/>
        <v>0</v>
      </c>
      <c r="P295" s="8" t="str">
        <f t="shared" si="116"/>
        <v>Nee</v>
      </c>
      <c r="Q295" s="8">
        <f t="shared" si="117"/>
        <v>0</v>
      </c>
      <c r="R295" s="1">
        <v>2.34174400757391E-2</v>
      </c>
      <c r="S295" s="8">
        <f t="shared" si="118"/>
        <v>0</v>
      </c>
      <c r="T295" s="1">
        <v>0.10318953006332203</v>
      </c>
      <c r="U295" s="8">
        <f t="shared" si="119"/>
        <v>0</v>
      </c>
      <c r="V295" s="1">
        <v>7.0755075882170476E-2</v>
      </c>
      <c r="W295" s="4">
        <f t="shared" si="120"/>
        <v>0</v>
      </c>
      <c r="X295" s="5">
        <f t="shared" si="121"/>
        <v>0</v>
      </c>
      <c r="Y295" s="5">
        <f t="shared" si="122"/>
        <v>0</v>
      </c>
      <c r="Z295" s="1">
        <v>5.083929836061736E-2</v>
      </c>
      <c r="AA295" s="5">
        <f t="shared" si="127"/>
        <v>0</v>
      </c>
      <c r="AB295" s="5">
        <f t="shared" si="123"/>
        <v>0</v>
      </c>
      <c r="AC295" s="5">
        <f t="shared" si="128"/>
        <v>0.5</v>
      </c>
      <c r="AD295" s="5">
        <f t="shared" si="129"/>
        <v>0</v>
      </c>
      <c r="AE295" s="1">
        <v>0.73926734052453225</v>
      </c>
      <c r="AF295" s="5">
        <f t="shared" si="130"/>
        <v>0</v>
      </c>
      <c r="AG295" s="5">
        <f t="shared" si="131"/>
        <v>0</v>
      </c>
      <c r="AH295" s="1">
        <v>7.7396302170821218E-4</v>
      </c>
      <c r="AI295" s="6">
        <f t="shared" si="124"/>
        <v>0</v>
      </c>
      <c r="AJ295" s="23">
        <v>2177.7888137566611</v>
      </c>
      <c r="AL295" s="5">
        <v>1</v>
      </c>
      <c r="AO295" t="s">
        <v>328</v>
      </c>
      <c r="AP295" s="7">
        <v>0.19350000000000001</v>
      </c>
      <c r="AQ295" s="10">
        <f t="shared" si="132"/>
        <v>0</v>
      </c>
      <c r="AR295" s="10">
        <f t="shared" si="133"/>
        <v>0</v>
      </c>
      <c r="AS295" s="9">
        <f t="shared" si="134"/>
        <v>8.5</v>
      </c>
      <c r="AV295" s="1"/>
    </row>
    <row r="296" spans="1:48" x14ac:dyDescent="0.35">
      <c r="A296" t="s">
        <v>279</v>
      </c>
      <c r="B296" s="1">
        <v>-0.105</v>
      </c>
      <c r="C296" s="5">
        <f t="shared" si="125"/>
        <v>0.5</v>
      </c>
      <c r="D296" s="5">
        <f t="shared" si="126"/>
        <v>0.5</v>
      </c>
      <c r="E296" s="1">
        <v>0.80030000000000001</v>
      </c>
      <c r="F296" s="5">
        <f t="shared" si="108"/>
        <v>0</v>
      </c>
      <c r="G296" s="5">
        <f t="shared" si="109"/>
        <v>0</v>
      </c>
      <c r="H296" s="1">
        <v>0.80400000000000005</v>
      </c>
      <c r="I296" s="5">
        <f t="shared" si="110"/>
        <v>0</v>
      </c>
      <c r="J296" s="5">
        <f t="shared" si="111"/>
        <v>0</v>
      </c>
      <c r="K296" s="1">
        <v>0.22700000000000001</v>
      </c>
      <c r="L296" s="5">
        <f t="shared" si="112"/>
        <v>0</v>
      </c>
      <c r="M296" s="5">
        <f t="shared" si="113"/>
        <v>0</v>
      </c>
      <c r="N296" s="8">
        <f t="shared" si="114"/>
        <v>0</v>
      </c>
      <c r="O296" s="8">
        <f t="shared" si="115"/>
        <v>1</v>
      </c>
      <c r="P296" s="8" t="str">
        <f t="shared" si="116"/>
        <v>Nee</v>
      </c>
      <c r="Q296" s="8">
        <f t="shared" si="117"/>
        <v>0</v>
      </c>
      <c r="R296" s="1">
        <v>5.6028707851573795E-2</v>
      </c>
      <c r="S296" s="8">
        <f t="shared" si="118"/>
        <v>0</v>
      </c>
      <c r="T296" s="1">
        <v>1.4103331226967449E-2</v>
      </c>
      <c r="U296" s="8">
        <f t="shared" si="119"/>
        <v>0</v>
      </c>
      <c r="V296" s="1">
        <v>-2.0500000000000001E-2</v>
      </c>
      <c r="W296" s="4">
        <f t="shared" si="120"/>
        <v>1</v>
      </c>
      <c r="X296" s="5">
        <f t="shared" si="121"/>
        <v>0</v>
      </c>
      <c r="Y296" s="5">
        <f t="shared" si="122"/>
        <v>0</v>
      </c>
      <c r="Z296" s="1">
        <v>7.7499999999999999E-2</v>
      </c>
      <c r="AA296" s="5">
        <f t="shared" si="127"/>
        <v>0</v>
      </c>
      <c r="AB296" s="5">
        <f t="shared" si="123"/>
        <v>0</v>
      </c>
      <c r="AC296" s="5">
        <f t="shared" si="128"/>
        <v>0.5</v>
      </c>
      <c r="AD296" s="5">
        <f t="shared" si="129"/>
        <v>0.5</v>
      </c>
      <c r="AE296" s="1">
        <v>0.65759999999999996</v>
      </c>
      <c r="AF296" s="5">
        <f t="shared" si="130"/>
        <v>0</v>
      </c>
      <c r="AG296" s="5">
        <f t="shared" si="131"/>
        <v>0</v>
      </c>
      <c r="AH296" s="1">
        <v>0</v>
      </c>
      <c r="AI296" s="6">
        <f t="shared" si="124"/>
        <v>0</v>
      </c>
      <c r="AJ296" s="23">
        <v>2138</v>
      </c>
      <c r="AO296" t="s">
        <v>326</v>
      </c>
      <c r="AP296" s="7">
        <v>0.26150000000000001</v>
      </c>
      <c r="AQ296" s="10">
        <f t="shared" si="132"/>
        <v>0.5</v>
      </c>
      <c r="AR296" s="10">
        <f t="shared" si="133"/>
        <v>0</v>
      </c>
      <c r="AS296" s="9">
        <f>SUM(10,-C296,-D296,-F296,-G296,-I296,-J296,-L296,-M296,-W296,-X296,-Y296,-AA296,-AB296,-AC296,-AD296,-AF296,-AG296,-AI296,-AK296,-AL296,-AM296,-AN296)</f>
        <v>7</v>
      </c>
      <c r="AV296" s="1"/>
    </row>
    <row r="297" spans="1:48" x14ac:dyDescent="0.35">
      <c r="A297" t="s">
        <v>280</v>
      </c>
      <c r="B297" s="1">
        <v>-3.4402800926426981E-2</v>
      </c>
      <c r="C297" s="5">
        <f t="shared" si="125"/>
        <v>0</v>
      </c>
      <c r="D297" s="5">
        <f t="shared" si="126"/>
        <v>0</v>
      </c>
      <c r="E297" s="1">
        <v>0.58285352496807286</v>
      </c>
      <c r="F297" s="5">
        <f t="shared" si="108"/>
        <v>0</v>
      </c>
      <c r="G297" s="5">
        <f t="shared" si="109"/>
        <v>0</v>
      </c>
      <c r="H297" s="1">
        <v>0.50803545531288552</v>
      </c>
      <c r="I297" s="5">
        <f t="shared" si="110"/>
        <v>0</v>
      </c>
      <c r="J297" s="5">
        <f t="shared" si="111"/>
        <v>0</v>
      </c>
      <c r="K297" s="1">
        <v>0.23621657862077819</v>
      </c>
      <c r="L297" s="5">
        <f t="shared" si="112"/>
        <v>0</v>
      </c>
      <c r="M297" s="5">
        <f t="shared" si="113"/>
        <v>0</v>
      </c>
      <c r="N297" s="8">
        <f t="shared" si="114"/>
        <v>0</v>
      </c>
      <c r="O297" s="8">
        <f t="shared" si="115"/>
        <v>0</v>
      </c>
      <c r="P297" s="8" t="str">
        <f t="shared" si="116"/>
        <v>Nee</v>
      </c>
      <c r="Q297" s="8">
        <f t="shared" si="117"/>
        <v>0</v>
      </c>
      <c r="R297" s="1">
        <v>4.4883405594522655E-2</v>
      </c>
      <c r="S297" s="8">
        <f t="shared" si="118"/>
        <v>0</v>
      </c>
      <c r="T297" s="1">
        <v>7.211377352404158E-2</v>
      </c>
      <c r="U297" s="8">
        <f t="shared" si="119"/>
        <v>0</v>
      </c>
      <c r="V297" s="1">
        <v>4.2517154050953486E-2</v>
      </c>
      <c r="W297" s="4">
        <f t="shared" si="120"/>
        <v>0</v>
      </c>
      <c r="X297" s="5">
        <f t="shared" si="121"/>
        <v>0</v>
      </c>
      <c r="Y297" s="5">
        <f t="shared" si="122"/>
        <v>0</v>
      </c>
      <c r="Z297" s="1">
        <v>2.1963408298880929E-3</v>
      </c>
      <c r="AA297" s="5">
        <f t="shared" si="127"/>
        <v>0.5</v>
      </c>
      <c r="AB297" s="5">
        <f t="shared" si="123"/>
        <v>0</v>
      </c>
      <c r="AC297" s="5">
        <f t="shared" si="128"/>
        <v>0</v>
      </c>
      <c r="AD297" s="5">
        <f t="shared" si="129"/>
        <v>0</v>
      </c>
      <c r="AE297" s="1">
        <v>0.7877172666075023</v>
      </c>
      <c r="AF297" s="5">
        <f t="shared" si="130"/>
        <v>0.5</v>
      </c>
      <c r="AG297" s="5">
        <f t="shared" si="131"/>
        <v>0</v>
      </c>
      <c r="AH297" s="1">
        <v>-1.094263452339602E-3</v>
      </c>
      <c r="AI297" s="6">
        <f t="shared" si="124"/>
        <v>1</v>
      </c>
      <c r="AJ297" s="23">
        <v>2625.2845999816773</v>
      </c>
      <c r="AN297" s="5">
        <v>1</v>
      </c>
      <c r="AO297" t="s">
        <v>326</v>
      </c>
      <c r="AP297" s="7">
        <v>0.32800000000000001</v>
      </c>
      <c r="AQ297" s="10">
        <f t="shared" si="132"/>
        <v>0.5</v>
      </c>
      <c r="AR297" s="10">
        <f t="shared" si="133"/>
        <v>0.5</v>
      </c>
      <c r="AS297" s="9">
        <f t="shared" si="134"/>
        <v>7</v>
      </c>
      <c r="AV297" s="1"/>
    </row>
    <row r="298" spans="1:48" x14ac:dyDescent="0.35">
      <c r="A298" t="s">
        <v>281</v>
      </c>
      <c r="B298" s="1">
        <v>8.8192683810213696E-2</v>
      </c>
      <c r="C298" s="5">
        <f t="shared" si="125"/>
        <v>0</v>
      </c>
      <c r="D298" s="5">
        <f t="shared" si="126"/>
        <v>0</v>
      </c>
      <c r="E298" s="1">
        <v>1.4037486417964506</v>
      </c>
      <c r="F298" s="5">
        <f t="shared" si="108"/>
        <v>0.5</v>
      </c>
      <c r="G298" s="5">
        <f t="shared" si="109"/>
        <v>0.5</v>
      </c>
      <c r="H298" s="1">
        <v>1.474712060847519</v>
      </c>
      <c r="I298" s="5">
        <f t="shared" si="110"/>
        <v>0.5</v>
      </c>
      <c r="J298" s="5">
        <f t="shared" si="111"/>
        <v>0.5</v>
      </c>
      <c r="K298" s="1">
        <v>0.15111467763372369</v>
      </c>
      <c r="L298" s="5">
        <f t="shared" si="112"/>
        <v>0.5</v>
      </c>
      <c r="M298" s="5">
        <f t="shared" si="113"/>
        <v>0</v>
      </c>
      <c r="N298" s="8">
        <f t="shared" si="114"/>
        <v>1</v>
      </c>
      <c r="O298" s="8">
        <f t="shared" si="115"/>
        <v>1</v>
      </c>
      <c r="P298" s="8" t="str">
        <f t="shared" si="116"/>
        <v>Ja</v>
      </c>
      <c r="Q298" s="8">
        <f t="shared" si="117"/>
        <v>1</v>
      </c>
      <c r="R298" s="1">
        <v>-4.2415111832193764E-2</v>
      </c>
      <c r="S298" s="8">
        <f t="shared" si="118"/>
        <v>1</v>
      </c>
      <c r="T298" s="1">
        <v>-0.24619470834610277</v>
      </c>
      <c r="U298" s="8">
        <f t="shared" si="119"/>
        <v>1</v>
      </c>
      <c r="V298" s="1">
        <v>9.9239406012314374E-2</v>
      </c>
      <c r="W298" s="4">
        <f t="shared" si="120"/>
        <v>0</v>
      </c>
      <c r="X298" s="5">
        <f t="shared" si="121"/>
        <v>0.5</v>
      </c>
      <c r="Y298" s="5">
        <f t="shared" si="122"/>
        <v>0</v>
      </c>
      <c r="Z298" s="1">
        <v>0.35283864541832671</v>
      </c>
      <c r="AA298" s="5">
        <f t="shared" si="127"/>
        <v>0</v>
      </c>
      <c r="AB298" s="5">
        <f t="shared" si="123"/>
        <v>0</v>
      </c>
      <c r="AC298" s="5">
        <f t="shared" si="128"/>
        <v>0.5</v>
      </c>
      <c r="AD298" s="5">
        <f t="shared" si="129"/>
        <v>0.5</v>
      </c>
      <c r="AE298" s="1">
        <v>0.44141615356754799</v>
      </c>
      <c r="AF298" s="5">
        <f t="shared" si="130"/>
        <v>0</v>
      </c>
      <c r="AG298" s="5">
        <f t="shared" si="131"/>
        <v>0</v>
      </c>
      <c r="AH298" s="1">
        <v>5.2420952553422676E-2</v>
      </c>
      <c r="AI298" s="6">
        <f t="shared" si="124"/>
        <v>0</v>
      </c>
      <c r="AJ298" s="23">
        <v>4231.3203187250992</v>
      </c>
      <c r="AN298" s="5">
        <v>0</v>
      </c>
      <c r="AO298" t="s">
        <v>326</v>
      </c>
      <c r="AP298" s="7">
        <v>-5.1999999999999998E-2</v>
      </c>
      <c r="AQ298" s="10">
        <f t="shared" si="132"/>
        <v>0</v>
      </c>
      <c r="AR298" s="10">
        <f t="shared" si="133"/>
        <v>0</v>
      </c>
      <c r="AS298" s="9">
        <f t="shared" si="134"/>
        <v>6</v>
      </c>
      <c r="AV298" s="1"/>
    </row>
    <row r="299" spans="1:48" x14ac:dyDescent="0.35">
      <c r="A299" t="s">
        <v>282</v>
      </c>
      <c r="B299" s="1">
        <v>5.7832514980589486E-2</v>
      </c>
      <c r="C299" s="5">
        <f t="shared" si="125"/>
        <v>0</v>
      </c>
      <c r="D299" s="5">
        <f t="shared" si="126"/>
        <v>0</v>
      </c>
      <c r="E299" s="1">
        <v>0.38675959366419133</v>
      </c>
      <c r="F299" s="5">
        <f t="shared" si="108"/>
        <v>0</v>
      </c>
      <c r="G299" s="5">
        <f t="shared" si="109"/>
        <v>0</v>
      </c>
      <c r="H299" s="1">
        <v>-7.5502847326488756E-3</v>
      </c>
      <c r="I299" s="5">
        <f t="shared" si="110"/>
        <v>0</v>
      </c>
      <c r="J299" s="5">
        <f t="shared" si="111"/>
        <v>0</v>
      </c>
      <c r="K299" s="1">
        <v>0.13244534938119337</v>
      </c>
      <c r="L299" s="5">
        <f t="shared" si="112"/>
        <v>0.5</v>
      </c>
      <c r="M299" s="5">
        <f t="shared" si="113"/>
        <v>0</v>
      </c>
      <c r="N299" s="8">
        <f t="shared" si="114"/>
        <v>0</v>
      </c>
      <c r="O299" s="8">
        <f t="shared" si="115"/>
        <v>0</v>
      </c>
      <c r="P299" s="8" t="str">
        <f t="shared" si="116"/>
        <v>Nee</v>
      </c>
      <c r="Q299" s="8">
        <f t="shared" si="117"/>
        <v>0</v>
      </c>
      <c r="R299" s="1">
        <v>9.7460338388871873E-2</v>
      </c>
      <c r="S299" s="8">
        <f t="shared" si="118"/>
        <v>0</v>
      </c>
      <c r="T299" s="1">
        <v>0.13448227411888247</v>
      </c>
      <c r="U299" s="8">
        <f t="shared" si="119"/>
        <v>0</v>
      </c>
      <c r="V299" s="1">
        <v>0.14900783183865601</v>
      </c>
      <c r="W299" s="4">
        <f t="shared" si="120"/>
        <v>0</v>
      </c>
      <c r="X299" s="5">
        <f t="shared" si="121"/>
        <v>0</v>
      </c>
      <c r="Y299" s="5">
        <f t="shared" si="122"/>
        <v>0</v>
      </c>
      <c r="Z299" s="1">
        <v>7.595125052415155E-3</v>
      </c>
      <c r="AA299" s="5">
        <f t="shared" si="127"/>
        <v>0.5</v>
      </c>
      <c r="AB299" s="5">
        <f t="shared" si="123"/>
        <v>0</v>
      </c>
      <c r="AC299" s="5">
        <f t="shared" si="128"/>
        <v>0</v>
      </c>
      <c r="AD299" s="5">
        <f t="shared" si="129"/>
        <v>0</v>
      </c>
      <c r="AE299" s="1">
        <v>0.72220644131531608</v>
      </c>
      <c r="AF299" s="5">
        <f t="shared" si="130"/>
        <v>0</v>
      </c>
      <c r="AG299" s="5">
        <f t="shared" si="131"/>
        <v>0</v>
      </c>
      <c r="AH299" s="1">
        <v>-6.7284992437099808E-3</v>
      </c>
      <c r="AI299" s="6">
        <f t="shared" si="124"/>
        <v>1</v>
      </c>
      <c r="AJ299" s="23">
        <v>2269.3759060565339</v>
      </c>
      <c r="AL299" s="5">
        <v>1</v>
      </c>
      <c r="AO299" t="s">
        <v>328</v>
      </c>
      <c r="AP299" s="7">
        <v>0.13350000000000001</v>
      </c>
      <c r="AQ299" s="10">
        <f t="shared" si="132"/>
        <v>0</v>
      </c>
      <c r="AR299" s="10">
        <f t="shared" si="133"/>
        <v>0</v>
      </c>
      <c r="AS299" s="9">
        <f t="shared" si="134"/>
        <v>7</v>
      </c>
      <c r="AV299" s="1"/>
    </row>
    <row r="300" spans="1:48" x14ac:dyDescent="0.35">
      <c r="A300" t="s">
        <v>283</v>
      </c>
      <c r="B300" s="1">
        <v>-2.3917742918906935E-2</v>
      </c>
      <c r="C300" s="5">
        <f t="shared" si="125"/>
        <v>0</v>
      </c>
      <c r="D300" s="5">
        <f t="shared" si="126"/>
        <v>0</v>
      </c>
      <c r="E300" s="1">
        <v>0.39038855939249489</v>
      </c>
      <c r="F300" s="5">
        <f t="shared" si="108"/>
        <v>0</v>
      </c>
      <c r="G300" s="5">
        <f t="shared" si="109"/>
        <v>0</v>
      </c>
      <c r="H300" s="1">
        <v>0.39360844742530904</v>
      </c>
      <c r="I300" s="5">
        <f t="shared" si="110"/>
        <v>0</v>
      </c>
      <c r="J300" s="5">
        <f t="shared" si="111"/>
        <v>0</v>
      </c>
      <c r="K300" s="1">
        <v>0.40607329842931938</v>
      </c>
      <c r="L300" s="5">
        <f t="shared" si="112"/>
        <v>0</v>
      </c>
      <c r="M300" s="5">
        <f t="shared" si="113"/>
        <v>0</v>
      </c>
      <c r="N300" s="8">
        <f t="shared" si="114"/>
        <v>0</v>
      </c>
      <c r="O300" s="8">
        <f t="shared" si="115"/>
        <v>0</v>
      </c>
      <c r="P300" s="8" t="str">
        <f t="shared" si="116"/>
        <v>Nee</v>
      </c>
      <c r="Q300" s="8">
        <f t="shared" si="117"/>
        <v>0</v>
      </c>
      <c r="R300" s="1">
        <v>4.5101445475105709E-2</v>
      </c>
      <c r="S300" s="8">
        <f t="shared" si="118"/>
        <v>0</v>
      </c>
      <c r="T300" s="1">
        <v>5.9127819548872182E-2</v>
      </c>
      <c r="U300" s="8">
        <f t="shared" si="119"/>
        <v>0</v>
      </c>
      <c r="V300" s="1">
        <v>3.2980433457125438E-2</v>
      </c>
      <c r="W300" s="4">
        <f t="shared" si="120"/>
        <v>0</v>
      </c>
      <c r="X300" s="5">
        <f t="shared" si="121"/>
        <v>0</v>
      </c>
      <c r="Y300" s="5">
        <f t="shared" si="122"/>
        <v>0</v>
      </c>
      <c r="Z300" s="1">
        <v>1.9497256249653566E-2</v>
      </c>
      <c r="AA300" s="5">
        <f t="shared" si="127"/>
        <v>0.5</v>
      </c>
      <c r="AB300" s="5">
        <f t="shared" si="123"/>
        <v>0</v>
      </c>
      <c r="AC300" s="5">
        <f t="shared" si="128"/>
        <v>0</v>
      </c>
      <c r="AD300" s="5">
        <f t="shared" si="129"/>
        <v>0</v>
      </c>
      <c r="AE300" s="1">
        <v>0.7516490216728563</v>
      </c>
      <c r="AF300" s="5">
        <f t="shared" si="130"/>
        <v>0.5</v>
      </c>
      <c r="AG300" s="5">
        <f t="shared" si="131"/>
        <v>0</v>
      </c>
      <c r="AH300" s="1">
        <v>1.8899713036503858E-2</v>
      </c>
      <c r="AI300" s="6">
        <f t="shared" si="124"/>
        <v>0</v>
      </c>
      <c r="AJ300" s="23">
        <v>1810.1016565656566</v>
      </c>
      <c r="AO300" t="s">
        <v>327</v>
      </c>
      <c r="AP300" s="7">
        <v>0.27500000000000002</v>
      </c>
      <c r="AQ300" s="10">
        <f t="shared" si="132"/>
        <v>0.5</v>
      </c>
      <c r="AR300" s="10">
        <f t="shared" si="133"/>
        <v>0</v>
      </c>
      <c r="AS300" s="9">
        <f t="shared" si="134"/>
        <v>9</v>
      </c>
      <c r="AV300" s="1"/>
    </row>
    <row r="301" spans="1:48" x14ac:dyDescent="0.35">
      <c r="A301" t="s">
        <v>469</v>
      </c>
      <c r="B301" s="1">
        <v>-0.10323673300335852</v>
      </c>
      <c r="C301" s="5">
        <f t="shared" si="125"/>
        <v>0.5</v>
      </c>
      <c r="D301" s="5">
        <f t="shared" si="126"/>
        <v>0.5</v>
      </c>
      <c r="E301" s="1">
        <v>0.8235605293266135</v>
      </c>
      <c r="F301" s="5">
        <f t="shared" si="108"/>
        <v>0</v>
      </c>
      <c r="G301" s="5">
        <f t="shared" si="109"/>
        <v>0</v>
      </c>
      <c r="H301" s="1">
        <v>0.66050890480896585</v>
      </c>
      <c r="I301" s="5">
        <f t="shared" si="110"/>
        <v>0</v>
      </c>
      <c r="J301" s="5">
        <f t="shared" si="111"/>
        <v>0</v>
      </c>
      <c r="K301" s="1">
        <v>0.36141930900794056</v>
      </c>
      <c r="L301" s="5">
        <f t="shared" si="112"/>
        <v>0</v>
      </c>
      <c r="M301" s="5">
        <f t="shared" si="113"/>
        <v>0</v>
      </c>
      <c r="N301" s="8">
        <f t="shared" si="114"/>
        <v>0</v>
      </c>
      <c r="O301" s="8">
        <f t="shared" si="115"/>
        <v>1</v>
      </c>
      <c r="P301" s="8" t="str">
        <f t="shared" si="116"/>
        <v>Nee</v>
      </c>
      <c r="Q301" s="8">
        <f t="shared" si="117"/>
        <v>0</v>
      </c>
      <c r="R301" s="1">
        <v>-1.8240831431112277E-2</v>
      </c>
      <c r="S301" s="8">
        <f t="shared" si="118"/>
        <v>1</v>
      </c>
      <c r="T301" s="1">
        <v>-6.0999999999999999E-2</v>
      </c>
      <c r="U301" s="8">
        <f t="shared" si="119"/>
        <v>1</v>
      </c>
      <c r="V301" s="1">
        <v>-4.0363819779624943E-2</v>
      </c>
      <c r="W301" s="4">
        <f t="shared" si="120"/>
        <v>1</v>
      </c>
      <c r="X301" s="5">
        <f t="shared" si="121"/>
        <v>0.5</v>
      </c>
      <c r="Y301" s="5">
        <f t="shared" si="122"/>
        <v>0.5</v>
      </c>
      <c r="Z301" s="1">
        <v>6.4353289017744009E-2</v>
      </c>
      <c r="AA301" s="5">
        <f t="shared" si="127"/>
        <v>0</v>
      </c>
      <c r="AB301" s="5">
        <f t="shared" si="123"/>
        <v>0</v>
      </c>
      <c r="AC301" s="5">
        <f t="shared" si="128"/>
        <v>0.5</v>
      </c>
      <c r="AD301" s="5">
        <f t="shared" si="129"/>
        <v>0</v>
      </c>
      <c r="AE301" s="1">
        <v>0.69369753585092908</v>
      </c>
      <c r="AF301" s="5">
        <f t="shared" si="130"/>
        <v>0</v>
      </c>
      <c r="AG301" s="5">
        <f t="shared" si="131"/>
        <v>0</v>
      </c>
      <c r="AH301" s="1">
        <v>4.4981743391641668E-2</v>
      </c>
      <c r="AI301" s="6">
        <f t="shared" si="124"/>
        <v>0</v>
      </c>
      <c r="AJ301" s="23">
        <v>2047.1415939922481</v>
      </c>
      <c r="AO301" t="s">
        <v>326</v>
      </c>
      <c r="AP301" s="7">
        <v>0.24249999999999999</v>
      </c>
      <c r="AQ301" s="10">
        <f t="shared" si="132"/>
        <v>0</v>
      </c>
      <c r="AR301" s="10">
        <f t="shared" si="133"/>
        <v>0</v>
      </c>
      <c r="AS301" s="9">
        <f t="shared" si="134"/>
        <v>6.5</v>
      </c>
      <c r="AV301" s="1"/>
    </row>
    <row r="302" spans="1:48" x14ac:dyDescent="0.35">
      <c r="A302" t="s">
        <v>284</v>
      </c>
      <c r="B302" s="1">
        <v>1.3949532900081234E-2</v>
      </c>
      <c r="C302" s="5">
        <f t="shared" si="125"/>
        <v>0</v>
      </c>
      <c r="D302" s="5">
        <f t="shared" si="126"/>
        <v>0</v>
      </c>
      <c r="E302" s="1">
        <v>0.13374543054427296</v>
      </c>
      <c r="F302" s="5">
        <f t="shared" si="108"/>
        <v>0</v>
      </c>
      <c r="G302" s="5">
        <f t="shared" si="109"/>
        <v>0</v>
      </c>
      <c r="H302" s="1">
        <v>0.10147542648253453</v>
      </c>
      <c r="I302" s="5">
        <f t="shared" si="110"/>
        <v>0</v>
      </c>
      <c r="J302" s="5">
        <f t="shared" si="111"/>
        <v>0</v>
      </c>
      <c r="K302" s="1">
        <v>0.40190071782428471</v>
      </c>
      <c r="L302" s="5">
        <f t="shared" si="112"/>
        <v>0</v>
      </c>
      <c r="M302" s="5">
        <f t="shared" si="113"/>
        <v>0</v>
      </c>
      <c r="N302" s="8">
        <f t="shared" si="114"/>
        <v>0</v>
      </c>
      <c r="O302" s="8">
        <f t="shared" si="115"/>
        <v>1</v>
      </c>
      <c r="P302" s="8" t="str">
        <f t="shared" si="116"/>
        <v>Nee</v>
      </c>
      <c r="Q302" s="8">
        <f t="shared" si="117"/>
        <v>0</v>
      </c>
      <c r="R302" s="1">
        <v>2.5941123441822873E-2</v>
      </c>
      <c r="S302" s="8">
        <f t="shared" si="118"/>
        <v>0</v>
      </c>
      <c r="T302" s="1">
        <v>5.7636887608069162E-2</v>
      </c>
      <c r="U302" s="8">
        <f t="shared" si="119"/>
        <v>0</v>
      </c>
      <c r="V302" s="1">
        <v>-1.6513505280259952E-2</v>
      </c>
      <c r="W302" s="4">
        <f t="shared" si="120"/>
        <v>1</v>
      </c>
      <c r="X302" s="5">
        <f t="shared" si="121"/>
        <v>0</v>
      </c>
      <c r="Y302" s="5">
        <f t="shared" si="122"/>
        <v>0</v>
      </c>
      <c r="Z302" s="1">
        <v>-4.680518887083672E-3</v>
      </c>
      <c r="AA302" s="5">
        <f t="shared" si="127"/>
        <v>0.5</v>
      </c>
      <c r="AB302" s="5">
        <f t="shared" si="123"/>
        <v>0.5</v>
      </c>
      <c r="AC302" s="5">
        <f t="shared" si="128"/>
        <v>0</v>
      </c>
      <c r="AD302" s="5">
        <f t="shared" si="129"/>
        <v>0</v>
      </c>
      <c r="AE302" s="1">
        <v>0.63912723395613324</v>
      </c>
      <c r="AF302" s="5">
        <f t="shared" si="130"/>
        <v>0</v>
      </c>
      <c r="AG302" s="5">
        <f t="shared" si="131"/>
        <v>0</v>
      </c>
      <c r="AH302" s="1">
        <v>3.2310771399180586E-2</v>
      </c>
      <c r="AI302" s="6">
        <f t="shared" si="124"/>
        <v>0</v>
      </c>
      <c r="AJ302" s="23">
        <v>2281.6040975609758</v>
      </c>
      <c r="AN302" s="5">
        <v>1</v>
      </c>
      <c r="AO302" t="s">
        <v>327</v>
      </c>
      <c r="AP302" s="7">
        <v>0.28649999999999998</v>
      </c>
      <c r="AQ302" s="10">
        <f t="shared" si="132"/>
        <v>0.5</v>
      </c>
      <c r="AR302" s="10">
        <f t="shared" si="133"/>
        <v>0</v>
      </c>
      <c r="AS302" s="9">
        <f t="shared" si="134"/>
        <v>7</v>
      </c>
      <c r="AV302" s="1"/>
    </row>
    <row r="303" spans="1:48" x14ac:dyDescent="0.35">
      <c r="A303" t="s">
        <v>285</v>
      </c>
      <c r="B303" s="1">
        <v>-8.2443123697056808E-2</v>
      </c>
      <c r="C303" s="5">
        <f t="shared" si="125"/>
        <v>0.5</v>
      </c>
      <c r="D303" s="5">
        <f t="shared" si="126"/>
        <v>0.5</v>
      </c>
      <c r="E303" s="1">
        <v>0.6440067850159914</v>
      </c>
      <c r="F303" s="5">
        <f t="shared" si="108"/>
        <v>0</v>
      </c>
      <c r="G303" s="5">
        <f t="shared" si="109"/>
        <v>0</v>
      </c>
      <c r="H303" s="1">
        <v>0.55429255849486603</v>
      </c>
      <c r="I303" s="5">
        <f t="shared" si="110"/>
        <v>0</v>
      </c>
      <c r="J303" s="5">
        <f t="shared" si="111"/>
        <v>0</v>
      </c>
      <c r="K303" s="1">
        <v>0.25134212240156301</v>
      </c>
      <c r="L303" s="5">
        <f t="shared" si="112"/>
        <v>0</v>
      </c>
      <c r="M303" s="5">
        <f t="shared" si="113"/>
        <v>0</v>
      </c>
      <c r="N303" s="8">
        <f t="shared" si="114"/>
        <v>0</v>
      </c>
      <c r="O303" s="8">
        <f t="shared" si="115"/>
        <v>1</v>
      </c>
      <c r="P303" s="8" t="str">
        <f t="shared" si="116"/>
        <v>Nee</v>
      </c>
      <c r="Q303" s="8">
        <f t="shared" si="117"/>
        <v>0</v>
      </c>
      <c r="R303" s="1">
        <v>4.5039648953762418E-2</v>
      </c>
      <c r="S303" s="8">
        <f t="shared" si="118"/>
        <v>0</v>
      </c>
      <c r="T303" s="1">
        <v>8.0106634606588872E-2</v>
      </c>
      <c r="U303" s="8">
        <f t="shared" si="119"/>
        <v>0</v>
      </c>
      <c r="V303" s="1">
        <v>1.3816053555011719E-2</v>
      </c>
      <c r="W303" s="4">
        <f t="shared" si="120"/>
        <v>0</v>
      </c>
      <c r="X303" s="5">
        <f t="shared" si="121"/>
        <v>0</v>
      </c>
      <c r="Y303" s="5">
        <f t="shared" si="122"/>
        <v>0</v>
      </c>
      <c r="Z303" s="1">
        <v>7.8241334213831587E-2</v>
      </c>
      <c r="AA303" s="5">
        <f t="shared" si="127"/>
        <v>0</v>
      </c>
      <c r="AB303" s="5">
        <f t="shared" si="123"/>
        <v>0</v>
      </c>
      <c r="AC303" s="5">
        <f t="shared" si="128"/>
        <v>0.5</v>
      </c>
      <c r="AD303" s="5">
        <f t="shared" si="129"/>
        <v>0.5</v>
      </c>
      <c r="AE303" s="1">
        <v>0.70131316532414723</v>
      </c>
      <c r="AF303" s="5">
        <f t="shared" si="130"/>
        <v>0</v>
      </c>
      <c r="AG303" s="5">
        <f t="shared" si="131"/>
        <v>0</v>
      </c>
      <c r="AH303" s="1">
        <v>3.4361651687829481E-2</v>
      </c>
      <c r="AI303" s="6">
        <f t="shared" si="124"/>
        <v>0</v>
      </c>
      <c r="AJ303" s="23">
        <v>2016.4964731843795</v>
      </c>
      <c r="AO303" t="s">
        <v>327</v>
      </c>
      <c r="AP303" s="7">
        <v>0.23249999999999998</v>
      </c>
      <c r="AQ303" s="10">
        <f t="shared" si="132"/>
        <v>0</v>
      </c>
      <c r="AR303" s="10">
        <f t="shared" si="133"/>
        <v>0</v>
      </c>
      <c r="AS303" s="9">
        <f t="shared" si="134"/>
        <v>8</v>
      </c>
      <c r="AV303" s="1"/>
    </row>
    <row r="304" spans="1:48" x14ac:dyDescent="0.35">
      <c r="A304" t="s">
        <v>286</v>
      </c>
      <c r="B304" s="1">
        <v>-9.7645754654942407E-2</v>
      </c>
      <c r="C304" s="5">
        <f t="shared" si="125"/>
        <v>0.5</v>
      </c>
      <c r="D304" s="5">
        <f t="shared" si="126"/>
        <v>0.5</v>
      </c>
      <c r="E304" s="1">
        <v>0.6394322003645041</v>
      </c>
      <c r="F304" s="5">
        <f t="shared" si="108"/>
        <v>0</v>
      </c>
      <c r="G304" s="5">
        <f t="shared" si="109"/>
        <v>0</v>
      </c>
      <c r="H304" s="1">
        <v>0.64652387125866639</v>
      </c>
      <c r="I304" s="5">
        <f t="shared" si="110"/>
        <v>0</v>
      </c>
      <c r="J304" s="5">
        <f t="shared" si="111"/>
        <v>0</v>
      </c>
      <c r="K304" s="1">
        <v>0.38965884209367468</v>
      </c>
      <c r="L304" s="5">
        <f t="shared" si="112"/>
        <v>0</v>
      </c>
      <c r="M304" s="5">
        <f t="shared" si="113"/>
        <v>0</v>
      </c>
      <c r="N304" s="8">
        <f t="shared" si="114"/>
        <v>0</v>
      </c>
      <c r="O304" s="8">
        <f t="shared" si="115"/>
        <v>1</v>
      </c>
      <c r="P304" s="8" t="str">
        <f t="shared" si="116"/>
        <v>Nee</v>
      </c>
      <c r="Q304" s="8">
        <f t="shared" si="117"/>
        <v>0</v>
      </c>
      <c r="R304" s="1">
        <v>6.6886373750616429E-2</v>
      </c>
      <c r="S304" s="8">
        <f t="shared" si="118"/>
        <v>0</v>
      </c>
      <c r="T304" s="1">
        <v>9.8610794807560923E-2</v>
      </c>
      <c r="U304" s="8">
        <f t="shared" si="119"/>
        <v>0</v>
      </c>
      <c r="V304" s="1">
        <v>-1.0850572121075475E-2</v>
      </c>
      <c r="W304" s="4">
        <f t="shared" si="120"/>
        <v>1</v>
      </c>
      <c r="X304" s="5">
        <f t="shared" si="121"/>
        <v>0</v>
      </c>
      <c r="Y304" s="5">
        <f t="shared" si="122"/>
        <v>0</v>
      </c>
      <c r="Z304" s="1">
        <v>9.1419593033087193E-2</v>
      </c>
      <c r="AA304" s="5">
        <f t="shared" si="127"/>
        <v>0</v>
      </c>
      <c r="AB304" s="5">
        <f t="shared" si="123"/>
        <v>0</v>
      </c>
      <c r="AC304" s="5">
        <f t="shared" si="128"/>
        <v>0.5</v>
      </c>
      <c r="AD304" s="5">
        <f t="shared" si="129"/>
        <v>0.5</v>
      </c>
      <c r="AE304" s="1">
        <v>0.66090787817297036</v>
      </c>
      <c r="AF304" s="5">
        <f t="shared" si="130"/>
        <v>0</v>
      </c>
      <c r="AG304" s="5">
        <f t="shared" si="131"/>
        <v>0</v>
      </c>
      <c r="AH304" s="1">
        <v>3.4827839883002136E-2</v>
      </c>
      <c r="AI304" s="6">
        <f t="shared" si="124"/>
        <v>0</v>
      </c>
      <c r="AJ304" s="23">
        <v>2121.5466374088269</v>
      </c>
      <c r="AO304" t="s">
        <v>326</v>
      </c>
      <c r="AP304" s="7">
        <v>0.1925</v>
      </c>
      <c r="AQ304" s="10">
        <f t="shared" si="132"/>
        <v>0</v>
      </c>
      <c r="AR304" s="10">
        <f t="shared" si="133"/>
        <v>0</v>
      </c>
      <c r="AS304" s="9">
        <f t="shared" si="134"/>
        <v>7</v>
      </c>
      <c r="AV304" s="1"/>
    </row>
    <row r="305" spans="1:48" x14ac:dyDescent="0.35">
      <c r="A305" t="s">
        <v>287</v>
      </c>
      <c r="B305" s="1">
        <v>3.9987802763511132E-2</v>
      </c>
      <c r="C305" s="5">
        <f t="shared" si="125"/>
        <v>0</v>
      </c>
      <c r="D305" s="5">
        <f t="shared" si="126"/>
        <v>0</v>
      </c>
      <c r="E305" s="1">
        <v>3.6101428392057447E-2</v>
      </c>
      <c r="F305" s="5">
        <f t="shared" si="108"/>
        <v>0</v>
      </c>
      <c r="G305" s="5">
        <f t="shared" si="109"/>
        <v>0</v>
      </c>
      <c r="H305" s="1">
        <v>-3.3577437504110581E-2</v>
      </c>
      <c r="I305" s="5">
        <f t="shared" si="110"/>
        <v>0</v>
      </c>
      <c r="J305" s="5">
        <f t="shared" si="111"/>
        <v>0</v>
      </c>
      <c r="K305" s="1">
        <v>0.3770415776101948</v>
      </c>
      <c r="L305" s="5">
        <f t="shared" si="112"/>
        <v>0</v>
      </c>
      <c r="M305" s="5">
        <f t="shared" si="113"/>
        <v>0</v>
      </c>
      <c r="N305" s="8">
        <f t="shared" si="114"/>
        <v>0</v>
      </c>
      <c r="O305" s="8">
        <f t="shared" si="115"/>
        <v>0</v>
      </c>
      <c r="P305" s="8" t="str">
        <f t="shared" si="116"/>
        <v>Nee</v>
      </c>
      <c r="Q305" s="8">
        <f t="shared" si="117"/>
        <v>0</v>
      </c>
      <c r="R305" s="1">
        <v>4.9657289732971586E-2</v>
      </c>
      <c r="S305" s="8">
        <f t="shared" si="118"/>
        <v>0</v>
      </c>
      <c r="T305" s="1">
        <v>4.4741109138568616E-2</v>
      </c>
      <c r="U305" s="8">
        <f t="shared" si="119"/>
        <v>0</v>
      </c>
      <c r="V305" s="1">
        <v>2.4956502502227192E-2</v>
      </c>
      <c r="W305" s="4">
        <f t="shared" si="120"/>
        <v>0</v>
      </c>
      <c r="X305" s="5">
        <f t="shared" si="121"/>
        <v>0</v>
      </c>
      <c r="Y305" s="5">
        <f t="shared" si="122"/>
        <v>0</v>
      </c>
      <c r="Z305" s="1">
        <v>-1.1213684821017512E-2</v>
      </c>
      <c r="AA305" s="5">
        <f t="shared" si="127"/>
        <v>0.5</v>
      </c>
      <c r="AB305" s="5">
        <f t="shared" si="123"/>
        <v>0.5</v>
      </c>
      <c r="AC305" s="5">
        <f t="shared" si="128"/>
        <v>0</v>
      </c>
      <c r="AD305" s="5">
        <f t="shared" si="129"/>
        <v>0</v>
      </c>
      <c r="AE305" s="1">
        <v>0.79642825038204534</v>
      </c>
      <c r="AF305" s="5">
        <f t="shared" si="130"/>
        <v>0.5</v>
      </c>
      <c r="AG305" s="5">
        <f t="shared" si="131"/>
        <v>0</v>
      </c>
      <c r="AH305" s="1">
        <v>1.6612740247952115E-2</v>
      </c>
      <c r="AI305" s="6">
        <f t="shared" si="124"/>
        <v>0</v>
      </c>
      <c r="AJ305" s="23">
        <v>2279.0015774551812</v>
      </c>
      <c r="AO305" t="s">
        <v>326</v>
      </c>
      <c r="AP305" s="7">
        <v>0.32650000000000001</v>
      </c>
      <c r="AQ305" s="10">
        <f t="shared" si="132"/>
        <v>0.5</v>
      </c>
      <c r="AR305" s="10">
        <f t="shared" si="133"/>
        <v>0.5</v>
      </c>
      <c r="AS305" s="9">
        <f t="shared" si="134"/>
        <v>8.5</v>
      </c>
      <c r="AV305" s="1"/>
    </row>
    <row r="306" spans="1:48" x14ac:dyDescent="0.35">
      <c r="A306" t="s">
        <v>288</v>
      </c>
      <c r="B306" s="1">
        <v>-8.8937002081012337E-2</v>
      </c>
      <c r="C306" s="5">
        <f t="shared" si="125"/>
        <v>0.5</v>
      </c>
      <c r="D306" s="5">
        <f t="shared" si="126"/>
        <v>0.5</v>
      </c>
      <c r="E306" s="1">
        <v>0.41473104492043805</v>
      </c>
      <c r="F306" s="5">
        <f t="shared" si="108"/>
        <v>0</v>
      </c>
      <c r="G306" s="5">
        <f t="shared" si="109"/>
        <v>0</v>
      </c>
      <c r="H306" s="1">
        <v>0.33977045803291783</v>
      </c>
      <c r="I306" s="5">
        <f t="shared" si="110"/>
        <v>0</v>
      </c>
      <c r="J306" s="5">
        <f t="shared" si="111"/>
        <v>0</v>
      </c>
      <c r="K306" s="1">
        <v>0.18759978299620245</v>
      </c>
      <c r="L306" s="5">
        <f t="shared" si="112"/>
        <v>0.5</v>
      </c>
      <c r="M306" s="5">
        <f t="shared" si="113"/>
        <v>0</v>
      </c>
      <c r="N306" s="8">
        <f t="shared" si="114"/>
        <v>0</v>
      </c>
      <c r="O306" s="8">
        <f t="shared" si="115"/>
        <v>1</v>
      </c>
      <c r="P306" s="8" t="str">
        <f t="shared" si="116"/>
        <v>Nee</v>
      </c>
      <c r="Q306" s="8">
        <f t="shared" si="117"/>
        <v>0</v>
      </c>
      <c r="R306" s="1">
        <v>1.7676137214760072E-2</v>
      </c>
      <c r="S306" s="8">
        <f t="shared" si="118"/>
        <v>0</v>
      </c>
      <c r="T306" s="1">
        <v>2.5930971843778385E-2</v>
      </c>
      <c r="U306" s="8">
        <f t="shared" si="119"/>
        <v>0</v>
      </c>
      <c r="V306" s="1">
        <v>-6.9367077964391562E-3</v>
      </c>
      <c r="W306" s="4">
        <f t="shared" si="120"/>
        <v>1</v>
      </c>
      <c r="X306" s="5">
        <f t="shared" si="121"/>
        <v>0</v>
      </c>
      <c r="Y306" s="5">
        <f t="shared" si="122"/>
        <v>0</v>
      </c>
      <c r="Z306" s="1">
        <v>7.4758791751623824E-2</v>
      </c>
      <c r="AA306" s="5">
        <f t="shared" si="127"/>
        <v>0</v>
      </c>
      <c r="AB306" s="5">
        <f t="shared" si="123"/>
        <v>0</v>
      </c>
      <c r="AC306" s="5">
        <f t="shared" si="128"/>
        <v>0.5</v>
      </c>
      <c r="AD306" s="5">
        <f t="shared" si="129"/>
        <v>0.5</v>
      </c>
      <c r="AE306" s="1">
        <v>0.69673974733567356</v>
      </c>
      <c r="AF306" s="5">
        <f t="shared" si="130"/>
        <v>0</v>
      </c>
      <c r="AG306" s="5">
        <f t="shared" si="131"/>
        <v>0</v>
      </c>
      <c r="AH306" s="1">
        <v>6.426064058490015E-2</v>
      </c>
      <c r="AI306" s="6">
        <f t="shared" si="124"/>
        <v>0</v>
      </c>
      <c r="AJ306" s="23">
        <v>1838.6662219257282</v>
      </c>
      <c r="AO306" t="s">
        <v>327</v>
      </c>
      <c r="AP306" s="7">
        <v>0.13500000000000001</v>
      </c>
      <c r="AQ306" s="10">
        <f t="shared" si="132"/>
        <v>0</v>
      </c>
      <c r="AR306" s="10">
        <f t="shared" si="133"/>
        <v>0</v>
      </c>
      <c r="AS306" s="9">
        <f t="shared" si="134"/>
        <v>6.5</v>
      </c>
      <c r="AV306" s="1"/>
    </row>
    <row r="307" spans="1:48" x14ac:dyDescent="0.35">
      <c r="A307" t="s">
        <v>289</v>
      </c>
      <c r="B307" s="1">
        <v>-5.3971536640452802E-2</v>
      </c>
      <c r="C307" s="5">
        <f t="shared" si="125"/>
        <v>0.5</v>
      </c>
      <c r="D307" s="5">
        <f t="shared" si="126"/>
        <v>0.5</v>
      </c>
      <c r="E307" s="1">
        <v>0.66776238809219302</v>
      </c>
      <c r="F307" s="5">
        <f t="shared" si="108"/>
        <v>0</v>
      </c>
      <c r="G307" s="5">
        <f t="shared" si="109"/>
        <v>0</v>
      </c>
      <c r="H307" s="1">
        <v>0.66425285041769844</v>
      </c>
      <c r="I307" s="5">
        <f t="shared" si="110"/>
        <v>0</v>
      </c>
      <c r="J307" s="5">
        <f t="shared" si="111"/>
        <v>0</v>
      </c>
      <c r="K307" s="1">
        <v>0.38707794914547727</v>
      </c>
      <c r="L307" s="5">
        <f t="shared" si="112"/>
        <v>0</v>
      </c>
      <c r="M307" s="5">
        <f t="shared" si="113"/>
        <v>0</v>
      </c>
      <c r="N307" s="8">
        <f t="shared" si="114"/>
        <v>0</v>
      </c>
      <c r="O307" s="8">
        <f t="shared" si="115"/>
        <v>1</v>
      </c>
      <c r="P307" s="8" t="str">
        <f t="shared" si="116"/>
        <v>Nee</v>
      </c>
      <c r="Q307" s="8">
        <f t="shared" si="117"/>
        <v>0</v>
      </c>
      <c r="R307" s="1">
        <v>4.3134524004587907E-2</v>
      </c>
      <c r="S307" s="8">
        <f t="shared" si="118"/>
        <v>0</v>
      </c>
      <c r="T307" s="1">
        <v>6.9236732930502864E-2</v>
      </c>
      <c r="U307" s="8">
        <f t="shared" si="119"/>
        <v>0</v>
      </c>
      <c r="V307" s="1">
        <v>-2.9083784592778036E-2</v>
      </c>
      <c r="W307" s="4">
        <f t="shared" si="120"/>
        <v>1</v>
      </c>
      <c r="X307" s="5">
        <f t="shared" si="121"/>
        <v>0</v>
      </c>
      <c r="Y307" s="5">
        <f t="shared" si="122"/>
        <v>0</v>
      </c>
      <c r="Z307" s="1">
        <v>2.6991210645187624E-2</v>
      </c>
      <c r="AA307" s="5">
        <f t="shared" si="127"/>
        <v>0</v>
      </c>
      <c r="AB307" s="5">
        <f t="shared" si="123"/>
        <v>0</v>
      </c>
      <c r="AC307" s="5">
        <f t="shared" si="128"/>
        <v>0</v>
      </c>
      <c r="AD307" s="5">
        <f t="shared" si="129"/>
        <v>0</v>
      </c>
      <c r="AE307" s="1">
        <v>0.71756610989442027</v>
      </c>
      <c r="AF307" s="5">
        <f t="shared" si="130"/>
        <v>0</v>
      </c>
      <c r="AG307" s="5">
        <f t="shared" si="131"/>
        <v>0</v>
      </c>
      <c r="AH307" s="1">
        <v>2.9039333616622538E-2</v>
      </c>
      <c r="AI307" s="6">
        <f t="shared" si="124"/>
        <v>0</v>
      </c>
      <c r="AJ307" s="23">
        <v>2328.4699017931694</v>
      </c>
      <c r="AO307" t="s">
        <v>326</v>
      </c>
      <c r="AP307" s="7">
        <v>0.29699999999999999</v>
      </c>
      <c r="AQ307" s="10">
        <f t="shared" si="132"/>
        <v>0.5</v>
      </c>
      <c r="AR307" s="10">
        <f t="shared" si="133"/>
        <v>0</v>
      </c>
      <c r="AS307" s="9">
        <f t="shared" si="134"/>
        <v>8</v>
      </c>
      <c r="AV307" s="1"/>
    </row>
    <row r="308" spans="1:48" x14ac:dyDescent="0.35">
      <c r="A308" t="s">
        <v>290</v>
      </c>
      <c r="B308" s="1">
        <v>-1.2476794481562803E-2</v>
      </c>
      <c r="C308" s="5">
        <f t="shared" si="125"/>
        <v>0</v>
      </c>
      <c r="D308" s="5">
        <f t="shared" si="126"/>
        <v>0</v>
      </c>
      <c r="E308" s="1">
        <v>0.50361393556169132</v>
      </c>
      <c r="F308" s="5">
        <f t="shared" si="108"/>
        <v>0</v>
      </c>
      <c r="G308" s="5">
        <f t="shared" si="109"/>
        <v>0</v>
      </c>
      <c r="H308" s="1">
        <v>0.37423975423353462</v>
      </c>
      <c r="I308" s="5">
        <f t="shared" si="110"/>
        <v>0</v>
      </c>
      <c r="J308" s="5">
        <f t="shared" si="111"/>
        <v>0</v>
      </c>
      <c r="K308" s="1">
        <v>0.46968446941984093</v>
      </c>
      <c r="L308" s="5">
        <f t="shared" si="112"/>
        <v>0</v>
      </c>
      <c r="M308" s="5">
        <f t="shared" si="113"/>
        <v>0</v>
      </c>
      <c r="N308" s="8">
        <f t="shared" si="114"/>
        <v>0</v>
      </c>
      <c r="O308" s="8">
        <f t="shared" si="115"/>
        <v>1</v>
      </c>
      <c r="P308" s="8" t="str">
        <f t="shared" si="116"/>
        <v>Nee</v>
      </c>
      <c r="Q308" s="8">
        <f t="shared" si="117"/>
        <v>0</v>
      </c>
      <c r="R308" s="1">
        <v>0.10442880833481678</v>
      </c>
      <c r="S308" s="8">
        <f t="shared" si="118"/>
        <v>0</v>
      </c>
      <c r="T308" s="1">
        <v>0.13422354017028756</v>
      </c>
      <c r="U308" s="8">
        <f t="shared" si="119"/>
        <v>0</v>
      </c>
      <c r="V308" s="1">
        <v>8.3888538123015166E-2</v>
      </c>
      <c r="W308" s="4">
        <f t="shared" si="120"/>
        <v>0</v>
      </c>
      <c r="X308" s="5">
        <f t="shared" si="121"/>
        <v>0</v>
      </c>
      <c r="Y308" s="5">
        <f t="shared" si="122"/>
        <v>0</v>
      </c>
      <c r="Z308" s="1">
        <v>0.1021419753668121</v>
      </c>
      <c r="AA308" s="5">
        <f t="shared" si="127"/>
        <v>0</v>
      </c>
      <c r="AB308" s="5">
        <f t="shared" si="123"/>
        <v>0</v>
      </c>
      <c r="AC308" s="5">
        <f t="shared" si="128"/>
        <v>0.5</v>
      </c>
      <c r="AD308" s="5">
        <f t="shared" si="129"/>
        <v>0.5</v>
      </c>
      <c r="AE308" s="1">
        <v>0.67515101256160648</v>
      </c>
      <c r="AF308" s="5">
        <f t="shared" si="130"/>
        <v>0</v>
      </c>
      <c r="AG308" s="5">
        <f t="shared" si="131"/>
        <v>0</v>
      </c>
      <c r="AH308" s="1">
        <v>1.6665216251318605E-2</v>
      </c>
      <c r="AI308" s="6">
        <f t="shared" si="124"/>
        <v>0</v>
      </c>
      <c r="AJ308" s="23">
        <v>1757.7019705882353</v>
      </c>
      <c r="AL308" s="5">
        <v>1</v>
      </c>
      <c r="AO308" t="s">
        <v>327</v>
      </c>
      <c r="AP308" s="7">
        <v>0.11950000000000001</v>
      </c>
      <c r="AQ308" s="10">
        <f t="shared" si="132"/>
        <v>0</v>
      </c>
      <c r="AR308" s="10">
        <f t="shared" si="133"/>
        <v>0</v>
      </c>
      <c r="AS308" s="9">
        <f t="shared" si="134"/>
        <v>8</v>
      </c>
      <c r="AV308" s="1"/>
    </row>
    <row r="309" spans="1:48" x14ac:dyDescent="0.35">
      <c r="A309" t="s">
        <v>291</v>
      </c>
      <c r="B309" s="1">
        <v>1.2783293068328698E-2</v>
      </c>
      <c r="C309" s="5">
        <f t="shared" si="125"/>
        <v>0</v>
      </c>
      <c r="D309" s="5">
        <f t="shared" si="126"/>
        <v>0</v>
      </c>
      <c r="E309" s="1">
        <v>7.1786751121667991E-2</v>
      </c>
      <c r="F309" s="5">
        <f t="shared" si="108"/>
        <v>0</v>
      </c>
      <c r="G309" s="5">
        <f t="shared" si="109"/>
        <v>0</v>
      </c>
      <c r="H309" s="1">
        <v>6.8369571837505333E-2</v>
      </c>
      <c r="I309" s="5">
        <f t="shared" si="110"/>
        <v>0</v>
      </c>
      <c r="J309" s="5">
        <f t="shared" si="111"/>
        <v>0</v>
      </c>
      <c r="K309" s="1">
        <v>0.45291951247634615</v>
      </c>
      <c r="L309" s="5">
        <f t="shared" si="112"/>
        <v>0</v>
      </c>
      <c r="M309" s="5">
        <f t="shared" si="113"/>
        <v>0</v>
      </c>
      <c r="N309" s="8">
        <f t="shared" si="114"/>
        <v>0</v>
      </c>
      <c r="O309" s="8">
        <f t="shared" si="115"/>
        <v>0</v>
      </c>
      <c r="P309" s="8" t="str">
        <f t="shared" si="116"/>
        <v>Nee</v>
      </c>
      <c r="Q309" s="8">
        <f t="shared" si="117"/>
        <v>0</v>
      </c>
      <c r="R309" s="1">
        <v>6.4017489047828072E-2</v>
      </c>
      <c r="S309" s="8">
        <f t="shared" si="118"/>
        <v>0</v>
      </c>
      <c r="T309" s="1">
        <v>7.7593987243369508E-2</v>
      </c>
      <c r="U309" s="8">
        <f t="shared" si="119"/>
        <v>0</v>
      </c>
      <c r="V309" s="1">
        <v>6.4031508212030783E-2</v>
      </c>
      <c r="W309" s="4">
        <f t="shared" si="120"/>
        <v>0</v>
      </c>
      <c r="X309" s="5">
        <f t="shared" si="121"/>
        <v>0</v>
      </c>
      <c r="Y309" s="5">
        <f t="shared" si="122"/>
        <v>0</v>
      </c>
      <c r="Z309" s="1">
        <v>4.4849801381867888E-3</v>
      </c>
      <c r="AA309" s="5">
        <f t="shared" si="127"/>
        <v>0.5</v>
      </c>
      <c r="AB309" s="5">
        <f t="shared" si="123"/>
        <v>0</v>
      </c>
      <c r="AC309" s="5">
        <f t="shared" si="128"/>
        <v>0</v>
      </c>
      <c r="AD309" s="5">
        <f t="shared" si="129"/>
        <v>0</v>
      </c>
      <c r="AE309" s="1">
        <v>0.67064830238762718</v>
      </c>
      <c r="AF309" s="5">
        <f t="shared" si="130"/>
        <v>0</v>
      </c>
      <c r="AG309" s="5">
        <f t="shared" si="131"/>
        <v>0</v>
      </c>
      <c r="AH309" s="1">
        <v>3.3845321389297123E-3</v>
      </c>
      <c r="AI309" s="6">
        <f t="shared" si="124"/>
        <v>0</v>
      </c>
      <c r="AJ309" s="23">
        <v>2142.9855562601283</v>
      </c>
      <c r="AO309" t="s">
        <v>326</v>
      </c>
      <c r="AP309" s="7">
        <v>0.23249999999999998</v>
      </c>
      <c r="AQ309" s="10">
        <f t="shared" si="132"/>
        <v>0</v>
      </c>
      <c r="AR309" s="10">
        <f t="shared" si="133"/>
        <v>0</v>
      </c>
      <c r="AS309" s="9">
        <f t="shared" si="134"/>
        <v>9.5</v>
      </c>
      <c r="AV309" s="1"/>
    </row>
    <row r="310" spans="1:48" x14ac:dyDescent="0.35">
      <c r="A310" t="s">
        <v>292</v>
      </c>
      <c r="B310" s="1">
        <v>-0.12404462488803061</v>
      </c>
      <c r="C310" s="5">
        <f t="shared" si="125"/>
        <v>0.5</v>
      </c>
      <c r="D310" s="5">
        <f t="shared" si="126"/>
        <v>0.5</v>
      </c>
      <c r="E310" s="1">
        <v>-0.26156047509917291</v>
      </c>
      <c r="F310" s="5">
        <f t="shared" si="108"/>
        <v>0</v>
      </c>
      <c r="G310" s="5">
        <f t="shared" si="109"/>
        <v>0</v>
      </c>
      <c r="H310" s="1">
        <v>-0.25472714370470334</v>
      </c>
      <c r="I310" s="5">
        <f t="shared" si="110"/>
        <v>0</v>
      </c>
      <c r="J310" s="5">
        <f t="shared" si="111"/>
        <v>0</v>
      </c>
      <c r="K310" s="1">
        <v>0.60760665010033377</v>
      </c>
      <c r="L310" s="5">
        <f t="shared" si="112"/>
        <v>0</v>
      </c>
      <c r="M310" s="5">
        <f t="shared" si="113"/>
        <v>0</v>
      </c>
      <c r="N310" s="8">
        <f t="shared" si="114"/>
        <v>0</v>
      </c>
      <c r="O310" s="8">
        <f t="shared" si="115"/>
        <v>1</v>
      </c>
      <c r="P310" s="8" t="str">
        <f t="shared" si="116"/>
        <v>Nee</v>
      </c>
      <c r="Q310" s="8">
        <f t="shared" si="117"/>
        <v>0</v>
      </c>
      <c r="R310" s="1">
        <v>1.280269120631655E-2</v>
      </c>
      <c r="S310" s="8">
        <f t="shared" si="118"/>
        <v>0</v>
      </c>
      <c r="T310" s="1">
        <v>6.1110356662263431E-3</v>
      </c>
      <c r="U310" s="8">
        <f t="shared" si="119"/>
        <v>0</v>
      </c>
      <c r="V310" s="1">
        <v>-2.9315619874128965E-2</v>
      </c>
      <c r="W310" s="4">
        <f t="shared" si="120"/>
        <v>1</v>
      </c>
      <c r="X310" s="5">
        <f t="shared" si="121"/>
        <v>0</v>
      </c>
      <c r="Y310" s="5">
        <f t="shared" si="122"/>
        <v>0</v>
      </c>
      <c r="Z310" s="1">
        <v>5.5464105815427926E-2</v>
      </c>
      <c r="AA310" s="5">
        <f t="shared" si="127"/>
        <v>0</v>
      </c>
      <c r="AB310" s="5">
        <f t="shared" si="123"/>
        <v>0</v>
      </c>
      <c r="AC310" s="5">
        <f t="shared" si="128"/>
        <v>0.5</v>
      </c>
      <c r="AD310" s="5">
        <f t="shared" si="129"/>
        <v>0</v>
      </c>
      <c r="AE310" s="1">
        <v>0.60271518479310382</v>
      </c>
      <c r="AF310" s="5">
        <f t="shared" si="130"/>
        <v>0</v>
      </c>
      <c r="AG310" s="5">
        <f t="shared" si="131"/>
        <v>0</v>
      </c>
      <c r="AH310" s="1">
        <v>5.9935712706925243E-2</v>
      </c>
      <c r="AI310" s="6">
        <f t="shared" si="124"/>
        <v>0</v>
      </c>
      <c r="AJ310" s="23">
        <v>2287.7104059040589</v>
      </c>
      <c r="AN310" s="5">
        <v>1</v>
      </c>
      <c r="AO310" t="s">
        <v>327</v>
      </c>
      <c r="AP310" s="7">
        <v>0.30399999999999999</v>
      </c>
      <c r="AQ310" s="10">
        <f t="shared" si="132"/>
        <v>0.5</v>
      </c>
      <c r="AR310" s="10">
        <f t="shared" si="133"/>
        <v>0.5</v>
      </c>
      <c r="AS310" s="9">
        <f t="shared" si="134"/>
        <v>6.5</v>
      </c>
      <c r="AV310" s="1"/>
    </row>
    <row r="311" spans="1:48" x14ac:dyDescent="0.35">
      <c r="A311" t="s">
        <v>293</v>
      </c>
      <c r="B311" s="1">
        <v>-0.20725511986029529</v>
      </c>
      <c r="C311" s="5">
        <f t="shared" si="125"/>
        <v>0.5</v>
      </c>
      <c r="D311" s="5">
        <f t="shared" si="126"/>
        <v>0.5</v>
      </c>
      <c r="E311" s="1">
        <v>0.55416732814732494</v>
      </c>
      <c r="F311" s="5">
        <f t="shared" si="108"/>
        <v>0</v>
      </c>
      <c r="G311" s="5">
        <f t="shared" si="109"/>
        <v>0</v>
      </c>
      <c r="H311" s="1">
        <v>0.3406645499285601</v>
      </c>
      <c r="I311" s="5">
        <f t="shared" si="110"/>
        <v>0</v>
      </c>
      <c r="J311" s="5">
        <f t="shared" si="111"/>
        <v>0</v>
      </c>
      <c r="K311" s="1">
        <v>0.24512882500558394</v>
      </c>
      <c r="L311" s="5">
        <f t="shared" si="112"/>
        <v>0</v>
      </c>
      <c r="M311" s="5">
        <f t="shared" si="113"/>
        <v>0</v>
      </c>
      <c r="N311" s="8">
        <f t="shared" si="114"/>
        <v>0</v>
      </c>
      <c r="O311" s="8">
        <f t="shared" si="115"/>
        <v>0</v>
      </c>
      <c r="P311" s="8" t="str">
        <f t="shared" si="116"/>
        <v>Nee</v>
      </c>
      <c r="Q311" s="8">
        <f t="shared" si="117"/>
        <v>0</v>
      </c>
      <c r="R311" s="1">
        <v>7.1378122124007445E-2</v>
      </c>
      <c r="S311" s="8">
        <f t="shared" si="118"/>
        <v>0</v>
      </c>
      <c r="T311" s="1">
        <v>2.8333231415234719E-2</v>
      </c>
      <c r="U311" s="8">
        <f t="shared" si="119"/>
        <v>0</v>
      </c>
      <c r="V311" s="1">
        <v>2.6131131925702492E-2</v>
      </c>
      <c r="W311" s="4">
        <f t="shared" si="120"/>
        <v>0</v>
      </c>
      <c r="X311" s="5">
        <f t="shared" si="121"/>
        <v>0</v>
      </c>
      <c r="Y311" s="5">
        <f t="shared" si="122"/>
        <v>0</v>
      </c>
      <c r="Z311" s="1">
        <v>2.0304810287347198E-2</v>
      </c>
      <c r="AA311" s="5">
        <f t="shared" si="127"/>
        <v>0</v>
      </c>
      <c r="AB311" s="5">
        <f t="shared" si="123"/>
        <v>0</v>
      </c>
      <c r="AC311" s="5">
        <f t="shared" si="128"/>
        <v>0</v>
      </c>
      <c r="AD311" s="5">
        <f t="shared" si="129"/>
        <v>0</v>
      </c>
      <c r="AE311" s="1">
        <v>0.70900142879822192</v>
      </c>
      <c r="AF311" s="5">
        <f t="shared" si="130"/>
        <v>0</v>
      </c>
      <c r="AG311" s="5">
        <f t="shared" si="131"/>
        <v>0</v>
      </c>
      <c r="AH311" s="1">
        <v>4.295743622816113E-2</v>
      </c>
      <c r="AI311" s="6">
        <f t="shared" si="124"/>
        <v>0</v>
      </c>
      <c r="AJ311" s="23">
        <v>2057.5733523537801</v>
      </c>
      <c r="AO311" t="s">
        <v>327</v>
      </c>
      <c r="AP311" s="7">
        <v>0.14550000000000002</v>
      </c>
      <c r="AQ311" s="10">
        <f t="shared" si="132"/>
        <v>0</v>
      </c>
      <c r="AR311" s="10">
        <f t="shared" si="133"/>
        <v>0</v>
      </c>
      <c r="AS311" s="9">
        <f t="shared" si="134"/>
        <v>9</v>
      </c>
      <c r="AV311" s="1"/>
    </row>
    <row r="312" spans="1:48" x14ac:dyDescent="0.35">
      <c r="A312" t="s">
        <v>294</v>
      </c>
      <c r="B312" s="1">
        <v>1.8055197317513542E-3</v>
      </c>
      <c r="C312" s="5">
        <f t="shared" si="125"/>
        <v>0</v>
      </c>
      <c r="D312" s="5">
        <f t="shared" si="126"/>
        <v>0</v>
      </c>
      <c r="E312" s="1">
        <v>0.31309836289429366</v>
      </c>
      <c r="F312" s="5">
        <f t="shared" si="108"/>
        <v>0</v>
      </c>
      <c r="G312" s="5">
        <f t="shared" si="109"/>
        <v>0</v>
      </c>
      <c r="H312" s="1">
        <v>0.27118319703429478</v>
      </c>
      <c r="I312" s="5">
        <f t="shared" si="110"/>
        <v>0</v>
      </c>
      <c r="J312" s="5">
        <f t="shared" si="111"/>
        <v>0</v>
      </c>
      <c r="K312" s="1">
        <v>0.42206320944520964</v>
      </c>
      <c r="L312" s="5">
        <f t="shared" si="112"/>
        <v>0</v>
      </c>
      <c r="M312" s="5">
        <f t="shared" si="113"/>
        <v>0</v>
      </c>
      <c r="N312" s="8">
        <f t="shared" si="114"/>
        <v>0</v>
      </c>
      <c r="O312" s="8">
        <f t="shared" si="115"/>
        <v>0</v>
      </c>
      <c r="P312" s="8" t="str">
        <f t="shared" si="116"/>
        <v>Nee</v>
      </c>
      <c r="Q312" s="8">
        <f t="shared" si="117"/>
        <v>0</v>
      </c>
      <c r="R312" s="1">
        <v>3.7624354023039385E-4</v>
      </c>
      <c r="S312" s="8">
        <f t="shared" si="118"/>
        <v>0</v>
      </c>
      <c r="T312" s="1">
        <v>4.2187664179888618E-2</v>
      </c>
      <c r="U312" s="8">
        <f t="shared" si="119"/>
        <v>0</v>
      </c>
      <c r="V312" s="1">
        <v>8.4217127655808258E-2</v>
      </c>
      <c r="W312" s="4">
        <f t="shared" si="120"/>
        <v>0</v>
      </c>
      <c r="X312" s="5">
        <f t="shared" si="121"/>
        <v>0</v>
      </c>
      <c r="Y312" s="5">
        <f t="shared" si="122"/>
        <v>0</v>
      </c>
      <c r="Z312" s="1">
        <v>4.3115001997703906E-3</v>
      </c>
      <c r="AA312" s="5">
        <f t="shared" si="127"/>
        <v>0.5</v>
      </c>
      <c r="AB312" s="5">
        <f t="shared" si="123"/>
        <v>0</v>
      </c>
      <c r="AC312" s="5">
        <f t="shared" si="128"/>
        <v>0</v>
      </c>
      <c r="AD312" s="5">
        <f t="shared" si="129"/>
        <v>0</v>
      </c>
      <c r="AE312" s="1">
        <v>0.72545479373074995</v>
      </c>
      <c r="AF312" s="5">
        <f t="shared" si="130"/>
        <v>0</v>
      </c>
      <c r="AG312" s="5">
        <f t="shared" si="131"/>
        <v>0</v>
      </c>
      <c r="AH312" s="1">
        <v>3.0087698288296782E-2</v>
      </c>
      <c r="AI312" s="6">
        <f t="shared" si="124"/>
        <v>0</v>
      </c>
      <c r="AJ312" s="23">
        <v>2282.1253352649819</v>
      </c>
      <c r="AL312" s="5">
        <v>1</v>
      </c>
      <c r="AO312" t="s">
        <v>328</v>
      </c>
      <c r="AP312" s="7">
        <v>0.23300000000000001</v>
      </c>
      <c r="AQ312" s="10">
        <f t="shared" si="132"/>
        <v>0</v>
      </c>
      <c r="AR312" s="10">
        <f t="shared" si="133"/>
        <v>0</v>
      </c>
      <c r="AS312" s="9">
        <f t="shared" si="134"/>
        <v>8.5</v>
      </c>
      <c r="AV312" s="1"/>
    </row>
    <row r="313" spans="1:48" x14ac:dyDescent="0.35">
      <c r="A313" t="s">
        <v>398</v>
      </c>
      <c r="B313" s="1">
        <v>-0.16933674698031662</v>
      </c>
      <c r="C313" s="5">
        <f t="shared" si="125"/>
        <v>0.5</v>
      </c>
      <c r="D313" s="5">
        <f t="shared" si="126"/>
        <v>0.5</v>
      </c>
      <c r="E313" s="1">
        <v>0.37953586230497216</v>
      </c>
      <c r="F313" s="5">
        <f t="shared" si="108"/>
        <v>0</v>
      </c>
      <c r="G313" s="5">
        <f t="shared" si="109"/>
        <v>0</v>
      </c>
      <c r="H313" s="1">
        <v>0.14527370435620224</v>
      </c>
      <c r="I313" s="5">
        <f t="shared" si="110"/>
        <v>0</v>
      </c>
      <c r="J313" s="5">
        <f t="shared" si="111"/>
        <v>0</v>
      </c>
      <c r="K313" s="1">
        <v>0.44915477275027837</v>
      </c>
      <c r="L313" s="5">
        <f t="shared" si="112"/>
        <v>0</v>
      </c>
      <c r="M313" s="5">
        <f t="shared" si="113"/>
        <v>0</v>
      </c>
      <c r="N313" s="8">
        <f t="shared" si="114"/>
        <v>0</v>
      </c>
      <c r="O313" s="8">
        <f t="shared" si="115"/>
        <v>1</v>
      </c>
      <c r="P313" s="8" t="str">
        <f t="shared" si="116"/>
        <v>Nee</v>
      </c>
      <c r="Q313" s="8">
        <f t="shared" si="117"/>
        <v>0</v>
      </c>
      <c r="R313" s="1">
        <v>-1.9252365310648813E-2</v>
      </c>
      <c r="S313" s="8">
        <f t="shared" si="118"/>
        <v>1</v>
      </c>
      <c r="T313" s="1">
        <v>1.203868413800015E-2</v>
      </c>
      <c r="U313" s="8">
        <f t="shared" si="119"/>
        <v>0</v>
      </c>
      <c r="V313" s="1">
        <v>-4.6134932001673026E-3</v>
      </c>
      <c r="W313" s="4">
        <f t="shared" si="120"/>
        <v>1</v>
      </c>
      <c r="X313" s="5">
        <f t="shared" si="121"/>
        <v>0.5</v>
      </c>
      <c r="Y313" s="5">
        <f t="shared" si="122"/>
        <v>0</v>
      </c>
      <c r="Z313" s="1">
        <v>5.4010507104019063E-2</v>
      </c>
      <c r="AA313" s="5">
        <f t="shared" si="127"/>
        <v>0</v>
      </c>
      <c r="AB313" s="5">
        <f t="shared" si="123"/>
        <v>0</v>
      </c>
      <c r="AC313" s="5">
        <f t="shared" si="128"/>
        <v>0.5</v>
      </c>
      <c r="AD313" s="5">
        <f t="shared" si="129"/>
        <v>0</v>
      </c>
      <c r="AE313" s="1">
        <v>0.70799507839058295</v>
      </c>
      <c r="AF313" s="5">
        <f t="shared" si="130"/>
        <v>0</v>
      </c>
      <c r="AG313" s="5">
        <f t="shared" si="131"/>
        <v>0</v>
      </c>
      <c r="AH313" s="1">
        <v>2.1013358973058012E-2</v>
      </c>
      <c r="AI313" s="6">
        <f t="shared" si="124"/>
        <v>0</v>
      </c>
      <c r="AJ313" s="23">
        <v>1882.5033051295611</v>
      </c>
      <c r="AO313" t="s">
        <v>327</v>
      </c>
      <c r="AP313" s="7">
        <v>0.31850000000000001</v>
      </c>
      <c r="AQ313" s="10">
        <f t="shared" si="132"/>
        <v>0.5</v>
      </c>
      <c r="AR313" s="10">
        <f t="shared" si="133"/>
        <v>0.5</v>
      </c>
      <c r="AS313" s="9">
        <f t="shared" si="134"/>
        <v>7</v>
      </c>
      <c r="AV313" s="1"/>
    </row>
    <row r="314" spans="1:48" x14ac:dyDescent="0.35">
      <c r="A314" t="s">
        <v>295</v>
      </c>
      <c r="B314" s="1">
        <v>3.1341680427080493E-2</v>
      </c>
      <c r="C314" s="5">
        <f t="shared" si="125"/>
        <v>0</v>
      </c>
      <c r="D314" s="5">
        <f t="shared" si="126"/>
        <v>0</v>
      </c>
      <c r="E314" s="1">
        <v>0.1473940715327765</v>
      </c>
      <c r="F314" s="5">
        <f t="shared" si="108"/>
        <v>0</v>
      </c>
      <c r="G314" s="5">
        <f t="shared" si="109"/>
        <v>0</v>
      </c>
      <c r="H314" s="1">
        <v>0.18422238966285651</v>
      </c>
      <c r="I314" s="5">
        <f t="shared" si="110"/>
        <v>0</v>
      </c>
      <c r="J314" s="5">
        <f t="shared" si="111"/>
        <v>0</v>
      </c>
      <c r="K314" s="1">
        <v>0.29850615627005894</v>
      </c>
      <c r="L314" s="5">
        <f t="shared" si="112"/>
        <v>0</v>
      </c>
      <c r="M314" s="5">
        <f t="shared" si="113"/>
        <v>0</v>
      </c>
      <c r="N314" s="8">
        <f t="shared" si="114"/>
        <v>0</v>
      </c>
      <c r="O314" s="8">
        <f t="shared" si="115"/>
        <v>0</v>
      </c>
      <c r="P314" s="8" t="str">
        <f t="shared" si="116"/>
        <v>Nee</v>
      </c>
      <c r="Q314" s="8">
        <f t="shared" si="117"/>
        <v>0</v>
      </c>
      <c r="R314" s="1">
        <v>4.9030016407682654E-2</v>
      </c>
      <c r="S314" s="8">
        <f t="shared" si="118"/>
        <v>0</v>
      </c>
      <c r="T314" s="1">
        <v>6.7635479598686474E-2</v>
      </c>
      <c r="U314" s="8">
        <f t="shared" si="119"/>
        <v>0</v>
      </c>
      <c r="V314" s="1">
        <v>1.5903297689853633E-2</v>
      </c>
      <c r="W314" s="4">
        <f t="shared" si="120"/>
        <v>0</v>
      </c>
      <c r="X314" s="5">
        <f t="shared" si="121"/>
        <v>0</v>
      </c>
      <c r="Y314" s="5">
        <f t="shared" si="122"/>
        <v>0</v>
      </c>
      <c r="Z314" s="1">
        <v>2.2079452362248907E-2</v>
      </c>
      <c r="AA314" s="5">
        <f t="shared" si="127"/>
        <v>0</v>
      </c>
      <c r="AB314" s="5">
        <f t="shared" si="123"/>
        <v>0</v>
      </c>
      <c r="AC314" s="5">
        <f t="shared" si="128"/>
        <v>0</v>
      </c>
      <c r="AD314" s="5">
        <f t="shared" si="129"/>
        <v>0</v>
      </c>
      <c r="AE314" s="1">
        <v>0.71901502156243491</v>
      </c>
      <c r="AF314" s="5">
        <f t="shared" si="130"/>
        <v>0</v>
      </c>
      <c r="AG314" s="5">
        <f t="shared" si="131"/>
        <v>0</v>
      </c>
      <c r="AH314" s="1">
        <v>3.8669597963914927E-2</v>
      </c>
      <c r="AI314" s="6">
        <f t="shared" si="124"/>
        <v>0</v>
      </c>
      <c r="AJ314" s="23">
        <v>1870.3521888834234</v>
      </c>
      <c r="AO314" t="s">
        <v>327</v>
      </c>
      <c r="AP314" s="7">
        <v>0.32899999999999996</v>
      </c>
      <c r="AQ314" s="10">
        <f t="shared" si="132"/>
        <v>0.5</v>
      </c>
      <c r="AR314" s="10">
        <f t="shared" si="133"/>
        <v>0.5</v>
      </c>
      <c r="AS314" s="9">
        <f t="shared" si="134"/>
        <v>10</v>
      </c>
      <c r="AV314" s="1"/>
    </row>
    <row r="315" spans="1:48" x14ac:dyDescent="0.35">
      <c r="A315" t="s">
        <v>296</v>
      </c>
      <c r="B315" s="1">
        <v>6.6387554497908882E-2</v>
      </c>
      <c r="C315" s="5">
        <f t="shared" si="125"/>
        <v>0</v>
      </c>
      <c r="D315" s="5">
        <f t="shared" si="126"/>
        <v>0</v>
      </c>
      <c r="E315" s="1">
        <v>0.5636482298724016</v>
      </c>
      <c r="F315" s="5">
        <f t="shared" si="108"/>
        <v>0</v>
      </c>
      <c r="G315" s="5">
        <f t="shared" si="109"/>
        <v>0</v>
      </c>
      <c r="H315" s="1">
        <v>0.53203704525879292</v>
      </c>
      <c r="I315" s="5">
        <f t="shared" si="110"/>
        <v>0</v>
      </c>
      <c r="J315" s="5">
        <f t="shared" si="111"/>
        <v>0</v>
      </c>
      <c r="K315" s="1">
        <v>0.24847849244820269</v>
      </c>
      <c r="L315" s="5">
        <f t="shared" si="112"/>
        <v>0</v>
      </c>
      <c r="M315" s="5">
        <f t="shared" si="113"/>
        <v>0</v>
      </c>
      <c r="N315" s="8">
        <f t="shared" si="114"/>
        <v>0</v>
      </c>
      <c r="O315" s="8">
        <f t="shared" si="115"/>
        <v>0</v>
      </c>
      <c r="P315" s="8" t="str">
        <f t="shared" si="116"/>
        <v>Nee</v>
      </c>
      <c r="Q315" s="8">
        <f t="shared" si="117"/>
        <v>0</v>
      </c>
      <c r="R315" s="1">
        <v>3.6860411108350706E-2</v>
      </c>
      <c r="S315" s="8">
        <f t="shared" si="118"/>
        <v>0</v>
      </c>
      <c r="T315" s="1">
        <v>8.0059027987247733E-2</v>
      </c>
      <c r="U315" s="8">
        <f t="shared" si="119"/>
        <v>0</v>
      </c>
      <c r="V315" s="1">
        <v>4.3700441310968841E-2</v>
      </c>
      <c r="W315" s="4">
        <f t="shared" si="120"/>
        <v>0</v>
      </c>
      <c r="X315" s="5">
        <f t="shared" si="121"/>
        <v>0</v>
      </c>
      <c r="Y315" s="5">
        <f t="shared" si="122"/>
        <v>0</v>
      </c>
      <c r="Z315" s="1">
        <v>1.6160683366039479E-2</v>
      </c>
      <c r="AA315" s="5">
        <f t="shared" si="127"/>
        <v>0.5</v>
      </c>
      <c r="AB315" s="5">
        <f t="shared" si="123"/>
        <v>0</v>
      </c>
      <c r="AC315" s="5">
        <f t="shared" si="128"/>
        <v>0</v>
      </c>
      <c r="AD315" s="5">
        <f t="shared" si="129"/>
        <v>0</v>
      </c>
      <c r="AE315" s="1">
        <v>0.7364876264218293</v>
      </c>
      <c r="AF315" s="5">
        <f t="shared" si="130"/>
        <v>0</v>
      </c>
      <c r="AG315" s="5">
        <f t="shared" si="131"/>
        <v>0</v>
      </c>
      <c r="AH315" s="1">
        <v>1.1491321278923734E-2</v>
      </c>
      <c r="AI315" s="6">
        <f t="shared" si="124"/>
        <v>0</v>
      </c>
      <c r="AJ315" s="23">
        <v>2125.7319557445758</v>
      </c>
      <c r="AO315" t="s">
        <v>326</v>
      </c>
      <c r="AP315" s="7">
        <v>0.23599999999999999</v>
      </c>
      <c r="AQ315" s="10">
        <f t="shared" si="132"/>
        <v>0</v>
      </c>
      <c r="AR315" s="10">
        <f t="shared" si="133"/>
        <v>0</v>
      </c>
      <c r="AS315" s="9">
        <f t="shared" si="134"/>
        <v>9.5</v>
      </c>
      <c r="AV315" s="1"/>
    </row>
    <row r="316" spans="1:48" x14ac:dyDescent="0.35">
      <c r="A316" t="s">
        <v>297</v>
      </c>
      <c r="B316" s="1">
        <v>7.6649767579030151E-2</v>
      </c>
      <c r="C316" s="5">
        <f t="shared" si="125"/>
        <v>0</v>
      </c>
      <c r="D316" s="5">
        <f t="shared" si="126"/>
        <v>0</v>
      </c>
      <c r="E316" s="1">
        <v>1.3594169112587245E-2</v>
      </c>
      <c r="F316" s="5">
        <f t="shared" si="108"/>
        <v>0</v>
      </c>
      <c r="G316" s="5">
        <f t="shared" si="109"/>
        <v>0</v>
      </c>
      <c r="H316" s="1">
        <v>2.2946058674006769E-2</v>
      </c>
      <c r="I316" s="5">
        <f t="shared" si="110"/>
        <v>0</v>
      </c>
      <c r="J316" s="5">
        <f t="shared" si="111"/>
        <v>0</v>
      </c>
      <c r="K316" s="1">
        <v>0.40982465905928195</v>
      </c>
      <c r="L316" s="5">
        <f t="shared" si="112"/>
        <v>0</v>
      </c>
      <c r="M316" s="5">
        <f t="shared" si="113"/>
        <v>0</v>
      </c>
      <c r="N316" s="8">
        <f t="shared" si="114"/>
        <v>0</v>
      </c>
      <c r="O316" s="8">
        <f t="shared" si="115"/>
        <v>0</v>
      </c>
      <c r="P316" s="8" t="str">
        <f t="shared" si="116"/>
        <v>Nee</v>
      </c>
      <c r="Q316" s="8">
        <f t="shared" si="117"/>
        <v>0</v>
      </c>
      <c r="R316" s="1">
        <v>1.7974421016246113E-2</v>
      </c>
      <c r="S316" s="8">
        <f t="shared" si="118"/>
        <v>0</v>
      </c>
      <c r="T316" s="1">
        <v>-1.793808158623893E-2</v>
      </c>
      <c r="U316" s="8">
        <f t="shared" si="119"/>
        <v>1</v>
      </c>
      <c r="V316" s="1">
        <v>7.9556785147527634E-2</v>
      </c>
      <c r="W316" s="4">
        <f t="shared" si="120"/>
        <v>0</v>
      </c>
      <c r="X316" s="5">
        <f t="shared" si="121"/>
        <v>0</v>
      </c>
      <c r="Y316" s="5">
        <f t="shared" si="122"/>
        <v>0</v>
      </c>
      <c r="Z316" s="1">
        <v>8.1136685999971918E-3</v>
      </c>
      <c r="AA316" s="5">
        <f t="shared" si="127"/>
        <v>0.5</v>
      </c>
      <c r="AB316" s="5">
        <f t="shared" si="123"/>
        <v>0</v>
      </c>
      <c r="AC316" s="5">
        <f t="shared" si="128"/>
        <v>0</v>
      </c>
      <c r="AD316" s="5">
        <f t="shared" si="129"/>
        <v>0</v>
      </c>
      <c r="AE316" s="1">
        <v>0.74871852486412849</v>
      </c>
      <c r="AF316" s="5">
        <f t="shared" si="130"/>
        <v>0</v>
      </c>
      <c r="AG316" s="5">
        <f t="shared" si="131"/>
        <v>0</v>
      </c>
      <c r="AH316" s="1">
        <v>3.6334830224752521E-2</v>
      </c>
      <c r="AI316" s="6">
        <f t="shared" si="124"/>
        <v>0</v>
      </c>
      <c r="AJ316" s="23">
        <v>2016.5379193121032</v>
      </c>
      <c r="AO316" t="s">
        <v>326</v>
      </c>
      <c r="AP316" s="7">
        <v>0.21199999999999999</v>
      </c>
      <c r="AQ316" s="10">
        <f t="shared" si="132"/>
        <v>0</v>
      </c>
      <c r="AR316" s="10">
        <f t="shared" si="133"/>
        <v>0</v>
      </c>
      <c r="AS316" s="9">
        <f t="shared" si="134"/>
        <v>9.5</v>
      </c>
      <c r="AV316" s="1"/>
    </row>
    <row r="317" spans="1:48" x14ac:dyDescent="0.35">
      <c r="A317" t="s">
        <v>298</v>
      </c>
      <c r="B317" s="1">
        <v>2.2788056420589852E-2</v>
      </c>
      <c r="C317" s="5">
        <f t="shared" si="125"/>
        <v>0</v>
      </c>
      <c r="D317" s="5">
        <f t="shared" si="126"/>
        <v>0</v>
      </c>
      <c r="E317" s="1">
        <v>0.26354643707638764</v>
      </c>
      <c r="F317" s="5">
        <f t="shared" si="108"/>
        <v>0</v>
      </c>
      <c r="G317" s="5">
        <f t="shared" si="109"/>
        <v>0</v>
      </c>
      <c r="H317" s="1">
        <v>0.25725920498259758</v>
      </c>
      <c r="I317" s="5">
        <f t="shared" si="110"/>
        <v>0</v>
      </c>
      <c r="J317" s="5">
        <f t="shared" si="111"/>
        <v>0</v>
      </c>
      <c r="K317" s="1">
        <v>0.17655859235441229</v>
      </c>
      <c r="L317" s="5">
        <f t="shared" si="112"/>
        <v>0.5</v>
      </c>
      <c r="M317" s="5">
        <f t="shared" si="113"/>
        <v>0</v>
      </c>
      <c r="N317" s="8">
        <f t="shared" si="114"/>
        <v>0</v>
      </c>
      <c r="O317" s="8">
        <f t="shared" si="115"/>
        <v>0</v>
      </c>
      <c r="P317" s="8" t="str">
        <f t="shared" si="116"/>
        <v>Nee</v>
      </c>
      <c r="Q317" s="8">
        <f t="shared" si="117"/>
        <v>0</v>
      </c>
      <c r="R317" s="1">
        <v>5.4817616367820281E-2</v>
      </c>
      <c r="S317" s="8">
        <f t="shared" si="118"/>
        <v>0</v>
      </c>
      <c r="T317" s="1">
        <v>4.4505157292470947E-2</v>
      </c>
      <c r="U317" s="8">
        <f t="shared" si="119"/>
        <v>0</v>
      </c>
      <c r="V317" s="1">
        <v>2.7990474445869207E-2</v>
      </c>
      <c r="W317" s="4">
        <f t="shared" si="120"/>
        <v>0</v>
      </c>
      <c r="X317" s="5">
        <f t="shared" si="121"/>
        <v>0</v>
      </c>
      <c r="Y317" s="5">
        <f t="shared" si="122"/>
        <v>0</v>
      </c>
      <c r="Z317" s="1">
        <v>3.755266532331929E-4</v>
      </c>
      <c r="AA317" s="5">
        <f t="shared" si="127"/>
        <v>0.5</v>
      </c>
      <c r="AB317" s="5">
        <f t="shared" si="123"/>
        <v>0</v>
      </c>
      <c r="AC317" s="5">
        <f t="shared" si="128"/>
        <v>0</v>
      </c>
      <c r="AD317" s="5">
        <f t="shared" si="129"/>
        <v>0</v>
      </c>
      <c r="AE317" s="1">
        <v>0.80445136471881296</v>
      </c>
      <c r="AF317" s="5">
        <f t="shared" si="130"/>
        <v>0.5</v>
      </c>
      <c r="AG317" s="5">
        <f t="shared" si="131"/>
        <v>0.5</v>
      </c>
      <c r="AH317" s="1">
        <v>1.0490034303036078E-2</v>
      </c>
      <c r="AI317" s="6">
        <f t="shared" si="124"/>
        <v>0</v>
      </c>
      <c r="AJ317" s="23">
        <v>2216.974787142763</v>
      </c>
      <c r="AO317" t="s">
        <v>326</v>
      </c>
      <c r="AP317" s="7">
        <v>0.27650000000000002</v>
      </c>
      <c r="AQ317" s="10">
        <f t="shared" si="132"/>
        <v>0.5</v>
      </c>
      <c r="AR317" s="10">
        <f t="shared" si="133"/>
        <v>0</v>
      </c>
      <c r="AS317" s="9">
        <f t="shared" si="134"/>
        <v>8</v>
      </c>
      <c r="AV317" s="1"/>
    </row>
    <row r="318" spans="1:48" x14ac:dyDescent="0.35">
      <c r="A318" t="s">
        <v>299</v>
      </c>
      <c r="B318" s="1">
        <v>6.2743369922281869E-2</v>
      </c>
      <c r="C318" s="5">
        <f t="shared" si="125"/>
        <v>0</v>
      </c>
      <c r="D318" s="5">
        <f t="shared" si="126"/>
        <v>0</v>
      </c>
      <c r="E318" s="1">
        <v>2.2217771011938146E-2</v>
      </c>
      <c r="F318" s="5">
        <f t="shared" si="108"/>
        <v>0</v>
      </c>
      <c r="G318" s="5">
        <f t="shared" si="109"/>
        <v>0</v>
      </c>
      <c r="H318" s="1">
        <v>3.0224661485457896E-2</v>
      </c>
      <c r="I318" s="5">
        <f t="shared" si="110"/>
        <v>0</v>
      </c>
      <c r="J318" s="5">
        <f t="shared" si="111"/>
        <v>0</v>
      </c>
      <c r="K318" s="1">
        <v>0.53956716878963529</v>
      </c>
      <c r="L318" s="5">
        <f t="shared" si="112"/>
        <v>0</v>
      </c>
      <c r="M318" s="5">
        <f t="shared" si="113"/>
        <v>0</v>
      </c>
      <c r="N318" s="8">
        <f t="shared" si="114"/>
        <v>0</v>
      </c>
      <c r="O318" s="8">
        <f t="shared" si="115"/>
        <v>0</v>
      </c>
      <c r="P318" s="8" t="str">
        <f t="shared" si="116"/>
        <v>Nee</v>
      </c>
      <c r="Q318" s="8">
        <f t="shared" si="117"/>
        <v>0</v>
      </c>
      <c r="R318" s="1">
        <v>8.2796070304704886E-2</v>
      </c>
      <c r="S318" s="8">
        <f t="shared" si="118"/>
        <v>0</v>
      </c>
      <c r="T318" s="1">
        <v>9.5150377580863421E-2</v>
      </c>
      <c r="U318" s="8">
        <f t="shared" si="119"/>
        <v>0</v>
      </c>
      <c r="V318" s="1">
        <v>4.2192132040701866E-2</v>
      </c>
      <c r="W318" s="4">
        <f t="shared" si="120"/>
        <v>0</v>
      </c>
      <c r="X318" s="5">
        <f t="shared" si="121"/>
        <v>0</v>
      </c>
      <c r="Y318" s="5">
        <f t="shared" si="122"/>
        <v>0</v>
      </c>
      <c r="Z318" s="1">
        <v>2.0380979088214086E-2</v>
      </c>
      <c r="AA318" s="5">
        <f t="shared" si="127"/>
        <v>0</v>
      </c>
      <c r="AB318" s="5">
        <f t="shared" si="123"/>
        <v>0</v>
      </c>
      <c r="AC318" s="5">
        <f t="shared" si="128"/>
        <v>0</v>
      </c>
      <c r="AD318" s="5">
        <f t="shared" si="129"/>
        <v>0</v>
      </c>
      <c r="AE318" s="1">
        <v>0.7811766785588018</v>
      </c>
      <c r="AF318" s="5">
        <f t="shared" si="130"/>
        <v>0.5</v>
      </c>
      <c r="AG318" s="5">
        <f t="shared" si="131"/>
        <v>0</v>
      </c>
      <c r="AH318" s="1">
        <v>5.0894474664600897E-3</v>
      </c>
      <c r="AI318" s="6">
        <f t="shared" si="124"/>
        <v>0</v>
      </c>
      <c r="AJ318" s="23">
        <v>2603.5022860381637</v>
      </c>
      <c r="AN318" s="5">
        <v>1</v>
      </c>
      <c r="AO318" t="s">
        <v>326</v>
      </c>
      <c r="AP318" s="7">
        <v>0.28100000000000003</v>
      </c>
      <c r="AQ318" s="10">
        <f t="shared" si="132"/>
        <v>0.5</v>
      </c>
      <c r="AR318" s="10">
        <f t="shared" si="133"/>
        <v>0</v>
      </c>
      <c r="AS318" s="9">
        <f t="shared" si="134"/>
        <v>8.5</v>
      </c>
      <c r="AV318" s="1"/>
    </row>
    <row r="319" spans="1:48" x14ac:dyDescent="0.35">
      <c r="A319" t="s">
        <v>300</v>
      </c>
      <c r="B319" s="1">
        <v>-9.0937702745606891E-2</v>
      </c>
      <c r="C319" s="5">
        <f t="shared" si="125"/>
        <v>0.5</v>
      </c>
      <c r="D319" s="5">
        <f t="shared" si="126"/>
        <v>0.5</v>
      </c>
      <c r="E319" s="1">
        <v>0.8711925237773146</v>
      </c>
      <c r="F319" s="5">
        <f t="shared" si="108"/>
        <v>0</v>
      </c>
      <c r="G319" s="5">
        <f t="shared" si="109"/>
        <v>0</v>
      </c>
      <c r="H319" s="1">
        <v>0.58374909929185714</v>
      </c>
      <c r="I319" s="5">
        <f t="shared" si="110"/>
        <v>0</v>
      </c>
      <c r="J319" s="5">
        <f t="shared" si="111"/>
        <v>0</v>
      </c>
      <c r="K319" s="1">
        <v>0.36786473366927047</v>
      </c>
      <c r="L319" s="5">
        <f t="shared" si="112"/>
        <v>0</v>
      </c>
      <c r="M319" s="5">
        <f t="shared" si="113"/>
        <v>0</v>
      </c>
      <c r="N319" s="8">
        <f t="shared" si="114"/>
        <v>0</v>
      </c>
      <c r="O319" s="8">
        <f t="shared" si="115"/>
        <v>1</v>
      </c>
      <c r="P319" s="8" t="str">
        <f t="shared" si="116"/>
        <v>Nee</v>
      </c>
      <c r="Q319" s="8">
        <f t="shared" si="117"/>
        <v>0</v>
      </c>
      <c r="R319" s="1">
        <v>6.7067803513012865E-3</v>
      </c>
      <c r="S319" s="8">
        <f t="shared" si="118"/>
        <v>0</v>
      </c>
      <c r="T319" s="1">
        <v>3.3025156346531109E-2</v>
      </c>
      <c r="U319" s="8">
        <f t="shared" si="119"/>
        <v>0</v>
      </c>
      <c r="V319" s="1">
        <v>-3.368165316179617E-3</v>
      </c>
      <c r="W319" s="4">
        <f t="shared" si="120"/>
        <v>1</v>
      </c>
      <c r="X319" s="5">
        <f t="shared" si="121"/>
        <v>0</v>
      </c>
      <c r="Y319" s="5">
        <f t="shared" si="122"/>
        <v>0</v>
      </c>
      <c r="Z319" s="1">
        <v>3.3672680590257166E-2</v>
      </c>
      <c r="AA319" s="5">
        <f t="shared" si="127"/>
        <v>0</v>
      </c>
      <c r="AB319" s="5">
        <f t="shared" si="123"/>
        <v>0</v>
      </c>
      <c r="AC319" s="5">
        <f t="shared" si="128"/>
        <v>0</v>
      </c>
      <c r="AD319" s="5">
        <f t="shared" si="129"/>
        <v>0</v>
      </c>
      <c r="AE319" s="1">
        <v>0.65592163748502263</v>
      </c>
      <c r="AF319" s="5">
        <f t="shared" si="130"/>
        <v>0</v>
      </c>
      <c r="AG319" s="5">
        <f t="shared" si="131"/>
        <v>0</v>
      </c>
      <c r="AH319" s="1">
        <v>4.3168356275571897E-2</v>
      </c>
      <c r="AI319" s="6">
        <f t="shared" si="124"/>
        <v>0</v>
      </c>
      <c r="AJ319" s="23">
        <v>2010.0260822314799</v>
      </c>
      <c r="AO319" t="s">
        <v>327</v>
      </c>
      <c r="AP319" s="7">
        <v>0.26349999999999996</v>
      </c>
      <c r="AQ319" s="10">
        <f t="shared" si="132"/>
        <v>0.5</v>
      </c>
      <c r="AR319" s="10">
        <f t="shared" si="133"/>
        <v>0</v>
      </c>
      <c r="AS319" s="9">
        <f t="shared" si="134"/>
        <v>8</v>
      </c>
      <c r="AV319" s="1"/>
    </row>
    <row r="320" spans="1:48" x14ac:dyDescent="0.35">
      <c r="A320" t="s">
        <v>301</v>
      </c>
      <c r="B320" s="1">
        <v>1.5407226206093845E-2</v>
      </c>
      <c r="C320" s="5">
        <f t="shared" si="125"/>
        <v>0</v>
      </c>
      <c r="D320" s="5">
        <f t="shared" si="126"/>
        <v>0</v>
      </c>
      <c r="E320" s="1">
        <v>0.22398674307809155</v>
      </c>
      <c r="F320" s="5">
        <f t="shared" si="108"/>
        <v>0</v>
      </c>
      <c r="G320" s="5">
        <f t="shared" si="109"/>
        <v>0</v>
      </c>
      <c r="H320" s="1">
        <v>0.14052554226137046</v>
      </c>
      <c r="I320" s="5">
        <f t="shared" si="110"/>
        <v>0</v>
      </c>
      <c r="J320" s="5">
        <f t="shared" si="111"/>
        <v>0</v>
      </c>
      <c r="K320" s="1">
        <v>0.46368369958520872</v>
      </c>
      <c r="L320" s="5">
        <f t="shared" si="112"/>
        <v>0</v>
      </c>
      <c r="M320" s="5">
        <f t="shared" si="113"/>
        <v>0</v>
      </c>
      <c r="N320" s="8">
        <f t="shared" si="114"/>
        <v>0</v>
      </c>
      <c r="O320" s="8">
        <f t="shared" si="115"/>
        <v>0</v>
      </c>
      <c r="P320" s="8" t="str">
        <f t="shared" si="116"/>
        <v>Nee</v>
      </c>
      <c r="Q320" s="8">
        <f t="shared" si="117"/>
        <v>0</v>
      </c>
      <c r="R320" s="1">
        <v>7.5694347846246582E-2</v>
      </c>
      <c r="S320" s="8">
        <f t="shared" si="118"/>
        <v>0</v>
      </c>
      <c r="T320" s="1">
        <v>8.1160219822190155E-3</v>
      </c>
      <c r="U320" s="8">
        <f t="shared" si="119"/>
        <v>0</v>
      </c>
      <c r="V320" s="1">
        <v>5.4842623371243134E-2</v>
      </c>
      <c r="W320" s="4">
        <f t="shared" si="120"/>
        <v>0</v>
      </c>
      <c r="X320" s="5">
        <f t="shared" si="121"/>
        <v>0</v>
      </c>
      <c r="Y320" s="5">
        <f t="shared" si="122"/>
        <v>0</v>
      </c>
      <c r="Z320" s="1">
        <v>1.1538158037502097E-2</v>
      </c>
      <c r="AA320" s="5">
        <f t="shared" si="127"/>
        <v>0.5</v>
      </c>
      <c r="AB320" s="5">
        <f t="shared" si="123"/>
        <v>0</v>
      </c>
      <c r="AC320" s="5">
        <f t="shared" si="128"/>
        <v>0</v>
      </c>
      <c r="AD320" s="5">
        <f t="shared" si="129"/>
        <v>0</v>
      </c>
      <c r="AE320" s="1">
        <v>0.72600388632978563</v>
      </c>
      <c r="AF320" s="5">
        <f t="shared" si="130"/>
        <v>0</v>
      </c>
      <c r="AG320" s="5">
        <f t="shared" si="131"/>
        <v>0</v>
      </c>
      <c r="AH320" s="1">
        <v>2.6047283007367937E-2</v>
      </c>
      <c r="AI320" s="6">
        <f t="shared" si="124"/>
        <v>0</v>
      </c>
      <c r="AJ320" s="23">
        <v>2431.6068637444782</v>
      </c>
      <c r="AO320" t="s">
        <v>326</v>
      </c>
      <c r="AP320" s="7">
        <v>0.19199999999999998</v>
      </c>
      <c r="AQ320" s="10">
        <f t="shared" si="132"/>
        <v>0</v>
      </c>
      <c r="AR320" s="10">
        <f t="shared" si="133"/>
        <v>0</v>
      </c>
      <c r="AS320" s="9">
        <f t="shared" si="134"/>
        <v>9.5</v>
      </c>
      <c r="AV320" s="1"/>
    </row>
    <row r="321" spans="1:48" x14ac:dyDescent="0.35">
      <c r="A321" t="s">
        <v>302</v>
      </c>
      <c r="B321" s="1">
        <v>4.9048091458805745E-2</v>
      </c>
      <c r="C321" s="5">
        <f t="shared" si="125"/>
        <v>0</v>
      </c>
      <c r="D321" s="5">
        <f t="shared" si="126"/>
        <v>0</v>
      </c>
      <c r="E321" s="1">
        <v>-7.9837490551776261E-2</v>
      </c>
      <c r="F321" s="5">
        <f t="shared" si="108"/>
        <v>0</v>
      </c>
      <c r="G321" s="5">
        <f t="shared" si="109"/>
        <v>0</v>
      </c>
      <c r="H321" s="1">
        <v>-6.2968159486016625E-2</v>
      </c>
      <c r="I321" s="5">
        <f t="shared" si="110"/>
        <v>0</v>
      </c>
      <c r="J321" s="5">
        <f t="shared" si="111"/>
        <v>0</v>
      </c>
      <c r="K321" s="1">
        <v>0.46413166380501697</v>
      </c>
      <c r="L321" s="5">
        <f t="shared" si="112"/>
        <v>0</v>
      </c>
      <c r="M321" s="5">
        <f t="shared" si="113"/>
        <v>0</v>
      </c>
      <c r="N321" s="8">
        <f t="shared" si="114"/>
        <v>0</v>
      </c>
      <c r="O321" s="8">
        <f t="shared" si="115"/>
        <v>0</v>
      </c>
      <c r="P321" s="8" t="str">
        <f t="shared" si="116"/>
        <v>Nee</v>
      </c>
      <c r="Q321" s="8">
        <f t="shared" si="117"/>
        <v>0</v>
      </c>
      <c r="R321" s="1">
        <v>8.7892898719441212E-2</v>
      </c>
      <c r="S321" s="8">
        <f t="shared" si="118"/>
        <v>0</v>
      </c>
      <c r="T321" s="1">
        <v>0.15181934174724446</v>
      </c>
      <c r="U321" s="8">
        <f t="shared" si="119"/>
        <v>0</v>
      </c>
      <c r="V321" s="1">
        <v>0.1425146447467876</v>
      </c>
      <c r="W321" s="4">
        <f t="shared" si="120"/>
        <v>0</v>
      </c>
      <c r="X321" s="5">
        <f t="shared" si="121"/>
        <v>0</v>
      </c>
      <c r="Y321" s="5">
        <f t="shared" si="122"/>
        <v>0</v>
      </c>
      <c r="Z321" s="1">
        <v>3.2410359977324263E-2</v>
      </c>
      <c r="AA321" s="5">
        <f t="shared" si="127"/>
        <v>0</v>
      </c>
      <c r="AB321" s="5">
        <f t="shared" si="123"/>
        <v>0</v>
      </c>
      <c r="AC321" s="5">
        <f t="shared" si="128"/>
        <v>0</v>
      </c>
      <c r="AD321" s="5">
        <f t="shared" si="129"/>
        <v>0</v>
      </c>
      <c r="AE321" s="1">
        <v>0.64504204459561598</v>
      </c>
      <c r="AF321" s="5">
        <f t="shared" si="130"/>
        <v>0</v>
      </c>
      <c r="AG321" s="5">
        <f t="shared" si="131"/>
        <v>0</v>
      </c>
      <c r="AH321" s="1">
        <v>3.5836542451660049E-2</v>
      </c>
      <c r="AI321" s="6">
        <f t="shared" si="124"/>
        <v>0</v>
      </c>
      <c r="AJ321" s="23">
        <v>1523.8527535999358</v>
      </c>
      <c r="AL321" s="5">
        <v>1</v>
      </c>
      <c r="AO321" t="s">
        <v>327</v>
      </c>
      <c r="AP321" s="7">
        <v>0.189</v>
      </c>
      <c r="AQ321" s="10">
        <f t="shared" si="132"/>
        <v>0</v>
      </c>
      <c r="AR321" s="10">
        <f t="shared" si="133"/>
        <v>0</v>
      </c>
      <c r="AS321" s="9">
        <f t="shared" si="134"/>
        <v>9</v>
      </c>
      <c r="AV321" s="1"/>
    </row>
    <row r="322" spans="1:48" x14ac:dyDescent="0.35">
      <c r="A322" t="s">
        <v>303</v>
      </c>
      <c r="B322" s="1">
        <v>5.9478478816214389E-2</v>
      </c>
      <c r="C322" s="5">
        <f t="shared" si="125"/>
        <v>0</v>
      </c>
      <c r="D322" s="5">
        <f t="shared" si="126"/>
        <v>0</v>
      </c>
      <c r="E322" s="1">
        <v>-0.23467076134931728</v>
      </c>
      <c r="F322" s="5">
        <f t="shared" ref="F322:F344" si="135">IF(E322&gt;100%,0.5,0)</f>
        <v>0</v>
      </c>
      <c r="G322" s="5">
        <f t="shared" ref="G322:G344" si="136">IF(E322&gt;130%,0.5,0)</f>
        <v>0</v>
      </c>
      <c r="H322" s="1">
        <v>-0.20825523827885614</v>
      </c>
      <c r="I322" s="5">
        <f t="shared" ref="I322:I344" si="137">IF(H322&gt;90%,0.5,0)</f>
        <v>0</v>
      </c>
      <c r="J322" s="5">
        <f t="shared" ref="J322:J344" si="138">IF(H322&gt;120%,0.5,0)</f>
        <v>0</v>
      </c>
      <c r="K322" s="1">
        <v>0.59165597795975988</v>
      </c>
      <c r="L322" s="5">
        <f t="shared" ref="L322:L344" si="139">IF(K322&lt;20%,0.5,0)</f>
        <v>0</v>
      </c>
      <c r="M322" s="5">
        <f t="shared" ref="M322:M344" si="140">IF(K322&lt;0%,0.5,0)</f>
        <v>0</v>
      </c>
      <c r="N322" s="8">
        <f t="shared" ref="N322:N344" si="141">IF(SUM(G322,J322,M322)&gt;0,1,0)</f>
        <v>0</v>
      </c>
      <c r="O322" s="8">
        <f t="shared" ref="O322:O344" si="142">IF(SUM(W322,AD322)&gt;0,1,0)</f>
        <v>0</v>
      </c>
      <c r="P322" s="8" t="str">
        <f t="shared" ref="P322:P344" si="143">IF(SUM(N322,O322)&gt;1,"Ja","Nee")</f>
        <v>Nee</v>
      </c>
      <c r="Q322" s="8">
        <f t="shared" ref="Q322:Q344" si="144">IF(P322="ja",1,0)</f>
        <v>0</v>
      </c>
      <c r="R322" s="1">
        <v>6.6526293344705348E-2</v>
      </c>
      <c r="S322" s="8">
        <f t="shared" ref="S322:S344" si="145">IF(R322&lt;0%,1,0)</f>
        <v>0</v>
      </c>
      <c r="T322" s="1">
        <v>6.0740740740740741E-2</v>
      </c>
      <c r="U322" s="8">
        <f t="shared" ref="U322:U344" si="146">IF(T322&lt;0%,1,0)</f>
        <v>0</v>
      </c>
      <c r="V322" s="1">
        <v>6.8367887956262183E-2</v>
      </c>
      <c r="W322" s="4">
        <f t="shared" ref="W322:W344" si="147">IF(V322&lt;0%,1,0)</f>
        <v>0</v>
      </c>
      <c r="X322" s="5">
        <f t="shared" ref="X322:X344" si="148">IF(SUM(S322,U322,W322)&gt;1,0.5,0)</f>
        <v>0</v>
      </c>
      <c r="Y322" s="5">
        <f t="shared" ref="Y322:Y344" si="149">IF(SUM(S322,U322,W322)&gt;2,0.5,0)</f>
        <v>0</v>
      </c>
      <c r="Z322" s="1">
        <v>6.6291856309690211E-3</v>
      </c>
      <c r="AA322" s="5">
        <f t="shared" si="127"/>
        <v>0.5</v>
      </c>
      <c r="AB322" s="5">
        <f t="shared" ref="AB322:AB344" si="150">IF(Z322&lt;0%,0.5,0)</f>
        <v>0</v>
      </c>
      <c r="AC322" s="5">
        <f t="shared" si="128"/>
        <v>0</v>
      </c>
      <c r="AD322" s="5">
        <f t="shared" si="129"/>
        <v>0</v>
      </c>
      <c r="AE322" s="1">
        <v>0.69974316424405592</v>
      </c>
      <c r="AF322" s="5">
        <f t="shared" si="130"/>
        <v>0</v>
      </c>
      <c r="AG322" s="5">
        <f t="shared" si="131"/>
        <v>0</v>
      </c>
      <c r="AH322" s="1">
        <v>2.6266868493513305E-2</v>
      </c>
      <c r="AI322" s="6">
        <f t="shared" ref="AI322:AI344" si="151">IF(AH322&lt;0%,1,0)</f>
        <v>0</v>
      </c>
      <c r="AJ322" s="23">
        <v>1999.9603321699362</v>
      </c>
      <c r="AO322" t="s">
        <v>326</v>
      </c>
      <c r="AP322" s="7">
        <v>0.20600000000000002</v>
      </c>
      <c r="AQ322" s="10">
        <f t="shared" si="132"/>
        <v>0</v>
      </c>
      <c r="AR322" s="10">
        <f t="shared" si="133"/>
        <v>0</v>
      </c>
      <c r="AS322" s="9">
        <f t="shared" si="134"/>
        <v>9.5</v>
      </c>
      <c r="AV322" s="1"/>
    </row>
    <row r="323" spans="1:48" x14ac:dyDescent="0.35">
      <c r="A323" t="s">
        <v>304</v>
      </c>
      <c r="B323" s="1">
        <v>2.2911751176007952E-2</v>
      </c>
      <c r="C323" s="5">
        <f t="shared" ref="C323:C344" si="152">IF(B323&lt;-4%,0.5,0)</f>
        <v>0</v>
      </c>
      <c r="D323" s="5">
        <f t="shared" ref="D323:D344" si="153">IF(B323&lt;-4.75%,0.5,0)</f>
        <v>0</v>
      </c>
      <c r="E323" s="1">
        <v>0.4414221905652258</v>
      </c>
      <c r="F323" s="5">
        <f t="shared" si="135"/>
        <v>0</v>
      </c>
      <c r="G323" s="5">
        <f t="shared" si="136"/>
        <v>0</v>
      </c>
      <c r="H323" s="1">
        <v>0.44418940776684623</v>
      </c>
      <c r="I323" s="5">
        <f t="shared" si="137"/>
        <v>0</v>
      </c>
      <c r="J323" s="5">
        <f t="shared" si="138"/>
        <v>0</v>
      </c>
      <c r="K323" s="1">
        <v>0.24111811667491553</v>
      </c>
      <c r="L323" s="5">
        <f t="shared" si="139"/>
        <v>0</v>
      </c>
      <c r="M323" s="5">
        <f t="shared" si="140"/>
        <v>0</v>
      </c>
      <c r="N323" s="8">
        <f t="shared" si="141"/>
        <v>0</v>
      </c>
      <c r="O323" s="8">
        <f t="shared" si="142"/>
        <v>0</v>
      </c>
      <c r="P323" s="8" t="str">
        <f t="shared" si="143"/>
        <v>Nee</v>
      </c>
      <c r="Q323" s="8">
        <f t="shared" si="144"/>
        <v>0</v>
      </c>
      <c r="R323" s="1">
        <v>-3.2604956822419755E-2</v>
      </c>
      <c r="S323" s="8">
        <f t="shared" si="145"/>
        <v>1</v>
      </c>
      <c r="T323" s="1">
        <v>2.2237308341888268E-2</v>
      </c>
      <c r="U323" s="8">
        <f t="shared" si="146"/>
        <v>0</v>
      </c>
      <c r="V323" s="1">
        <v>5.8985887904554155E-2</v>
      </c>
      <c r="W323" s="4">
        <f t="shared" si="147"/>
        <v>0</v>
      </c>
      <c r="X323" s="5">
        <f t="shared" si="148"/>
        <v>0</v>
      </c>
      <c r="Y323" s="5">
        <f t="shared" si="149"/>
        <v>0</v>
      </c>
      <c r="Z323" s="1">
        <v>4.1156568579441749E-2</v>
      </c>
      <c r="AA323" s="5">
        <f t="shared" ref="AA323:AA344" si="154">IF(Z323&lt;2%,0.5,0)</f>
        <v>0</v>
      </c>
      <c r="AB323" s="5">
        <f t="shared" si="150"/>
        <v>0</v>
      </c>
      <c r="AC323" s="5">
        <f t="shared" ref="AC323:AC344" si="155">IF(Z323&gt;5%,0.5,0)</f>
        <v>0</v>
      </c>
      <c r="AD323" s="5">
        <f t="shared" ref="AD323:AD344" si="156">IF(Z323&gt;7%,0.5,0)</f>
        <v>0</v>
      </c>
      <c r="AE323" s="1">
        <v>0.65105921824200952</v>
      </c>
      <c r="AF323" s="5">
        <f t="shared" ref="AF323:AF344" si="157">IF(AE323&gt;75%,0.5,0)</f>
        <v>0</v>
      </c>
      <c r="AG323" s="5">
        <f t="shared" ref="AG323:AG344" si="158">IF(AE323&gt;80%,0.5,0)</f>
        <v>0</v>
      </c>
      <c r="AH323" s="1">
        <v>4.1627960617867624E-2</v>
      </c>
      <c r="AI323" s="6">
        <f t="shared" si="151"/>
        <v>0</v>
      </c>
      <c r="AJ323" s="23">
        <v>1704.8652712863238</v>
      </c>
      <c r="AL323" s="5">
        <v>1</v>
      </c>
      <c r="AO323" t="s">
        <v>327</v>
      </c>
      <c r="AP323" s="7">
        <v>0.19</v>
      </c>
      <c r="AQ323" s="10">
        <f t="shared" ref="AQ323:AQ344" si="159">IF(AP323&gt;25%,0.5,0)</f>
        <v>0</v>
      </c>
      <c r="AR323" s="10">
        <f t="shared" ref="AR323:AR344" si="160">IF(AP323&gt;30%,0.5,0)</f>
        <v>0</v>
      </c>
      <c r="AS323" s="9">
        <f t="shared" ref="AS323:AS344" si="161">SUM(10,-C323,-D323,-F323,-G323,-I323,-J323,-L323,-M323,-W323,-X323,-Y323,-AA323,-AB323,-AC323,-AD323,-AF323,-AG323,-AI323,-AK323,-AL323,-AM323,-AN323)</f>
        <v>9</v>
      </c>
      <c r="AV323" s="1"/>
    </row>
    <row r="324" spans="1:48" x14ac:dyDescent="0.35">
      <c r="A324" t="s">
        <v>305</v>
      </c>
      <c r="B324" s="1">
        <v>-4.0762975910023556E-2</v>
      </c>
      <c r="C324" s="5">
        <f t="shared" si="152"/>
        <v>0.5</v>
      </c>
      <c r="D324" s="5">
        <f t="shared" si="153"/>
        <v>0</v>
      </c>
      <c r="E324" s="1">
        <v>0.46868303062542749</v>
      </c>
      <c r="F324" s="5">
        <f t="shared" si="135"/>
        <v>0</v>
      </c>
      <c r="G324" s="5">
        <f t="shared" si="136"/>
        <v>0</v>
      </c>
      <c r="H324" s="1">
        <v>0.47701041112546549</v>
      </c>
      <c r="I324" s="5">
        <f t="shared" si="137"/>
        <v>0</v>
      </c>
      <c r="J324" s="5">
        <f t="shared" si="138"/>
        <v>0</v>
      </c>
      <c r="K324" s="1">
        <v>0.21164766409180541</v>
      </c>
      <c r="L324" s="5">
        <f t="shared" si="139"/>
        <v>0</v>
      </c>
      <c r="M324" s="5">
        <f t="shared" si="140"/>
        <v>0</v>
      </c>
      <c r="N324" s="8">
        <f t="shared" si="141"/>
        <v>0</v>
      </c>
      <c r="O324" s="8">
        <f t="shared" si="142"/>
        <v>1</v>
      </c>
      <c r="P324" s="8" t="str">
        <f t="shared" si="143"/>
        <v>Nee</v>
      </c>
      <c r="Q324" s="8">
        <f t="shared" si="144"/>
        <v>0</v>
      </c>
      <c r="R324" s="1">
        <v>-3.2576037109272045E-2</v>
      </c>
      <c r="S324" s="8">
        <f t="shared" si="145"/>
        <v>1</v>
      </c>
      <c r="T324" s="1">
        <v>-2.2164922893836467E-2</v>
      </c>
      <c r="U324" s="8">
        <f t="shared" si="146"/>
        <v>1</v>
      </c>
      <c r="V324" s="1">
        <v>-3.4805076373584619E-2</v>
      </c>
      <c r="W324" s="4">
        <f t="shared" si="147"/>
        <v>1</v>
      </c>
      <c r="X324" s="5">
        <f t="shared" si="148"/>
        <v>0.5</v>
      </c>
      <c r="Y324" s="5">
        <f t="shared" si="149"/>
        <v>0.5</v>
      </c>
      <c r="Z324" s="1">
        <v>1.6315829470324492E-2</v>
      </c>
      <c r="AA324" s="5">
        <f t="shared" si="154"/>
        <v>0.5</v>
      </c>
      <c r="AB324" s="5">
        <f t="shared" si="150"/>
        <v>0</v>
      </c>
      <c r="AC324" s="5">
        <f t="shared" si="155"/>
        <v>0</v>
      </c>
      <c r="AD324" s="5">
        <f t="shared" si="156"/>
        <v>0</v>
      </c>
      <c r="AE324" s="1">
        <v>0.72576943536742911</v>
      </c>
      <c r="AF324" s="5">
        <f t="shared" si="157"/>
        <v>0</v>
      </c>
      <c r="AG324" s="5">
        <f t="shared" si="158"/>
        <v>0</v>
      </c>
      <c r="AH324" s="1">
        <v>3.6124927740552558E-2</v>
      </c>
      <c r="AI324" s="6">
        <f t="shared" si="151"/>
        <v>0</v>
      </c>
      <c r="AJ324" s="23">
        <v>1939.5584464397577</v>
      </c>
      <c r="AO324" t="s">
        <v>327</v>
      </c>
      <c r="AP324" s="7">
        <v>0.31899999999999995</v>
      </c>
      <c r="AQ324" s="10">
        <f t="shared" si="159"/>
        <v>0.5</v>
      </c>
      <c r="AR324" s="10">
        <f t="shared" si="160"/>
        <v>0.5</v>
      </c>
      <c r="AS324" s="9">
        <f t="shared" si="161"/>
        <v>7</v>
      </c>
      <c r="AV324" s="1"/>
    </row>
    <row r="325" spans="1:48" x14ac:dyDescent="0.35">
      <c r="A325" t="s">
        <v>306</v>
      </c>
      <c r="B325" s="1">
        <v>2.0926792995530279E-2</v>
      </c>
      <c r="C325" s="5">
        <f t="shared" si="152"/>
        <v>0</v>
      </c>
      <c r="D325" s="5">
        <f t="shared" si="153"/>
        <v>0</v>
      </c>
      <c r="E325" s="1">
        <v>0.55871513903529202</v>
      </c>
      <c r="F325" s="5">
        <f t="shared" si="135"/>
        <v>0</v>
      </c>
      <c r="G325" s="5">
        <f t="shared" si="136"/>
        <v>0</v>
      </c>
      <c r="H325" s="1">
        <v>0.52379574927070827</v>
      </c>
      <c r="I325" s="5">
        <f t="shared" si="137"/>
        <v>0</v>
      </c>
      <c r="J325" s="5">
        <f t="shared" si="138"/>
        <v>0</v>
      </c>
      <c r="K325" s="1">
        <v>0.362817411613303</v>
      </c>
      <c r="L325" s="5">
        <f t="shared" si="139"/>
        <v>0</v>
      </c>
      <c r="M325" s="5">
        <f t="shared" si="140"/>
        <v>0</v>
      </c>
      <c r="N325" s="8">
        <f t="shared" si="141"/>
        <v>0</v>
      </c>
      <c r="O325" s="8">
        <f t="shared" si="142"/>
        <v>0</v>
      </c>
      <c r="P325" s="8" t="str">
        <f t="shared" si="143"/>
        <v>Nee</v>
      </c>
      <c r="Q325" s="8">
        <f t="shared" si="144"/>
        <v>0</v>
      </c>
      <c r="R325" s="1">
        <v>-7.1848951650953161E-3</v>
      </c>
      <c r="S325" s="8">
        <f t="shared" si="145"/>
        <v>1</v>
      </c>
      <c r="T325" s="1">
        <v>2.1861394081712809E-2</v>
      </c>
      <c r="U325" s="8">
        <f t="shared" si="146"/>
        <v>0</v>
      </c>
      <c r="V325" s="1">
        <v>2.0207715376004052E-2</v>
      </c>
      <c r="W325" s="4">
        <f t="shared" si="147"/>
        <v>0</v>
      </c>
      <c r="X325" s="5">
        <f t="shared" si="148"/>
        <v>0</v>
      </c>
      <c r="Y325" s="5">
        <f t="shared" si="149"/>
        <v>0</v>
      </c>
      <c r="Z325" s="1">
        <v>3.9426699025159545E-4</v>
      </c>
      <c r="AA325" s="5">
        <f t="shared" si="154"/>
        <v>0.5</v>
      </c>
      <c r="AB325" s="5">
        <f t="shared" si="150"/>
        <v>0</v>
      </c>
      <c r="AC325" s="5">
        <f t="shared" si="155"/>
        <v>0</v>
      </c>
      <c r="AD325" s="5">
        <f t="shared" si="156"/>
        <v>0</v>
      </c>
      <c r="AE325" s="1">
        <v>0.69245540493058455</v>
      </c>
      <c r="AF325" s="5">
        <f t="shared" si="157"/>
        <v>0</v>
      </c>
      <c r="AG325" s="5">
        <f t="shared" si="158"/>
        <v>0</v>
      </c>
      <c r="AH325" s="1">
        <v>1.813207144823038E-2</v>
      </c>
      <c r="AI325" s="6">
        <f t="shared" si="151"/>
        <v>0</v>
      </c>
      <c r="AJ325" s="23">
        <v>2621.1323936916287</v>
      </c>
      <c r="AN325" s="5">
        <v>1</v>
      </c>
      <c r="AO325" t="s">
        <v>326</v>
      </c>
      <c r="AP325" s="7">
        <v>0.23699999999999999</v>
      </c>
      <c r="AQ325" s="10">
        <f t="shared" si="159"/>
        <v>0</v>
      </c>
      <c r="AR325" s="10">
        <f t="shared" si="160"/>
        <v>0</v>
      </c>
      <c r="AS325" s="9">
        <f t="shared" si="161"/>
        <v>8.5</v>
      </c>
      <c r="AV325" s="1"/>
    </row>
    <row r="326" spans="1:48" x14ac:dyDescent="0.35">
      <c r="A326" t="s">
        <v>307</v>
      </c>
      <c r="B326" s="1">
        <v>6.7680684533604249E-2</v>
      </c>
      <c r="C326" s="5">
        <f t="shared" si="152"/>
        <v>0</v>
      </c>
      <c r="D326" s="5">
        <f t="shared" si="153"/>
        <v>0</v>
      </c>
      <c r="E326" s="1">
        <v>-0.11012062329188547</v>
      </c>
      <c r="F326" s="5">
        <f t="shared" si="135"/>
        <v>0</v>
      </c>
      <c r="G326" s="5">
        <f t="shared" si="136"/>
        <v>0</v>
      </c>
      <c r="H326" s="1">
        <v>-9.4289638988653113E-2</v>
      </c>
      <c r="I326" s="5">
        <f t="shared" si="137"/>
        <v>0</v>
      </c>
      <c r="J326" s="5">
        <f t="shared" si="138"/>
        <v>0</v>
      </c>
      <c r="K326" s="1">
        <v>0.48125767311341061</v>
      </c>
      <c r="L326" s="5">
        <f t="shared" si="139"/>
        <v>0</v>
      </c>
      <c r="M326" s="5">
        <f t="shared" si="140"/>
        <v>0</v>
      </c>
      <c r="N326" s="8">
        <f t="shared" si="141"/>
        <v>0</v>
      </c>
      <c r="O326" s="8">
        <f t="shared" si="142"/>
        <v>0</v>
      </c>
      <c r="P326" s="8" t="str">
        <f t="shared" si="143"/>
        <v>Nee</v>
      </c>
      <c r="Q326" s="8">
        <f t="shared" si="144"/>
        <v>0</v>
      </c>
      <c r="R326" s="1">
        <v>4.9220203176420091E-2</v>
      </c>
      <c r="S326" s="8">
        <f t="shared" si="145"/>
        <v>0</v>
      </c>
      <c r="T326" s="1">
        <v>7.7242416317991627E-2</v>
      </c>
      <c r="U326" s="8">
        <f t="shared" si="146"/>
        <v>0</v>
      </c>
      <c r="V326" s="1">
        <v>6.0883998454648217E-2</v>
      </c>
      <c r="W326" s="4">
        <f t="shared" si="147"/>
        <v>0</v>
      </c>
      <c r="X326" s="5">
        <f t="shared" si="148"/>
        <v>0</v>
      </c>
      <c r="Y326" s="5">
        <f t="shared" si="149"/>
        <v>0</v>
      </c>
      <c r="Z326" s="1">
        <v>-1.3700688253895574E-2</v>
      </c>
      <c r="AA326" s="5">
        <f t="shared" si="154"/>
        <v>0.5</v>
      </c>
      <c r="AB326" s="5">
        <f t="shared" si="150"/>
        <v>0.5</v>
      </c>
      <c r="AC326" s="5">
        <f t="shared" si="155"/>
        <v>0</v>
      </c>
      <c r="AD326" s="5">
        <f t="shared" si="156"/>
        <v>0</v>
      </c>
      <c r="AE326" s="1">
        <v>0.76685220427261147</v>
      </c>
      <c r="AF326" s="5">
        <f t="shared" si="157"/>
        <v>0.5</v>
      </c>
      <c r="AG326" s="5">
        <f t="shared" si="158"/>
        <v>0</v>
      </c>
      <c r="AH326" s="1">
        <v>2.7371843833617123E-2</v>
      </c>
      <c r="AI326" s="6">
        <f t="shared" si="151"/>
        <v>0</v>
      </c>
      <c r="AJ326" s="23">
        <v>1784.0895172910664</v>
      </c>
      <c r="AO326" t="s">
        <v>327</v>
      </c>
      <c r="AP326" s="7">
        <v>0.25850000000000001</v>
      </c>
      <c r="AQ326" s="10">
        <f t="shared" si="159"/>
        <v>0.5</v>
      </c>
      <c r="AR326" s="10">
        <f t="shared" si="160"/>
        <v>0</v>
      </c>
      <c r="AS326" s="9">
        <f t="shared" si="161"/>
        <v>8.5</v>
      </c>
      <c r="AV326" s="1"/>
    </row>
    <row r="327" spans="1:48" x14ac:dyDescent="0.35">
      <c r="A327" t="s">
        <v>308</v>
      </c>
      <c r="B327" s="1">
        <v>5.0110843005996962E-4</v>
      </c>
      <c r="C327" s="5">
        <f t="shared" si="152"/>
        <v>0</v>
      </c>
      <c r="D327" s="5">
        <f t="shared" si="153"/>
        <v>0</v>
      </c>
      <c r="E327" s="1">
        <v>1.0243255461809546</v>
      </c>
      <c r="F327" s="5">
        <f t="shared" si="135"/>
        <v>0.5</v>
      </c>
      <c r="G327" s="5">
        <f t="shared" si="136"/>
        <v>0</v>
      </c>
      <c r="H327" s="1">
        <v>1.0054738470420985</v>
      </c>
      <c r="I327" s="5">
        <f t="shared" si="137"/>
        <v>0.5</v>
      </c>
      <c r="J327" s="5">
        <f t="shared" si="138"/>
        <v>0</v>
      </c>
      <c r="K327" s="1">
        <v>0.25593120708775458</v>
      </c>
      <c r="L327" s="5">
        <f t="shared" si="139"/>
        <v>0</v>
      </c>
      <c r="M327" s="5">
        <f t="shared" si="140"/>
        <v>0</v>
      </c>
      <c r="N327" s="8">
        <f t="shared" si="141"/>
        <v>0</v>
      </c>
      <c r="O327" s="8">
        <f t="shared" si="142"/>
        <v>0</v>
      </c>
      <c r="P327" s="8" t="str">
        <f t="shared" si="143"/>
        <v>Nee</v>
      </c>
      <c r="Q327" s="8">
        <f t="shared" si="144"/>
        <v>0</v>
      </c>
      <c r="R327" s="1">
        <v>2.4397717523049478E-2</v>
      </c>
      <c r="S327" s="8">
        <f t="shared" si="145"/>
        <v>0</v>
      </c>
      <c r="T327" s="1">
        <v>7.982422987753629E-2</v>
      </c>
      <c r="U327" s="8">
        <f t="shared" si="146"/>
        <v>0</v>
      </c>
      <c r="V327" s="1">
        <v>4.2719493662612407E-2</v>
      </c>
      <c r="W327" s="4">
        <f t="shared" si="147"/>
        <v>0</v>
      </c>
      <c r="X327" s="5">
        <f t="shared" si="148"/>
        <v>0</v>
      </c>
      <c r="Y327" s="5">
        <f t="shared" si="149"/>
        <v>0</v>
      </c>
      <c r="Z327" s="1">
        <v>4.0943826834356427E-2</v>
      </c>
      <c r="AA327" s="5">
        <f t="shared" si="154"/>
        <v>0</v>
      </c>
      <c r="AB327" s="5">
        <f t="shared" si="150"/>
        <v>0</v>
      </c>
      <c r="AC327" s="5">
        <f t="shared" si="155"/>
        <v>0</v>
      </c>
      <c r="AD327" s="5">
        <f t="shared" si="156"/>
        <v>0</v>
      </c>
      <c r="AE327" s="1">
        <v>0.6426770083826725</v>
      </c>
      <c r="AF327" s="5">
        <f t="shared" si="157"/>
        <v>0</v>
      </c>
      <c r="AG327" s="5">
        <f t="shared" si="158"/>
        <v>0</v>
      </c>
      <c r="AH327" s="1">
        <v>1.9654780883439464E-2</v>
      </c>
      <c r="AI327" s="6">
        <f t="shared" si="151"/>
        <v>0</v>
      </c>
      <c r="AJ327" s="23">
        <v>2087.9871751917208</v>
      </c>
      <c r="AO327" t="s">
        <v>327</v>
      </c>
      <c r="AP327" s="7">
        <v>0.17699999999999999</v>
      </c>
      <c r="AQ327" s="10">
        <f t="shared" si="159"/>
        <v>0</v>
      </c>
      <c r="AR327" s="10">
        <f t="shared" si="160"/>
        <v>0</v>
      </c>
      <c r="AS327" s="9">
        <f t="shared" si="161"/>
        <v>9</v>
      </c>
      <c r="AV327" s="1"/>
    </row>
    <row r="328" spans="1:48" x14ac:dyDescent="0.35">
      <c r="A328" t="s">
        <v>309</v>
      </c>
      <c r="B328" s="1">
        <v>5.2160218583382351E-2</v>
      </c>
      <c r="C328" s="5">
        <f t="shared" si="152"/>
        <v>0</v>
      </c>
      <c r="D328" s="5">
        <f t="shared" si="153"/>
        <v>0</v>
      </c>
      <c r="E328" s="1">
        <v>6.8155512968901197E-2</v>
      </c>
      <c r="F328" s="5">
        <f t="shared" si="135"/>
        <v>0</v>
      </c>
      <c r="G328" s="5">
        <f t="shared" si="136"/>
        <v>0</v>
      </c>
      <c r="H328" s="1">
        <v>7.6518604254027275E-2</v>
      </c>
      <c r="I328" s="5">
        <f t="shared" si="137"/>
        <v>0</v>
      </c>
      <c r="J328" s="5">
        <f t="shared" si="138"/>
        <v>0</v>
      </c>
      <c r="K328" s="1">
        <v>0.40943201621794645</v>
      </c>
      <c r="L328" s="5">
        <f t="shared" si="139"/>
        <v>0</v>
      </c>
      <c r="M328" s="5">
        <f t="shared" si="140"/>
        <v>0</v>
      </c>
      <c r="N328" s="8">
        <f t="shared" si="141"/>
        <v>0</v>
      </c>
      <c r="O328" s="8">
        <f t="shared" si="142"/>
        <v>0</v>
      </c>
      <c r="P328" s="8" t="str">
        <f t="shared" si="143"/>
        <v>Nee</v>
      </c>
      <c r="Q328" s="8">
        <f t="shared" si="144"/>
        <v>0</v>
      </c>
      <c r="R328" s="1">
        <v>9.7234280044648392E-3</v>
      </c>
      <c r="S328" s="8">
        <f t="shared" si="145"/>
        <v>0</v>
      </c>
      <c r="T328" s="1">
        <v>-5.5520074935070461E-2</v>
      </c>
      <c r="U328" s="8">
        <f t="shared" si="146"/>
        <v>1</v>
      </c>
      <c r="V328" s="1">
        <v>8.0659544997438479E-2</v>
      </c>
      <c r="W328" s="4">
        <f t="shared" si="147"/>
        <v>0</v>
      </c>
      <c r="X328" s="5">
        <f t="shared" si="148"/>
        <v>0</v>
      </c>
      <c r="Y328" s="5">
        <f t="shared" si="149"/>
        <v>0</v>
      </c>
      <c r="Z328" s="1">
        <v>5.6211221372597384E-3</v>
      </c>
      <c r="AA328" s="5">
        <f t="shared" si="154"/>
        <v>0.5</v>
      </c>
      <c r="AB328" s="5">
        <f t="shared" si="150"/>
        <v>0</v>
      </c>
      <c r="AC328" s="5">
        <f t="shared" si="155"/>
        <v>0</v>
      </c>
      <c r="AD328" s="5">
        <f t="shared" si="156"/>
        <v>0</v>
      </c>
      <c r="AE328" s="1">
        <v>0.80735442005198943</v>
      </c>
      <c r="AF328" s="5">
        <f t="shared" si="157"/>
        <v>0.5</v>
      </c>
      <c r="AG328" s="5">
        <f t="shared" si="158"/>
        <v>0.5</v>
      </c>
      <c r="AH328" s="1">
        <v>4.4579970455701362E-2</v>
      </c>
      <c r="AI328" s="6">
        <f t="shared" si="151"/>
        <v>0</v>
      </c>
      <c r="AJ328" s="23">
        <v>1618.5650072498793</v>
      </c>
      <c r="AL328" s="5">
        <v>1</v>
      </c>
      <c r="AO328" t="s">
        <v>327</v>
      </c>
      <c r="AP328" s="7">
        <v>0.217</v>
      </c>
      <c r="AQ328" s="10">
        <f t="shared" si="159"/>
        <v>0</v>
      </c>
      <c r="AR328" s="10">
        <f t="shared" si="160"/>
        <v>0</v>
      </c>
      <c r="AS328" s="9">
        <f t="shared" si="161"/>
        <v>7.5</v>
      </c>
      <c r="AV328" s="1"/>
    </row>
    <row r="329" spans="1:48" x14ac:dyDescent="0.35">
      <c r="A329" t="s">
        <v>310</v>
      </c>
      <c r="B329" s="1">
        <v>0.14611880499807908</v>
      </c>
      <c r="C329" s="5">
        <f t="shared" si="152"/>
        <v>0</v>
      </c>
      <c r="D329" s="5">
        <f t="shared" si="153"/>
        <v>0</v>
      </c>
      <c r="E329" s="1">
        <v>-0.13534329778086754</v>
      </c>
      <c r="F329" s="5">
        <f t="shared" si="135"/>
        <v>0</v>
      </c>
      <c r="G329" s="5">
        <f t="shared" si="136"/>
        <v>0</v>
      </c>
      <c r="H329" s="1">
        <v>-0.11904648652604234</v>
      </c>
      <c r="I329" s="5">
        <f t="shared" si="137"/>
        <v>0</v>
      </c>
      <c r="J329" s="5">
        <f t="shared" si="138"/>
        <v>0</v>
      </c>
      <c r="K329" s="1">
        <v>0.47087817672062948</v>
      </c>
      <c r="L329" s="5">
        <f t="shared" si="139"/>
        <v>0</v>
      </c>
      <c r="M329" s="5">
        <f t="shared" si="140"/>
        <v>0</v>
      </c>
      <c r="N329" s="8">
        <f t="shared" si="141"/>
        <v>0</v>
      </c>
      <c r="O329" s="8">
        <f t="shared" si="142"/>
        <v>0</v>
      </c>
      <c r="P329" s="8" t="str">
        <f t="shared" si="143"/>
        <v>Nee</v>
      </c>
      <c r="Q329" s="8">
        <f t="shared" si="144"/>
        <v>0</v>
      </c>
      <c r="R329" s="1">
        <v>3.7945888388751757E-2</v>
      </c>
      <c r="S329" s="8">
        <f t="shared" si="145"/>
        <v>0</v>
      </c>
      <c r="T329" s="1">
        <v>0.10577515345893247</v>
      </c>
      <c r="U329" s="8">
        <f t="shared" si="146"/>
        <v>0</v>
      </c>
      <c r="V329" s="1">
        <v>0.11218236036662337</v>
      </c>
      <c r="W329" s="4">
        <f t="shared" si="147"/>
        <v>0</v>
      </c>
      <c r="X329" s="5">
        <f t="shared" si="148"/>
        <v>0</v>
      </c>
      <c r="Y329" s="5">
        <f t="shared" si="149"/>
        <v>0</v>
      </c>
      <c r="Z329" s="1">
        <v>1.8294579316148626E-3</v>
      </c>
      <c r="AA329" s="5">
        <f t="shared" si="154"/>
        <v>0.5</v>
      </c>
      <c r="AB329" s="5">
        <f t="shared" si="150"/>
        <v>0</v>
      </c>
      <c r="AC329" s="5">
        <f t="shared" si="155"/>
        <v>0</v>
      </c>
      <c r="AD329" s="5">
        <f t="shared" si="156"/>
        <v>0</v>
      </c>
      <c r="AE329" s="1">
        <v>0.57743540950010974</v>
      </c>
      <c r="AF329" s="5">
        <f t="shared" si="157"/>
        <v>0</v>
      </c>
      <c r="AG329" s="5">
        <f t="shared" si="158"/>
        <v>0</v>
      </c>
      <c r="AH329" s="1">
        <v>3.9991655386656853E-2</v>
      </c>
      <c r="AI329" s="6">
        <f t="shared" si="151"/>
        <v>0</v>
      </c>
      <c r="AJ329" s="23">
        <v>1532.0392156862745</v>
      </c>
      <c r="AL329" s="5">
        <v>1</v>
      </c>
      <c r="AO329" t="s">
        <v>327</v>
      </c>
      <c r="AP329" s="7">
        <v>0.25600000000000001</v>
      </c>
      <c r="AQ329" s="10">
        <f t="shared" si="159"/>
        <v>0.5</v>
      </c>
      <c r="AR329" s="10">
        <f t="shared" si="160"/>
        <v>0</v>
      </c>
      <c r="AS329" s="9">
        <f t="shared" si="161"/>
        <v>8.5</v>
      </c>
      <c r="AV329" s="1"/>
    </row>
    <row r="330" spans="1:48" x14ac:dyDescent="0.35">
      <c r="A330" t="s">
        <v>311</v>
      </c>
      <c r="B330" s="1">
        <v>3.856861152998492E-3</v>
      </c>
      <c r="C330" s="5">
        <f t="shared" si="152"/>
        <v>0</v>
      </c>
      <c r="D330" s="5">
        <f t="shared" si="153"/>
        <v>0</v>
      </c>
      <c r="E330" s="1">
        <v>0.84172369794687396</v>
      </c>
      <c r="F330" s="5">
        <f t="shared" si="135"/>
        <v>0</v>
      </c>
      <c r="G330" s="5">
        <f t="shared" si="136"/>
        <v>0</v>
      </c>
      <c r="H330" s="1">
        <v>0.81620711054402051</v>
      </c>
      <c r="I330" s="5">
        <f t="shared" si="137"/>
        <v>0</v>
      </c>
      <c r="J330" s="5">
        <f t="shared" si="138"/>
        <v>0</v>
      </c>
      <c r="K330" s="1">
        <v>0.22554105014463341</v>
      </c>
      <c r="L330" s="5">
        <f t="shared" si="139"/>
        <v>0</v>
      </c>
      <c r="M330" s="5">
        <f t="shared" si="140"/>
        <v>0</v>
      </c>
      <c r="N330" s="8">
        <f t="shared" si="141"/>
        <v>0</v>
      </c>
      <c r="O330" s="8">
        <f t="shared" si="142"/>
        <v>0</v>
      </c>
      <c r="P330" s="8" t="str">
        <f t="shared" si="143"/>
        <v>Nee</v>
      </c>
      <c r="Q330" s="8">
        <f t="shared" si="144"/>
        <v>0</v>
      </c>
      <c r="R330" s="1">
        <v>4.4419233076733199E-2</v>
      </c>
      <c r="S330" s="8">
        <f t="shared" si="145"/>
        <v>0</v>
      </c>
      <c r="T330" s="1">
        <v>8.0052797937254047E-2</v>
      </c>
      <c r="U330" s="8">
        <f t="shared" si="146"/>
        <v>0</v>
      </c>
      <c r="V330" s="1">
        <v>2.2262498550052197E-2</v>
      </c>
      <c r="W330" s="4">
        <f t="shared" si="147"/>
        <v>0</v>
      </c>
      <c r="X330" s="5">
        <f t="shared" si="148"/>
        <v>0</v>
      </c>
      <c r="Y330" s="5">
        <f t="shared" si="149"/>
        <v>0</v>
      </c>
      <c r="Z330" s="1">
        <v>4.2155057417932955E-2</v>
      </c>
      <c r="AA330" s="5">
        <f t="shared" si="154"/>
        <v>0</v>
      </c>
      <c r="AB330" s="5">
        <f t="shared" si="150"/>
        <v>0</v>
      </c>
      <c r="AC330" s="5">
        <f t="shared" si="155"/>
        <v>0</v>
      </c>
      <c r="AD330" s="5">
        <f t="shared" si="156"/>
        <v>0</v>
      </c>
      <c r="AE330" s="1">
        <v>0.69935332328036193</v>
      </c>
      <c r="AF330" s="5">
        <f t="shared" si="157"/>
        <v>0</v>
      </c>
      <c r="AG330" s="5">
        <f t="shared" si="158"/>
        <v>0</v>
      </c>
      <c r="AH330" s="1">
        <v>2.6177216099598541E-2</v>
      </c>
      <c r="AI330" s="6">
        <f t="shared" si="151"/>
        <v>0</v>
      </c>
      <c r="AJ330" s="23">
        <v>2566.3478056125264</v>
      </c>
      <c r="AO330" t="s">
        <v>328</v>
      </c>
      <c r="AP330" s="7">
        <v>0.19600000000000001</v>
      </c>
      <c r="AQ330" s="10">
        <f t="shared" si="159"/>
        <v>0</v>
      </c>
      <c r="AR330" s="10">
        <f t="shared" si="160"/>
        <v>0</v>
      </c>
      <c r="AS330" s="9">
        <f t="shared" si="161"/>
        <v>10</v>
      </c>
      <c r="AV330" s="1"/>
    </row>
    <row r="331" spans="1:48" x14ac:dyDescent="0.35">
      <c r="A331" t="s">
        <v>312</v>
      </c>
      <c r="B331" s="1">
        <v>-2.693907609020162E-2</v>
      </c>
      <c r="C331" s="5">
        <f t="shared" si="152"/>
        <v>0</v>
      </c>
      <c r="D331" s="5">
        <f t="shared" si="153"/>
        <v>0</v>
      </c>
      <c r="E331" s="1">
        <v>0.21765221025814541</v>
      </c>
      <c r="F331" s="5">
        <f t="shared" si="135"/>
        <v>0</v>
      </c>
      <c r="G331" s="5">
        <f t="shared" si="136"/>
        <v>0</v>
      </c>
      <c r="H331" s="1">
        <v>0.17371195987500748</v>
      </c>
      <c r="I331" s="5">
        <f t="shared" si="137"/>
        <v>0</v>
      </c>
      <c r="J331" s="5">
        <f t="shared" si="138"/>
        <v>0</v>
      </c>
      <c r="K331" s="1">
        <v>0.55570595307003878</v>
      </c>
      <c r="L331" s="5">
        <f t="shared" si="139"/>
        <v>0</v>
      </c>
      <c r="M331" s="5">
        <f t="shared" si="140"/>
        <v>0</v>
      </c>
      <c r="N331" s="8">
        <f t="shared" si="141"/>
        <v>0</v>
      </c>
      <c r="O331" s="8">
        <f t="shared" si="142"/>
        <v>0</v>
      </c>
      <c r="P331" s="8" t="str">
        <f t="shared" si="143"/>
        <v>Nee</v>
      </c>
      <c r="Q331" s="8">
        <f t="shared" si="144"/>
        <v>0</v>
      </c>
      <c r="R331" s="1">
        <v>4.6535700879298383E-2</v>
      </c>
      <c r="S331" s="8">
        <f t="shared" si="145"/>
        <v>0</v>
      </c>
      <c r="T331" s="1">
        <v>-9.7473836953654039E-2</v>
      </c>
      <c r="U331" s="8">
        <f t="shared" si="146"/>
        <v>1</v>
      </c>
      <c r="V331" s="1">
        <v>1.0270087375355771E-2</v>
      </c>
      <c r="W331" s="4">
        <f t="shared" si="147"/>
        <v>0</v>
      </c>
      <c r="X331" s="5">
        <f t="shared" si="148"/>
        <v>0</v>
      </c>
      <c r="Y331" s="5">
        <f t="shared" si="149"/>
        <v>0</v>
      </c>
      <c r="Z331" s="1">
        <v>6.2879406086419995E-2</v>
      </c>
      <c r="AA331" s="5">
        <f t="shared" si="154"/>
        <v>0</v>
      </c>
      <c r="AB331" s="5">
        <f t="shared" si="150"/>
        <v>0</v>
      </c>
      <c r="AC331" s="5">
        <f t="shared" si="155"/>
        <v>0.5</v>
      </c>
      <c r="AD331" s="5">
        <f t="shared" si="156"/>
        <v>0</v>
      </c>
      <c r="AE331" s="1">
        <v>0.66697848456501407</v>
      </c>
      <c r="AF331" s="5">
        <f t="shared" si="157"/>
        <v>0</v>
      </c>
      <c r="AG331" s="5">
        <f t="shared" si="158"/>
        <v>0</v>
      </c>
      <c r="AH331" s="1">
        <v>2.0166625078845615E-2</v>
      </c>
      <c r="AI331" s="6">
        <f t="shared" si="151"/>
        <v>0</v>
      </c>
      <c r="AJ331" s="23">
        <v>2248.2953430969228</v>
      </c>
      <c r="AO331" t="s">
        <v>327</v>
      </c>
      <c r="AP331" s="7">
        <v>0.248</v>
      </c>
      <c r="AQ331" s="10">
        <f t="shared" si="159"/>
        <v>0</v>
      </c>
      <c r="AR331" s="10">
        <f t="shared" si="160"/>
        <v>0</v>
      </c>
      <c r="AS331" s="9">
        <f t="shared" si="161"/>
        <v>9.5</v>
      </c>
      <c r="AV331" s="1"/>
    </row>
    <row r="332" spans="1:48" x14ac:dyDescent="0.35">
      <c r="A332" t="s">
        <v>313</v>
      </c>
      <c r="B332" s="1">
        <v>0</v>
      </c>
      <c r="C332" s="5">
        <f t="shared" si="152"/>
        <v>0</v>
      </c>
      <c r="D332" s="5">
        <f t="shared" si="153"/>
        <v>0</v>
      </c>
      <c r="E332" s="1">
        <v>0</v>
      </c>
      <c r="F332" s="5">
        <f t="shared" si="135"/>
        <v>0</v>
      </c>
      <c r="G332" s="5">
        <f t="shared" si="136"/>
        <v>0</v>
      </c>
      <c r="H332" s="1">
        <v>-5.5881280339058217E-2</v>
      </c>
      <c r="I332" s="5">
        <f t="shared" si="137"/>
        <v>0</v>
      </c>
      <c r="J332" s="5">
        <f t="shared" si="138"/>
        <v>0</v>
      </c>
      <c r="K332" s="1">
        <v>0.438</v>
      </c>
      <c r="L332" s="5">
        <f t="shared" si="139"/>
        <v>0</v>
      </c>
      <c r="M332" s="5">
        <f t="shared" si="140"/>
        <v>0</v>
      </c>
      <c r="N332" s="8">
        <f t="shared" si="141"/>
        <v>0</v>
      </c>
      <c r="O332" s="8">
        <f t="shared" si="142"/>
        <v>0</v>
      </c>
      <c r="P332" s="8" t="str">
        <f t="shared" si="143"/>
        <v>Nee</v>
      </c>
      <c r="Q332" s="8">
        <f t="shared" si="144"/>
        <v>0</v>
      </c>
      <c r="R332" s="1">
        <v>-2.5208574833874838E-2</v>
      </c>
      <c r="S332" s="8">
        <f t="shared" si="145"/>
        <v>1</v>
      </c>
      <c r="T332" s="1">
        <v>5.669976204151965E-2</v>
      </c>
      <c r="U332" s="8">
        <f t="shared" si="146"/>
        <v>0</v>
      </c>
      <c r="V332" s="1">
        <v>0</v>
      </c>
      <c r="W332" s="4">
        <f t="shared" si="147"/>
        <v>0</v>
      </c>
      <c r="X332" s="5">
        <f t="shared" si="148"/>
        <v>0</v>
      </c>
      <c r="Y332" s="5">
        <f t="shared" si="149"/>
        <v>0</v>
      </c>
      <c r="Z332" s="1">
        <v>3.293866890077126E-2</v>
      </c>
      <c r="AA332" s="5">
        <f t="shared" si="154"/>
        <v>0</v>
      </c>
      <c r="AB332" s="5">
        <f t="shared" si="150"/>
        <v>0</v>
      </c>
      <c r="AC332" s="5">
        <f t="shared" si="155"/>
        <v>0</v>
      </c>
      <c r="AD332" s="5">
        <f t="shared" si="156"/>
        <v>0</v>
      </c>
      <c r="AE332" s="1">
        <v>0.5729246236108716</v>
      </c>
      <c r="AF332" s="5">
        <f t="shared" si="157"/>
        <v>0</v>
      </c>
      <c r="AG332" s="5">
        <f t="shared" si="158"/>
        <v>0</v>
      </c>
      <c r="AH332" s="1">
        <v>5.9531490155575337E-2</v>
      </c>
      <c r="AI332" s="6">
        <f t="shared" si="151"/>
        <v>0</v>
      </c>
      <c r="AJ332" s="23">
        <v>1738.463964737535</v>
      </c>
      <c r="AL332" s="5">
        <v>1</v>
      </c>
      <c r="AO332" t="s">
        <v>326</v>
      </c>
      <c r="AP332" s="7">
        <v>8.2500000000000004E-2</v>
      </c>
      <c r="AQ332" s="10">
        <f t="shared" si="159"/>
        <v>0</v>
      </c>
      <c r="AR332" s="10">
        <f t="shared" si="160"/>
        <v>0</v>
      </c>
      <c r="AS332" s="9">
        <f t="shared" si="161"/>
        <v>9</v>
      </c>
      <c r="AV332" s="1"/>
    </row>
    <row r="333" spans="1:48" x14ac:dyDescent="0.35">
      <c r="A333" t="s">
        <v>314</v>
      </c>
      <c r="B333" s="1">
        <v>3.9839893815587543E-2</v>
      </c>
      <c r="C333" s="5">
        <f t="shared" si="152"/>
        <v>0</v>
      </c>
      <c r="D333" s="5">
        <f t="shared" si="153"/>
        <v>0</v>
      </c>
      <c r="E333" s="1">
        <v>-0.37793977352855779</v>
      </c>
      <c r="F333" s="5">
        <f t="shared" si="135"/>
        <v>0</v>
      </c>
      <c r="G333" s="5">
        <f t="shared" si="136"/>
        <v>0</v>
      </c>
      <c r="H333" s="1">
        <v>-0.65965738935667173</v>
      </c>
      <c r="I333" s="5">
        <f t="shared" si="137"/>
        <v>0</v>
      </c>
      <c r="J333" s="5">
        <f t="shared" si="138"/>
        <v>0</v>
      </c>
      <c r="K333" s="1">
        <v>0.82886321219619608</v>
      </c>
      <c r="L333" s="5">
        <f t="shared" si="139"/>
        <v>0</v>
      </c>
      <c r="M333" s="5">
        <f t="shared" si="140"/>
        <v>0</v>
      </c>
      <c r="N333" s="8">
        <f t="shared" si="141"/>
        <v>0</v>
      </c>
      <c r="O333" s="8">
        <f t="shared" si="142"/>
        <v>0</v>
      </c>
      <c r="P333" s="8" t="str">
        <f t="shared" si="143"/>
        <v>Nee</v>
      </c>
      <c r="Q333" s="8">
        <f t="shared" si="144"/>
        <v>0</v>
      </c>
      <c r="R333" s="1">
        <v>8.2937142267828598E-2</v>
      </c>
      <c r="S333" s="8">
        <f t="shared" si="145"/>
        <v>0</v>
      </c>
      <c r="T333" s="1">
        <v>4.6451497860199711E-2</v>
      </c>
      <c r="U333" s="8">
        <f t="shared" si="146"/>
        <v>0</v>
      </c>
      <c r="V333" s="1">
        <v>0.13847525820233109</v>
      </c>
      <c r="W333" s="4">
        <f t="shared" si="147"/>
        <v>0</v>
      </c>
      <c r="X333" s="5">
        <f t="shared" si="148"/>
        <v>0</v>
      </c>
      <c r="Y333" s="5">
        <f t="shared" si="149"/>
        <v>0</v>
      </c>
      <c r="Z333" s="1">
        <v>6.1901157244182672E-2</v>
      </c>
      <c r="AA333" s="5">
        <f t="shared" si="154"/>
        <v>0</v>
      </c>
      <c r="AB333" s="5">
        <f t="shared" si="150"/>
        <v>0</v>
      </c>
      <c r="AC333" s="5">
        <f t="shared" si="155"/>
        <v>0.5</v>
      </c>
      <c r="AD333" s="5">
        <f t="shared" si="156"/>
        <v>0</v>
      </c>
      <c r="AE333" s="1">
        <v>0.51726533659629181</v>
      </c>
      <c r="AF333" s="5">
        <f t="shared" si="157"/>
        <v>0</v>
      </c>
      <c r="AG333" s="5">
        <f t="shared" si="158"/>
        <v>0</v>
      </c>
      <c r="AH333" s="1">
        <v>1.8147683437720354E-3</v>
      </c>
      <c r="AI333" s="6">
        <f t="shared" si="151"/>
        <v>0</v>
      </c>
      <c r="AJ333" s="23">
        <v>2294.2627725009415</v>
      </c>
      <c r="AN333" s="5">
        <v>1</v>
      </c>
      <c r="AO333" t="s">
        <v>327</v>
      </c>
      <c r="AP333" s="7">
        <v>0.16750000000000001</v>
      </c>
      <c r="AQ333" s="10">
        <f t="shared" si="159"/>
        <v>0</v>
      </c>
      <c r="AR333" s="10">
        <f t="shared" si="160"/>
        <v>0</v>
      </c>
      <c r="AS333" s="9">
        <f t="shared" si="161"/>
        <v>8.5</v>
      </c>
      <c r="AV333" s="1"/>
    </row>
    <row r="334" spans="1:48" x14ac:dyDescent="0.35">
      <c r="A334" t="s">
        <v>315</v>
      </c>
      <c r="B334" s="1">
        <v>2.9343242602703584E-2</v>
      </c>
      <c r="C334" s="5">
        <f t="shared" si="152"/>
        <v>0</v>
      </c>
      <c r="D334" s="5">
        <f t="shared" si="153"/>
        <v>0</v>
      </c>
      <c r="E334" s="1">
        <v>-2.791230117739649E-2</v>
      </c>
      <c r="F334" s="5">
        <f t="shared" si="135"/>
        <v>0</v>
      </c>
      <c r="G334" s="5">
        <f t="shared" si="136"/>
        <v>0</v>
      </c>
      <c r="H334" s="1">
        <v>-2.9228588421000852E-2</v>
      </c>
      <c r="I334" s="5">
        <f t="shared" si="137"/>
        <v>0</v>
      </c>
      <c r="J334" s="5">
        <f t="shared" si="138"/>
        <v>0</v>
      </c>
      <c r="K334" s="1">
        <v>0.65823389205278382</v>
      </c>
      <c r="L334" s="5">
        <f t="shared" si="139"/>
        <v>0</v>
      </c>
      <c r="M334" s="5">
        <f t="shared" si="140"/>
        <v>0</v>
      </c>
      <c r="N334" s="8">
        <f t="shared" si="141"/>
        <v>0</v>
      </c>
      <c r="O334" s="8">
        <f t="shared" si="142"/>
        <v>0</v>
      </c>
      <c r="P334" s="8" t="str">
        <f t="shared" si="143"/>
        <v>Nee</v>
      </c>
      <c r="Q334" s="8">
        <f t="shared" si="144"/>
        <v>0</v>
      </c>
      <c r="R334" s="1">
        <v>3.0995666555552706E-2</v>
      </c>
      <c r="S334" s="8">
        <f t="shared" si="145"/>
        <v>0</v>
      </c>
      <c r="T334" s="1">
        <v>9.3521027324072664E-2</v>
      </c>
      <c r="U334" s="8">
        <f t="shared" si="146"/>
        <v>0</v>
      </c>
      <c r="V334" s="1">
        <v>4.9930912359309389E-2</v>
      </c>
      <c r="W334" s="4">
        <f t="shared" si="147"/>
        <v>0</v>
      </c>
      <c r="X334" s="5">
        <f t="shared" si="148"/>
        <v>0</v>
      </c>
      <c r="Y334" s="5">
        <f t="shared" si="149"/>
        <v>0</v>
      </c>
      <c r="Z334" s="1">
        <v>2.6471298445192706E-2</v>
      </c>
      <c r="AA334" s="5">
        <f t="shared" si="154"/>
        <v>0</v>
      </c>
      <c r="AB334" s="5">
        <f t="shared" si="150"/>
        <v>0</v>
      </c>
      <c r="AC334" s="5">
        <f t="shared" si="155"/>
        <v>0</v>
      </c>
      <c r="AD334" s="5">
        <f t="shared" si="156"/>
        <v>0</v>
      </c>
      <c r="AE334" s="1">
        <v>0.75487206088846359</v>
      </c>
      <c r="AF334" s="5">
        <f t="shared" si="157"/>
        <v>0.5</v>
      </c>
      <c r="AG334" s="5">
        <f t="shared" si="158"/>
        <v>0</v>
      </c>
      <c r="AH334" s="1">
        <v>7.508762361364997E-2</v>
      </c>
      <c r="AI334" s="6">
        <f t="shared" si="151"/>
        <v>0</v>
      </c>
      <c r="AJ334" s="23">
        <v>1989.1046953076934</v>
      </c>
      <c r="AO334" t="s">
        <v>326</v>
      </c>
      <c r="AP334" s="7">
        <v>0.2195</v>
      </c>
      <c r="AQ334" s="10">
        <f t="shared" si="159"/>
        <v>0</v>
      </c>
      <c r="AR334" s="10">
        <f t="shared" si="160"/>
        <v>0</v>
      </c>
      <c r="AS334" s="9">
        <f t="shared" si="161"/>
        <v>9.5</v>
      </c>
      <c r="AV334" s="1"/>
    </row>
    <row r="335" spans="1:48" x14ac:dyDescent="0.35">
      <c r="A335" t="s">
        <v>316</v>
      </c>
      <c r="B335" s="1">
        <v>1.98967120398773E-2</v>
      </c>
      <c r="C335" s="5">
        <f t="shared" si="152"/>
        <v>0</v>
      </c>
      <c r="D335" s="5">
        <f t="shared" si="153"/>
        <v>0</v>
      </c>
      <c r="E335" s="1">
        <v>0.45546755176380366</v>
      </c>
      <c r="F335" s="5">
        <f t="shared" si="135"/>
        <v>0</v>
      </c>
      <c r="G335" s="5">
        <f t="shared" si="136"/>
        <v>0</v>
      </c>
      <c r="H335" s="1">
        <v>0.3967990318251533</v>
      </c>
      <c r="I335" s="5">
        <f t="shared" si="137"/>
        <v>0</v>
      </c>
      <c r="J335" s="5">
        <f t="shared" si="138"/>
        <v>0</v>
      </c>
      <c r="K335" s="1">
        <v>0.30591115140525837</v>
      </c>
      <c r="L335" s="5">
        <f t="shared" si="139"/>
        <v>0</v>
      </c>
      <c r="M335" s="5">
        <f t="shared" si="140"/>
        <v>0</v>
      </c>
      <c r="N335" s="8">
        <f t="shared" si="141"/>
        <v>0</v>
      </c>
      <c r="O335" s="8">
        <f t="shared" si="142"/>
        <v>1</v>
      </c>
      <c r="P335" s="8" t="str">
        <f t="shared" si="143"/>
        <v>Nee</v>
      </c>
      <c r="Q335" s="8">
        <f t="shared" si="144"/>
        <v>0</v>
      </c>
      <c r="R335" s="1">
        <v>4.1860050644943303E-2</v>
      </c>
      <c r="S335" s="8">
        <f t="shared" si="145"/>
        <v>0</v>
      </c>
      <c r="T335" s="1">
        <v>4.4195110428723282E-2</v>
      </c>
      <c r="U335" s="8">
        <f t="shared" si="146"/>
        <v>0</v>
      </c>
      <c r="V335" s="1">
        <v>-5.3920628834355829E-3</v>
      </c>
      <c r="W335" s="4">
        <f t="shared" si="147"/>
        <v>1</v>
      </c>
      <c r="X335" s="5">
        <f t="shared" si="148"/>
        <v>0</v>
      </c>
      <c r="Y335" s="5">
        <f t="shared" si="149"/>
        <v>0</v>
      </c>
      <c r="Z335" s="1">
        <v>-1.5840682515337424E-2</v>
      </c>
      <c r="AA335" s="5">
        <f t="shared" si="154"/>
        <v>0.5</v>
      </c>
      <c r="AB335" s="5">
        <f t="shared" si="150"/>
        <v>0.5</v>
      </c>
      <c r="AC335" s="5">
        <f t="shared" si="155"/>
        <v>0</v>
      </c>
      <c r="AD335" s="5">
        <f t="shared" si="156"/>
        <v>0</v>
      </c>
      <c r="AE335" s="1">
        <v>0.68588238113496935</v>
      </c>
      <c r="AF335" s="5">
        <f t="shared" si="157"/>
        <v>0</v>
      </c>
      <c r="AG335" s="5">
        <f t="shared" si="158"/>
        <v>0</v>
      </c>
      <c r="AH335" s="1">
        <v>-7.933174924650403E-4</v>
      </c>
      <c r="AI335" s="6">
        <f t="shared" si="151"/>
        <v>1</v>
      </c>
      <c r="AJ335" s="23">
        <v>2534.9638995581804</v>
      </c>
      <c r="AN335" s="5">
        <v>1</v>
      </c>
      <c r="AO335" t="s">
        <v>326</v>
      </c>
      <c r="AP335" s="7">
        <v>0.28349999999999997</v>
      </c>
      <c r="AQ335" s="10">
        <f t="shared" si="159"/>
        <v>0.5</v>
      </c>
      <c r="AR335" s="10">
        <f t="shared" si="160"/>
        <v>0</v>
      </c>
      <c r="AS335" s="9">
        <f t="shared" si="161"/>
        <v>6</v>
      </c>
      <c r="AV335" s="1"/>
    </row>
    <row r="336" spans="1:48" x14ac:dyDescent="0.35">
      <c r="A336" t="s">
        <v>317</v>
      </c>
      <c r="B336" s="1">
        <v>-5.4106334278748072E-2</v>
      </c>
      <c r="C336" s="5">
        <f t="shared" si="152"/>
        <v>0.5</v>
      </c>
      <c r="D336" s="5">
        <f t="shared" si="153"/>
        <v>0.5</v>
      </c>
      <c r="E336" s="1">
        <v>-4.2931366207228275E-2</v>
      </c>
      <c r="F336" s="5">
        <f t="shared" si="135"/>
        <v>0</v>
      </c>
      <c r="G336" s="5">
        <f t="shared" si="136"/>
        <v>0</v>
      </c>
      <c r="H336" s="1">
        <v>-4.6520210313313763E-2</v>
      </c>
      <c r="I336" s="5">
        <f t="shared" si="137"/>
        <v>0</v>
      </c>
      <c r="J336" s="5">
        <f t="shared" si="138"/>
        <v>0</v>
      </c>
      <c r="K336" s="1">
        <v>0.61772060920466776</v>
      </c>
      <c r="L336" s="5">
        <f t="shared" si="139"/>
        <v>0</v>
      </c>
      <c r="M336" s="5">
        <f t="shared" si="140"/>
        <v>0</v>
      </c>
      <c r="N336" s="8">
        <f t="shared" si="141"/>
        <v>0</v>
      </c>
      <c r="O336" s="8">
        <f t="shared" si="142"/>
        <v>1</v>
      </c>
      <c r="P336" s="8" t="str">
        <f t="shared" si="143"/>
        <v>Nee</v>
      </c>
      <c r="Q336" s="8">
        <f t="shared" si="144"/>
        <v>0</v>
      </c>
      <c r="R336" s="1">
        <v>2.8068005881379202E-2</v>
      </c>
      <c r="S336" s="8">
        <f t="shared" si="145"/>
        <v>0</v>
      </c>
      <c r="T336" s="1">
        <v>5.7166774442151139E-2</v>
      </c>
      <c r="U336" s="8">
        <f t="shared" si="146"/>
        <v>0</v>
      </c>
      <c r="V336" s="1">
        <v>-7.8079647045164284E-3</v>
      </c>
      <c r="W336" s="4">
        <f t="shared" si="147"/>
        <v>1</v>
      </c>
      <c r="X336" s="5">
        <f t="shared" si="148"/>
        <v>0</v>
      </c>
      <c r="Y336" s="5">
        <f t="shared" si="149"/>
        <v>0</v>
      </c>
      <c r="Z336" s="1">
        <v>2.2744895589723178E-2</v>
      </c>
      <c r="AA336" s="5">
        <f t="shared" si="154"/>
        <v>0</v>
      </c>
      <c r="AB336" s="5">
        <f t="shared" si="150"/>
        <v>0</v>
      </c>
      <c r="AC336" s="5">
        <f t="shared" si="155"/>
        <v>0</v>
      </c>
      <c r="AD336" s="5">
        <f t="shared" si="156"/>
        <v>0</v>
      </c>
      <c r="AE336" s="1">
        <v>0.72913867741453953</v>
      </c>
      <c r="AF336" s="5">
        <f t="shared" si="157"/>
        <v>0</v>
      </c>
      <c r="AG336" s="5">
        <f t="shared" si="158"/>
        <v>0</v>
      </c>
      <c r="AH336" s="1">
        <v>-2.5924332332454654E-3</v>
      </c>
      <c r="AI336" s="6">
        <f t="shared" si="151"/>
        <v>1</v>
      </c>
      <c r="AJ336" s="23">
        <v>2606.0221670274227</v>
      </c>
      <c r="AO336" t="s">
        <v>328</v>
      </c>
      <c r="AP336" s="7">
        <v>0.29100000000000004</v>
      </c>
      <c r="AQ336" s="10">
        <f t="shared" si="159"/>
        <v>0.5</v>
      </c>
      <c r="AR336" s="10">
        <f t="shared" si="160"/>
        <v>0</v>
      </c>
      <c r="AS336" s="9">
        <f t="shared" si="161"/>
        <v>7</v>
      </c>
      <c r="AV336" s="1"/>
    </row>
    <row r="337" spans="1:48" x14ac:dyDescent="0.35">
      <c r="A337" t="s">
        <v>318</v>
      </c>
      <c r="B337" s="1">
        <v>-0.13255381158046281</v>
      </c>
      <c r="C337" s="5">
        <f t="shared" si="152"/>
        <v>0.5</v>
      </c>
      <c r="D337" s="5">
        <f t="shared" si="153"/>
        <v>0.5</v>
      </c>
      <c r="E337" s="1">
        <v>0.33670423821061135</v>
      </c>
      <c r="F337" s="5">
        <f t="shared" si="135"/>
        <v>0</v>
      </c>
      <c r="G337" s="5">
        <f t="shared" si="136"/>
        <v>0</v>
      </c>
      <c r="H337" s="1">
        <v>0.3435794796165596</v>
      </c>
      <c r="I337" s="5">
        <f t="shared" si="137"/>
        <v>0</v>
      </c>
      <c r="J337" s="5">
        <f t="shared" si="138"/>
        <v>0</v>
      </c>
      <c r="K337" s="1">
        <v>0.48743407346233975</v>
      </c>
      <c r="L337" s="5">
        <f t="shared" si="139"/>
        <v>0</v>
      </c>
      <c r="M337" s="5">
        <f t="shared" si="140"/>
        <v>0</v>
      </c>
      <c r="N337" s="8">
        <f t="shared" si="141"/>
        <v>0</v>
      </c>
      <c r="O337" s="8">
        <f t="shared" si="142"/>
        <v>1</v>
      </c>
      <c r="P337" s="8" t="str">
        <f t="shared" si="143"/>
        <v>Nee</v>
      </c>
      <c r="Q337" s="8">
        <f t="shared" si="144"/>
        <v>0</v>
      </c>
      <c r="R337" s="1">
        <v>-1.4007579698298283E-2</v>
      </c>
      <c r="S337" s="8">
        <f t="shared" si="145"/>
        <v>1</v>
      </c>
      <c r="T337" s="1">
        <v>-0.13992749870533402</v>
      </c>
      <c r="U337" s="8">
        <f t="shared" si="146"/>
        <v>1</v>
      </c>
      <c r="V337" s="1">
        <v>-2.4333719582850522E-2</v>
      </c>
      <c r="W337" s="4">
        <f t="shared" si="147"/>
        <v>1</v>
      </c>
      <c r="X337" s="5">
        <f t="shared" si="148"/>
        <v>0.5</v>
      </c>
      <c r="Y337" s="5">
        <f t="shared" si="149"/>
        <v>0.5</v>
      </c>
      <c r="Z337" s="1">
        <v>2.7318374942940413E-2</v>
      </c>
      <c r="AA337" s="5">
        <f t="shared" si="154"/>
        <v>0</v>
      </c>
      <c r="AB337" s="5">
        <f t="shared" si="150"/>
        <v>0</v>
      </c>
      <c r="AC337" s="5">
        <f t="shared" si="155"/>
        <v>0</v>
      </c>
      <c r="AD337" s="5">
        <f t="shared" si="156"/>
        <v>0</v>
      </c>
      <c r="AE337" s="1">
        <v>0.66515678219038588</v>
      </c>
      <c r="AF337" s="5">
        <f t="shared" si="157"/>
        <v>0</v>
      </c>
      <c r="AG337" s="5">
        <f t="shared" si="158"/>
        <v>0</v>
      </c>
      <c r="AH337" s="1">
        <v>-1.8925875206292356E-2</v>
      </c>
      <c r="AI337" s="6">
        <f t="shared" si="151"/>
        <v>1</v>
      </c>
      <c r="AJ337" s="23">
        <v>2153.4155363748459</v>
      </c>
      <c r="AO337" t="s">
        <v>327</v>
      </c>
      <c r="AP337" s="7">
        <v>0.29549999999999998</v>
      </c>
      <c r="AQ337" s="10">
        <f t="shared" si="159"/>
        <v>0.5</v>
      </c>
      <c r="AR337" s="10">
        <f t="shared" si="160"/>
        <v>0</v>
      </c>
      <c r="AS337" s="9">
        <f t="shared" si="161"/>
        <v>6</v>
      </c>
      <c r="AV337" s="1"/>
    </row>
    <row r="338" spans="1:48" x14ac:dyDescent="0.35">
      <c r="A338" t="s">
        <v>319</v>
      </c>
      <c r="B338" s="1">
        <v>-0.13394247127833575</v>
      </c>
      <c r="C338" s="5">
        <f t="shared" si="152"/>
        <v>0.5</v>
      </c>
      <c r="D338" s="5">
        <f t="shared" si="153"/>
        <v>0.5</v>
      </c>
      <c r="E338" s="1">
        <v>0.81576095167403462</v>
      </c>
      <c r="F338" s="5">
        <f t="shared" si="135"/>
        <v>0</v>
      </c>
      <c r="G338" s="5">
        <f t="shared" si="136"/>
        <v>0</v>
      </c>
      <c r="H338" s="1">
        <v>0.79074101565322497</v>
      </c>
      <c r="I338" s="5">
        <f t="shared" si="137"/>
        <v>0</v>
      </c>
      <c r="J338" s="5">
        <f t="shared" si="138"/>
        <v>0</v>
      </c>
      <c r="K338" s="1">
        <v>0.2618144437949731</v>
      </c>
      <c r="L338" s="5">
        <f t="shared" si="139"/>
        <v>0</v>
      </c>
      <c r="M338" s="5">
        <f t="shared" si="140"/>
        <v>0</v>
      </c>
      <c r="N338" s="8">
        <f t="shared" si="141"/>
        <v>0</v>
      </c>
      <c r="O338" s="8">
        <f t="shared" si="142"/>
        <v>1</v>
      </c>
      <c r="P338" s="8" t="str">
        <f t="shared" si="143"/>
        <v>Nee</v>
      </c>
      <c r="Q338" s="8">
        <f t="shared" si="144"/>
        <v>0</v>
      </c>
      <c r="R338" s="1">
        <v>4.0486755700372287E-2</v>
      </c>
      <c r="S338" s="8">
        <f t="shared" si="145"/>
        <v>0</v>
      </c>
      <c r="T338" s="1">
        <v>6.4960320725221954E-2</v>
      </c>
      <c r="U338" s="8">
        <f t="shared" si="146"/>
        <v>0</v>
      </c>
      <c r="V338" s="1">
        <v>-2.0573185230922837E-2</v>
      </c>
      <c r="W338" s="4">
        <f t="shared" si="147"/>
        <v>1</v>
      </c>
      <c r="X338" s="5">
        <f t="shared" si="148"/>
        <v>0</v>
      </c>
      <c r="Y338" s="5">
        <f t="shared" si="149"/>
        <v>0</v>
      </c>
      <c r="Z338" s="1">
        <v>7.2321446166175113E-2</v>
      </c>
      <c r="AA338" s="5">
        <f t="shared" si="154"/>
        <v>0</v>
      </c>
      <c r="AB338" s="5">
        <f t="shared" si="150"/>
        <v>0</v>
      </c>
      <c r="AC338" s="5">
        <f t="shared" si="155"/>
        <v>0.5</v>
      </c>
      <c r="AD338" s="5">
        <f t="shared" si="156"/>
        <v>0.5</v>
      </c>
      <c r="AE338" s="1">
        <v>0.61244638294238585</v>
      </c>
      <c r="AF338" s="5">
        <f t="shared" si="157"/>
        <v>0</v>
      </c>
      <c r="AG338" s="5">
        <f t="shared" si="158"/>
        <v>0</v>
      </c>
      <c r="AH338" s="1">
        <v>3.4446246934540528E-2</v>
      </c>
      <c r="AI338" s="6">
        <f t="shared" si="151"/>
        <v>0</v>
      </c>
      <c r="AJ338" s="23">
        <v>1911.5790188742344</v>
      </c>
      <c r="AO338" t="s">
        <v>327</v>
      </c>
      <c r="AP338" s="7">
        <v>0.28100000000000003</v>
      </c>
      <c r="AQ338" s="10">
        <f t="shared" si="159"/>
        <v>0.5</v>
      </c>
      <c r="AR338" s="10">
        <f t="shared" si="160"/>
        <v>0</v>
      </c>
      <c r="AS338" s="9">
        <f t="shared" si="161"/>
        <v>7</v>
      </c>
      <c r="AV338" s="1"/>
    </row>
    <row r="339" spans="1:48" x14ac:dyDescent="0.35">
      <c r="A339" t="s">
        <v>320</v>
      </c>
      <c r="B339" s="1">
        <v>-2.4574697951854896E-2</v>
      </c>
      <c r="C339" s="5">
        <f t="shared" si="152"/>
        <v>0</v>
      </c>
      <c r="D339" s="5">
        <f t="shared" si="153"/>
        <v>0</v>
      </c>
      <c r="E339" s="1">
        <v>0.24113637055296874</v>
      </c>
      <c r="F339" s="5">
        <f t="shared" si="135"/>
        <v>0</v>
      </c>
      <c r="G339" s="5">
        <f t="shared" si="136"/>
        <v>0</v>
      </c>
      <c r="H339" s="1">
        <v>0.23944064031163456</v>
      </c>
      <c r="I339" s="5">
        <f t="shared" si="137"/>
        <v>0</v>
      </c>
      <c r="J339" s="5">
        <f t="shared" si="138"/>
        <v>0</v>
      </c>
      <c r="K339" s="1">
        <v>0.30857771697103087</v>
      </c>
      <c r="L339" s="5">
        <f t="shared" si="139"/>
        <v>0</v>
      </c>
      <c r="M339" s="5">
        <f t="shared" si="140"/>
        <v>0</v>
      </c>
      <c r="N339" s="8">
        <f t="shared" si="141"/>
        <v>0</v>
      </c>
      <c r="O339" s="8">
        <f t="shared" si="142"/>
        <v>0</v>
      </c>
      <c r="P339" s="8" t="str">
        <f t="shared" si="143"/>
        <v>Nee</v>
      </c>
      <c r="Q339" s="8">
        <f t="shared" si="144"/>
        <v>0</v>
      </c>
      <c r="R339" s="1">
        <v>6.6313624865789525E-2</v>
      </c>
      <c r="S339" s="8">
        <f t="shared" si="145"/>
        <v>0</v>
      </c>
      <c r="T339" s="1">
        <v>0.10548757023012391</v>
      </c>
      <c r="U339" s="8">
        <f t="shared" si="146"/>
        <v>0</v>
      </c>
      <c r="V339" s="1">
        <v>6.6937520922730448E-2</v>
      </c>
      <c r="W339" s="4">
        <f t="shared" si="147"/>
        <v>0</v>
      </c>
      <c r="X339" s="5">
        <f t="shared" si="148"/>
        <v>0</v>
      </c>
      <c r="Y339" s="5">
        <f t="shared" si="149"/>
        <v>0</v>
      </c>
      <c r="Z339" s="1">
        <v>2.2741105937490489E-2</v>
      </c>
      <c r="AA339" s="5">
        <f t="shared" si="154"/>
        <v>0</v>
      </c>
      <c r="AB339" s="5">
        <f t="shared" si="150"/>
        <v>0</v>
      </c>
      <c r="AC339" s="5">
        <f t="shared" si="155"/>
        <v>0</v>
      </c>
      <c r="AD339" s="5">
        <f t="shared" si="156"/>
        <v>0</v>
      </c>
      <c r="AE339" s="1">
        <v>0.69963325369409401</v>
      </c>
      <c r="AF339" s="5">
        <f t="shared" si="157"/>
        <v>0</v>
      </c>
      <c r="AG339" s="5">
        <f t="shared" si="158"/>
        <v>0</v>
      </c>
      <c r="AH339" s="1">
        <v>4.3115225574571522E-2</v>
      </c>
      <c r="AI339" s="6">
        <f t="shared" si="151"/>
        <v>0</v>
      </c>
      <c r="AJ339" s="23">
        <v>1861.240854875183</v>
      </c>
      <c r="AO339" t="s">
        <v>327</v>
      </c>
      <c r="AP339" s="7">
        <v>0.223</v>
      </c>
      <c r="AQ339" s="10">
        <f t="shared" si="159"/>
        <v>0</v>
      </c>
      <c r="AR339" s="10">
        <f t="shared" si="160"/>
        <v>0</v>
      </c>
      <c r="AS339" s="9">
        <f t="shared" si="161"/>
        <v>10</v>
      </c>
      <c r="AV339" s="1"/>
    </row>
    <row r="340" spans="1:48" x14ac:dyDescent="0.35">
      <c r="A340" t="s">
        <v>321</v>
      </c>
      <c r="B340" s="1">
        <v>3.4148691824428947E-4</v>
      </c>
      <c r="C340" s="5">
        <f t="shared" si="152"/>
        <v>0</v>
      </c>
      <c r="D340" s="5">
        <f t="shared" si="153"/>
        <v>0</v>
      </c>
      <c r="E340" s="1">
        <v>0.36670549326148072</v>
      </c>
      <c r="F340" s="5">
        <f t="shared" si="135"/>
        <v>0</v>
      </c>
      <c r="G340" s="5">
        <f t="shared" si="136"/>
        <v>0</v>
      </c>
      <c r="H340" s="1">
        <v>0.37841943013785778</v>
      </c>
      <c r="I340" s="5">
        <f t="shared" si="137"/>
        <v>0</v>
      </c>
      <c r="J340" s="5">
        <f t="shared" si="138"/>
        <v>0</v>
      </c>
      <c r="K340" s="1">
        <v>0.33761893851294977</v>
      </c>
      <c r="L340" s="5">
        <f t="shared" si="139"/>
        <v>0</v>
      </c>
      <c r="M340" s="5">
        <f t="shared" si="140"/>
        <v>0</v>
      </c>
      <c r="N340" s="8">
        <f t="shared" si="141"/>
        <v>0</v>
      </c>
      <c r="O340" s="8">
        <f t="shared" si="142"/>
        <v>0</v>
      </c>
      <c r="P340" s="8" t="str">
        <f t="shared" si="143"/>
        <v>Nee</v>
      </c>
      <c r="Q340" s="8">
        <f t="shared" si="144"/>
        <v>0</v>
      </c>
      <c r="R340" s="1">
        <v>5.2549511316872431E-2</v>
      </c>
      <c r="S340" s="8">
        <f t="shared" si="145"/>
        <v>0</v>
      </c>
      <c r="T340" s="1">
        <v>7.5357396576388957E-2</v>
      </c>
      <c r="U340" s="8">
        <f t="shared" si="146"/>
        <v>0</v>
      </c>
      <c r="V340" s="1">
        <v>1.53154543881069E-2</v>
      </c>
      <c r="W340" s="4">
        <f t="shared" si="147"/>
        <v>0</v>
      </c>
      <c r="X340" s="5">
        <f t="shared" si="148"/>
        <v>0</v>
      </c>
      <c r="Y340" s="5">
        <f t="shared" si="149"/>
        <v>0</v>
      </c>
      <c r="Z340" s="1">
        <v>2.7295563944594918E-2</v>
      </c>
      <c r="AA340" s="5">
        <f t="shared" si="154"/>
        <v>0</v>
      </c>
      <c r="AB340" s="5">
        <f t="shared" si="150"/>
        <v>0</v>
      </c>
      <c r="AC340" s="5">
        <f t="shared" si="155"/>
        <v>0</v>
      </c>
      <c r="AD340" s="5">
        <f t="shared" si="156"/>
        <v>0</v>
      </c>
      <c r="AE340" s="1">
        <v>0.72578132674684592</v>
      </c>
      <c r="AF340" s="5">
        <f t="shared" si="157"/>
        <v>0</v>
      </c>
      <c r="AG340" s="5">
        <f t="shared" si="158"/>
        <v>0</v>
      </c>
      <c r="AH340" s="1">
        <v>7.2557160827850815E-3</v>
      </c>
      <c r="AI340" s="6">
        <f t="shared" si="151"/>
        <v>0</v>
      </c>
      <c r="AJ340" s="23">
        <v>2634.7003404988513</v>
      </c>
      <c r="AO340" t="s">
        <v>328</v>
      </c>
      <c r="AP340" s="7">
        <v>0.2215</v>
      </c>
      <c r="AQ340" s="10">
        <f t="shared" si="159"/>
        <v>0</v>
      </c>
      <c r="AR340" s="10">
        <f t="shared" si="160"/>
        <v>0</v>
      </c>
      <c r="AS340" s="9">
        <f t="shared" si="161"/>
        <v>10</v>
      </c>
      <c r="AV340" s="1"/>
    </row>
    <row r="341" spans="1:48" x14ac:dyDescent="0.35">
      <c r="A341" t="s">
        <v>322</v>
      </c>
      <c r="B341" s="1">
        <v>5.3095745834387538E-2</v>
      </c>
      <c r="C341" s="5">
        <f t="shared" si="152"/>
        <v>0</v>
      </c>
      <c r="D341" s="5">
        <f t="shared" si="153"/>
        <v>0</v>
      </c>
      <c r="E341" s="1">
        <v>0.47580149636751362</v>
      </c>
      <c r="F341" s="5">
        <f t="shared" si="135"/>
        <v>0</v>
      </c>
      <c r="G341" s="5">
        <f t="shared" si="136"/>
        <v>0</v>
      </c>
      <c r="H341" s="1">
        <v>0.37375405115601013</v>
      </c>
      <c r="I341" s="5">
        <f t="shared" si="137"/>
        <v>0</v>
      </c>
      <c r="J341" s="5">
        <f t="shared" si="138"/>
        <v>0</v>
      </c>
      <c r="K341" s="1">
        <v>0.41635352728138336</v>
      </c>
      <c r="L341" s="5">
        <f t="shared" si="139"/>
        <v>0</v>
      </c>
      <c r="M341" s="5">
        <f t="shared" si="140"/>
        <v>0</v>
      </c>
      <c r="N341" s="8">
        <f t="shared" si="141"/>
        <v>0</v>
      </c>
      <c r="O341" s="8">
        <f t="shared" si="142"/>
        <v>0</v>
      </c>
      <c r="P341" s="8" t="str">
        <f t="shared" si="143"/>
        <v>Nee</v>
      </c>
      <c r="Q341" s="8">
        <f t="shared" si="144"/>
        <v>0</v>
      </c>
      <c r="R341" s="1">
        <v>4.1540392444975052E-2</v>
      </c>
      <c r="S341" s="8">
        <f t="shared" si="145"/>
        <v>0</v>
      </c>
      <c r="T341" s="1">
        <v>7.0610031226188169E-2</v>
      </c>
      <c r="U341" s="8">
        <f t="shared" si="146"/>
        <v>0</v>
      </c>
      <c r="V341" s="1">
        <v>0.14198624112962493</v>
      </c>
      <c r="W341" s="4">
        <f t="shared" si="147"/>
        <v>0</v>
      </c>
      <c r="X341" s="5">
        <f t="shared" si="148"/>
        <v>0</v>
      </c>
      <c r="Y341" s="5">
        <f t="shared" si="149"/>
        <v>0</v>
      </c>
      <c r="Z341" s="1">
        <v>3.0207467379911087E-2</v>
      </c>
      <c r="AA341" s="5">
        <f t="shared" si="154"/>
        <v>0</v>
      </c>
      <c r="AB341" s="5">
        <f t="shared" si="150"/>
        <v>0</v>
      </c>
      <c r="AC341" s="5">
        <f t="shared" si="155"/>
        <v>0</v>
      </c>
      <c r="AD341" s="5">
        <f t="shared" si="156"/>
        <v>0</v>
      </c>
      <c r="AE341" s="1">
        <v>0.67036541728412913</v>
      </c>
      <c r="AF341" s="5">
        <f t="shared" si="157"/>
        <v>0</v>
      </c>
      <c r="AG341" s="5">
        <f t="shared" si="158"/>
        <v>0</v>
      </c>
      <c r="AH341" s="1">
        <v>1.9993190469259868E-2</v>
      </c>
      <c r="AI341" s="6">
        <f t="shared" si="151"/>
        <v>0</v>
      </c>
      <c r="AJ341" s="23">
        <v>1671.8214346639372</v>
      </c>
      <c r="AL341" s="5">
        <v>1</v>
      </c>
      <c r="AO341" t="s">
        <v>327</v>
      </c>
      <c r="AP341" s="7">
        <v>9.8000000000000004E-2</v>
      </c>
      <c r="AQ341" s="10">
        <f t="shared" si="159"/>
        <v>0</v>
      </c>
      <c r="AR341" s="10">
        <f t="shared" si="160"/>
        <v>0</v>
      </c>
      <c r="AS341" s="9">
        <f t="shared" si="161"/>
        <v>9</v>
      </c>
      <c r="AV341" s="1"/>
    </row>
    <row r="342" spans="1:48" x14ac:dyDescent="0.35">
      <c r="A342" t="s">
        <v>323</v>
      </c>
      <c r="B342" s="1">
        <v>-0.12591444799023052</v>
      </c>
      <c r="C342" s="5">
        <f t="shared" si="152"/>
        <v>0.5</v>
      </c>
      <c r="D342" s="5">
        <f t="shared" si="153"/>
        <v>0.5</v>
      </c>
      <c r="E342" s="1">
        <v>0.97367541848596217</v>
      </c>
      <c r="F342" s="5">
        <f t="shared" si="135"/>
        <v>0</v>
      </c>
      <c r="G342" s="5">
        <f t="shared" si="136"/>
        <v>0</v>
      </c>
      <c r="H342" s="1">
        <v>0.90004781050909555</v>
      </c>
      <c r="I342" s="5">
        <f t="shared" si="137"/>
        <v>0.5</v>
      </c>
      <c r="J342" s="5">
        <f t="shared" si="138"/>
        <v>0</v>
      </c>
      <c r="K342" s="1">
        <v>0.22285697013662192</v>
      </c>
      <c r="L342" s="5">
        <f t="shared" si="139"/>
        <v>0</v>
      </c>
      <c r="M342" s="5">
        <f t="shared" si="140"/>
        <v>0</v>
      </c>
      <c r="N342" s="8">
        <f t="shared" si="141"/>
        <v>0</v>
      </c>
      <c r="O342" s="8">
        <f t="shared" si="142"/>
        <v>1</v>
      </c>
      <c r="P342" s="8" t="str">
        <f t="shared" si="143"/>
        <v>Nee</v>
      </c>
      <c r="Q342" s="8">
        <f t="shared" si="144"/>
        <v>0</v>
      </c>
      <c r="R342" s="1">
        <v>-2.9147155592567815E-2</v>
      </c>
      <c r="S342" s="8">
        <f t="shared" si="145"/>
        <v>1</v>
      </c>
      <c r="T342" s="1">
        <v>1.0630712002186753E-2</v>
      </c>
      <c r="U342" s="8">
        <f t="shared" si="146"/>
        <v>0</v>
      </c>
      <c r="V342" s="1">
        <v>-8.4060091473600537E-2</v>
      </c>
      <c r="W342" s="4">
        <f t="shared" si="147"/>
        <v>1</v>
      </c>
      <c r="X342" s="5">
        <f t="shared" si="148"/>
        <v>0.5</v>
      </c>
      <c r="Y342" s="5">
        <f t="shared" si="149"/>
        <v>0</v>
      </c>
      <c r="Z342" s="1">
        <v>8.5226552689485147E-2</v>
      </c>
      <c r="AA342" s="5">
        <f t="shared" si="154"/>
        <v>0</v>
      </c>
      <c r="AB342" s="5">
        <f t="shared" si="150"/>
        <v>0</v>
      </c>
      <c r="AC342" s="5">
        <f t="shared" si="155"/>
        <v>0.5</v>
      </c>
      <c r="AD342" s="5">
        <f t="shared" si="156"/>
        <v>0.5</v>
      </c>
      <c r="AE342" s="1">
        <v>0.76038323932869745</v>
      </c>
      <c r="AF342" s="5">
        <f t="shared" si="157"/>
        <v>0.5</v>
      </c>
      <c r="AG342" s="5">
        <f t="shared" si="158"/>
        <v>0</v>
      </c>
      <c r="AH342" s="1">
        <v>1.4093531665261744E-2</v>
      </c>
      <c r="AI342" s="6">
        <f t="shared" si="151"/>
        <v>0</v>
      </c>
      <c r="AJ342" s="23">
        <v>2507.65998128092</v>
      </c>
      <c r="AN342" s="5">
        <v>1</v>
      </c>
      <c r="AO342" t="s">
        <v>326</v>
      </c>
      <c r="AP342" s="7">
        <v>0.28250000000000003</v>
      </c>
      <c r="AQ342" s="10">
        <f t="shared" si="159"/>
        <v>0.5</v>
      </c>
      <c r="AR342" s="10">
        <f t="shared" si="160"/>
        <v>0</v>
      </c>
      <c r="AS342" s="119">
        <f t="shared" si="161"/>
        <v>4.5</v>
      </c>
      <c r="AV342" s="1"/>
    </row>
    <row r="343" spans="1:48" x14ac:dyDescent="0.35">
      <c r="A343" t="s">
        <v>324</v>
      </c>
      <c r="B343" s="1">
        <v>3.7697401256001774E-2</v>
      </c>
      <c r="C343" s="5">
        <f t="shared" si="152"/>
        <v>0</v>
      </c>
      <c r="D343" s="5">
        <f t="shared" si="153"/>
        <v>0</v>
      </c>
      <c r="E343" s="1">
        <v>0.2095475884819353</v>
      </c>
      <c r="F343" s="5">
        <f t="shared" si="135"/>
        <v>0</v>
      </c>
      <c r="G343" s="5">
        <f t="shared" si="136"/>
        <v>0</v>
      </c>
      <c r="H343" s="1">
        <v>0.17712678251632721</v>
      </c>
      <c r="I343" s="5">
        <f t="shared" si="137"/>
        <v>0</v>
      </c>
      <c r="J343" s="5">
        <f t="shared" si="138"/>
        <v>0</v>
      </c>
      <c r="K343" s="1">
        <v>0.46545440652966774</v>
      </c>
      <c r="L343" s="5">
        <f t="shared" si="139"/>
        <v>0</v>
      </c>
      <c r="M343" s="5">
        <f t="shared" si="140"/>
        <v>0</v>
      </c>
      <c r="N343" s="8">
        <f t="shared" si="141"/>
        <v>0</v>
      </c>
      <c r="O343" s="8">
        <f t="shared" si="142"/>
        <v>0</v>
      </c>
      <c r="P343" s="8" t="str">
        <f t="shared" si="143"/>
        <v>Nee</v>
      </c>
      <c r="Q343" s="8">
        <f t="shared" si="144"/>
        <v>0</v>
      </c>
      <c r="R343" s="1">
        <v>5.8468548049653631E-2</v>
      </c>
      <c r="S343" s="8">
        <f t="shared" si="145"/>
        <v>0</v>
      </c>
      <c r="T343" s="1">
        <v>8.4171171761446367E-2</v>
      </c>
      <c r="U343" s="8">
        <f t="shared" si="146"/>
        <v>0</v>
      </c>
      <c r="V343" s="1">
        <v>5.7773145689266336E-2</v>
      </c>
      <c r="W343" s="4">
        <f t="shared" si="147"/>
        <v>0</v>
      </c>
      <c r="X343" s="5">
        <f t="shared" si="148"/>
        <v>0</v>
      </c>
      <c r="Y343" s="5">
        <f t="shared" si="149"/>
        <v>0</v>
      </c>
      <c r="Z343" s="1">
        <v>7.8083089348005372E-3</v>
      </c>
      <c r="AA343" s="5">
        <f t="shared" si="154"/>
        <v>0.5</v>
      </c>
      <c r="AB343" s="5">
        <f t="shared" si="150"/>
        <v>0</v>
      </c>
      <c r="AC343" s="5">
        <f t="shared" si="155"/>
        <v>0</v>
      </c>
      <c r="AD343" s="5">
        <f t="shared" si="156"/>
        <v>0</v>
      </c>
      <c r="AE343" s="1">
        <v>0.65650840322095627</v>
      </c>
      <c r="AF343" s="5">
        <f t="shared" si="157"/>
        <v>0</v>
      </c>
      <c r="AG343" s="5">
        <f t="shared" si="158"/>
        <v>0</v>
      </c>
      <c r="AH343" s="1">
        <v>-5.6760030071168451E-3</v>
      </c>
      <c r="AI343" s="6">
        <f t="shared" si="151"/>
        <v>1</v>
      </c>
      <c r="AJ343" s="23">
        <v>2824.0376968777459</v>
      </c>
      <c r="AO343" t="s">
        <v>328</v>
      </c>
      <c r="AP343" s="7">
        <v>0.23300000000000001</v>
      </c>
      <c r="AQ343" s="10">
        <f t="shared" si="159"/>
        <v>0</v>
      </c>
      <c r="AR343" s="10">
        <f t="shared" si="160"/>
        <v>0</v>
      </c>
      <c r="AS343" s="9">
        <f t="shared" si="161"/>
        <v>8.5</v>
      </c>
      <c r="AV343" s="1"/>
    </row>
    <row r="344" spans="1:48" x14ac:dyDescent="0.35">
      <c r="A344" t="s">
        <v>325</v>
      </c>
      <c r="B344" s="1">
        <v>-1.7562495386413881E-2</v>
      </c>
      <c r="C344" s="5">
        <f t="shared" si="152"/>
        <v>0</v>
      </c>
      <c r="D344" s="5">
        <f t="shared" si="153"/>
        <v>0</v>
      </c>
      <c r="E344" s="1">
        <v>0.4125468250451691</v>
      </c>
      <c r="F344" s="5">
        <f t="shared" si="135"/>
        <v>0</v>
      </c>
      <c r="G344" s="5">
        <f t="shared" si="136"/>
        <v>0</v>
      </c>
      <c r="H344" s="1">
        <v>0.38092970025891398</v>
      </c>
      <c r="I344" s="5">
        <f t="shared" si="137"/>
        <v>0</v>
      </c>
      <c r="J344" s="5">
        <f t="shared" si="138"/>
        <v>0</v>
      </c>
      <c r="K344" s="1">
        <v>0.39599635121353804</v>
      </c>
      <c r="L344" s="5">
        <f t="shared" si="139"/>
        <v>0</v>
      </c>
      <c r="M344" s="5">
        <f t="shared" si="140"/>
        <v>0</v>
      </c>
      <c r="N344" s="8">
        <f t="shared" si="141"/>
        <v>0</v>
      </c>
      <c r="O344" s="8">
        <f t="shared" si="142"/>
        <v>0</v>
      </c>
      <c r="P344" s="8" t="str">
        <f t="shared" si="143"/>
        <v>Nee</v>
      </c>
      <c r="Q344" s="8">
        <f t="shared" si="144"/>
        <v>0</v>
      </c>
      <c r="R344" s="1">
        <v>2.4608663282863028E-2</v>
      </c>
      <c r="S344" s="8">
        <f t="shared" si="145"/>
        <v>0</v>
      </c>
      <c r="T344" s="1">
        <v>0.05</v>
      </c>
      <c r="U344" s="8">
        <f t="shared" si="146"/>
        <v>0</v>
      </c>
      <c r="V344" s="1">
        <v>2.3037205967627494E-2</v>
      </c>
      <c r="W344" s="4">
        <f t="shared" si="147"/>
        <v>0</v>
      </c>
      <c r="X344" s="5">
        <f t="shared" si="148"/>
        <v>0</v>
      </c>
      <c r="Y344" s="5">
        <f t="shared" si="149"/>
        <v>0</v>
      </c>
      <c r="Z344" s="1">
        <v>0.03</v>
      </c>
      <c r="AA344" s="5">
        <f t="shared" si="154"/>
        <v>0</v>
      </c>
      <c r="AB344" s="5">
        <f t="shared" si="150"/>
        <v>0</v>
      </c>
      <c r="AC344" s="5">
        <f t="shared" si="155"/>
        <v>0</v>
      </c>
      <c r="AD344" s="5">
        <f t="shared" si="156"/>
        <v>0</v>
      </c>
      <c r="AE344" s="1">
        <v>0.69197871118228249</v>
      </c>
      <c r="AF344" s="5">
        <f t="shared" si="157"/>
        <v>0</v>
      </c>
      <c r="AG344" s="5">
        <f t="shared" si="158"/>
        <v>0</v>
      </c>
      <c r="AH344" s="1">
        <v>1.957234496011722E-2</v>
      </c>
      <c r="AI344" s="6">
        <f t="shared" si="151"/>
        <v>0</v>
      </c>
      <c r="AJ344" s="23">
        <v>2439.3542970394706</v>
      </c>
      <c r="AO344" t="s">
        <v>326</v>
      </c>
      <c r="AP344" s="7">
        <v>0.23550000000000001</v>
      </c>
      <c r="AQ344" s="10">
        <f t="shared" si="159"/>
        <v>0</v>
      </c>
      <c r="AR344" s="10">
        <f t="shared" si="160"/>
        <v>0</v>
      </c>
      <c r="AS344" s="9">
        <f t="shared" si="161"/>
        <v>10</v>
      </c>
      <c r="AV344" s="1"/>
    </row>
    <row r="345" spans="1:48" x14ac:dyDescent="0.35">
      <c r="C345" s="5"/>
      <c r="D345" s="5"/>
      <c r="F345" s="5"/>
      <c r="G345" s="5"/>
      <c r="I345" s="5"/>
      <c r="J345" s="5"/>
      <c r="L345" s="5"/>
      <c r="M345" s="5"/>
      <c r="N345" s="8"/>
      <c r="O345" s="8"/>
      <c r="P345" s="8"/>
      <c r="S345" s="8"/>
      <c r="U345" s="8"/>
      <c r="X345" s="5"/>
      <c r="Y345" s="5"/>
      <c r="AA345" s="5"/>
      <c r="AB345" s="5"/>
      <c r="AC345" s="5"/>
      <c r="AD345" s="5"/>
      <c r="AG345" s="5"/>
      <c r="AJ345" s="23"/>
      <c r="AQ345" s="10"/>
      <c r="AR345" s="10"/>
      <c r="AT345" s="25"/>
      <c r="AV345" s="1"/>
    </row>
    <row r="346" spans="1:48" x14ac:dyDescent="0.35">
      <c r="B346" s="23"/>
      <c r="C346" s="5"/>
      <c r="D346" s="5"/>
      <c r="F346" s="5"/>
      <c r="G346" s="5"/>
      <c r="I346" s="5"/>
      <c r="J346" s="5"/>
      <c r="L346" s="5"/>
      <c r="M346" s="5"/>
      <c r="N346" s="8"/>
      <c r="O346" s="8"/>
      <c r="P346" s="8"/>
      <c r="S346" s="8"/>
      <c r="U346" s="8"/>
      <c r="X346" s="5"/>
      <c r="Y346" s="5"/>
      <c r="AA346" s="5"/>
      <c r="AB346" s="5"/>
      <c r="AC346" s="5"/>
      <c r="AD346" s="5"/>
      <c r="AG346" s="5"/>
      <c r="AJ346" s="23"/>
      <c r="AQ346" s="10"/>
      <c r="AR346" s="10"/>
      <c r="AT346" s="25"/>
    </row>
    <row r="347" spans="1:48" x14ac:dyDescent="0.35">
      <c r="C347" s="5"/>
      <c r="D347" s="5"/>
      <c r="F347" s="5"/>
      <c r="G347" s="5"/>
      <c r="I347" s="5"/>
      <c r="J347" s="5"/>
      <c r="L347" s="5"/>
      <c r="M347" s="5"/>
      <c r="N347" s="8"/>
      <c r="O347" s="8"/>
      <c r="P347" s="8"/>
      <c r="S347" s="8"/>
      <c r="U347" s="8"/>
      <c r="X347" s="5"/>
      <c r="Y347" s="5"/>
      <c r="AA347" s="5"/>
      <c r="AB347" s="5"/>
      <c r="AC347" s="5"/>
      <c r="AD347" s="5"/>
      <c r="AG347" s="5"/>
      <c r="AJ347" s="23"/>
      <c r="AQ347" s="10"/>
      <c r="AR347" s="10"/>
      <c r="AT347" s="25"/>
    </row>
    <row r="348" spans="1:48" x14ac:dyDescent="0.35">
      <c r="AT348" s="25"/>
    </row>
    <row r="349" spans="1:48" x14ac:dyDescent="0.35">
      <c r="A349" t="s">
        <v>355</v>
      </c>
      <c r="B349" s="2">
        <f>SUM(C349,D349)</f>
        <v>104</v>
      </c>
      <c r="C349" s="2">
        <f>SUM(COUNTIF(C2:C343,"=0,5"),-D349)</f>
        <v>10</v>
      </c>
      <c r="D349" s="2">
        <f>COUNTIF(D2:D343,"=0,5")</f>
        <v>94</v>
      </c>
      <c r="E349" s="2">
        <f>COUNTIF(F2:F343,"&gt;0,1")</f>
        <v>8</v>
      </c>
      <c r="F349" s="2">
        <f>SUM(E349,-G349)</f>
        <v>5</v>
      </c>
      <c r="G349" s="2">
        <f>COUNTIF(G2:G346,"&gt;0,1")</f>
        <v>3</v>
      </c>
      <c r="H349" s="2">
        <f>COUNTIF(H2:H346,"&gt;0,9")</f>
        <v>12</v>
      </c>
      <c r="I349" s="2">
        <f>SUM(H349,-J349)</f>
        <v>8</v>
      </c>
      <c r="J349" s="2">
        <f>COUNTIF(J2:J346,"&gt;0,1")</f>
        <v>4</v>
      </c>
      <c r="K349" s="2">
        <f>COUNTIF(K2:K346,"&lt;0,2")</f>
        <v>25</v>
      </c>
      <c r="L349" s="2">
        <f>SUM(K349,-M349)</f>
        <v>25</v>
      </c>
      <c r="M349" s="2">
        <f>COUNTIF(M2:M346,"&gt;0,1")</f>
        <v>0</v>
      </c>
      <c r="O349" s="2"/>
      <c r="P349" s="8">
        <f>COUNTIF(P2:P344,"=Ja")</f>
        <v>4</v>
      </c>
      <c r="R349" s="2">
        <f>COUNTIF(R2:R343,"&lt;0%")</f>
        <v>75</v>
      </c>
      <c r="T349" s="2">
        <f>COUNTIF(T2:T343,"&lt;0%")</f>
        <v>29</v>
      </c>
      <c r="V349" s="2">
        <f>COUNTIF(V2:V343,"&lt;0%")</f>
        <v>73</v>
      </c>
      <c r="W349" s="2">
        <f>COUNTIF(W2:W343,"=1")</f>
        <v>73</v>
      </c>
      <c r="X349" s="2">
        <f>COUNTIF(X2:X343,"=0,5")</f>
        <v>34</v>
      </c>
      <c r="Y349" s="2">
        <f>COUNTIF(Y2:Y343,"=0,5")</f>
        <v>10</v>
      </c>
      <c r="Z349" s="2">
        <f>SUM(AB349,AD349)</f>
        <v>90</v>
      </c>
      <c r="AA349" s="2">
        <f>COUNTIF(AA2:AA344,"&gt;0,1")</f>
        <v>132</v>
      </c>
      <c r="AB349" s="2">
        <f>COUNTIF(AB2:AB344,"&gt;0,1")</f>
        <v>46</v>
      </c>
      <c r="AC349" s="2">
        <f>COUNTIF(AC2:AC344,"&gt;0,1")</f>
        <v>92</v>
      </c>
      <c r="AD349" s="2">
        <f>COUNTIF(AD2:AD344,"&gt;0,1")</f>
        <v>44</v>
      </c>
      <c r="AE349" s="2">
        <f>COUNTIF(AE2:AE346,"&gt;75%")</f>
        <v>53</v>
      </c>
      <c r="AF349" s="2">
        <f>SUM(AE349,-AG349)</f>
        <v>47</v>
      </c>
      <c r="AG349" s="2">
        <f>COUNTIF(AG2:AG346,"&gt;0,1%")</f>
        <v>6</v>
      </c>
      <c r="AH349" s="2">
        <f>COUNTIF(AH2:AH346,"&lt;0%")</f>
        <v>38</v>
      </c>
      <c r="AJ349" s="2">
        <f>SUM(AL349,AN349)</f>
        <v>96</v>
      </c>
      <c r="AK349" s="2">
        <f>COUNTIF(AK2:AK346,"=0,5")</f>
        <v>0</v>
      </c>
      <c r="AL349" s="2">
        <f>COUNTIF(AL2:AL346,"=1")</f>
        <v>52</v>
      </c>
      <c r="AM349" s="2">
        <f>COUNTIF(AM2:AM346,"=0,5")</f>
        <v>0</v>
      </c>
      <c r="AN349" s="2">
        <f>COUNTIF(AN2:AN346,"=1")</f>
        <v>44</v>
      </c>
      <c r="AP349" s="8">
        <f>COUNTIF(AP2:AP346,"&gt;20%")</f>
        <v>255</v>
      </c>
      <c r="AQ349" s="8">
        <f>SUM(AP349,-AR349)</f>
        <v>219</v>
      </c>
      <c r="AR349" s="8">
        <f>COUNTIF(AR2:AR346,"=0,5")</f>
        <v>36</v>
      </c>
      <c r="AS349" s="9">
        <f>COUNTIF(AS2:AS343,"&lt;6")</f>
        <v>10</v>
      </c>
      <c r="AT349" s="25"/>
    </row>
    <row r="350" spans="1:48" x14ac:dyDescent="0.35">
      <c r="A350" t="s">
        <v>340</v>
      </c>
      <c r="B350" s="1">
        <f>AVERAGE(B2:B343)</f>
        <v>-9.7485553791164178E-3</v>
      </c>
      <c r="E350" s="1">
        <f>AVERAGE(E2:E343)</f>
        <v>0.30383302020723651</v>
      </c>
      <c r="H350" s="1">
        <f>AVERAGE(H2:H343)</f>
        <v>0.26483951366101355</v>
      </c>
      <c r="K350" s="1">
        <f>AVERAGE(K2:K343)</f>
        <v>0.39135920597538093</v>
      </c>
      <c r="R350" s="1">
        <f>AVERAGE(R2:R343)</f>
        <v>2.80142707324097E-2</v>
      </c>
      <c r="S350" s="8">
        <f t="shared" ref="S350" si="162">IF(R350&lt;0%,1,0)</f>
        <v>0</v>
      </c>
      <c r="T350" s="1">
        <f>AVERAGE(T2:T343)</f>
        <v>5.5700764804217831E-2</v>
      </c>
      <c r="U350" s="8">
        <f t="shared" ref="U350" si="163">IF(T350&lt;0%,1,0)</f>
        <v>0</v>
      </c>
      <c r="V350" s="1">
        <f>AVERAGE(V2:V343)</f>
        <v>3.489534118804994E-2</v>
      </c>
      <c r="W350" s="2">
        <f t="shared" ref="W350" si="164">IF(V350&lt;0%,1,0)</f>
        <v>0</v>
      </c>
      <c r="Y350" s="2">
        <f>SUM(X349,-Y349)</f>
        <v>24</v>
      </c>
      <c r="Z350" s="1">
        <f>AVERAGE(Z2:Z343)</f>
        <v>3.4415192671950597E-2</v>
      </c>
      <c r="AA350" s="2">
        <f>SUM(AA349,-AB349)</f>
        <v>86</v>
      </c>
      <c r="AB350" s="2">
        <f>SUM(AA350,AC350)</f>
        <v>134</v>
      </c>
      <c r="AC350" s="2">
        <f>SUM(AC349,-AD349)</f>
        <v>48</v>
      </c>
      <c r="AD350" s="2">
        <f>SUM(AB349,AD349)</f>
        <v>90</v>
      </c>
      <c r="AE350" s="1">
        <f>AVERAGE(AE2:AE346)</f>
        <v>0.69449196863376572</v>
      </c>
      <c r="AH350" s="1">
        <f>AVERAGE(AH2:AH344)</f>
        <v>2.7630110224275577E-2</v>
      </c>
      <c r="AJ350" s="2">
        <f>AVERAGE(AJ2:AJ344)</f>
        <v>2197.4320454836352</v>
      </c>
      <c r="AN350" s="2">
        <f>SUM(AL349,AN349)</f>
        <v>96</v>
      </c>
      <c r="AP350" s="7">
        <f>AVERAGE(AP2:AP344)</f>
        <v>0.23082069970845462</v>
      </c>
      <c r="AS350" s="25">
        <f>AVERAGE($AS$2:$AS$343)</f>
        <v>8.4195906432748533</v>
      </c>
      <c r="AT350" s="25"/>
    </row>
    <row r="351" spans="1:48" x14ac:dyDescent="0.35">
      <c r="A351" t="s">
        <v>341</v>
      </c>
      <c r="B351" s="1">
        <f>MEDIAN(B2:B343)</f>
        <v>-3.0578478313277236E-4</v>
      </c>
      <c r="E351" s="1">
        <f>MEDIAN(E2:E343)</f>
        <v>0.28967282476245715</v>
      </c>
      <c r="H351" s="1">
        <f>MEDIAN(H2:H343)</f>
        <v>0.25215739880364885</v>
      </c>
      <c r="K351" s="1">
        <f>MEDIAN(K2:K343)</f>
        <v>0.37515321591486772</v>
      </c>
      <c r="R351" s="1">
        <f>MEDIAN(R2:R343)</f>
        <v>2.9561007880805755E-2</v>
      </c>
      <c r="T351" s="1">
        <f>MEDIAN(T2:T343)</f>
        <v>5.6593251042202836E-2</v>
      </c>
      <c r="V351" s="1">
        <f>MEDIAN(V2:V343)</f>
        <v>2.9650381431805376E-2</v>
      </c>
      <c r="Z351" s="1">
        <f>MEDIAN(Z2:Z343)</f>
        <v>2.6045059424608559E-2</v>
      </c>
      <c r="AE351" s="1">
        <f>MEDIAN(AE2:AE346)</f>
        <v>0.70196307516743872</v>
      </c>
      <c r="AH351" s="1">
        <f>MEDIAN(AH2:AH344)</f>
        <v>2.6801568083238095E-2</v>
      </c>
      <c r="AJ351" s="2">
        <f>MEDIAN(AJ2:AJ344)</f>
        <v>2076.9563466232707</v>
      </c>
      <c r="AP351" s="7">
        <f>MEDIAN(AP2:AP344)</f>
        <v>0.23800000000000002</v>
      </c>
      <c r="AS351" s="4">
        <v>342</v>
      </c>
      <c r="AT351" s="4">
        <f t="shared" ref="AT351:AT354" si="165">SUM(AS351,-AS352)</f>
        <v>44</v>
      </c>
      <c r="AU351">
        <v>10</v>
      </c>
    </row>
    <row r="352" spans="1:48" x14ac:dyDescent="0.35">
      <c r="A352" t="s">
        <v>342</v>
      </c>
      <c r="B352" s="1">
        <f>_xlfn.QUARTILE.INC(B2:B343,1)</f>
        <v>-5.3584912623474194E-2</v>
      </c>
      <c r="E352" s="1">
        <f>_xlfn.QUARTILE.INC(E2:E343,1)</f>
        <v>9.2500767525802399E-2</v>
      </c>
      <c r="H352" s="1">
        <f>_xlfn.QUARTILE.INC(H2:H343,1)</f>
        <v>6.5686362824461969E-2</v>
      </c>
      <c r="K352" s="1">
        <f>_xlfn.QUARTILE.INC(K2:K343,1)</f>
        <v>0.28461463712306795</v>
      </c>
      <c r="R352" s="1">
        <f>_xlfn.QUARTILE.INC(R2:R343,1)</f>
        <v>4.6626123312013849E-3</v>
      </c>
      <c r="T352" s="1">
        <f>_xlfn.QUARTILE.INC(T2:T343,1)</f>
        <v>3.0234102835410507E-2</v>
      </c>
      <c r="V352" s="1">
        <f>_xlfn.QUARTILE.INC(V2:V343,1)</f>
        <v>3.5774115989768585E-3</v>
      </c>
      <c r="Z352" s="1">
        <f>_xlfn.QUARTILE.INC(Z2:Z343,1)</f>
        <v>9.730869419601192E-3</v>
      </c>
      <c r="AE352" s="1">
        <f>_xlfn.QUARTILE.INC(AE2:AE346,1)</f>
        <v>0.66551961844458529</v>
      </c>
      <c r="AH352" s="1">
        <f>_xlfn.QUARTILE.INC(AH2:AH344,1)</f>
        <v>1.2434142894592576E-2</v>
      </c>
      <c r="AJ352" s="2">
        <f>_xlfn.QUARTILE.INC(AJ2:AJ344,1)</f>
        <v>1911.0201700808213</v>
      </c>
      <c r="AP352" s="7">
        <f>_xlfn.QUARTILE.INC(AP2:AP344,1)</f>
        <v>0.19825000000000001</v>
      </c>
      <c r="AS352" s="4">
        <f>COUNTIF(AS2:AS343,"&lt;10")</f>
        <v>298</v>
      </c>
      <c r="AT352" s="4">
        <f t="shared" si="165"/>
        <v>52</v>
      </c>
      <c r="AU352">
        <v>9.5</v>
      </c>
    </row>
    <row r="353" spans="1:52" x14ac:dyDescent="0.35">
      <c r="A353" t="s">
        <v>343</v>
      </c>
      <c r="B353" s="1">
        <f>_xlfn.QUARTILE.INC(B2:B343,3)</f>
        <v>4.1337208193860289E-2</v>
      </c>
      <c r="E353" s="1">
        <f>_xlfn.QUARTILE.INC(E2:E343,3)</f>
        <v>0.53041300272164293</v>
      </c>
      <c r="H353" s="1">
        <f>_xlfn.QUARTILE.INC(H2:H343,3)</f>
        <v>0.4539020990284891</v>
      </c>
      <c r="K353" s="1">
        <f>_xlfn.QUARTILE.INC(K2:K343,3)</f>
        <v>0.4847336888923508</v>
      </c>
      <c r="R353" s="1">
        <f>_xlfn.QUARTILE.INC(R2:R343,3)</f>
        <v>5.1242893566736843E-2</v>
      </c>
      <c r="T353" s="1">
        <f>_xlfn.QUARTILE.INC(T2:T343,3)</f>
        <v>8.3319114231634045E-2</v>
      </c>
      <c r="V353" s="1">
        <f>_xlfn.QUARTILE.INC(V2:V343,3)</f>
        <v>6.1575206208279151E-2</v>
      </c>
      <c r="Z353" s="1">
        <f>_xlfn.QUARTILE.INC(Z2:Z343,3)</f>
        <v>5.2022147046474433E-2</v>
      </c>
      <c r="AE353" s="1">
        <f>_xlfn.QUARTILE.INC(AE2:AE346,3)</f>
        <v>0.73663528373302523</v>
      </c>
      <c r="AH353" s="1">
        <f>_xlfn.QUARTILE.INC(AH2:AH344,3)</f>
        <v>4.2520213243043996E-2</v>
      </c>
      <c r="AJ353" s="2">
        <f>_xlfn.QUARTILE.INC(AJ2:AJ344,3)</f>
        <v>2428.6523176980354</v>
      </c>
      <c r="AP353" s="7">
        <f>_xlfn.QUARTILE.INC(AP2:AP344,3)</f>
        <v>0.27324999999999999</v>
      </c>
      <c r="AS353" s="4">
        <f>COUNTIF(AS2:AS343,"&lt;9,5")</f>
        <v>246</v>
      </c>
      <c r="AT353" s="4">
        <f t="shared" si="165"/>
        <v>57</v>
      </c>
      <c r="AU353">
        <v>9</v>
      </c>
    </row>
    <row r="354" spans="1:52" x14ac:dyDescent="0.35">
      <c r="A354" t="s">
        <v>344</v>
      </c>
      <c r="B354" s="1">
        <f>_xlfn.STDEV.P(B2:B343)</f>
        <v>7.7106169860039472E-2</v>
      </c>
      <c r="E354" s="1">
        <f>_xlfn.STDEV.P(E2:E343)</f>
        <v>0.33970455916244924</v>
      </c>
      <c r="H354" s="1">
        <f>_xlfn.STDEV.P(H2:H343)</f>
        <v>0.33041088963903364</v>
      </c>
      <c r="K354" s="1">
        <f>_xlfn.STDEV.P(K2:K343)</f>
        <v>0.14567526152992125</v>
      </c>
      <c r="R354" s="1">
        <f>_xlfn.STDEV.P(R2:R343)</f>
        <v>3.8474972896183686E-2</v>
      </c>
      <c r="T354" s="1">
        <f>_xlfn.STDEV.P(T2:T343)</f>
        <v>4.8648087267806568E-2</v>
      </c>
      <c r="V354" s="1">
        <f>_xlfn.STDEV.P(V2:V343)</f>
        <v>4.540355848292691E-2</v>
      </c>
      <c r="Z354" s="1">
        <f>_xlfn.STDEV.P(Z2:Z343)</f>
        <v>4.6085669789050522E-2</v>
      </c>
      <c r="AE354" s="1">
        <f>_xlfn.STDEV.P(AE2:AE346)</f>
        <v>6.3905103628579929E-2</v>
      </c>
      <c r="AH354" s="1">
        <f>_xlfn.STDEV.P(AH2:AH344)</f>
        <v>2.4506562061843498E-2</v>
      </c>
      <c r="AJ354" s="2">
        <f>_xlfn.STDEV.P(AJ2:AJ344)</f>
        <v>443.48862288020109</v>
      </c>
      <c r="AP354" s="7">
        <f>_xlfn.STDEV.P(AP2:AP344)</f>
        <v>6.8579914930480892E-2</v>
      </c>
      <c r="AS354" s="4">
        <f>COUNTIF(AS2:AS343,"&lt;9,0")</f>
        <v>189</v>
      </c>
      <c r="AT354" s="4">
        <f t="shared" si="165"/>
        <v>52</v>
      </c>
      <c r="AU354">
        <v>8.5</v>
      </c>
      <c r="AV354" s="1"/>
    </row>
    <row r="355" spans="1:52" x14ac:dyDescent="0.35">
      <c r="AS355" s="4">
        <f>COUNTIF(AS2:AS343,"&lt;8,5")</f>
        <v>137</v>
      </c>
      <c r="AT355" s="4">
        <f t="shared" ref="AT355:AT366" si="166">SUM(AS355,-AS356)</f>
        <v>48</v>
      </c>
      <c r="AU355">
        <v>8</v>
      </c>
    </row>
    <row r="356" spans="1:52" x14ac:dyDescent="0.35">
      <c r="AS356" s="4">
        <f>COUNTIF(AS2:AS343,"&lt;8,0")</f>
        <v>89</v>
      </c>
      <c r="AT356" s="4">
        <f t="shared" si="166"/>
        <v>33</v>
      </c>
      <c r="AU356">
        <v>7.5</v>
      </c>
    </row>
    <row r="357" spans="1:52" x14ac:dyDescent="0.35">
      <c r="AS357" s="4">
        <f>COUNTIF(AS2:AS343,"&lt;7,5")</f>
        <v>56</v>
      </c>
      <c r="AT357" s="4">
        <f t="shared" si="166"/>
        <v>28</v>
      </c>
      <c r="AU357">
        <v>7</v>
      </c>
    </row>
    <row r="358" spans="1:52" x14ac:dyDescent="0.35">
      <c r="Y358" s="8"/>
      <c r="AS358" s="4">
        <f>COUNTIF(AS2:AS343,"&lt;7,0")</f>
        <v>28</v>
      </c>
      <c r="AT358" s="4">
        <f t="shared" si="166"/>
        <v>11</v>
      </c>
      <c r="AU358">
        <v>6.5</v>
      </c>
    </row>
    <row r="359" spans="1:52" x14ac:dyDescent="0.35">
      <c r="Y359" s="8"/>
      <c r="AS359" s="4">
        <f>COUNTIF(AS2:AS343,"&lt;6,5")</f>
        <v>17</v>
      </c>
      <c r="AT359" s="4">
        <f t="shared" si="166"/>
        <v>7</v>
      </c>
      <c r="AU359">
        <v>6</v>
      </c>
      <c r="AV359" s="1"/>
    </row>
    <row r="360" spans="1:52" x14ac:dyDescent="0.35">
      <c r="Y360" s="8"/>
      <c r="AS360" s="4">
        <f>COUNTIF(AS2:AS343,"&lt;6")</f>
        <v>10</v>
      </c>
      <c r="AT360" s="4">
        <f t="shared" si="166"/>
        <v>2</v>
      </c>
      <c r="AU360">
        <v>5.5</v>
      </c>
      <c r="AV360" t="s">
        <v>19</v>
      </c>
      <c r="AW360" t="s">
        <v>223</v>
      </c>
    </row>
    <row r="361" spans="1:52" x14ac:dyDescent="0.35">
      <c r="Y361" s="8"/>
      <c r="AS361" s="4">
        <f>COUNTIF(AS2:AS343,"&lt;5,5")</f>
        <v>8</v>
      </c>
      <c r="AT361" s="4">
        <f t="shared" si="166"/>
        <v>5</v>
      </c>
      <c r="AU361">
        <v>5</v>
      </c>
      <c r="AV361" t="s">
        <v>4</v>
      </c>
      <c r="AW361" t="s">
        <v>172</v>
      </c>
      <c r="AX361" t="s">
        <v>481</v>
      </c>
      <c r="AY361" t="s">
        <v>602</v>
      </c>
      <c r="AZ361" t="s">
        <v>72</v>
      </c>
    </row>
    <row r="362" spans="1:52" x14ac:dyDescent="0.35">
      <c r="AS362" s="4">
        <f>COUNTIF(AS2:AS343,"&lt;5")</f>
        <v>3</v>
      </c>
      <c r="AT362" s="4">
        <f t="shared" si="166"/>
        <v>3</v>
      </c>
      <c r="AU362">
        <v>4.5</v>
      </c>
      <c r="AV362" t="s">
        <v>117</v>
      </c>
      <c r="AW362" t="s">
        <v>231</v>
      </c>
      <c r="AX362" t="s">
        <v>323</v>
      </c>
    </row>
    <row r="363" spans="1:52" x14ac:dyDescent="0.35">
      <c r="AS363" s="4">
        <f>COUNTIF(AS2:AS343,"&lt;4,5")</f>
        <v>0</v>
      </c>
      <c r="AT363" s="4">
        <f t="shared" si="166"/>
        <v>0</v>
      </c>
      <c r="AU363">
        <v>4</v>
      </c>
    </row>
    <row r="364" spans="1:52" x14ac:dyDescent="0.35">
      <c r="AS364" s="4">
        <f>COUNTIF(AS2:AS343,"&lt;4,0")</f>
        <v>0</v>
      </c>
      <c r="AT364" s="4">
        <f t="shared" si="166"/>
        <v>0</v>
      </c>
      <c r="AU364">
        <v>3.5</v>
      </c>
    </row>
    <row r="365" spans="1:52" x14ac:dyDescent="0.35">
      <c r="AS365" s="4">
        <f>COUNTIF(AS2:AS343,"&lt;3,5")</f>
        <v>0</v>
      </c>
      <c r="AT365" s="4">
        <f t="shared" si="166"/>
        <v>0</v>
      </c>
      <c r="AV365" s="1"/>
    </row>
    <row r="366" spans="1:52" x14ac:dyDescent="0.35">
      <c r="AS366" s="4">
        <f>COUNTIF(AS2:AS343,"&lt;3,0")</f>
        <v>0</v>
      </c>
      <c r="AT366" s="4">
        <f t="shared" si="166"/>
        <v>0</v>
      </c>
    </row>
    <row r="367" spans="1:52" x14ac:dyDescent="0.35">
      <c r="AS367" s="4">
        <f>COUNTIF(AS2:AS343,"&lt;2,5")</f>
        <v>0</v>
      </c>
    </row>
    <row r="368" spans="1:52" x14ac:dyDescent="0.35">
      <c r="AT368" s="2"/>
    </row>
  </sheetData>
  <sheetProtection algorithmName="SHA-512" hashValue="BObt9s4uHOPHAiHsENCP8VN1HC39peSrnB/SKDK/3yzjCzxUKu+et9l5YsJE3M9ofRtZuLhWuomxGEzJ5m+jvQ==" saltValue="1gnSCwbNoh8lER8K2m+uvg==" spinCount="100000" sheet="1" objects="1" scenarios="1"/>
  <sortState xmlns:xlrd2="http://schemas.microsoft.com/office/spreadsheetml/2017/richdata2" ref="A2:AS344">
    <sortCondition ref="A2:A344"/>
  </sortState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B44D4-AD78-4830-8669-D59F1F52A19D}">
  <dimension ref="A1:CK347"/>
  <sheetViews>
    <sheetView workbookViewId="0">
      <pane xSplit="1" ySplit="1" topLeftCell="V331" activePane="bottomRight" state="frozen"/>
      <selection pane="topRight" activeCell="B1" sqref="B1"/>
      <selection pane="bottomLeft" activeCell="A2" sqref="A2"/>
      <selection pane="bottomRight" activeCell="Y346" sqref="Y346"/>
    </sheetView>
  </sheetViews>
  <sheetFormatPr defaultRowHeight="14.5" x14ac:dyDescent="0.35"/>
  <cols>
    <col min="1" max="1" width="29.08984375" bestFit="1" customWidth="1"/>
    <col min="2" max="2" width="18.36328125" bestFit="1" customWidth="1"/>
    <col min="3" max="3" width="20.36328125" bestFit="1" customWidth="1"/>
    <col min="4" max="4" width="21.1796875" bestFit="1" customWidth="1"/>
    <col min="5" max="5" width="21.90625" bestFit="1" customWidth="1"/>
    <col min="6" max="6" width="30.7265625" bestFit="1" customWidth="1"/>
    <col min="7" max="7" width="20.453125" bestFit="1" customWidth="1"/>
    <col min="8" max="8" width="24" bestFit="1" customWidth="1"/>
    <col min="9" max="9" width="19.1796875" bestFit="1" customWidth="1"/>
    <col min="10" max="10" width="19.54296875" bestFit="1" customWidth="1"/>
    <col min="11" max="11" width="25.90625" bestFit="1" customWidth="1"/>
    <col min="12" max="12" width="41.1796875" bestFit="1" customWidth="1"/>
    <col min="13" max="13" width="20.08984375" bestFit="1" customWidth="1"/>
    <col min="14" max="14" width="11.1796875" bestFit="1" customWidth="1"/>
    <col min="15" max="15" width="15.81640625" bestFit="1" customWidth="1"/>
    <col min="16" max="16" width="22.26953125" bestFit="1" customWidth="1"/>
    <col min="17" max="17" width="29.26953125" bestFit="1" customWidth="1"/>
    <col min="18" max="18" width="40.453125" bestFit="1" customWidth="1"/>
    <col min="19" max="19" width="13.81640625" bestFit="1" customWidth="1"/>
    <col min="20" max="20" width="21.453125" bestFit="1" customWidth="1"/>
    <col min="21" max="21" width="14.36328125" bestFit="1" customWidth="1"/>
    <col min="22" max="22" width="17.26953125" bestFit="1" customWidth="1"/>
    <col min="23" max="23" width="14" bestFit="1" customWidth="1"/>
    <col min="24" max="24" width="14.54296875" bestFit="1" customWidth="1"/>
    <col min="25" max="25" width="20.08984375" bestFit="1" customWidth="1"/>
    <col min="26" max="26" width="20.36328125" bestFit="1" customWidth="1"/>
    <col min="27" max="27" width="17.08984375" customWidth="1"/>
    <col min="28" max="28" width="35.7265625" bestFit="1" customWidth="1"/>
    <col min="29" max="29" width="35.90625" bestFit="1" customWidth="1"/>
    <col min="30" max="30" width="34.90625" bestFit="1" customWidth="1"/>
    <col min="31" max="31" width="23.81640625" bestFit="1" customWidth="1"/>
    <col min="32" max="32" width="17.36328125" bestFit="1" customWidth="1"/>
    <col min="33" max="33" width="20.6328125" bestFit="1" customWidth="1"/>
    <col min="34" max="34" width="37.54296875" bestFit="1" customWidth="1"/>
    <col min="35" max="35" width="20" bestFit="1" customWidth="1"/>
    <col min="36" max="36" width="35.36328125" bestFit="1" customWidth="1"/>
    <col min="37" max="37" width="11.81640625" bestFit="1" customWidth="1"/>
    <col min="38" max="38" width="36.08984375" bestFit="1" customWidth="1"/>
    <col min="39" max="39" width="36.26953125" bestFit="1" customWidth="1"/>
    <col min="40" max="40" width="34.90625" bestFit="1" customWidth="1"/>
    <col min="41" max="41" width="38.81640625" bestFit="1" customWidth="1"/>
    <col min="42" max="42" width="30.1796875" bestFit="1" customWidth="1"/>
    <col min="43" max="43" width="36.7265625" bestFit="1" customWidth="1"/>
    <col min="44" max="44" width="37.08984375" bestFit="1" customWidth="1"/>
    <col min="45" max="46" width="32.6328125" bestFit="1" customWidth="1"/>
    <col min="47" max="47" width="35.81640625" bestFit="1" customWidth="1"/>
    <col min="48" max="48" width="34.36328125" bestFit="1" customWidth="1"/>
    <col min="49" max="49" width="30.90625" bestFit="1" customWidth="1"/>
    <col min="50" max="50" width="37.90625" bestFit="1" customWidth="1"/>
    <col min="51" max="51" width="36.54296875" bestFit="1" customWidth="1"/>
    <col min="52" max="52" width="20.54296875" bestFit="1" customWidth="1"/>
    <col min="53" max="54" width="35.453125" bestFit="1" customWidth="1"/>
    <col min="55" max="55" width="36" bestFit="1" customWidth="1"/>
    <col min="56" max="56" width="36.6328125" bestFit="1" customWidth="1"/>
    <col min="57" max="57" width="37.08984375" bestFit="1" customWidth="1"/>
    <col min="58" max="58" width="22.6328125" bestFit="1" customWidth="1"/>
    <col min="59" max="59" width="31.6328125" bestFit="1" customWidth="1"/>
    <col min="60" max="60" width="35.81640625" bestFit="1" customWidth="1"/>
    <col min="61" max="61" width="34.90625" bestFit="1" customWidth="1"/>
    <col min="62" max="62" width="34.6328125" bestFit="1" customWidth="1"/>
    <col min="63" max="63" width="36" bestFit="1" customWidth="1"/>
    <col min="64" max="64" width="36.08984375" bestFit="1" customWidth="1"/>
    <col min="65" max="65" width="35.7265625" bestFit="1" customWidth="1"/>
    <col min="66" max="66" width="28.54296875" bestFit="1" customWidth="1"/>
    <col min="67" max="67" width="20.36328125" bestFit="1" customWidth="1"/>
    <col min="68" max="68" width="23.6328125" bestFit="1" customWidth="1"/>
    <col min="69" max="69" width="21.1796875" bestFit="1" customWidth="1"/>
    <col min="70" max="70" width="16.26953125" bestFit="1" customWidth="1"/>
    <col min="71" max="71" width="19.90625" bestFit="1" customWidth="1"/>
    <col min="72" max="74" width="37" bestFit="1" customWidth="1"/>
    <col min="75" max="75" width="37.90625" bestFit="1" customWidth="1"/>
    <col min="76" max="76" width="36.90625" bestFit="1" customWidth="1"/>
    <col min="77" max="77" width="36.54296875" bestFit="1" customWidth="1"/>
    <col min="78" max="78" width="29.36328125" bestFit="1" customWidth="1"/>
    <col min="79" max="79" width="21.1796875" bestFit="1" customWidth="1"/>
    <col min="80" max="80" width="26.54296875" bestFit="1" customWidth="1"/>
    <col min="81" max="81" width="30.1796875" bestFit="1" customWidth="1"/>
    <col min="82" max="82" width="35.453125" bestFit="1" customWidth="1"/>
    <col min="83" max="83" width="26.81640625" bestFit="1" customWidth="1"/>
    <col min="84" max="84" width="13.26953125" bestFit="1" customWidth="1"/>
    <col min="85" max="85" width="28.26953125" bestFit="1" customWidth="1"/>
    <col min="86" max="86" width="35.6328125" bestFit="1" customWidth="1"/>
    <col min="87" max="87" width="35.7265625" bestFit="1" customWidth="1"/>
    <col min="88" max="88" width="35.453125" bestFit="1" customWidth="1"/>
    <col min="89" max="89" width="29.7265625" bestFit="1" customWidth="1"/>
  </cols>
  <sheetData>
    <row r="1" spans="1:89" x14ac:dyDescent="0.35">
      <c r="A1" t="s">
        <v>442</v>
      </c>
      <c r="B1" t="s">
        <v>443</v>
      </c>
      <c r="C1" t="s">
        <v>444</v>
      </c>
      <c r="D1" t="s">
        <v>445</v>
      </c>
      <c r="E1" t="s">
        <v>446</v>
      </c>
      <c r="F1" t="s">
        <v>447</v>
      </c>
      <c r="G1" t="s">
        <v>448</v>
      </c>
      <c r="H1" t="s">
        <v>449</v>
      </c>
      <c r="I1" t="s">
        <v>450</v>
      </c>
      <c r="J1" t="s">
        <v>451</v>
      </c>
      <c r="K1" t="s">
        <v>452</v>
      </c>
      <c r="L1" t="s">
        <v>453</v>
      </c>
      <c r="M1" t="s">
        <v>454</v>
      </c>
      <c r="N1" t="s">
        <v>455</v>
      </c>
      <c r="O1" t="s">
        <v>456</v>
      </c>
      <c r="P1" t="s">
        <v>457</v>
      </c>
      <c r="Q1" t="s">
        <v>458</v>
      </c>
      <c r="R1" t="s">
        <v>459</v>
      </c>
      <c r="S1" t="s">
        <v>460</v>
      </c>
      <c r="T1" t="s">
        <v>461</v>
      </c>
      <c r="U1" t="s">
        <v>583</v>
      </c>
      <c r="V1" t="s">
        <v>584</v>
      </c>
      <c r="W1" t="s">
        <v>462</v>
      </c>
      <c r="X1" t="s">
        <v>463</v>
      </c>
      <c r="Y1" t="s">
        <v>470</v>
      </c>
      <c r="Z1" t="s">
        <v>582</v>
      </c>
      <c r="AB1" t="s">
        <v>519</v>
      </c>
      <c r="AC1" t="s">
        <v>520</v>
      </c>
      <c r="AD1" t="s">
        <v>521</v>
      </c>
      <c r="AE1" t="s">
        <v>522</v>
      </c>
      <c r="AF1" t="s">
        <v>523</v>
      </c>
      <c r="AG1" t="s">
        <v>524</v>
      </c>
      <c r="AH1" t="s">
        <v>525</v>
      </c>
      <c r="AI1" t="s">
        <v>526</v>
      </c>
      <c r="AJ1" t="s">
        <v>527</v>
      </c>
      <c r="AK1" t="s">
        <v>528</v>
      </c>
      <c r="AL1" t="s">
        <v>529</v>
      </c>
      <c r="AM1" t="s">
        <v>530</v>
      </c>
      <c r="AN1" t="s">
        <v>531</v>
      </c>
      <c r="AO1" t="s">
        <v>532</v>
      </c>
      <c r="AP1" t="s">
        <v>533</v>
      </c>
      <c r="AQ1" t="s">
        <v>534</v>
      </c>
      <c r="AR1" t="s">
        <v>535</v>
      </c>
      <c r="AS1" t="s">
        <v>536</v>
      </c>
      <c r="AT1" t="s">
        <v>537</v>
      </c>
      <c r="AU1" t="s">
        <v>538</v>
      </c>
      <c r="AV1" t="s">
        <v>539</v>
      </c>
      <c r="AW1" t="s">
        <v>540</v>
      </c>
      <c r="AX1" t="s">
        <v>541</v>
      </c>
      <c r="AY1" t="s">
        <v>542</v>
      </c>
      <c r="AZ1" t="s">
        <v>543</v>
      </c>
      <c r="BA1" t="s">
        <v>544</v>
      </c>
      <c r="BB1" t="s">
        <v>545</v>
      </c>
      <c r="BC1" t="s">
        <v>546</v>
      </c>
      <c r="BD1" t="s">
        <v>547</v>
      </c>
      <c r="BE1" t="s">
        <v>548</v>
      </c>
      <c r="BF1" t="s">
        <v>549</v>
      </c>
      <c r="BG1" t="s">
        <v>550</v>
      </c>
      <c r="BH1" t="s">
        <v>551</v>
      </c>
      <c r="BI1" t="s">
        <v>552</v>
      </c>
      <c r="BJ1" t="s">
        <v>553</v>
      </c>
      <c r="BK1" t="s">
        <v>554</v>
      </c>
      <c r="BL1" t="s">
        <v>555</v>
      </c>
      <c r="BM1" t="s">
        <v>556</v>
      </c>
      <c r="BN1" t="s">
        <v>557</v>
      </c>
      <c r="BO1" t="s">
        <v>558</v>
      </c>
      <c r="BP1" t="s">
        <v>559</v>
      </c>
      <c r="BQ1" t="s">
        <v>560</v>
      </c>
      <c r="BR1" t="s">
        <v>561</v>
      </c>
      <c r="BS1" t="s">
        <v>562</v>
      </c>
      <c r="BT1" t="s">
        <v>563</v>
      </c>
      <c r="BU1" t="s">
        <v>564</v>
      </c>
      <c r="BV1" t="s">
        <v>565</v>
      </c>
      <c r="BW1" t="s">
        <v>566</v>
      </c>
      <c r="BX1" t="s">
        <v>567</v>
      </c>
      <c r="BY1" t="s">
        <v>568</v>
      </c>
      <c r="BZ1" t="s">
        <v>569</v>
      </c>
      <c r="CA1" t="s">
        <v>570</v>
      </c>
      <c r="CB1" t="s">
        <v>571</v>
      </c>
      <c r="CC1" t="s">
        <v>572</v>
      </c>
      <c r="CD1" t="s">
        <v>573</v>
      </c>
      <c r="CE1" t="s">
        <v>574</v>
      </c>
      <c r="CF1" t="s">
        <v>575</v>
      </c>
      <c r="CG1" t="s">
        <v>576</v>
      </c>
      <c r="CH1" t="s">
        <v>577</v>
      </c>
      <c r="CI1" t="s">
        <v>578</v>
      </c>
      <c r="CJ1" t="s">
        <v>579</v>
      </c>
      <c r="CK1" t="s">
        <v>580</v>
      </c>
    </row>
    <row r="2" spans="1:89" x14ac:dyDescent="0.35">
      <c r="A2" t="s">
        <v>0</v>
      </c>
      <c r="B2">
        <f>SUM(AB2:AD2)</f>
        <v>0</v>
      </c>
      <c r="C2">
        <f>SUM(AE2)</f>
        <v>4357</v>
      </c>
      <c r="D2">
        <f>SUM(AF2:AK2)</f>
        <v>39491</v>
      </c>
      <c r="E2">
        <f>SUM(AL2:AN2)</f>
        <v>137</v>
      </c>
      <c r="F2">
        <f>SUM(AO2:AQ2)</f>
        <v>712</v>
      </c>
      <c r="G2">
        <f>SUM(AR2:AS2)</f>
        <v>969</v>
      </c>
      <c r="H2">
        <f>SUM(AT2:AV2)</f>
        <v>0</v>
      </c>
      <c r="I2">
        <f>AX2</f>
        <v>3022</v>
      </c>
      <c r="J2">
        <f>SUM(AW2,AY2,AZ2)</f>
        <v>0</v>
      </c>
      <c r="K2">
        <f>SUM(BA2,BD2,BE2,BF2)</f>
        <v>4464</v>
      </c>
      <c r="L2">
        <f>SUM(BB2,BC2,BG2,BH2,BI2,BJ2)</f>
        <v>918</v>
      </c>
      <c r="M2">
        <f>SUM(BK2:BN2)</f>
        <v>10811</v>
      </c>
      <c r="N2">
        <f>SUM(BO2:BQ2)</f>
        <v>33647</v>
      </c>
      <c r="O2">
        <f>SUM(BR2)</f>
        <v>10150</v>
      </c>
      <c r="P2">
        <f>SUM(BS2:BY2,CB2)</f>
        <v>4900</v>
      </c>
      <c r="Q2">
        <f>SUM(BZ2:CA2)</f>
        <v>0</v>
      </c>
      <c r="R2">
        <f>SUM(CC2:CF2)</f>
        <v>1098</v>
      </c>
      <c r="S2">
        <f>SUM(CG2)</f>
        <v>4969</v>
      </c>
      <c r="T2">
        <f>SUM(CH2:CK2)</f>
        <v>10116</v>
      </c>
      <c r="U2">
        <f>SUM(SUM(P2:T2),-SUM(F2,G2,H2,K2,L2,M2))</f>
        <v>3209</v>
      </c>
      <c r="V2">
        <f>SUM(B2:D2)</f>
        <v>43848</v>
      </c>
      <c r="W2">
        <v>88759</v>
      </c>
      <c r="X2">
        <v>86951</v>
      </c>
      <c r="Y2">
        <f>SUM(W2,-X2)</f>
        <v>1808</v>
      </c>
      <c r="Z2">
        <v>25845</v>
      </c>
      <c r="AB2">
        <v>0</v>
      </c>
      <c r="AC2">
        <v>0</v>
      </c>
      <c r="AD2">
        <v>0</v>
      </c>
      <c r="AE2">
        <v>4357</v>
      </c>
      <c r="AF2">
        <v>16</v>
      </c>
      <c r="AG2">
        <v>17095</v>
      </c>
      <c r="AH2">
        <v>14879</v>
      </c>
      <c r="AI2">
        <v>781</v>
      </c>
      <c r="AJ2">
        <v>2625</v>
      </c>
      <c r="AK2">
        <v>4095</v>
      </c>
      <c r="AL2">
        <v>135</v>
      </c>
      <c r="AM2">
        <v>0</v>
      </c>
      <c r="AN2">
        <v>2</v>
      </c>
      <c r="AO2">
        <v>0</v>
      </c>
      <c r="AP2">
        <v>712</v>
      </c>
      <c r="AQ2">
        <v>0</v>
      </c>
      <c r="AR2">
        <v>0</v>
      </c>
      <c r="AS2">
        <v>969</v>
      </c>
      <c r="AT2">
        <v>0</v>
      </c>
      <c r="AU2">
        <v>0</v>
      </c>
      <c r="AV2">
        <v>0</v>
      </c>
      <c r="AW2">
        <v>0</v>
      </c>
      <c r="AX2">
        <v>3022</v>
      </c>
      <c r="AY2">
        <v>0</v>
      </c>
      <c r="AZ2">
        <v>0</v>
      </c>
      <c r="BA2">
        <v>1310</v>
      </c>
      <c r="BB2">
        <v>0</v>
      </c>
      <c r="BC2">
        <v>0</v>
      </c>
      <c r="BD2">
        <v>1622</v>
      </c>
      <c r="BE2">
        <v>0</v>
      </c>
      <c r="BF2">
        <v>1532</v>
      </c>
      <c r="BG2">
        <v>0</v>
      </c>
      <c r="BH2">
        <v>0</v>
      </c>
      <c r="BI2">
        <v>0</v>
      </c>
      <c r="BJ2">
        <v>918</v>
      </c>
      <c r="BK2">
        <v>0</v>
      </c>
      <c r="BL2">
        <v>0</v>
      </c>
      <c r="BM2">
        <v>332</v>
      </c>
      <c r="BN2">
        <v>10479</v>
      </c>
      <c r="BO2">
        <v>20581</v>
      </c>
      <c r="BP2">
        <v>10770</v>
      </c>
      <c r="BQ2">
        <v>2296</v>
      </c>
      <c r="BR2">
        <v>10150</v>
      </c>
      <c r="BS2">
        <v>0</v>
      </c>
      <c r="BT2">
        <v>0</v>
      </c>
      <c r="BU2">
        <v>4900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1098</v>
      </c>
      <c r="CG2">
        <v>4969</v>
      </c>
      <c r="CH2">
        <v>0</v>
      </c>
      <c r="CI2">
        <v>0</v>
      </c>
      <c r="CJ2">
        <v>0</v>
      </c>
      <c r="CK2">
        <v>10116</v>
      </c>
    </row>
    <row r="3" spans="1:89" x14ac:dyDescent="0.35">
      <c r="A3" t="s">
        <v>1</v>
      </c>
      <c r="B3">
        <f t="shared" ref="B3:B66" si="0">SUM(AB3:AD3)</f>
        <v>126</v>
      </c>
      <c r="C3">
        <f t="shared" ref="C3:C66" si="1">SUM(AE3)</f>
        <v>3518</v>
      </c>
      <c r="D3">
        <f t="shared" ref="D3:D66" si="2">SUM(AF3:AK3)</f>
        <v>87962</v>
      </c>
      <c r="E3">
        <f t="shared" ref="E3:E66" si="3">SUM(AL3:AN3)</f>
        <v>1791</v>
      </c>
      <c r="F3">
        <f t="shared" ref="F3:F66" si="4">SUM(AO3:AQ3)</f>
        <v>0</v>
      </c>
      <c r="G3">
        <f t="shared" ref="G3:G66" si="5">SUM(AR3:AS3)</f>
        <v>3202</v>
      </c>
      <c r="H3">
        <f t="shared" ref="H3:H66" si="6">SUM(AT3:AV3)</f>
        <v>0</v>
      </c>
      <c r="I3">
        <f t="shared" ref="I3:I66" si="7">AX3</f>
        <v>12957</v>
      </c>
      <c r="J3">
        <f t="shared" ref="J3:J66" si="8">SUM(AW3,AY3,AZ3)</f>
        <v>0</v>
      </c>
      <c r="K3">
        <f t="shared" ref="K3:K66" si="9">SUM(BA3,BD3,BE3,BF3)</f>
        <v>23821</v>
      </c>
      <c r="L3">
        <f t="shared" ref="L3:L66" si="10">SUM(BB3,BC3,BG3,BH3,BI3,BJ3)</f>
        <v>61</v>
      </c>
      <c r="M3">
        <f t="shared" ref="M3:M66" si="11">SUM(BK3:BN3)</f>
        <v>33054</v>
      </c>
      <c r="N3">
        <f t="shared" ref="N3:N66" si="12">SUM(BO3:BQ3)</f>
        <v>85869</v>
      </c>
      <c r="O3">
        <f t="shared" ref="O3:O66" si="13">SUM(BR3)</f>
        <v>15703</v>
      </c>
      <c r="P3">
        <f t="shared" ref="P3:P66" si="14">SUM(BS3:BY3,CB3)</f>
        <v>39667</v>
      </c>
      <c r="Q3">
        <f t="shared" ref="Q3:Q66" si="15">SUM(BZ3:CA3)</f>
        <v>70</v>
      </c>
      <c r="R3">
        <f t="shared" ref="R3:R66" si="16">SUM(CC3:CF3)</f>
        <v>0</v>
      </c>
      <c r="S3">
        <f t="shared" ref="S3:S66" si="17">SUM(CG3)</f>
        <v>11105</v>
      </c>
      <c r="T3">
        <f t="shared" ref="T3:T66" si="18">SUM(CH3:CK3)</f>
        <v>14081</v>
      </c>
      <c r="U3">
        <f t="shared" ref="U3:U66" si="19">SUM(SUM(P3:T3),-SUM(F3,G3,H3,K3,L3,M3))</f>
        <v>4785</v>
      </c>
      <c r="V3">
        <f t="shared" ref="V3:V66" si="20">SUM(B3:D3)</f>
        <v>91606</v>
      </c>
      <c r="W3">
        <v>107230</v>
      </c>
      <c r="X3">
        <v>98666</v>
      </c>
      <c r="Y3">
        <f t="shared" ref="Y3:Y66" si="21">SUM(W3,-X3)</f>
        <v>8564</v>
      </c>
      <c r="Z3">
        <v>33279</v>
      </c>
      <c r="AB3">
        <v>0</v>
      </c>
      <c r="AC3">
        <v>126</v>
      </c>
      <c r="AD3">
        <v>0</v>
      </c>
      <c r="AE3">
        <v>3518</v>
      </c>
      <c r="AF3">
        <v>0</v>
      </c>
      <c r="AG3">
        <v>36685</v>
      </c>
      <c r="AH3">
        <v>48732</v>
      </c>
      <c r="AI3">
        <v>26</v>
      </c>
      <c r="AJ3">
        <v>1062</v>
      </c>
      <c r="AK3">
        <v>1457</v>
      </c>
      <c r="AL3">
        <v>1791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3202</v>
      </c>
      <c r="AT3">
        <v>0</v>
      </c>
      <c r="AU3">
        <v>0</v>
      </c>
      <c r="AV3">
        <v>0</v>
      </c>
      <c r="AW3">
        <v>0</v>
      </c>
      <c r="AX3">
        <v>12957</v>
      </c>
      <c r="AY3">
        <v>0</v>
      </c>
      <c r="AZ3">
        <v>0</v>
      </c>
      <c r="BA3">
        <v>73</v>
      </c>
      <c r="BB3">
        <v>0</v>
      </c>
      <c r="BC3">
        <v>0</v>
      </c>
      <c r="BD3">
        <v>20799</v>
      </c>
      <c r="BE3">
        <v>0</v>
      </c>
      <c r="BF3">
        <v>2949</v>
      </c>
      <c r="BG3">
        <v>0</v>
      </c>
      <c r="BH3">
        <v>0</v>
      </c>
      <c r="BI3">
        <v>0</v>
      </c>
      <c r="BJ3">
        <v>61</v>
      </c>
      <c r="BK3">
        <v>0</v>
      </c>
      <c r="BL3">
        <v>5254</v>
      </c>
      <c r="BM3">
        <v>298</v>
      </c>
      <c r="BN3">
        <v>27502</v>
      </c>
      <c r="BO3">
        <v>28672</v>
      </c>
      <c r="BP3">
        <v>45122</v>
      </c>
      <c r="BQ3">
        <v>12075</v>
      </c>
      <c r="BR3">
        <v>15703</v>
      </c>
      <c r="BS3">
        <v>0</v>
      </c>
      <c r="BT3">
        <v>0</v>
      </c>
      <c r="BU3">
        <v>39667</v>
      </c>
      <c r="BV3">
        <v>0</v>
      </c>
      <c r="BW3">
        <v>0</v>
      </c>
      <c r="BX3">
        <v>0</v>
      </c>
      <c r="BY3">
        <v>0</v>
      </c>
      <c r="BZ3">
        <v>0</v>
      </c>
      <c r="CA3">
        <v>70</v>
      </c>
      <c r="CB3">
        <v>0</v>
      </c>
      <c r="CC3">
        <v>0</v>
      </c>
      <c r="CD3">
        <v>0</v>
      </c>
      <c r="CE3">
        <v>0</v>
      </c>
      <c r="CF3">
        <v>0</v>
      </c>
      <c r="CG3">
        <v>11105</v>
      </c>
      <c r="CH3">
        <v>0</v>
      </c>
      <c r="CI3">
        <v>4687</v>
      </c>
      <c r="CJ3">
        <v>2088</v>
      </c>
      <c r="CK3">
        <v>7306</v>
      </c>
    </row>
    <row r="4" spans="1:89" x14ac:dyDescent="0.35">
      <c r="A4" t="s">
        <v>2</v>
      </c>
      <c r="B4">
        <f t="shared" si="0"/>
        <v>0</v>
      </c>
      <c r="C4">
        <f t="shared" si="1"/>
        <v>9901</v>
      </c>
      <c r="D4">
        <f t="shared" si="2"/>
        <v>38051</v>
      </c>
      <c r="E4">
        <f t="shared" si="3"/>
        <v>1256</v>
      </c>
      <c r="F4">
        <f t="shared" si="4"/>
        <v>81</v>
      </c>
      <c r="G4">
        <f t="shared" si="5"/>
        <v>10151</v>
      </c>
      <c r="H4">
        <f t="shared" si="6"/>
        <v>206</v>
      </c>
      <c r="I4">
        <f t="shared" si="7"/>
        <v>57</v>
      </c>
      <c r="J4">
        <f t="shared" si="8"/>
        <v>0</v>
      </c>
      <c r="K4">
        <f t="shared" si="9"/>
        <v>1916</v>
      </c>
      <c r="L4">
        <f t="shared" si="10"/>
        <v>2471</v>
      </c>
      <c r="M4">
        <f t="shared" si="11"/>
        <v>9779</v>
      </c>
      <c r="N4">
        <f t="shared" si="12"/>
        <v>30159</v>
      </c>
      <c r="O4">
        <f t="shared" si="13"/>
        <v>5714</v>
      </c>
      <c r="P4">
        <f t="shared" si="14"/>
        <v>23980</v>
      </c>
      <c r="Q4">
        <f t="shared" si="15"/>
        <v>2</v>
      </c>
      <c r="R4">
        <f t="shared" si="16"/>
        <v>0</v>
      </c>
      <c r="S4">
        <f t="shared" si="17"/>
        <v>4373</v>
      </c>
      <c r="T4">
        <f t="shared" si="18"/>
        <v>9643</v>
      </c>
      <c r="U4">
        <f t="shared" si="19"/>
        <v>13394</v>
      </c>
      <c r="V4">
        <f t="shared" si="20"/>
        <v>47952</v>
      </c>
      <c r="W4">
        <v>83971</v>
      </c>
      <c r="X4">
        <v>79606</v>
      </c>
      <c r="Y4">
        <f t="shared" si="21"/>
        <v>4365</v>
      </c>
      <c r="Z4">
        <v>27308</v>
      </c>
      <c r="AB4">
        <v>0</v>
      </c>
      <c r="AC4">
        <v>0</v>
      </c>
      <c r="AD4">
        <v>0</v>
      </c>
      <c r="AE4">
        <v>9901</v>
      </c>
      <c r="AF4">
        <v>1288</v>
      </c>
      <c r="AG4">
        <v>17584</v>
      </c>
      <c r="AH4">
        <v>17551</v>
      </c>
      <c r="AI4">
        <v>742</v>
      </c>
      <c r="AJ4">
        <v>290</v>
      </c>
      <c r="AK4">
        <v>596</v>
      </c>
      <c r="AL4">
        <v>1256</v>
      </c>
      <c r="AM4">
        <v>0</v>
      </c>
      <c r="AN4">
        <v>0</v>
      </c>
      <c r="AO4">
        <v>0</v>
      </c>
      <c r="AP4">
        <v>0</v>
      </c>
      <c r="AQ4">
        <v>81</v>
      </c>
      <c r="AR4">
        <v>0</v>
      </c>
      <c r="AS4">
        <v>10151</v>
      </c>
      <c r="AT4">
        <v>0</v>
      </c>
      <c r="AU4">
        <v>0</v>
      </c>
      <c r="AV4">
        <v>206</v>
      </c>
      <c r="AW4">
        <v>0</v>
      </c>
      <c r="AX4">
        <v>57</v>
      </c>
      <c r="AY4">
        <v>0</v>
      </c>
      <c r="AZ4">
        <v>0</v>
      </c>
      <c r="BA4">
        <v>457</v>
      </c>
      <c r="BB4">
        <v>0</v>
      </c>
      <c r="BC4">
        <v>0</v>
      </c>
      <c r="BD4">
        <v>0</v>
      </c>
      <c r="BE4">
        <v>0</v>
      </c>
      <c r="BF4">
        <v>1459</v>
      </c>
      <c r="BG4">
        <v>0</v>
      </c>
      <c r="BH4">
        <v>0</v>
      </c>
      <c r="BI4">
        <v>0</v>
      </c>
      <c r="BJ4">
        <v>2471</v>
      </c>
      <c r="BK4">
        <v>0</v>
      </c>
      <c r="BL4">
        <v>0</v>
      </c>
      <c r="BM4">
        <v>164</v>
      </c>
      <c r="BN4">
        <v>9615</v>
      </c>
      <c r="BO4">
        <v>16065</v>
      </c>
      <c r="BP4">
        <v>11815</v>
      </c>
      <c r="BQ4">
        <v>2279</v>
      </c>
      <c r="BR4">
        <v>5714</v>
      </c>
      <c r="BS4">
        <v>0</v>
      </c>
      <c r="BT4">
        <v>0</v>
      </c>
      <c r="BU4">
        <v>23980</v>
      </c>
      <c r="BV4">
        <v>0</v>
      </c>
      <c r="BW4">
        <v>0</v>
      </c>
      <c r="BX4">
        <v>0</v>
      </c>
      <c r="BY4">
        <v>0</v>
      </c>
      <c r="BZ4">
        <v>0</v>
      </c>
      <c r="CA4">
        <v>2</v>
      </c>
      <c r="CB4">
        <v>0</v>
      </c>
      <c r="CC4">
        <v>0</v>
      </c>
      <c r="CD4">
        <v>0</v>
      </c>
      <c r="CE4">
        <v>0</v>
      </c>
      <c r="CF4">
        <v>0</v>
      </c>
      <c r="CG4">
        <v>4373</v>
      </c>
      <c r="CH4">
        <v>0</v>
      </c>
      <c r="CI4">
        <v>975</v>
      </c>
      <c r="CJ4">
        <v>2991</v>
      </c>
      <c r="CK4">
        <v>5677</v>
      </c>
    </row>
    <row r="5" spans="1:89" x14ac:dyDescent="0.35">
      <c r="A5" t="s">
        <v>3</v>
      </c>
      <c r="B5">
        <f t="shared" si="0"/>
        <v>10</v>
      </c>
      <c r="C5">
        <f t="shared" si="1"/>
        <v>6372</v>
      </c>
      <c r="D5">
        <f t="shared" si="2"/>
        <v>67627</v>
      </c>
      <c r="E5">
        <f t="shared" si="3"/>
        <v>0</v>
      </c>
      <c r="F5">
        <f t="shared" si="4"/>
        <v>0</v>
      </c>
      <c r="G5">
        <f t="shared" si="5"/>
        <v>0</v>
      </c>
      <c r="H5">
        <f t="shared" si="6"/>
        <v>0</v>
      </c>
      <c r="I5">
        <f t="shared" si="7"/>
        <v>107</v>
      </c>
      <c r="J5">
        <f t="shared" si="8"/>
        <v>0</v>
      </c>
      <c r="K5">
        <f t="shared" si="9"/>
        <v>9223</v>
      </c>
      <c r="L5">
        <f t="shared" si="10"/>
        <v>7763</v>
      </c>
      <c r="M5">
        <f t="shared" si="11"/>
        <v>6356</v>
      </c>
      <c r="N5">
        <f t="shared" si="12"/>
        <v>31173</v>
      </c>
      <c r="O5">
        <f t="shared" si="13"/>
        <v>10262</v>
      </c>
      <c r="P5">
        <f t="shared" si="14"/>
        <v>32220</v>
      </c>
      <c r="Q5">
        <f t="shared" si="15"/>
        <v>0</v>
      </c>
      <c r="R5">
        <f t="shared" si="16"/>
        <v>0</v>
      </c>
      <c r="S5">
        <f t="shared" si="17"/>
        <v>12701</v>
      </c>
      <c r="T5">
        <f t="shared" si="18"/>
        <v>11102</v>
      </c>
      <c r="U5">
        <f t="shared" si="19"/>
        <v>32681</v>
      </c>
      <c r="V5">
        <f t="shared" si="20"/>
        <v>74009</v>
      </c>
      <c r="W5">
        <v>104732</v>
      </c>
      <c r="X5">
        <v>105483</v>
      </c>
      <c r="Y5">
        <f t="shared" si="21"/>
        <v>-751</v>
      </c>
      <c r="Z5">
        <v>28226</v>
      </c>
      <c r="AB5">
        <v>0</v>
      </c>
      <c r="AC5">
        <v>10</v>
      </c>
      <c r="AD5">
        <v>0</v>
      </c>
      <c r="AE5">
        <v>6372</v>
      </c>
      <c r="AF5">
        <v>0</v>
      </c>
      <c r="AG5">
        <v>21854</v>
      </c>
      <c r="AH5">
        <v>45773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107</v>
      </c>
      <c r="AY5">
        <v>0</v>
      </c>
      <c r="AZ5">
        <v>0</v>
      </c>
      <c r="BA5">
        <v>8171</v>
      </c>
      <c r="BB5">
        <v>0</v>
      </c>
      <c r="BC5">
        <v>0</v>
      </c>
      <c r="BD5">
        <v>0</v>
      </c>
      <c r="BE5">
        <v>0</v>
      </c>
      <c r="BF5">
        <v>1052</v>
      </c>
      <c r="BG5">
        <v>0</v>
      </c>
      <c r="BH5">
        <v>0</v>
      </c>
      <c r="BI5">
        <v>0</v>
      </c>
      <c r="BJ5">
        <v>7763</v>
      </c>
      <c r="BK5">
        <v>0</v>
      </c>
      <c r="BL5">
        <v>0</v>
      </c>
      <c r="BM5">
        <v>777</v>
      </c>
      <c r="BN5">
        <v>5579</v>
      </c>
      <c r="BO5">
        <v>19627</v>
      </c>
      <c r="BP5">
        <v>7225</v>
      </c>
      <c r="BQ5">
        <v>4321</v>
      </c>
      <c r="BR5">
        <v>10262</v>
      </c>
      <c r="BS5">
        <v>0</v>
      </c>
      <c r="BT5">
        <v>0</v>
      </c>
      <c r="BU5">
        <v>32220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12701</v>
      </c>
      <c r="CH5">
        <v>0</v>
      </c>
      <c r="CI5">
        <v>0</v>
      </c>
      <c r="CJ5">
        <v>0</v>
      </c>
      <c r="CK5">
        <v>11102</v>
      </c>
    </row>
    <row r="6" spans="1:89" x14ac:dyDescent="0.35">
      <c r="A6" t="s">
        <v>4</v>
      </c>
      <c r="B6">
        <f t="shared" si="0"/>
        <v>372</v>
      </c>
      <c r="C6">
        <f t="shared" si="1"/>
        <v>3068</v>
      </c>
      <c r="D6">
        <f t="shared" si="2"/>
        <v>71609</v>
      </c>
      <c r="E6">
        <f t="shared" si="3"/>
        <v>1504</v>
      </c>
      <c r="F6">
        <f t="shared" si="4"/>
        <v>2592</v>
      </c>
      <c r="G6">
        <f t="shared" si="5"/>
        <v>465</v>
      </c>
      <c r="H6">
        <f t="shared" si="6"/>
        <v>0</v>
      </c>
      <c r="I6">
        <f t="shared" si="7"/>
        <v>410</v>
      </c>
      <c r="J6">
        <f t="shared" si="8"/>
        <v>0</v>
      </c>
      <c r="K6">
        <f t="shared" si="9"/>
        <v>9605</v>
      </c>
      <c r="L6">
        <f t="shared" si="10"/>
        <v>446</v>
      </c>
      <c r="M6">
        <f t="shared" si="11"/>
        <v>3467</v>
      </c>
      <c r="N6">
        <f t="shared" si="12"/>
        <v>28422</v>
      </c>
      <c r="O6">
        <f t="shared" si="13"/>
        <v>3962</v>
      </c>
      <c r="P6">
        <f t="shared" si="14"/>
        <v>52246</v>
      </c>
      <c r="Q6">
        <f t="shared" si="15"/>
        <v>0</v>
      </c>
      <c r="R6">
        <f t="shared" si="16"/>
        <v>0</v>
      </c>
      <c r="S6">
        <f t="shared" si="17"/>
        <v>2131</v>
      </c>
      <c r="T6">
        <f t="shared" si="18"/>
        <v>6776</v>
      </c>
      <c r="U6">
        <f t="shared" si="19"/>
        <v>44578</v>
      </c>
      <c r="V6">
        <f t="shared" si="20"/>
        <v>75049</v>
      </c>
      <c r="W6">
        <v>71818</v>
      </c>
      <c r="X6">
        <v>72531</v>
      </c>
      <c r="Y6">
        <f t="shared" si="21"/>
        <v>-713</v>
      </c>
      <c r="Z6">
        <v>20314</v>
      </c>
      <c r="AB6">
        <v>0</v>
      </c>
      <c r="AC6">
        <v>42</v>
      </c>
      <c r="AD6">
        <v>330</v>
      </c>
      <c r="AE6">
        <v>3068</v>
      </c>
      <c r="AF6">
        <v>0</v>
      </c>
      <c r="AG6">
        <v>31526</v>
      </c>
      <c r="AH6">
        <v>33715</v>
      </c>
      <c r="AI6">
        <v>309</v>
      </c>
      <c r="AJ6">
        <v>1951</v>
      </c>
      <c r="AK6">
        <v>4108</v>
      </c>
      <c r="AL6">
        <v>1504</v>
      </c>
      <c r="AM6">
        <v>0</v>
      </c>
      <c r="AN6">
        <v>0</v>
      </c>
      <c r="AO6">
        <v>0</v>
      </c>
      <c r="AP6">
        <v>0</v>
      </c>
      <c r="AQ6">
        <v>2592</v>
      </c>
      <c r="AR6">
        <v>0</v>
      </c>
      <c r="AS6">
        <v>465</v>
      </c>
      <c r="AT6">
        <v>0</v>
      </c>
      <c r="AU6">
        <v>0</v>
      </c>
      <c r="AV6">
        <v>0</v>
      </c>
      <c r="AW6">
        <v>0</v>
      </c>
      <c r="AX6">
        <v>410</v>
      </c>
      <c r="AY6">
        <v>0</v>
      </c>
      <c r="AZ6">
        <v>0</v>
      </c>
      <c r="BA6">
        <v>5239</v>
      </c>
      <c r="BB6">
        <v>0</v>
      </c>
      <c r="BC6">
        <v>0</v>
      </c>
      <c r="BD6">
        <v>4017</v>
      </c>
      <c r="BE6">
        <v>0</v>
      </c>
      <c r="BF6">
        <v>349</v>
      </c>
      <c r="BG6">
        <v>0</v>
      </c>
      <c r="BH6">
        <v>0</v>
      </c>
      <c r="BI6">
        <v>0</v>
      </c>
      <c r="BJ6">
        <v>446</v>
      </c>
      <c r="BK6">
        <v>0</v>
      </c>
      <c r="BL6">
        <v>1253</v>
      </c>
      <c r="BM6">
        <v>510</v>
      </c>
      <c r="BN6">
        <v>1704</v>
      </c>
      <c r="BO6">
        <v>11878</v>
      </c>
      <c r="BP6">
        <v>14700</v>
      </c>
      <c r="BQ6">
        <v>1844</v>
      </c>
      <c r="BR6">
        <v>3962</v>
      </c>
      <c r="BS6">
        <v>0</v>
      </c>
      <c r="BT6">
        <v>0</v>
      </c>
      <c r="BU6">
        <v>37746</v>
      </c>
      <c r="BV6">
        <v>0</v>
      </c>
      <c r="BW6">
        <v>14500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2131</v>
      </c>
      <c r="CH6">
        <v>0</v>
      </c>
      <c r="CI6">
        <v>1747</v>
      </c>
      <c r="CJ6">
        <v>0</v>
      </c>
      <c r="CK6">
        <v>5029</v>
      </c>
    </row>
    <row r="7" spans="1:89" x14ac:dyDescent="0.35">
      <c r="A7" t="s">
        <v>5</v>
      </c>
      <c r="B7">
        <f t="shared" si="0"/>
        <v>602</v>
      </c>
      <c r="C7">
        <f t="shared" si="1"/>
        <v>7835</v>
      </c>
      <c r="D7">
        <f t="shared" si="2"/>
        <v>58739</v>
      </c>
      <c r="E7">
        <f t="shared" si="3"/>
        <v>1761</v>
      </c>
      <c r="F7">
        <f t="shared" si="4"/>
        <v>0</v>
      </c>
      <c r="G7">
        <f t="shared" si="5"/>
        <v>1422</v>
      </c>
      <c r="H7">
        <f t="shared" si="6"/>
        <v>0</v>
      </c>
      <c r="I7">
        <f t="shared" si="7"/>
        <v>8840</v>
      </c>
      <c r="J7">
        <f t="shared" si="8"/>
        <v>401</v>
      </c>
      <c r="K7">
        <f t="shared" si="9"/>
        <v>1784</v>
      </c>
      <c r="L7">
        <f t="shared" si="10"/>
        <v>6711</v>
      </c>
      <c r="M7">
        <f t="shared" si="11"/>
        <v>14420</v>
      </c>
      <c r="N7">
        <f t="shared" si="12"/>
        <v>40076</v>
      </c>
      <c r="O7">
        <f t="shared" si="13"/>
        <v>14342</v>
      </c>
      <c r="P7">
        <f t="shared" si="14"/>
        <v>39674</v>
      </c>
      <c r="Q7">
        <f t="shared" si="15"/>
        <v>9</v>
      </c>
      <c r="R7">
        <f t="shared" si="16"/>
        <v>0</v>
      </c>
      <c r="S7">
        <f t="shared" si="17"/>
        <v>2656</v>
      </c>
      <c r="T7">
        <f t="shared" si="18"/>
        <v>5758</v>
      </c>
      <c r="U7">
        <f t="shared" si="19"/>
        <v>23760</v>
      </c>
      <c r="V7">
        <f t="shared" si="20"/>
        <v>67176</v>
      </c>
      <c r="W7">
        <v>76217</v>
      </c>
      <c r="X7">
        <v>71044</v>
      </c>
      <c r="Y7">
        <f t="shared" si="21"/>
        <v>5173</v>
      </c>
      <c r="Z7">
        <v>26428</v>
      </c>
      <c r="AB7">
        <v>0</v>
      </c>
      <c r="AC7">
        <v>577</v>
      </c>
      <c r="AD7">
        <v>25</v>
      </c>
      <c r="AE7">
        <v>7835</v>
      </c>
      <c r="AF7">
        <v>11</v>
      </c>
      <c r="AG7">
        <v>26149</v>
      </c>
      <c r="AH7">
        <v>22220</v>
      </c>
      <c r="AI7">
        <v>0</v>
      </c>
      <c r="AJ7">
        <v>6466</v>
      </c>
      <c r="AK7">
        <v>3893</v>
      </c>
      <c r="AL7">
        <v>1556</v>
      </c>
      <c r="AM7">
        <v>205</v>
      </c>
      <c r="AN7">
        <v>0</v>
      </c>
      <c r="AO7">
        <v>0</v>
      </c>
      <c r="AP7">
        <v>0</v>
      </c>
      <c r="AQ7">
        <v>0</v>
      </c>
      <c r="AR7">
        <v>0</v>
      </c>
      <c r="AS7">
        <v>1422</v>
      </c>
      <c r="AT7">
        <v>0</v>
      </c>
      <c r="AU7">
        <v>0</v>
      </c>
      <c r="AV7">
        <v>0</v>
      </c>
      <c r="AW7">
        <v>0</v>
      </c>
      <c r="AX7">
        <v>8840</v>
      </c>
      <c r="AY7">
        <v>401</v>
      </c>
      <c r="AZ7">
        <v>0</v>
      </c>
      <c r="BA7">
        <v>0</v>
      </c>
      <c r="BB7">
        <v>0</v>
      </c>
      <c r="BC7">
        <v>0</v>
      </c>
      <c r="BD7">
        <v>0</v>
      </c>
      <c r="BE7">
        <v>384</v>
      </c>
      <c r="BF7">
        <v>1400</v>
      </c>
      <c r="BG7">
        <v>6435</v>
      </c>
      <c r="BH7">
        <v>0</v>
      </c>
      <c r="BI7">
        <v>0</v>
      </c>
      <c r="BJ7">
        <v>276</v>
      </c>
      <c r="BK7">
        <v>0</v>
      </c>
      <c r="BL7">
        <v>0</v>
      </c>
      <c r="BM7">
        <v>0</v>
      </c>
      <c r="BN7">
        <v>14420</v>
      </c>
      <c r="BO7">
        <v>16470</v>
      </c>
      <c r="BP7">
        <v>20632</v>
      </c>
      <c r="BQ7">
        <v>2974</v>
      </c>
      <c r="BR7">
        <v>14342</v>
      </c>
      <c r="BS7">
        <v>0</v>
      </c>
      <c r="BT7">
        <v>0</v>
      </c>
      <c r="BU7">
        <v>39674</v>
      </c>
      <c r="BV7">
        <v>0</v>
      </c>
      <c r="BW7">
        <v>0</v>
      </c>
      <c r="BX7">
        <v>0</v>
      </c>
      <c r="BY7">
        <v>0</v>
      </c>
      <c r="BZ7">
        <v>0</v>
      </c>
      <c r="CA7">
        <v>9</v>
      </c>
      <c r="CB7">
        <v>0</v>
      </c>
      <c r="CC7">
        <v>0</v>
      </c>
      <c r="CD7">
        <v>0</v>
      </c>
      <c r="CE7">
        <v>0</v>
      </c>
      <c r="CF7">
        <v>0</v>
      </c>
      <c r="CG7">
        <v>2656</v>
      </c>
      <c r="CH7">
        <v>0</v>
      </c>
      <c r="CI7">
        <v>1521</v>
      </c>
      <c r="CJ7">
        <v>0</v>
      </c>
      <c r="CK7">
        <v>4237</v>
      </c>
    </row>
    <row r="8" spans="1:89" x14ac:dyDescent="0.35">
      <c r="A8" t="s">
        <v>6</v>
      </c>
      <c r="B8">
        <f t="shared" si="0"/>
        <v>27</v>
      </c>
      <c r="C8">
        <f t="shared" si="1"/>
        <v>75759</v>
      </c>
      <c r="D8">
        <f t="shared" si="2"/>
        <v>393020</v>
      </c>
      <c r="E8">
        <f t="shared" si="3"/>
        <v>2230</v>
      </c>
      <c r="F8">
        <f t="shared" si="4"/>
        <v>0</v>
      </c>
      <c r="G8">
        <f t="shared" si="5"/>
        <v>15201</v>
      </c>
      <c r="H8">
        <f t="shared" si="6"/>
        <v>0</v>
      </c>
      <c r="I8">
        <f t="shared" si="7"/>
        <v>23315</v>
      </c>
      <c r="J8">
        <f t="shared" si="8"/>
        <v>13423</v>
      </c>
      <c r="K8">
        <f t="shared" si="9"/>
        <v>45465</v>
      </c>
      <c r="L8">
        <f t="shared" si="10"/>
        <v>25457</v>
      </c>
      <c r="M8">
        <f t="shared" si="11"/>
        <v>18226</v>
      </c>
      <c r="N8">
        <f t="shared" si="12"/>
        <v>161587</v>
      </c>
      <c r="O8">
        <f t="shared" si="13"/>
        <v>15904</v>
      </c>
      <c r="P8">
        <f t="shared" si="14"/>
        <v>343934</v>
      </c>
      <c r="Q8">
        <f t="shared" si="15"/>
        <v>818</v>
      </c>
      <c r="R8">
        <f t="shared" si="16"/>
        <v>0</v>
      </c>
      <c r="S8">
        <f t="shared" si="17"/>
        <v>23583</v>
      </c>
      <c r="T8">
        <f t="shared" si="18"/>
        <v>66295</v>
      </c>
      <c r="U8">
        <f t="shared" si="19"/>
        <v>330281</v>
      </c>
      <c r="V8">
        <f t="shared" si="20"/>
        <v>468806</v>
      </c>
      <c r="W8">
        <v>477315</v>
      </c>
      <c r="X8">
        <v>496409</v>
      </c>
      <c r="Y8">
        <f t="shared" si="21"/>
        <v>-19094</v>
      </c>
      <c r="Z8">
        <v>112304</v>
      </c>
      <c r="AB8">
        <v>0</v>
      </c>
      <c r="AC8">
        <v>0</v>
      </c>
      <c r="AD8">
        <v>27</v>
      </c>
      <c r="AE8">
        <v>75759</v>
      </c>
      <c r="AF8">
        <v>1259</v>
      </c>
      <c r="AG8">
        <v>169113</v>
      </c>
      <c r="AH8">
        <v>184010</v>
      </c>
      <c r="AI8">
        <v>196</v>
      </c>
      <c r="AJ8">
        <v>23029</v>
      </c>
      <c r="AK8">
        <v>15413</v>
      </c>
      <c r="AL8">
        <v>2230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15201</v>
      </c>
      <c r="AT8">
        <v>0</v>
      </c>
      <c r="AU8">
        <v>0</v>
      </c>
      <c r="AV8">
        <v>0</v>
      </c>
      <c r="AW8">
        <v>0</v>
      </c>
      <c r="AX8">
        <v>23315</v>
      </c>
      <c r="AY8">
        <v>13423</v>
      </c>
      <c r="AZ8">
        <v>0</v>
      </c>
      <c r="BA8">
        <v>36948</v>
      </c>
      <c r="BB8">
        <v>0</v>
      </c>
      <c r="BC8">
        <v>133</v>
      </c>
      <c r="BD8">
        <v>0</v>
      </c>
      <c r="BE8">
        <v>2872</v>
      </c>
      <c r="BF8">
        <v>5645</v>
      </c>
      <c r="BG8">
        <v>24816</v>
      </c>
      <c r="BH8">
        <v>0</v>
      </c>
      <c r="BI8">
        <v>0</v>
      </c>
      <c r="BJ8">
        <v>508</v>
      </c>
      <c r="BK8">
        <v>217</v>
      </c>
      <c r="BL8">
        <v>2388</v>
      </c>
      <c r="BM8">
        <v>5919</v>
      </c>
      <c r="BN8">
        <v>9702</v>
      </c>
      <c r="BO8">
        <v>62507</v>
      </c>
      <c r="BP8">
        <v>83205</v>
      </c>
      <c r="BQ8">
        <v>15875</v>
      </c>
      <c r="BR8">
        <v>15904</v>
      </c>
      <c r="BS8">
        <v>0</v>
      </c>
      <c r="BT8">
        <v>0</v>
      </c>
      <c r="BU8">
        <v>343172</v>
      </c>
      <c r="BV8">
        <v>0</v>
      </c>
      <c r="BW8">
        <v>0</v>
      </c>
      <c r="BX8">
        <v>762</v>
      </c>
      <c r="BY8">
        <v>0</v>
      </c>
      <c r="BZ8">
        <v>0</v>
      </c>
      <c r="CA8">
        <v>818</v>
      </c>
      <c r="CB8">
        <v>0</v>
      </c>
      <c r="CC8">
        <v>0</v>
      </c>
      <c r="CD8">
        <v>0</v>
      </c>
      <c r="CE8">
        <v>0</v>
      </c>
      <c r="CF8">
        <v>0</v>
      </c>
      <c r="CG8">
        <v>23583</v>
      </c>
      <c r="CH8">
        <v>5835</v>
      </c>
      <c r="CI8">
        <v>39655</v>
      </c>
      <c r="CJ8">
        <v>30</v>
      </c>
      <c r="CK8">
        <v>20775</v>
      </c>
    </row>
    <row r="9" spans="1:89" x14ac:dyDescent="0.35">
      <c r="A9" t="s">
        <v>7</v>
      </c>
      <c r="B9">
        <f t="shared" si="0"/>
        <v>2307</v>
      </c>
      <c r="C9">
        <f t="shared" si="1"/>
        <v>30279</v>
      </c>
      <c r="D9">
        <f t="shared" si="2"/>
        <v>198448</v>
      </c>
      <c r="E9">
        <f t="shared" si="3"/>
        <v>673</v>
      </c>
      <c r="F9">
        <f t="shared" si="4"/>
        <v>5572</v>
      </c>
      <c r="G9">
        <f t="shared" si="5"/>
        <v>9067</v>
      </c>
      <c r="H9">
        <f t="shared" si="6"/>
        <v>1515</v>
      </c>
      <c r="I9">
        <f t="shared" si="7"/>
        <v>18918</v>
      </c>
      <c r="J9">
        <f t="shared" si="8"/>
        <v>502</v>
      </c>
      <c r="K9">
        <f t="shared" si="9"/>
        <v>32991</v>
      </c>
      <c r="L9">
        <f t="shared" si="10"/>
        <v>51125</v>
      </c>
      <c r="M9">
        <f t="shared" si="11"/>
        <v>23671</v>
      </c>
      <c r="N9">
        <f t="shared" si="12"/>
        <v>120516</v>
      </c>
      <c r="O9">
        <f t="shared" si="13"/>
        <v>20329</v>
      </c>
      <c r="P9">
        <f t="shared" si="14"/>
        <v>181633</v>
      </c>
      <c r="Q9">
        <f t="shared" si="15"/>
        <v>437</v>
      </c>
      <c r="R9">
        <f t="shared" si="16"/>
        <v>0</v>
      </c>
      <c r="S9">
        <f t="shared" si="17"/>
        <v>14139</v>
      </c>
      <c r="T9">
        <f t="shared" si="18"/>
        <v>38011</v>
      </c>
      <c r="U9">
        <f t="shared" si="19"/>
        <v>110279</v>
      </c>
      <c r="V9">
        <f t="shared" si="20"/>
        <v>231034</v>
      </c>
      <c r="W9">
        <v>377688</v>
      </c>
      <c r="X9">
        <v>353096</v>
      </c>
      <c r="Y9">
        <f t="shared" si="21"/>
        <v>24592</v>
      </c>
      <c r="Z9">
        <v>74317</v>
      </c>
      <c r="AB9">
        <v>0</v>
      </c>
      <c r="AC9">
        <v>434</v>
      </c>
      <c r="AD9">
        <v>1873</v>
      </c>
      <c r="AE9">
        <v>30279</v>
      </c>
      <c r="AF9">
        <v>0</v>
      </c>
      <c r="AG9">
        <v>113984</v>
      </c>
      <c r="AH9">
        <v>70859</v>
      </c>
      <c r="AI9">
        <v>1863</v>
      </c>
      <c r="AJ9">
        <v>7556</v>
      </c>
      <c r="AK9">
        <v>4186</v>
      </c>
      <c r="AL9">
        <v>655</v>
      </c>
      <c r="AM9">
        <v>0</v>
      </c>
      <c r="AN9">
        <v>18</v>
      </c>
      <c r="AO9">
        <v>5572</v>
      </c>
      <c r="AP9">
        <v>0</v>
      </c>
      <c r="AQ9">
        <v>0</v>
      </c>
      <c r="AR9">
        <v>0</v>
      </c>
      <c r="AS9">
        <v>9067</v>
      </c>
      <c r="AT9">
        <v>0</v>
      </c>
      <c r="AU9">
        <v>0</v>
      </c>
      <c r="AV9">
        <v>1515</v>
      </c>
      <c r="AW9">
        <v>0</v>
      </c>
      <c r="AX9">
        <v>18918</v>
      </c>
      <c r="AY9">
        <v>502</v>
      </c>
      <c r="AZ9">
        <v>0</v>
      </c>
      <c r="BA9">
        <v>2647</v>
      </c>
      <c r="BB9">
        <v>49000</v>
      </c>
      <c r="BC9">
        <v>0</v>
      </c>
      <c r="BD9">
        <v>19137</v>
      </c>
      <c r="BE9">
        <v>6550</v>
      </c>
      <c r="BF9">
        <v>4657</v>
      </c>
      <c r="BG9">
        <v>0</v>
      </c>
      <c r="BH9">
        <v>0</v>
      </c>
      <c r="BI9">
        <v>0</v>
      </c>
      <c r="BJ9">
        <v>2125</v>
      </c>
      <c r="BK9">
        <v>1155</v>
      </c>
      <c r="BL9">
        <v>119</v>
      </c>
      <c r="BM9">
        <v>2061</v>
      </c>
      <c r="BN9">
        <v>20336</v>
      </c>
      <c r="BO9">
        <v>44554</v>
      </c>
      <c r="BP9">
        <v>57706</v>
      </c>
      <c r="BQ9">
        <v>18256</v>
      </c>
      <c r="BR9">
        <v>20329</v>
      </c>
      <c r="BS9">
        <v>0</v>
      </c>
      <c r="BT9">
        <v>0</v>
      </c>
      <c r="BU9">
        <v>181633</v>
      </c>
      <c r="BV9">
        <v>0</v>
      </c>
      <c r="BW9">
        <v>0</v>
      </c>
      <c r="BX9">
        <v>0</v>
      </c>
      <c r="BY9">
        <v>0</v>
      </c>
      <c r="BZ9">
        <v>94</v>
      </c>
      <c r="CA9">
        <v>343</v>
      </c>
      <c r="CB9">
        <v>0</v>
      </c>
      <c r="CC9">
        <v>0</v>
      </c>
      <c r="CD9">
        <v>0</v>
      </c>
      <c r="CE9">
        <v>0</v>
      </c>
      <c r="CF9">
        <v>0</v>
      </c>
      <c r="CG9">
        <v>14139</v>
      </c>
      <c r="CH9">
        <v>0</v>
      </c>
      <c r="CI9">
        <v>17140</v>
      </c>
      <c r="CJ9">
        <v>288</v>
      </c>
      <c r="CK9">
        <v>20583</v>
      </c>
    </row>
    <row r="10" spans="1:89" x14ac:dyDescent="0.35">
      <c r="A10" t="s">
        <v>8</v>
      </c>
      <c r="B10">
        <f t="shared" si="0"/>
        <v>7476</v>
      </c>
      <c r="C10">
        <f t="shared" si="1"/>
        <v>227584</v>
      </c>
      <c r="D10">
        <f t="shared" si="2"/>
        <v>654298</v>
      </c>
      <c r="E10">
        <f t="shared" si="3"/>
        <v>98058</v>
      </c>
      <c r="F10">
        <f t="shared" si="4"/>
        <v>5112</v>
      </c>
      <c r="G10">
        <f t="shared" si="5"/>
        <v>11949</v>
      </c>
      <c r="H10">
        <f t="shared" si="6"/>
        <v>0</v>
      </c>
      <c r="I10">
        <f t="shared" si="7"/>
        <v>298251</v>
      </c>
      <c r="J10">
        <f t="shared" si="8"/>
        <v>0</v>
      </c>
      <c r="K10">
        <f t="shared" si="9"/>
        <v>124732</v>
      </c>
      <c r="L10">
        <f t="shared" si="10"/>
        <v>439</v>
      </c>
      <c r="M10">
        <f t="shared" si="11"/>
        <v>56140</v>
      </c>
      <c r="N10">
        <f t="shared" si="12"/>
        <v>458639</v>
      </c>
      <c r="O10">
        <f t="shared" si="13"/>
        <v>350338</v>
      </c>
      <c r="P10">
        <f t="shared" si="14"/>
        <v>360000</v>
      </c>
      <c r="Q10">
        <f t="shared" si="15"/>
        <v>513</v>
      </c>
      <c r="R10">
        <f t="shared" si="16"/>
        <v>123455</v>
      </c>
      <c r="S10">
        <f t="shared" si="17"/>
        <v>62040</v>
      </c>
      <c r="T10">
        <f t="shared" si="18"/>
        <v>129055</v>
      </c>
      <c r="U10">
        <f t="shared" si="19"/>
        <v>476691</v>
      </c>
      <c r="V10">
        <f t="shared" si="20"/>
        <v>889358</v>
      </c>
      <c r="W10">
        <v>1073488</v>
      </c>
      <c r="X10">
        <v>1059954</v>
      </c>
      <c r="Y10">
        <f t="shared" si="21"/>
        <v>13534</v>
      </c>
      <c r="Z10">
        <v>226500</v>
      </c>
      <c r="AB10">
        <v>0</v>
      </c>
      <c r="AC10">
        <v>2854</v>
      </c>
      <c r="AD10">
        <v>4622</v>
      </c>
      <c r="AE10">
        <v>227584</v>
      </c>
      <c r="AF10">
        <v>2967</v>
      </c>
      <c r="AG10">
        <v>435045</v>
      </c>
      <c r="AH10">
        <v>172450</v>
      </c>
      <c r="AI10">
        <v>9392</v>
      </c>
      <c r="AJ10">
        <v>20761</v>
      </c>
      <c r="AK10">
        <v>13683</v>
      </c>
      <c r="AL10">
        <v>94271</v>
      </c>
      <c r="AM10">
        <v>0</v>
      </c>
      <c r="AN10">
        <v>3787</v>
      </c>
      <c r="AO10">
        <v>0</v>
      </c>
      <c r="AP10">
        <v>3512</v>
      </c>
      <c r="AQ10">
        <v>1600</v>
      </c>
      <c r="AR10">
        <v>0</v>
      </c>
      <c r="AS10">
        <v>11949</v>
      </c>
      <c r="AT10">
        <v>0</v>
      </c>
      <c r="AU10">
        <v>0</v>
      </c>
      <c r="AV10">
        <v>0</v>
      </c>
      <c r="AW10">
        <v>0</v>
      </c>
      <c r="AX10">
        <v>298251</v>
      </c>
      <c r="AY10">
        <v>0</v>
      </c>
      <c r="AZ10">
        <v>0</v>
      </c>
      <c r="BA10">
        <v>51774</v>
      </c>
      <c r="BB10">
        <v>0</v>
      </c>
      <c r="BC10">
        <v>0</v>
      </c>
      <c r="BD10">
        <v>0</v>
      </c>
      <c r="BE10">
        <v>9796</v>
      </c>
      <c r="BF10">
        <v>63162</v>
      </c>
      <c r="BG10">
        <v>0</v>
      </c>
      <c r="BH10">
        <v>0</v>
      </c>
      <c r="BI10">
        <v>0</v>
      </c>
      <c r="BJ10">
        <v>439</v>
      </c>
      <c r="BK10">
        <v>117</v>
      </c>
      <c r="BL10">
        <v>37866</v>
      </c>
      <c r="BM10">
        <v>3651</v>
      </c>
      <c r="BN10">
        <v>14506</v>
      </c>
      <c r="BO10">
        <v>222887</v>
      </c>
      <c r="BP10">
        <v>273043</v>
      </c>
      <c r="BQ10">
        <v>-37291</v>
      </c>
      <c r="BR10">
        <v>350338</v>
      </c>
      <c r="BS10">
        <v>0</v>
      </c>
      <c r="BT10">
        <v>0</v>
      </c>
      <c r="BU10">
        <v>255000</v>
      </c>
      <c r="BV10">
        <v>0</v>
      </c>
      <c r="BW10">
        <v>80000</v>
      </c>
      <c r="BX10">
        <v>0</v>
      </c>
      <c r="BY10">
        <v>25000</v>
      </c>
      <c r="BZ10">
        <v>0</v>
      </c>
      <c r="CA10">
        <v>513</v>
      </c>
      <c r="CB10">
        <v>0</v>
      </c>
      <c r="CC10">
        <v>2073</v>
      </c>
      <c r="CD10">
        <v>0</v>
      </c>
      <c r="CE10">
        <v>116400</v>
      </c>
      <c r="CF10">
        <v>4982</v>
      </c>
      <c r="CG10">
        <v>62040</v>
      </c>
      <c r="CH10">
        <v>1519</v>
      </c>
      <c r="CI10">
        <v>59531</v>
      </c>
      <c r="CJ10">
        <v>12427</v>
      </c>
      <c r="CK10">
        <v>55578</v>
      </c>
    </row>
    <row r="11" spans="1:89" x14ac:dyDescent="0.35">
      <c r="A11" t="s">
        <v>9</v>
      </c>
      <c r="B11">
        <f t="shared" si="0"/>
        <v>4394</v>
      </c>
      <c r="C11">
        <f t="shared" si="1"/>
        <v>36813</v>
      </c>
      <c r="D11">
        <f t="shared" si="2"/>
        <v>337129</v>
      </c>
      <c r="E11">
        <f t="shared" si="3"/>
        <v>7506</v>
      </c>
      <c r="F11">
        <f t="shared" si="4"/>
        <v>42041</v>
      </c>
      <c r="G11">
        <f t="shared" si="5"/>
        <v>80</v>
      </c>
      <c r="H11">
        <f t="shared" si="6"/>
        <v>9468</v>
      </c>
      <c r="I11">
        <f t="shared" si="7"/>
        <v>38010</v>
      </c>
      <c r="J11">
        <f t="shared" si="8"/>
        <v>1936</v>
      </c>
      <c r="K11">
        <f t="shared" si="9"/>
        <v>38516</v>
      </c>
      <c r="L11">
        <f t="shared" si="10"/>
        <v>429</v>
      </c>
      <c r="M11">
        <f t="shared" si="11"/>
        <v>18911</v>
      </c>
      <c r="N11">
        <f t="shared" si="12"/>
        <v>269189</v>
      </c>
      <c r="O11">
        <f t="shared" si="13"/>
        <v>38292</v>
      </c>
      <c r="P11">
        <f t="shared" si="14"/>
        <v>142900</v>
      </c>
      <c r="Q11">
        <f t="shared" si="15"/>
        <v>5</v>
      </c>
      <c r="R11">
        <f t="shared" si="16"/>
        <v>24213</v>
      </c>
      <c r="S11">
        <f t="shared" si="17"/>
        <v>20729</v>
      </c>
      <c r="T11">
        <f t="shared" si="18"/>
        <v>39883</v>
      </c>
      <c r="U11">
        <f t="shared" si="19"/>
        <v>118285</v>
      </c>
      <c r="V11">
        <f t="shared" si="20"/>
        <v>378336</v>
      </c>
      <c r="W11">
        <v>399008</v>
      </c>
      <c r="X11">
        <v>400853</v>
      </c>
      <c r="Y11">
        <f t="shared" si="21"/>
        <v>-1845</v>
      </c>
      <c r="Z11">
        <v>114966</v>
      </c>
      <c r="AB11">
        <v>213</v>
      </c>
      <c r="AC11">
        <v>902</v>
      </c>
      <c r="AD11">
        <v>3279</v>
      </c>
      <c r="AE11">
        <v>36813</v>
      </c>
      <c r="AF11">
        <v>115</v>
      </c>
      <c r="AG11">
        <v>125506</v>
      </c>
      <c r="AH11">
        <v>181411</v>
      </c>
      <c r="AI11">
        <v>5155</v>
      </c>
      <c r="AJ11">
        <v>4833</v>
      </c>
      <c r="AK11">
        <v>20109</v>
      </c>
      <c r="AL11">
        <v>7506</v>
      </c>
      <c r="AM11">
        <v>0</v>
      </c>
      <c r="AN11">
        <v>0</v>
      </c>
      <c r="AO11">
        <v>20000</v>
      </c>
      <c r="AP11">
        <v>11834</v>
      </c>
      <c r="AQ11">
        <v>10207</v>
      </c>
      <c r="AR11">
        <v>0</v>
      </c>
      <c r="AS11">
        <v>80</v>
      </c>
      <c r="AT11">
        <v>0</v>
      </c>
      <c r="AU11">
        <v>0</v>
      </c>
      <c r="AV11">
        <v>9468</v>
      </c>
      <c r="AW11">
        <v>0</v>
      </c>
      <c r="AX11">
        <v>38010</v>
      </c>
      <c r="AY11">
        <v>1936</v>
      </c>
      <c r="AZ11">
        <v>0</v>
      </c>
      <c r="BA11">
        <v>27131</v>
      </c>
      <c r="BB11">
        <v>0</v>
      </c>
      <c r="BC11">
        <v>0</v>
      </c>
      <c r="BD11">
        <v>0</v>
      </c>
      <c r="BE11">
        <v>0</v>
      </c>
      <c r="BF11">
        <v>11385</v>
      </c>
      <c r="BG11">
        <v>0</v>
      </c>
      <c r="BH11">
        <v>0</v>
      </c>
      <c r="BI11">
        <v>55</v>
      </c>
      <c r="BJ11">
        <v>374</v>
      </c>
      <c r="BK11">
        <v>0</v>
      </c>
      <c r="BL11">
        <v>53</v>
      </c>
      <c r="BM11">
        <v>1488</v>
      </c>
      <c r="BN11">
        <v>17370</v>
      </c>
      <c r="BO11">
        <v>85469</v>
      </c>
      <c r="BP11">
        <v>187631</v>
      </c>
      <c r="BQ11">
        <v>-3911</v>
      </c>
      <c r="BR11">
        <v>38292</v>
      </c>
      <c r="BS11">
        <v>0</v>
      </c>
      <c r="BT11">
        <v>0</v>
      </c>
      <c r="BU11">
        <v>142900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5</v>
      </c>
      <c r="CB11">
        <v>0</v>
      </c>
      <c r="CC11">
        <v>0</v>
      </c>
      <c r="CD11">
        <v>0</v>
      </c>
      <c r="CE11">
        <v>15000</v>
      </c>
      <c r="CF11">
        <v>9213</v>
      </c>
      <c r="CG11">
        <v>20729</v>
      </c>
      <c r="CH11">
        <v>0</v>
      </c>
      <c r="CI11">
        <v>21167</v>
      </c>
      <c r="CJ11">
        <v>2242</v>
      </c>
      <c r="CK11">
        <v>16474</v>
      </c>
    </row>
    <row r="12" spans="1:89" x14ac:dyDescent="0.35">
      <c r="A12" t="s">
        <v>10</v>
      </c>
      <c r="B12">
        <f t="shared" si="0"/>
        <v>403</v>
      </c>
      <c r="C12">
        <f t="shared" si="1"/>
        <v>1297</v>
      </c>
      <c r="D12">
        <f t="shared" si="2"/>
        <v>22612</v>
      </c>
      <c r="E12">
        <f t="shared" si="3"/>
        <v>43</v>
      </c>
      <c r="F12">
        <f t="shared" si="4"/>
        <v>0</v>
      </c>
      <c r="G12">
        <f t="shared" si="5"/>
        <v>535</v>
      </c>
      <c r="H12">
        <f t="shared" si="6"/>
        <v>849</v>
      </c>
      <c r="I12">
        <f t="shared" si="7"/>
        <v>0</v>
      </c>
      <c r="J12">
        <f t="shared" si="8"/>
        <v>0</v>
      </c>
      <c r="K12">
        <f t="shared" si="9"/>
        <v>6736</v>
      </c>
      <c r="L12">
        <f t="shared" si="10"/>
        <v>1664</v>
      </c>
      <c r="M12">
        <f t="shared" si="11"/>
        <v>1344</v>
      </c>
      <c r="N12">
        <f t="shared" si="12"/>
        <v>10798</v>
      </c>
      <c r="O12">
        <f t="shared" si="13"/>
        <v>2215</v>
      </c>
      <c r="P12">
        <f t="shared" si="14"/>
        <v>10400</v>
      </c>
      <c r="Q12">
        <f t="shared" si="15"/>
        <v>158</v>
      </c>
      <c r="R12">
        <f t="shared" si="16"/>
        <v>4002</v>
      </c>
      <c r="S12">
        <f t="shared" si="17"/>
        <v>3275</v>
      </c>
      <c r="T12">
        <f t="shared" si="18"/>
        <v>4635</v>
      </c>
      <c r="U12">
        <f t="shared" si="19"/>
        <v>11342</v>
      </c>
      <c r="V12">
        <f t="shared" si="20"/>
        <v>24312</v>
      </c>
      <c r="W12">
        <v>27413</v>
      </c>
      <c r="X12">
        <v>27441</v>
      </c>
      <c r="Y12">
        <f t="shared" si="21"/>
        <v>-28</v>
      </c>
      <c r="Z12">
        <v>10455</v>
      </c>
      <c r="AB12">
        <v>0</v>
      </c>
      <c r="AC12">
        <v>96</v>
      </c>
      <c r="AD12">
        <v>307</v>
      </c>
      <c r="AE12">
        <v>1297</v>
      </c>
      <c r="AF12">
        <v>0</v>
      </c>
      <c r="AG12">
        <v>8001</v>
      </c>
      <c r="AH12">
        <v>13492</v>
      </c>
      <c r="AI12">
        <v>8</v>
      </c>
      <c r="AJ12">
        <v>480</v>
      </c>
      <c r="AK12">
        <v>631</v>
      </c>
      <c r="AL12">
        <v>43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535</v>
      </c>
      <c r="AT12">
        <v>0</v>
      </c>
      <c r="AU12">
        <v>0</v>
      </c>
      <c r="AV12">
        <v>849</v>
      </c>
      <c r="AW12">
        <v>0</v>
      </c>
      <c r="AX12">
        <v>0</v>
      </c>
      <c r="AY12">
        <v>0</v>
      </c>
      <c r="AZ12">
        <v>0</v>
      </c>
      <c r="BA12">
        <v>3501</v>
      </c>
      <c r="BB12">
        <v>0</v>
      </c>
      <c r="BC12">
        <v>0</v>
      </c>
      <c r="BD12">
        <v>0</v>
      </c>
      <c r="BE12">
        <v>350</v>
      </c>
      <c r="BF12">
        <v>2885</v>
      </c>
      <c r="BG12">
        <v>1388</v>
      </c>
      <c r="BH12">
        <v>0</v>
      </c>
      <c r="BI12">
        <v>0</v>
      </c>
      <c r="BJ12">
        <v>276</v>
      </c>
      <c r="BK12">
        <v>0</v>
      </c>
      <c r="BL12">
        <v>46</v>
      </c>
      <c r="BM12">
        <v>395</v>
      </c>
      <c r="BN12">
        <v>903</v>
      </c>
      <c r="BO12">
        <v>2420</v>
      </c>
      <c r="BP12">
        <v>7456</v>
      </c>
      <c r="BQ12">
        <v>922</v>
      </c>
      <c r="BR12">
        <v>2215</v>
      </c>
      <c r="BS12">
        <v>0</v>
      </c>
      <c r="BT12">
        <v>0</v>
      </c>
      <c r="BU12">
        <v>10400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158</v>
      </c>
      <c r="CB12">
        <v>0</v>
      </c>
      <c r="CC12">
        <v>0</v>
      </c>
      <c r="CD12">
        <v>0</v>
      </c>
      <c r="CE12">
        <v>4000</v>
      </c>
      <c r="CF12">
        <v>2</v>
      </c>
      <c r="CG12">
        <v>3275</v>
      </c>
      <c r="CH12">
        <v>0</v>
      </c>
      <c r="CI12">
        <v>1024</v>
      </c>
      <c r="CJ12">
        <v>914</v>
      </c>
      <c r="CK12">
        <v>2697</v>
      </c>
    </row>
    <row r="13" spans="1:89" x14ac:dyDescent="0.35">
      <c r="A13" t="s">
        <v>11</v>
      </c>
      <c r="B13">
        <f t="shared" si="0"/>
        <v>4791</v>
      </c>
      <c r="C13">
        <f t="shared" si="1"/>
        <v>17356</v>
      </c>
      <c r="D13">
        <f t="shared" si="2"/>
        <v>168500</v>
      </c>
      <c r="E13">
        <f t="shared" si="3"/>
        <v>4053</v>
      </c>
      <c r="F13">
        <f t="shared" si="4"/>
        <v>2269</v>
      </c>
      <c r="G13">
        <f t="shared" si="5"/>
        <v>2324</v>
      </c>
      <c r="H13">
        <f t="shared" si="6"/>
        <v>80</v>
      </c>
      <c r="I13">
        <f t="shared" si="7"/>
        <v>6774</v>
      </c>
      <c r="J13">
        <f t="shared" si="8"/>
        <v>1641</v>
      </c>
      <c r="K13">
        <f t="shared" si="9"/>
        <v>6285</v>
      </c>
      <c r="L13">
        <f t="shared" si="10"/>
        <v>3472</v>
      </c>
      <c r="M13">
        <f t="shared" si="11"/>
        <v>16559</v>
      </c>
      <c r="N13">
        <f t="shared" si="12"/>
        <v>73257</v>
      </c>
      <c r="O13">
        <f t="shared" si="13"/>
        <v>18034</v>
      </c>
      <c r="P13">
        <f t="shared" si="14"/>
        <v>109677</v>
      </c>
      <c r="Q13">
        <f t="shared" si="15"/>
        <v>1</v>
      </c>
      <c r="R13">
        <f t="shared" si="16"/>
        <v>0</v>
      </c>
      <c r="S13">
        <f t="shared" si="17"/>
        <v>11192</v>
      </c>
      <c r="T13">
        <f t="shared" si="18"/>
        <v>21945</v>
      </c>
      <c r="U13">
        <f t="shared" si="19"/>
        <v>111826</v>
      </c>
      <c r="V13">
        <f t="shared" si="20"/>
        <v>190647</v>
      </c>
      <c r="W13">
        <v>177163</v>
      </c>
      <c r="X13">
        <v>179421</v>
      </c>
      <c r="Y13">
        <f t="shared" si="21"/>
        <v>-2258</v>
      </c>
      <c r="Z13">
        <v>58277</v>
      </c>
      <c r="AB13">
        <v>0</v>
      </c>
      <c r="AC13">
        <v>4</v>
      </c>
      <c r="AD13">
        <v>4787</v>
      </c>
      <c r="AE13">
        <v>17356</v>
      </c>
      <c r="AF13">
        <v>0</v>
      </c>
      <c r="AG13">
        <v>87758</v>
      </c>
      <c r="AH13">
        <v>69596</v>
      </c>
      <c r="AI13">
        <v>2875</v>
      </c>
      <c r="AJ13">
        <v>6303</v>
      </c>
      <c r="AK13">
        <v>1968</v>
      </c>
      <c r="AL13">
        <v>4053</v>
      </c>
      <c r="AM13">
        <v>0</v>
      </c>
      <c r="AN13">
        <v>0</v>
      </c>
      <c r="AO13">
        <v>2241</v>
      </c>
      <c r="AP13">
        <v>0</v>
      </c>
      <c r="AQ13">
        <v>28</v>
      </c>
      <c r="AR13">
        <v>0</v>
      </c>
      <c r="AS13">
        <v>2324</v>
      </c>
      <c r="AT13">
        <v>0</v>
      </c>
      <c r="AU13">
        <v>0</v>
      </c>
      <c r="AV13">
        <v>80</v>
      </c>
      <c r="AW13">
        <v>0</v>
      </c>
      <c r="AX13">
        <v>6774</v>
      </c>
      <c r="AY13">
        <v>1641</v>
      </c>
      <c r="AZ13">
        <v>0</v>
      </c>
      <c r="BA13">
        <v>915</v>
      </c>
      <c r="BB13">
        <v>0</v>
      </c>
      <c r="BC13">
        <v>0</v>
      </c>
      <c r="BD13">
        <v>0</v>
      </c>
      <c r="BE13">
        <v>1266</v>
      </c>
      <c r="BF13">
        <v>4104</v>
      </c>
      <c r="BG13">
        <v>3370</v>
      </c>
      <c r="BH13">
        <v>0</v>
      </c>
      <c r="BI13">
        <v>0</v>
      </c>
      <c r="BJ13">
        <v>102</v>
      </c>
      <c r="BK13">
        <v>0</v>
      </c>
      <c r="BL13">
        <v>816</v>
      </c>
      <c r="BM13">
        <v>0</v>
      </c>
      <c r="BN13">
        <v>15743</v>
      </c>
      <c r="BO13">
        <v>18474</v>
      </c>
      <c r="BP13">
        <v>47805</v>
      </c>
      <c r="BQ13">
        <v>6978</v>
      </c>
      <c r="BR13">
        <v>18034</v>
      </c>
      <c r="BS13">
        <v>0</v>
      </c>
      <c r="BT13">
        <v>0</v>
      </c>
      <c r="BU13">
        <v>109677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1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11192</v>
      </c>
      <c r="CH13">
        <v>0</v>
      </c>
      <c r="CI13">
        <v>10993</v>
      </c>
      <c r="CJ13">
        <v>0</v>
      </c>
      <c r="CK13">
        <v>10952</v>
      </c>
    </row>
    <row r="14" spans="1:89" x14ac:dyDescent="0.35">
      <c r="A14" t="s">
        <v>12</v>
      </c>
      <c r="B14">
        <f t="shared" si="0"/>
        <v>43</v>
      </c>
      <c r="C14">
        <f t="shared" si="1"/>
        <v>2558</v>
      </c>
      <c r="D14">
        <f t="shared" si="2"/>
        <v>47269</v>
      </c>
      <c r="E14">
        <f t="shared" si="3"/>
        <v>579</v>
      </c>
      <c r="F14">
        <f t="shared" si="4"/>
        <v>0</v>
      </c>
      <c r="G14">
        <f t="shared" si="5"/>
        <v>1496</v>
      </c>
      <c r="H14">
        <f t="shared" si="6"/>
        <v>0</v>
      </c>
      <c r="I14">
        <f t="shared" si="7"/>
        <v>394</v>
      </c>
      <c r="J14">
        <f t="shared" si="8"/>
        <v>44</v>
      </c>
      <c r="K14">
        <f t="shared" si="9"/>
        <v>1739</v>
      </c>
      <c r="L14">
        <f t="shared" si="10"/>
        <v>13815</v>
      </c>
      <c r="M14">
        <f t="shared" si="11"/>
        <v>4990</v>
      </c>
      <c r="N14">
        <f t="shared" si="12"/>
        <v>25008</v>
      </c>
      <c r="O14">
        <f t="shared" si="13"/>
        <v>1574</v>
      </c>
      <c r="P14">
        <f t="shared" si="14"/>
        <v>33840</v>
      </c>
      <c r="Q14">
        <f t="shared" si="15"/>
        <v>0</v>
      </c>
      <c r="R14">
        <f t="shared" si="16"/>
        <v>0</v>
      </c>
      <c r="S14">
        <f t="shared" si="17"/>
        <v>2395</v>
      </c>
      <c r="T14">
        <f t="shared" si="18"/>
        <v>10108</v>
      </c>
      <c r="U14">
        <f t="shared" si="19"/>
        <v>24303</v>
      </c>
      <c r="V14">
        <f t="shared" si="20"/>
        <v>49870</v>
      </c>
      <c r="W14">
        <v>30920</v>
      </c>
      <c r="X14">
        <v>27414</v>
      </c>
      <c r="Y14">
        <f t="shared" si="21"/>
        <v>3506</v>
      </c>
      <c r="Z14">
        <v>3839</v>
      </c>
      <c r="AB14">
        <v>0</v>
      </c>
      <c r="AC14">
        <v>43</v>
      </c>
      <c r="AD14">
        <v>0</v>
      </c>
      <c r="AE14">
        <v>2558</v>
      </c>
      <c r="AF14">
        <v>15148</v>
      </c>
      <c r="AG14">
        <v>14251</v>
      </c>
      <c r="AH14">
        <v>12785</v>
      </c>
      <c r="AI14">
        <v>696</v>
      </c>
      <c r="AJ14">
        <v>1217</v>
      </c>
      <c r="AK14">
        <v>3172</v>
      </c>
      <c r="AL14">
        <v>579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1496</v>
      </c>
      <c r="AT14">
        <v>0</v>
      </c>
      <c r="AU14">
        <v>0</v>
      </c>
      <c r="AV14">
        <v>0</v>
      </c>
      <c r="AW14">
        <v>0</v>
      </c>
      <c r="AX14">
        <v>394</v>
      </c>
      <c r="AY14">
        <v>44</v>
      </c>
      <c r="AZ14">
        <v>0</v>
      </c>
      <c r="BA14">
        <v>1306</v>
      </c>
      <c r="BB14">
        <v>0</v>
      </c>
      <c r="BC14">
        <v>0</v>
      </c>
      <c r="BD14">
        <v>0</v>
      </c>
      <c r="BE14">
        <v>0</v>
      </c>
      <c r="BF14">
        <v>433</v>
      </c>
      <c r="BG14">
        <v>0</v>
      </c>
      <c r="BH14">
        <v>0</v>
      </c>
      <c r="BI14">
        <v>0</v>
      </c>
      <c r="BJ14">
        <v>13815</v>
      </c>
      <c r="BK14">
        <v>0</v>
      </c>
      <c r="BL14">
        <v>0</v>
      </c>
      <c r="BM14">
        <v>43</v>
      </c>
      <c r="BN14">
        <v>4947</v>
      </c>
      <c r="BO14">
        <v>2500</v>
      </c>
      <c r="BP14">
        <v>19221</v>
      </c>
      <c r="BQ14">
        <v>3287</v>
      </c>
      <c r="BR14">
        <v>1574</v>
      </c>
      <c r="BS14">
        <v>0</v>
      </c>
      <c r="BT14">
        <v>0</v>
      </c>
      <c r="BU14">
        <v>33840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2395</v>
      </c>
      <c r="CH14">
        <v>0</v>
      </c>
      <c r="CI14">
        <v>8211</v>
      </c>
      <c r="CJ14">
        <v>1185</v>
      </c>
      <c r="CK14">
        <v>712</v>
      </c>
    </row>
    <row r="15" spans="1:89" x14ac:dyDescent="0.35">
      <c r="A15" t="s">
        <v>13</v>
      </c>
      <c r="B15">
        <f t="shared" si="0"/>
        <v>245</v>
      </c>
      <c r="C15">
        <f t="shared" si="1"/>
        <v>52014</v>
      </c>
      <c r="D15">
        <f t="shared" si="2"/>
        <v>390600</v>
      </c>
      <c r="E15">
        <f t="shared" si="3"/>
        <v>9163</v>
      </c>
      <c r="F15">
        <f t="shared" si="4"/>
        <v>331</v>
      </c>
      <c r="G15">
        <f t="shared" si="5"/>
        <v>36540</v>
      </c>
      <c r="H15">
        <f t="shared" si="6"/>
        <v>250</v>
      </c>
      <c r="I15">
        <f t="shared" si="7"/>
        <v>0</v>
      </c>
      <c r="J15">
        <f t="shared" si="8"/>
        <v>20511</v>
      </c>
      <c r="K15">
        <f t="shared" si="9"/>
        <v>179736</v>
      </c>
      <c r="L15">
        <f t="shared" si="10"/>
        <v>394</v>
      </c>
      <c r="M15">
        <f t="shared" si="11"/>
        <v>29609</v>
      </c>
      <c r="N15">
        <f t="shared" si="12"/>
        <v>208951</v>
      </c>
      <c r="O15">
        <f t="shared" si="13"/>
        <v>88495</v>
      </c>
      <c r="P15">
        <f t="shared" si="14"/>
        <v>278171</v>
      </c>
      <c r="Q15">
        <f t="shared" si="15"/>
        <v>315</v>
      </c>
      <c r="R15">
        <f t="shared" si="16"/>
        <v>588</v>
      </c>
      <c r="S15">
        <f t="shared" si="17"/>
        <v>25820</v>
      </c>
      <c r="T15">
        <f t="shared" si="18"/>
        <v>117055</v>
      </c>
      <c r="U15">
        <f t="shared" si="19"/>
        <v>175089</v>
      </c>
      <c r="V15">
        <f t="shared" si="20"/>
        <v>442859</v>
      </c>
      <c r="W15">
        <v>699048</v>
      </c>
      <c r="X15">
        <v>693587</v>
      </c>
      <c r="Y15">
        <f t="shared" si="21"/>
        <v>5461</v>
      </c>
      <c r="Z15">
        <v>161852</v>
      </c>
      <c r="AB15">
        <v>0</v>
      </c>
      <c r="AC15">
        <v>0</v>
      </c>
      <c r="AD15">
        <v>245</v>
      </c>
      <c r="AE15">
        <v>52014</v>
      </c>
      <c r="AF15">
        <v>0</v>
      </c>
      <c r="AG15">
        <v>241385</v>
      </c>
      <c r="AH15">
        <v>95331</v>
      </c>
      <c r="AI15">
        <v>0</v>
      </c>
      <c r="AJ15">
        <v>1242</v>
      </c>
      <c r="AK15">
        <v>52642</v>
      </c>
      <c r="AL15">
        <v>9163</v>
      </c>
      <c r="AM15">
        <v>0</v>
      </c>
      <c r="AN15">
        <v>0</v>
      </c>
      <c r="AO15">
        <v>0</v>
      </c>
      <c r="AP15">
        <v>331</v>
      </c>
      <c r="AQ15">
        <v>0</v>
      </c>
      <c r="AR15">
        <v>0</v>
      </c>
      <c r="AS15">
        <v>36540</v>
      </c>
      <c r="AT15">
        <v>0</v>
      </c>
      <c r="AU15">
        <v>0</v>
      </c>
      <c r="AV15">
        <v>250</v>
      </c>
      <c r="AW15">
        <v>0</v>
      </c>
      <c r="AX15">
        <v>0</v>
      </c>
      <c r="AY15">
        <v>20511</v>
      </c>
      <c r="AZ15">
        <v>0</v>
      </c>
      <c r="BA15">
        <v>37532</v>
      </c>
      <c r="BB15">
        <v>0</v>
      </c>
      <c r="BC15">
        <v>0</v>
      </c>
      <c r="BD15">
        <v>130491</v>
      </c>
      <c r="BE15">
        <v>411</v>
      </c>
      <c r="BF15">
        <v>11302</v>
      </c>
      <c r="BG15">
        <v>0</v>
      </c>
      <c r="BH15">
        <v>0</v>
      </c>
      <c r="BI15">
        <v>0</v>
      </c>
      <c r="BJ15">
        <v>394</v>
      </c>
      <c r="BK15">
        <v>3</v>
      </c>
      <c r="BL15">
        <v>777</v>
      </c>
      <c r="BM15">
        <v>15296</v>
      </c>
      <c r="BN15">
        <v>13533</v>
      </c>
      <c r="BO15">
        <v>87187</v>
      </c>
      <c r="BP15">
        <v>90812</v>
      </c>
      <c r="BQ15">
        <v>30952</v>
      </c>
      <c r="BR15">
        <v>88495</v>
      </c>
      <c r="BS15">
        <v>0</v>
      </c>
      <c r="BT15">
        <v>0</v>
      </c>
      <c r="BU15">
        <v>264729</v>
      </c>
      <c r="BV15">
        <v>13442</v>
      </c>
      <c r="BW15">
        <v>0</v>
      </c>
      <c r="BX15">
        <v>0</v>
      </c>
      <c r="BY15">
        <v>0</v>
      </c>
      <c r="BZ15">
        <v>0</v>
      </c>
      <c r="CA15">
        <v>315</v>
      </c>
      <c r="CB15">
        <v>0</v>
      </c>
      <c r="CC15">
        <v>588</v>
      </c>
      <c r="CD15">
        <v>0</v>
      </c>
      <c r="CE15">
        <v>0</v>
      </c>
      <c r="CF15">
        <v>0</v>
      </c>
      <c r="CG15">
        <v>25820</v>
      </c>
      <c r="CH15">
        <v>0</v>
      </c>
      <c r="CI15">
        <v>75917</v>
      </c>
      <c r="CJ15">
        <v>13347</v>
      </c>
      <c r="CK15">
        <v>27791</v>
      </c>
    </row>
    <row r="16" spans="1:89" x14ac:dyDescent="0.35">
      <c r="A16" t="s">
        <v>14</v>
      </c>
      <c r="B16">
        <f t="shared" si="0"/>
        <v>1176</v>
      </c>
      <c r="C16">
        <f t="shared" si="1"/>
        <v>6055</v>
      </c>
      <c r="D16">
        <f t="shared" si="2"/>
        <v>265297</v>
      </c>
      <c r="E16">
        <f t="shared" si="3"/>
        <v>14109</v>
      </c>
      <c r="F16">
        <f t="shared" si="4"/>
        <v>0</v>
      </c>
      <c r="G16">
        <f t="shared" si="5"/>
        <v>5132</v>
      </c>
      <c r="H16">
        <f t="shared" si="6"/>
        <v>0</v>
      </c>
      <c r="I16">
        <f t="shared" si="7"/>
        <v>1716</v>
      </c>
      <c r="J16">
        <f t="shared" si="8"/>
        <v>334</v>
      </c>
      <c r="K16">
        <f t="shared" si="9"/>
        <v>112832</v>
      </c>
      <c r="L16">
        <f t="shared" si="10"/>
        <v>1079</v>
      </c>
      <c r="M16">
        <f t="shared" si="11"/>
        <v>35929</v>
      </c>
      <c r="N16">
        <f t="shared" si="12"/>
        <v>280077</v>
      </c>
      <c r="O16">
        <f t="shared" si="13"/>
        <v>32464</v>
      </c>
      <c r="P16">
        <f t="shared" si="14"/>
        <v>64375</v>
      </c>
      <c r="Q16">
        <f t="shared" si="15"/>
        <v>4</v>
      </c>
      <c r="R16">
        <f t="shared" si="16"/>
        <v>0</v>
      </c>
      <c r="S16">
        <f t="shared" si="17"/>
        <v>10740</v>
      </c>
      <c r="T16">
        <f t="shared" si="18"/>
        <v>55999</v>
      </c>
      <c r="U16">
        <f t="shared" si="19"/>
        <v>-23854</v>
      </c>
      <c r="V16">
        <f t="shared" si="20"/>
        <v>272528</v>
      </c>
      <c r="W16">
        <v>345061</v>
      </c>
      <c r="X16">
        <v>329556</v>
      </c>
      <c r="Y16">
        <f t="shared" si="21"/>
        <v>15505</v>
      </c>
      <c r="Z16">
        <v>95014</v>
      </c>
      <c r="AB16">
        <v>0</v>
      </c>
      <c r="AC16">
        <v>1176</v>
      </c>
      <c r="AD16">
        <v>0</v>
      </c>
      <c r="AE16">
        <v>6055</v>
      </c>
      <c r="AF16">
        <v>329</v>
      </c>
      <c r="AG16">
        <v>169173</v>
      </c>
      <c r="AH16">
        <v>83985</v>
      </c>
      <c r="AI16">
        <v>1455</v>
      </c>
      <c r="AJ16">
        <v>4752</v>
      </c>
      <c r="AK16">
        <v>5603</v>
      </c>
      <c r="AL16">
        <v>14109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5132</v>
      </c>
      <c r="AT16">
        <v>0</v>
      </c>
      <c r="AU16">
        <v>0</v>
      </c>
      <c r="AV16">
        <v>0</v>
      </c>
      <c r="AW16">
        <v>0</v>
      </c>
      <c r="AX16">
        <v>1716</v>
      </c>
      <c r="AY16">
        <v>334</v>
      </c>
      <c r="AZ16">
        <v>0</v>
      </c>
      <c r="BA16">
        <v>2402</v>
      </c>
      <c r="BB16">
        <v>0</v>
      </c>
      <c r="BC16">
        <v>0</v>
      </c>
      <c r="BD16">
        <v>98240</v>
      </c>
      <c r="BE16">
        <v>0</v>
      </c>
      <c r="BF16">
        <v>12190</v>
      </c>
      <c r="BG16">
        <v>0</v>
      </c>
      <c r="BH16">
        <v>0</v>
      </c>
      <c r="BI16">
        <v>0</v>
      </c>
      <c r="BJ16">
        <v>1079</v>
      </c>
      <c r="BK16">
        <v>0</v>
      </c>
      <c r="BL16">
        <v>1730</v>
      </c>
      <c r="BM16">
        <v>843</v>
      </c>
      <c r="BN16">
        <v>33356</v>
      </c>
      <c r="BO16">
        <v>53684</v>
      </c>
      <c r="BP16">
        <v>214263</v>
      </c>
      <c r="BQ16">
        <v>12130</v>
      </c>
      <c r="BR16">
        <v>32464</v>
      </c>
      <c r="BS16">
        <v>0</v>
      </c>
      <c r="BT16">
        <v>0</v>
      </c>
      <c r="BU16">
        <v>64375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4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10740</v>
      </c>
      <c r="CH16">
        <v>0</v>
      </c>
      <c r="CI16">
        <v>20631</v>
      </c>
      <c r="CJ16">
        <v>2852</v>
      </c>
      <c r="CK16">
        <v>32516</v>
      </c>
    </row>
    <row r="17" spans="1:89" x14ac:dyDescent="0.35">
      <c r="A17" t="s">
        <v>15</v>
      </c>
      <c r="B17">
        <f t="shared" si="0"/>
        <v>15562</v>
      </c>
      <c r="C17">
        <f t="shared" si="1"/>
        <v>8736591</v>
      </c>
      <c r="D17">
        <f t="shared" si="2"/>
        <v>5703069</v>
      </c>
      <c r="E17">
        <f t="shared" si="3"/>
        <v>688742</v>
      </c>
      <c r="F17">
        <f t="shared" si="4"/>
        <v>294508</v>
      </c>
      <c r="G17">
        <f t="shared" si="5"/>
        <v>83075</v>
      </c>
      <c r="H17">
        <f t="shared" si="6"/>
        <v>33341</v>
      </c>
      <c r="I17">
        <f t="shared" si="7"/>
        <v>-309469</v>
      </c>
      <c r="J17">
        <f t="shared" si="8"/>
        <v>9266</v>
      </c>
      <c r="K17">
        <f t="shared" si="9"/>
        <v>766366</v>
      </c>
      <c r="L17">
        <f t="shared" si="10"/>
        <v>10203</v>
      </c>
      <c r="M17">
        <f t="shared" si="11"/>
        <v>397056</v>
      </c>
      <c r="N17">
        <f t="shared" si="12"/>
        <v>8107091</v>
      </c>
      <c r="O17">
        <f t="shared" si="13"/>
        <v>541700</v>
      </c>
      <c r="P17">
        <f t="shared" si="14"/>
        <v>6319753</v>
      </c>
      <c r="Q17">
        <f t="shared" si="15"/>
        <v>13157</v>
      </c>
      <c r="R17">
        <f t="shared" si="16"/>
        <v>361000</v>
      </c>
      <c r="S17">
        <f t="shared" si="17"/>
        <v>288017</v>
      </c>
      <c r="T17">
        <f t="shared" si="18"/>
        <v>797592</v>
      </c>
      <c r="U17">
        <f t="shared" si="19"/>
        <v>6194970</v>
      </c>
      <c r="V17">
        <f t="shared" si="20"/>
        <v>14455222</v>
      </c>
      <c r="W17">
        <v>6532595</v>
      </c>
      <c r="X17">
        <v>6395753</v>
      </c>
      <c r="Y17">
        <f t="shared" si="21"/>
        <v>136842</v>
      </c>
      <c r="Z17">
        <v>931298</v>
      </c>
      <c r="AB17">
        <v>-8284</v>
      </c>
      <c r="AC17">
        <v>19779</v>
      </c>
      <c r="AD17">
        <v>4067</v>
      </c>
      <c r="AE17">
        <v>8736591</v>
      </c>
      <c r="AF17">
        <v>302</v>
      </c>
      <c r="AG17">
        <v>2291548</v>
      </c>
      <c r="AH17">
        <v>2756484</v>
      </c>
      <c r="AI17">
        <v>61896</v>
      </c>
      <c r="AJ17">
        <v>479979</v>
      </c>
      <c r="AK17">
        <v>112860</v>
      </c>
      <c r="AL17">
        <v>688742</v>
      </c>
      <c r="AM17">
        <v>0</v>
      </c>
      <c r="AN17">
        <v>0</v>
      </c>
      <c r="AO17">
        <v>0</v>
      </c>
      <c r="AP17">
        <v>294508</v>
      </c>
      <c r="AQ17">
        <v>0</v>
      </c>
      <c r="AR17">
        <v>0</v>
      </c>
      <c r="AS17">
        <v>83075</v>
      </c>
      <c r="AT17">
        <v>0</v>
      </c>
      <c r="AU17">
        <v>0</v>
      </c>
      <c r="AV17">
        <v>33341</v>
      </c>
      <c r="AW17">
        <v>328</v>
      </c>
      <c r="AX17">
        <v>-309469</v>
      </c>
      <c r="AY17">
        <v>8938</v>
      </c>
      <c r="AZ17">
        <v>0</v>
      </c>
      <c r="BA17">
        <v>313797</v>
      </c>
      <c r="BB17">
        <v>0</v>
      </c>
      <c r="BC17">
        <v>0</v>
      </c>
      <c r="BD17">
        <v>0</v>
      </c>
      <c r="BE17">
        <v>74</v>
      </c>
      <c r="BF17">
        <v>452495</v>
      </c>
      <c r="BG17">
        <v>0</v>
      </c>
      <c r="BH17">
        <v>0</v>
      </c>
      <c r="BI17">
        <v>0</v>
      </c>
      <c r="BJ17">
        <v>10203</v>
      </c>
      <c r="BK17">
        <v>0</v>
      </c>
      <c r="BL17">
        <v>23551</v>
      </c>
      <c r="BM17">
        <v>1357</v>
      </c>
      <c r="BN17">
        <v>372148</v>
      </c>
      <c r="BO17">
        <v>312807</v>
      </c>
      <c r="BP17">
        <v>7672153</v>
      </c>
      <c r="BQ17">
        <v>122131</v>
      </c>
      <c r="BR17">
        <v>541700</v>
      </c>
      <c r="BS17">
        <v>2465000</v>
      </c>
      <c r="BT17">
        <v>50000</v>
      </c>
      <c r="BU17">
        <v>3174753</v>
      </c>
      <c r="BV17">
        <v>0</v>
      </c>
      <c r="BW17">
        <v>630000</v>
      </c>
      <c r="BX17">
        <v>0</v>
      </c>
      <c r="BY17">
        <v>0</v>
      </c>
      <c r="BZ17">
        <v>0</v>
      </c>
      <c r="CA17">
        <v>13157</v>
      </c>
      <c r="CB17">
        <v>0</v>
      </c>
      <c r="CC17">
        <v>0</v>
      </c>
      <c r="CD17">
        <v>0</v>
      </c>
      <c r="CE17">
        <v>361000</v>
      </c>
      <c r="CF17">
        <v>0</v>
      </c>
      <c r="CG17">
        <v>288017</v>
      </c>
      <c r="CH17">
        <v>1131</v>
      </c>
      <c r="CI17">
        <v>278758</v>
      </c>
      <c r="CJ17">
        <v>2549</v>
      </c>
      <c r="CK17">
        <v>515154</v>
      </c>
    </row>
    <row r="18" spans="1:89" x14ac:dyDescent="0.35">
      <c r="A18" t="s">
        <v>16</v>
      </c>
      <c r="B18">
        <f t="shared" si="0"/>
        <v>977</v>
      </c>
      <c r="C18">
        <f t="shared" si="1"/>
        <v>63124</v>
      </c>
      <c r="D18">
        <f t="shared" si="2"/>
        <v>565862</v>
      </c>
      <c r="E18">
        <f t="shared" si="3"/>
        <v>1694</v>
      </c>
      <c r="F18">
        <f t="shared" si="4"/>
        <v>7900</v>
      </c>
      <c r="G18">
        <f t="shared" si="5"/>
        <v>25549</v>
      </c>
      <c r="H18">
        <f t="shared" si="6"/>
        <v>0</v>
      </c>
      <c r="I18">
        <f t="shared" si="7"/>
        <v>1131</v>
      </c>
      <c r="J18">
        <f t="shared" si="8"/>
        <v>258</v>
      </c>
      <c r="K18">
        <f t="shared" si="9"/>
        <v>46095</v>
      </c>
      <c r="L18">
        <f t="shared" si="10"/>
        <v>31207</v>
      </c>
      <c r="M18">
        <f t="shared" si="11"/>
        <v>28793</v>
      </c>
      <c r="N18">
        <f t="shared" si="12"/>
        <v>257630</v>
      </c>
      <c r="O18">
        <f t="shared" si="13"/>
        <v>42369</v>
      </c>
      <c r="P18">
        <f t="shared" si="14"/>
        <v>333665</v>
      </c>
      <c r="Q18">
        <f t="shared" si="15"/>
        <v>234</v>
      </c>
      <c r="R18">
        <f t="shared" si="16"/>
        <v>0</v>
      </c>
      <c r="S18">
        <f t="shared" si="17"/>
        <v>10157</v>
      </c>
      <c r="T18">
        <f t="shared" si="18"/>
        <v>128535</v>
      </c>
      <c r="U18">
        <f t="shared" si="19"/>
        <v>333047</v>
      </c>
      <c r="V18">
        <f t="shared" si="20"/>
        <v>629963</v>
      </c>
      <c r="W18">
        <v>749465</v>
      </c>
      <c r="X18">
        <v>740811</v>
      </c>
      <c r="Y18">
        <f t="shared" si="21"/>
        <v>8654</v>
      </c>
      <c r="Z18">
        <v>168211</v>
      </c>
      <c r="AB18">
        <v>-281</v>
      </c>
      <c r="AC18">
        <v>0</v>
      </c>
      <c r="AD18">
        <v>1258</v>
      </c>
      <c r="AE18">
        <v>63124</v>
      </c>
      <c r="AF18">
        <v>634</v>
      </c>
      <c r="AG18">
        <v>383659</v>
      </c>
      <c r="AH18">
        <v>119047</v>
      </c>
      <c r="AI18">
        <v>2934</v>
      </c>
      <c r="AJ18">
        <v>39846</v>
      </c>
      <c r="AK18">
        <v>19742</v>
      </c>
      <c r="AL18">
        <v>1694</v>
      </c>
      <c r="AM18">
        <v>0</v>
      </c>
      <c r="AN18">
        <v>0</v>
      </c>
      <c r="AO18">
        <v>7900</v>
      </c>
      <c r="AP18">
        <v>0</v>
      </c>
      <c r="AQ18">
        <v>0</v>
      </c>
      <c r="AR18">
        <v>0</v>
      </c>
      <c r="AS18">
        <v>25549</v>
      </c>
      <c r="AT18">
        <v>0</v>
      </c>
      <c r="AU18">
        <v>0</v>
      </c>
      <c r="AV18">
        <v>0</v>
      </c>
      <c r="AW18">
        <v>0</v>
      </c>
      <c r="AX18">
        <v>1131</v>
      </c>
      <c r="AY18">
        <v>258</v>
      </c>
      <c r="AZ18">
        <v>0</v>
      </c>
      <c r="BA18">
        <v>35705</v>
      </c>
      <c r="BB18">
        <v>0</v>
      </c>
      <c r="BC18">
        <v>0</v>
      </c>
      <c r="BD18">
        <v>0</v>
      </c>
      <c r="BE18">
        <v>329</v>
      </c>
      <c r="BF18">
        <v>10061</v>
      </c>
      <c r="BG18">
        <v>30000</v>
      </c>
      <c r="BH18">
        <v>0</v>
      </c>
      <c r="BI18">
        <v>0</v>
      </c>
      <c r="BJ18">
        <v>1207</v>
      </c>
      <c r="BK18">
        <v>0</v>
      </c>
      <c r="BL18">
        <v>6225</v>
      </c>
      <c r="BM18">
        <v>1299</v>
      </c>
      <c r="BN18">
        <v>21269</v>
      </c>
      <c r="BO18">
        <v>131498</v>
      </c>
      <c r="BP18">
        <v>73509</v>
      </c>
      <c r="BQ18">
        <v>52623</v>
      </c>
      <c r="BR18">
        <v>42369</v>
      </c>
      <c r="BS18">
        <v>120000</v>
      </c>
      <c r="BT18">
        <v>20000</v>
      </c>
      <c r="BU18">
        <v>177900</v>
      </c>
      <c r="BV18">
        <v>0</v>
      </c>
      <c r="BW18">
        <v>15000</v>
      </c>
      <c r="BX18">
        <v>765</v>
      </c>
      <c r="BY18">
        <v>0</v>
      </c>
      <c r="BZ18">
        <v>0</v>
      </c>
      <c r="CA18">
        <v>234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10157</v>
      </c>
      <c r="CH18">
        <v>3064</v>
      </c>
      <c r="CI18">
        <v>67040</v>
      </c>
      <c r="CJ18">
        <v>7137</v>
      </c>
      <c r="CK18">
        <v>51294</v>
      </c>
    </row>
    <row r="19" spans="1:89" x14ac:dyDescent="0.35">
      <c r="A19" t="s">
        <v>17</v>
      </c>
      <c r="B19">
        <f t="shared" si="0"/>
        <v>12109</v>
      </c>
      <c r="C19">
        <f t="shared" si="1"/>
        <v>95378</v>
      </c>
      <c r="D19">
        <f t="shared" si="2"/>
        <v>685501</v>
      </c>
      <c r="E19">
        <f t="shared" si="3"/>
        <v>4741</v>
      </c>
      <c r="F19">
        <f t="shared" si="4"/>
        <v>6519</v>
      </c>
      <c r="G19">
        <f t="shared" si="5"/>
        <v>25916</v>
      </c>
      <c r="H19">
        <f t="shared" si="6"/>
        <v>5928</v>
      </c>
      <c r="I19">
        <f t="shared" si="7"/>
        <v>17493</v>
      </c>
      <c r="J19">
        <f t="shared" si="8"/>
        <v>326</v>
      </c>
      <c r="K19">
        <f t="shared" si="9"/>
        <v>21224</v>
      </c>
      <c r="L19">
        <f t="shared" si="10"/>
        <v>110845</v>
      </c>
      <c r="M19">
        <f t="shared" si="11"/>
        <v>75361</v>
      </c>
      <c r="N19">
        <f t="shared" si="12"/>
        <v>293457</v>
      </c>
      <c r="O19">
        <f t="shared" si="13"/>
        <v>12337</v>
      </c>
      <c r="P19">
        <f t="shared" si="14"/>
        <v>502396</v>
      </c>
      <c r="Q19">
        <f t="shared" si="15"/>
        <v>236</v>
      </c>
      <c r="R19">
        <f t="shared" si="16"/>
        <v>2917</v>
      </c>
      <c r="S19">
        <f t="shared" si="17"/>
        <v>28595</v>
      </c>
      <c r="T19">
        <f t="shared" si="18"/>
        <v>221403</v>
      </c>
      <c r="U19">
        <f t="shared" si="19"/>
        <v>509754</v>
      </c>
      <c r="V19">
        <f t="shared" si="20"/>
        <v>792988</v>
      </c>
      <c r="W19">
        <v>930850</v>
      </c>
      <c r="X19">
        <v>912002</v>
      </c>
      <c r="Y19">
        <f t="shared" si="21"/>
        <v>18848</v>
      </c>
      <c r="Z19">
        <v>167632</v>
      </c>
      <c r="AB19">
        <v>0</v>
      </c>
      <c r="AC19">
        <v>2220</v>
      </c>
      <c r="AD19">
        <v>9889</v>
      </c>
      <c r="AE19">
        <v>95378</v>
      </c>
      <c r="AF19">
        <v>0</v>
      </c>
      <c r="AG19">
        <v>398037</v>
      </c>
      <c r="AH19">
        <v>264660</v>
      </c>
      <c r="AI19">
        <v>831</v>
      </c>
      <c r="AJ19">
        <v>4955</v>
      </c>
      <c r="AK19">
        <v>17018</v>
      </c>
      <c r="AL19">
        <v>4741</v>
      </c>
      <c r="AM19">
        <v>0</v>
      </c>
      <c r="AN19">
        <v>0</v>
      </c>
      <c r="AO19">
        <v>7</v>
      </c>
      <c r="AP19">
        <v>6512</v>
      </c>
      <c r="AQ19">
        <v>0</v>
      </c>
      <c r="AR19">
        <v>0</v>
      </c>
      <c r="AS19">
        <v>25916</v>
      </c>
      <c r="AT19">
        <v>0</v>
      </c>
      <c r="AU19">
        <v>0</v>
      </c>
      <c r="AV19">
        <v>5928</v>
      </c>
      <c r="AW19">
        <v>0</v>
      </c>
      <c r="AX19">
        <v>17493</v>
      </c>
      <c r="AY19">
        <v>326</v>
      </c>
      <c r="AZ19">
        <v>0</v>
      </c>
      <c r="BA19">
        <v>1781</v>
      </c>
      <c r="BB19">
        <v>0</v>
      </c>
      <c r="BC19">
        <v>0</v>
      </c>
      <c r="BD19">
        <v>0</v>
      </c>
      <c r="BE19">
        <v>0</v>
      </c>
      <c r="BF19">
        <v>19443</v>
      </c>
      <c r="BG19">
        <v>110444</v>
      </c>
      <c r="BH19">
        <v>0</v>
      </c>
      <c r="BI19">
        <v>0</v>
      </c>
      <c r="BJ19">
        <v>401</v>
      </c>
      <c r="BK19">
        <v>1427</v>
      </c>
      <c r="BL19">
        <v>12361</v>
      </c>
      <c r="BM19">
        <v>2997</v>
      </c>
      <c r="BN19">
        <v>58576</v>
      </c>
      <c r="BO19">
        <v>44267</v>
      </c>
      <c r="BP19">
        <v>215186</v>
      </c>
      <c r="BQ19">
        <v>34004</v>
      </c>
      <c r="BR19">
        <v>12337</v>
      </c>
      <c r="BS19">
        <v>61722</v>
      </c>
      <c r="BT19">
        <v>0</v>
      </c>
      <c r="BU19">
        <v>245674</v>
      </c>
      <c r="BV19">
        <v>0</v>
      </c>
      <c r="BW19">
        <v>130000</v>
      </c>
      <c r="BX19">
        <v>0</v>
      </c>
      <c r="BY19">
        <v>65000</v>
      </c>
      <c r="BZ19">
        <v>0</v>
      </c>
      <c r="CA19">
        <v>236</v>
      </c>
      <c r="CB19">
        <v>0</v>
      </c>
      <c r="CC19">
        <v>2660</v>
      </c>
      <c r="CD19">
        <v>0</v>
      </c>
      <c r="CE19">
        <v>0</v>
      </c>
      <c r="CF19">
        <v>257</v>
      </c>
      <c r="CG19">
        <v>28595</v>
      </c>
      <c r="CH19">
        <v>529</v>
      </c>
      <c r="CI19">
        <v>178818</v>
      </c>
      <c r="CJ19">
        <v>4078</v>
      </c>
      <c r="CK19">
        <v>37978</v>
      </c>
    </row>
    <row r="20" spans="1:89" x14ac:dyDescent="0.35">
      <c r="A20" t="s">
        <v>18</v>
      </c>
      <c r="B20">
        <f t="shared" si="0"/>
        <v>0</v>
      </c>
      <c r="C20">
        <f t="shared" si="1"/>
        <v>30466</v>
      </c>
      <c r="D20">
        <f t="shared" si="2"/>
        <v>389011</v>
      </c>
      <c r="E20">
        <f t="shared" si="3"/>
        <v>330</v>
      </c>
      <c r="F20">
        <f t="shared" si="4"/>
        <v>1900</v>
      </c>
      <c r="G20">
        <f t="shared" si="5"/>
        <v>4517</v>
      </c>
      <c r="H20">
        <f t="shared" si="6"/>
        <v>0</v>
      </c>
      <c r="I20">
        <f t="shared" si="7"/>
        <v>28144</v>
      </c>
      <c r="J20">
        <f t="shared" si="8"/>
        <v>0</v>
      </c>
      <c r="K20">
        <f t="shared" si="9"/>
        <v>50077</v>
      </c>
      <c r="L20">
        <f t="shared" si="10"/>
        <v>-14913</v>
      </c>
      <c r="M20">
        <f t="shared" si="11"/>
        <v>7498</v>
      </c>
      <c r="N20">
        <f t="shared" si="12"/>
        <v>194691</v>
      </c>
      <c r="O20">
        <f t="shared" si="13"/>
        <v>21932</v>
      </c>
      <c r="P20">
        <f t="shared" si="14"/>
        <v>211123</v>
      </c>
      <c r="Q20">
        <f t="shared" si="15"/>
        <v>103</v>
      </c>
      <c r="R20">
        <f t="shared" si="16"/>
        <v>0</v>
      </c>
      <c r="S20">
        <f t="shared" si="17"/>
        <v>10309</v>
      </c>
      <c r="T20">
        <f t="shared" si="18"/>
        <v>58872</v>
      </c>
      <c r="U20">
        <f t="shared" si="19"/>
        <v>231328</v>
      </c>
      <c r="V20">
        <f t="shared" si="20"/>
        <v>419477</v>
      </c>
      <c r="W20">
        <v>374062</v>
      </c>
      <c r="X20">
        <v>365662</v>
      </c>
      <c r="Y20">
        <f t="shared" si="21"/>
        <v>8400</v>
      </c>
      <c r="Z20">
        <v>69701</v>
      </c>
      <c r="AB20">
        <v>0</v>
      </c>
      <c r="AC20">
        <v>0</v>
      </c>
      <c r="AD20">
        <v>0</v>
      </c>
      <c r="AE20">
        <v>30466</v>
      </c>
      <c r="AF20">
        <v>11370</v>
      </c>
      <c r="AG20">
        <v>278153</v>
      </c>
      <c r="AH20">
        <v>82557</v>
      </c>
      <c r="AI20">
        <v>6116</v>
      </c>
      <c r="AJ20">
        <v>4828</v>
      </c>
      <c r="AK20">
        <v>5987</v>
      </c>
      <c r="AL20">
        <v>330</v>
      </c>
      <c r="AM20">
        <v>0</v>
      </c>
      <c r="AN20">
        <v>0</v>
      </c>
      <c r="AO20">
        <v>0</v>
      </c>
      <c r="AP20">
        <v>1900</v>
      </c>
      <c r="AQ20">
        <v>0</v>
      </c>
      <c r="AR20">
        <v>0</v>
      </c>
      <c r="AS20">
        <v>4517</v>
      </c>
      <c r="AT20">
        <v>0</v>
      </c>
      <c r="AU20">
        <v>0</v>
      </c>
      <c r="AV20">
        <v>0</v>
      </c>
      <c r="AW20">
        <v>0</v>
      </c>
      <c r="AX20">
        <v>28144</v>
      </c>
      <c r="AY20">
        <v>0</v>
      </c>
      <c r="AZ20">
        <v>0</v>
      </c>
      <c r="BA20">
        <v>14343</v>
      </c>
      <c r="BB20">
        <v>0</v>
      </c>
      <c r="BC20">
        <v>0</v>
      </c>
      <c r="BD20">
        <v>28994</v>
      </c>
      <c r="BE20">
        <v>0</v>
      </c>
      <c r="BF20">
        <v>6740</v>
      </c>
      <c r="BG20">
        <v>0</v>
      </c>
      <c r="BH20">
        <v>0</v>
      </c>
      <c r="BI20">
        <v>0</v>
      </c>
      <c r="BJ20">
        <v>-14913</v>
      </c>
      <c r="BK20">
        <v>0</v>
      </c>
      <c r="BL20">
        <v>736</v>
      </c>
      <c r="BM20">
        <v>2794</v>
      </c>
      <c r="BN20">
        <v>3968</v>
      </c>
      <c r="BO20">
        <v>65214</v>
      </c>
      <c r="BP20">
        <v>112865</v>
      </c>
      <c r="BQ20">
        <v>16612</v>
      </c>
      <c r="BR20">
        <v>21932</v>
      </c>
      <c r="BS20">
        <v>0</v>
      </c>
      <c r="BT20">
        <v>2000</v>
      </c>
      <c r="BU20">
        <v>171023</v>
      </c>
      <c r="BV20">
        <v>0</v>
      </c>
      <c r="BW20">
        <v>11250</v>
      </c>
      <c r="BX20">
        <v>0</v>
      </c>
      <c r="BY20">
        <v>26850</v>
      </c>
      <c r="BZ20">
        <v>59</v>
      </c>
      <c r="CA20">
        <v>44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10309</v>
      </c>
      <c r="CH20">
        <v>0</v>
      </c>
      <c r="CI20">
        <v>29704</v>
      </c>
      <c r="CJ20">
        <v>18483</v>
      </c>
      <c r="CK20">
        <v>10685</v>
      </c>
    </row>
    <row r="21" spans="1:89" x14ac:dyDescent="0.35">
      <c r="A21" t="s">
        <v>19</v>
      </c>
      <c r="B21">
        <f t="shared" si="0"/>
        <v>1442</v>
      </c>
      <c r="C21">
        <f t="shared" si="1"/>
        <v>2303</v>
      </c>
      <c r="D21">
        <f t="shared" si="2"/>
        <v>42271</v>
      </c>
      <c r="E21">
        <f t="shared" si="3"/>
        <v>34</v>
      </c>
      <c r="F21">
        <f t="shared" si="4"/>
        <v>0</v>
      </c>
      <c r="G21">
        <f t="shared" si="5"/>
        <v>2916</v>
      </c>
      <c r="H21">
        <f t="shared" si="6"/>
        <v>0</v>
      </c>
      <c r="I21">
        <f t="shared" si="7"/>
        <v>1796</v>
      </c>
      <c r="J21">
        <f t="shared" si="8"/>
        <v>7</v>
      </c>
      <c r="K21">
        <f t="shared" si="9"/>
        <v>4902</v>
      </c>
      <c r="L21">
        <f t="shared" si="10"/>
        <v>13918</v>
      </c>
      <c r="M21">
        <f t="shared" si="11"/>
        <v>2444</v>
      </c>
      <c r="N21">
        <f t="shared" si="12"/>
        <v>32758</v>
      </c>
      <c r="O21">
        <f t="shared" si="13"/>
        <v>13889</v>
      </c>
      <c r="P21">
        <f t="shared" si="14"/>
        <v>15000</v>
      </c>
      <c r="Q21">
        <f t="shared" si="15"/>
        <v>0</v>
      </c>
      <c r="R21">
        <f t="shared" si="16"/>
        <v>-252</v>
      </c>
      <c r="S21">
        <f t="shared" si="17"/>
        <v>3034</v>
      </c>
      <c r="T21">
        <f t="shared" si="18"/>
        <v>7604</v>
      </c>
      <c r="U21">
        <f t="shared" si="19"/>
        <v>1206</v>
      </c>
      <c r="V21">
        <f t="shared" si="20"/>
        <v>46016</v>
      </c>
      <c r="W21">
        <v>58411</v>
      </c>
      <c r="X21">
        <v>60560</v>
      </c>
      <c r="Y21">
        <f t="shared" si="21"/>
        <v>-2149</v>
      </c>
      <c r="Z21">
        <v>17302</v>
      </c>
      <c r="AB21">
        <v>0</v>
      </c>
      <c r="AC21">
        <v>0</v>
      </c>
      <c r="AD21">
        <v>1442</v>
      </c>
      <c r="AE21">
        <v>2303</v>
      </c>
      <c r="AF21">
        <v>71</v>
      </c>
      <c r="AG21">
        <v>25298</v>
      </c>
      <c r="AH21">
        <v>14107</v>
      </c>
      <c r="AI21">
        <v>565</v>
      </c>
      <c r="AJ21">
        <v>369</v>
      </c>
      <c r="AK21">
        <v>1861</v>
      </c>
      <c r="AL21">
        <v>0</v>
      </c>
      <c r="AM21">
        <v>34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2916</v>
      </c>
      <c r="AT21">
        <v>0</v>
      </c>
      <c r="AU21">
        <v>0</v>
      </c>
      <c r="AV21">
        <v>0</v>
      </c>
      <c r="AW21">
        <v>0</v>
      </c>
      <c r="AX21">
        <v>1796</v>
      </c>
      <c r="AY21">
        <v>7</v>
      </c>
      <c r="AZ21">
        <v>0</v>
      </c>
      <c r="BA21">
        <v>0</v>
      </c>
      <c r="BB21">
        <v>0</v>
      </c>
      <c r="BC21">
        <v>0</v>
      </c>
      <c r="BD21">
        <v>3236</v>
      </c>
      <c r="BE21">
        <v>46</v>
      </c>
      <c r="BF21">
        <v>1620</v>
      </c>
      <c r="BG21">
        <v>13900</v>
      </c>
      <c r="BH21">
        <v>0</v>
      </c>
      <c r="BI21">
        <v>0</v>
      </c>
      <c r="BJ21">
        <v>18</v>
      </c>
      <c r="BK21">
        <v>166</v>
      </c>
      <c r="BL21">
        <v>-175</v>
      </c>
      <c r="BM21">
        <v>873</v>
      </c>
      <c r="BN21">
        <v>1580</v>
      </c>
      <c r="BO21">
        <v>26572</v>
      </c>
      <c r="BP21">
        <v>4614</v>
      </c>
      <c r="BQ21">
        <v>1572</v>
      </c>
      <c r="BR21">
        <v>13889</v>
      </c>
      <c r="BS21">
        <v>0</v>
      </c>
      <c r="BT21">
        <v>0</v>
      </c>
      <c r="BU21">
        <v>15000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-252</v>
      </c>
      <c r="CG21">
        <v>3034</v>
      </c>
      <c r="CH21">
        <v>74</v>
      </c>
      <c r="CI21">
        <v>3744</v>
      </c>
      <c r="CJ21">
        <v>174</v>
      </c>
      <c r="CK21">
        <v>3612</v>
      </c>
    </row>
    <row r="22" spans="1:89" x14ac:dyDescent="0.35">
      <c r="A22" t="s">
        <v>20</v>
      </c>
      <c r="B22">
        <f t="shared" si="0"/>
        <v>222</v>
      </c>
      <c r="C22">
        <f t="shared" si="1"/>
        <v>344</v>
      </c>
      <c r="D22">
        <f t="shared" si="2"/>
        <v>18712</v>
      </c>
      <c r="E22">
        <f t="shared" si="3"/>
        <v>12</v>
      </c>
      <c r="F22">
        <f t="shared" si="4"/>
        <v>0</v>
      </c>
      <c r="G22">
        <f t="shared" si="5"/>
        <v>103</v>
      </c>
      <c r="H22">
        <f t="shared" si="6"/>
        <v>861</v>
      </c>
      <c r="I22">
        <f t="shared" si="7"/>
        <v>0</v>
      </c>
      <c r="J22">
        <f t="shared" si="8"/>
        <v>0</v>
      </c>
      <c r="K22">
        <f t="shared" si="9"/>
        <v>5153</v>
      </c>
      <c r="L22">
        <f t="shared" si="10"/>
        <v>3130</v>
      </c>
      <c r="M22">
        <f t="shared" si="11"/>
        <v>1122</v>
      </c>
      <c r="N22">
        <f t="shared" si="12"/>
        <v>14060</v>
      </c>
      <c r="O22">
        <f t="shared" si="13"/>
        <v>2617</v>
      </c>
      <c r="P22">
        <f t="shared" si="14"/>
        <v>6840</v>
      </c>
      <c r="Q22">
        <f t="shared" si="15"/>
        <v>0</v>
      </c>
      <c r="R22">
        <f t="shared" si="16"/>
        <v>3</v>
      </c>
      <c r="S22">
        <f t="shared" si="17"/>
        <v>3134</v>
      </c>
      <c r="T22">
        <f t="shared" si="18"/>
        <v>3004</v>
      </c>
      <c r="U22">
        <f t="shared" si="19"/>
        <v>2612</v>
      </c>
      <c r="V22">
        <f t="shared" si="20"/>
        <v>19278</v>
      </c>
      <c r="W22">
        <v>24515</v>
      </c>
      <c r="X22">
        <v>25457</v>
      </c>
      <c r="Y22">
        <f t="shared" si="21"/>
        <v>-942</v>
      </c>
      <c r="Z22">
        <v>7076</v>
      </c>
      <c r="AB22">
        <v>0</v>
      </c>
      <c r="AC22">
        <v>78</v>
      </c>
      <c r="AD22">
        <v>144</v>
      </c>
      <c r="AE22">
        <v>344</v>
      </c>
      <c r="AF22">
        <v>0</v>
      </c>
      <c r="AG22">
        <v>10686</v>
      </c>
      <c r="AH22">
        <v>7568</v>
      </c>
      <c r="AI22">
        <v>0</v>
      </c>
      <c r="AJ22">
        <v>182</v>
      </c>
      <c r="AK22">
        <v>276</v>
      </c>
      <c r="AL22">
        <v>0</v>
      </c>
      <c r="AM22">
        <v>0</v>
      </c>
      <c r="AN22">
        <v>12</v>
      </c>
      <c r="AO22">
        <v>0</v>
      </c>
      <c r="AP22">
        <v>0</v>
      </c>
      <c r="AQ22">
        <v>0</v>
      </c>
      <c r="AR22">
        <v>0</v>
      </c>
      <c r="AS22">
        <v>103</v>
      </c>
      <c r="AT22">
        <v>0</v>
      </c>
      <c r="AU22">
        <v>0</v>
      </c>
      <c r="AV22">
        <v>861</v>
      </c>
      <c r="AW22">
        <v>0</v>
      </c>
      <c r="AX22">
        <v>0</v>
      </c>
      <c r="AY22">
        <v>0</v>
      </c>
      <c r="AZ22">
        <v>0</v>
      </c>
      <c r="BA22">
        <v>3393</v>
      </c>
      <c r="BB22">
        <v>0</v>
      </c>
      <c r="BC22">
        <v>0</v>
      </c>
      <c r="BD22">
        <v>0</v>
      </c>
      <c r="BE22">
        <v>285</v>
      </c>
      <c r="BF22">
        <v>1475</v>
      </c>
      <c r="BG22">
        <v>2859</v>
      </c>
      <c r="BH22">
        <v>0</v>
      </c>
      <c r="BI22">
        <v>0</v>
      </c>
      <c r="BJ22">
        <v>271</v>
      </c>
      <c r="BK22">
        <v>0</v>
      </c>
      <c r="BL22">
        <v>158</v>
      </c>
      <c r="BM22">
        <v>220</v>
      </c>
      <c r="BN22">
        <v>744</v>
      </c>
      <c r="BO22">
        <v>3802</v>
      </c>
      <c r="BP22">
        <v>9355</v>
      </c>
      <c r="BQ22">
        <v>903</v>
      </c>
      <c r="BR22">
        <v>2617</v>
      </c>
      <c r="BS22">
        <v>0</v>
      </c>
      <c r="BT22">
        <v>0</v>
      </c>
      <c r="BU22">
        <v>6840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3</v>
      </c>
      <c r="CG22">
        <v>3134</v>
      </c>
      <c r="CH22">
        <v>0</v>
      </c>
      <c r="CI22">
        <v>863</v>
      </c>
      <c r="CJ22">
        <v>181</v>
      </c>
      <c r="CK22">
        <v>1960</v>
      </c>
    </row>
    <row r="23" spans="1:89" x14ac:dyDescent="0.35">
      <c r="A23" t="s">
        <v>21</v>
      </c>
      <c r="B23">
        <f t="shared" si="0"/>
        <v>11631</v>
      </c>
      <c r="C23">
        <f t="shared" si="1"/>
        <v>1552</v>
      </c>
      <c r="D23">
        <f t="shared" si="2"/>
        <v>46332</v>
      </c>
      <c r="E23">
        <f t="shared" si="3"/>
        <v>149</v>
      </c>
      <c r="F23">
        <f t="shared" si="4"/>
        <v>0</v>
      </c>
      <c r="G23">
        <f t="shared" si="5"/>
        <v>0</v>
      </c>
      <c r="H23">
        <f t="shared" si="6"/>
        <v>1848</v>
      </c>
      <c r="I23">
        <f t="shared" si="7"/>
        <v>0</v>
      </c>
      <c r="J23">
        <f t="shared" si="8"/>
        <v>3</v>
      </c>
      <c r="K23">
        <f t="shared" si="9"/>
        <v>1167</v>
      </c>
      <c r="L23">
        <f t="shared" si="10"/>
        <v>11962</v>
      </c>
      <c r="M23">
        <f t="shared" si="11"/>
        <v>15935</v>
      </c>
      <c r="N23">
        <f t="shared" si="12"/>
        <v>23498</v>
      </c>
      <c r="O23">
        <f t="shared" si="13"/>
        <v>13340</v>
      </c>
      <c r="P23">
        <f t="shared" si="14"/>
        <v>34181</v>
      </c>
      <c r="Q23">
        <f t="shared" si="15"/>
        <v>5</v>
      </c>
      <c r="R23">
        <f t="shared" si="16"/>
        <v>0</v>
      </c>
      <c r="S23">
        <f t="shared" si="17"/>
        <v>12262</v>
      </c>
      <c r="T23">
        <f t="shared" si="18"/>
        <v>7291</v>
      </c>
      <c r="U23">
        <f t="shared" si="19"/>
        <v>22827</v>
      </c>
      <c r="V23">
        <f t="shared" si="20"/>
        <v>59515</v>
      </c>
      <c r="W23">
        <v>76434</v>
      </c>
      <c r="X23">
        <v>75432</v>
      </c>
      <c r="Y23">
        <f t="shared" si="21"/>
        <v>1002</v>
      </c>
      <c r="Z23">
        <v>25065</v>
      </c>
      <c r="AB23">
        <v>10845</v>
      </c>
      <c r="AC23">
        <v>606</v>
      </c>
      <c r="AD23">
        <v>180</v>
      </c>
      <c r="AE23">
        <v>1552</v>
      </c>
      <c r="AF23">
        <v>0</v>
      </c>
      <c r="AG23">
        <v>33631</v>
      </c>
      <c r="AH23">
        <v>10230</v>
      </c>
      <c r="AI23">
        <v>28</v>
      </c>
      <c r="AJ23">
        <v>1474</v>
      </c>
      <c r="AK23">
        <v>969</v>
      </c>
      <c r="AL23">
        <v>141</v>
      </c>
      <c r="AM23">
        <v>8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1848</v>
      </c>
      <c r="AW23">
        <v>0</v>
      </c>
      <c r="AX23">
        <v>0</v>
      </c>
      <c r="AY23">
        <v>3</v>
      </c>
      <c r="AZ23">
        <v>0</v>
      </c>
      <c r="BA23">
        <v>-178</v>
      </c>
      <c r="BB23">
        <v>0</v>
      </c>
      <c r="BC23">
        <v>0</v>
      </c>
      <c r="BD23">
        <v>0</v>
      </c>
      <c r="BE23">
        <v>516</v>
      </c>
      <c r="BF23">
        <v>829</v>
      </c>
      <c r="BG23">
        <v>11543</v>
      </c>
      <c r="BH23">
        <v>0</v>
      </c>
      <c r="BI23">
        <v>0</v>
      </c>
      <c r="BJ23">
        <v>419</v>
      </c>
      <c r="BK23">
        <v>0</v>
      </c>
      <c r="BL23">
        <v>0</v>
      </c>
      <c r="BM23">
        <v>0</v>
      </c>
      <c r="BN23">
        <v>15935</v>
      </c>
      <c r="BO23">
        <v>17460</v>
      </c>
      <c r="BP23">
        <v>2580</v>
      </c>
      <c r="BQ23">
        <v>3458</v>
      </c>
      <c r="BR23">
        <v>13340</v>
      </c>
      <c r="BS23">
        <v>0</v>
      </c>
      <c r="BT23">
        <v>0</v>
      </c>
      <c r="BU23">
        <v>34181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5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12262</v>
      </c>
      <c r="CH23">
        <v>0</v>
      </c>
      <c r="CI23">
        <v>2330</v>
      </c>
      <c r="CJ23">
        <v>0</v>
      </c>
      <c r="CK23">
        <v>4961</v>
      </c>
    </row>
    <row r="24" spans="1:89" x14ac:dyDescent="0.35">
      <c r="A24" t="s">
        <v>22</v>
      </c>
      <c r="B24">
        <f t="shared" si="0"/>
        <v>13297</v>
      </c>
      <c r="C24">
        <f t="shared" si="1"/>
        <v>42372</v>
      </c>
      <c r="D24">
        <f t="shared" si="2"/>
        <v>125190</v>
      </c>
      <c r="E24">
        <f t="shared" si="3"/>
        <v>1927</v>
      </c>
      <c r="F24">
        <f t="shared" si="4"/>
        <v>0</v>
      </c>
      <c r="G24">
        <f t="shared" si="5"/>
        <v>1597</v>
      </c>
      <c r="H24">
        <f t="shared" si="6"/>
        <v>0</v>
      </c>
      <c r="I24">
        <f t="shared" si="7"/>
        <v>14437</v>
      </c>
      <c r="J24">
        <f t="shared" si="8"/>
        <v>348</v>
      </c>
      <c r="K24">
        <f t="shared" si="9"/>
        <v>4340</v>
      </c>
      <c r="L24">
        <f t="shared" si="10"/>
        <v>8783</v>
      </c>
      <c r="M24">
        <f t="shared" si="11"/>
        <v>22684</v>
      </c>
      <c r="N24">
        <f t="shared" si="12"/>
        <v>55654</v>
      </c>
      <c r="O24">
        <f t="shared" si="13"/>
        <v>15273</v>
      </c>
      <c r="P24">
        <f t="shared" si="14"/>
        <v>105973</v>
      </c>
      <c r="Q24">
        <f t="shared" si="15"/>
        <v>1</v>
      </c>
      <c r="R24">
        <f t="shared" si="16"/>
        <v>17000</v>
      </c>
      <c r="S24">
        <f t="shared" si="17"/>
        <v>8075</v>
      </c>
      <c r="T24">
        <f t="shared" si="18"/>
        <v>32997</v>
      </c>
      <c r="U24">
        <f t="shared" si="19"/>
        <v>126642</v>
      </c>
      <c r="V24">
        <f t="shared" si="20"/>
        <v>180859</v>
      </c>
      <c r="W24">
        <v>147418</v>
      </c>
      <c r="X24">
        <v>148486</v>
      </c>
      <c r="Y24">
        <f t="shared" si="21"/>
        <v>-1068</v>
      </c>
      <c r="Z24">
        <v>48690</v>
      </c>
      <c r="AB24">
        <v>0</v>
      </c>
      <c r="AC24">
        <v>465</v>
      </c>
      <c r="AD24">
        <v>12832</v>
      </c>
      <c r="AE24">
        <v>42372</v>
      </c>
      <c r="AF24">
        <v>602</v>
      </c>
      <c r="AG24">
        <v>86855</v>
      </c>
      <c r="AH24">
        <v>25431</v>
      </c>
      <c r="AI24">
        <v>0</v>
      </c>
      <c r="AJ24">
        <v>8283</v>
      </c>
      <c r="AK24">
        <v>4019</v>
      </c>
      <c r="AL24">
        <v>1827</v>
      </c>
      <c r="AM24">
        <v>100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1597</v>
      </c>
      <c r="AT24">
        <v>0</v>
      </c>
      <c r="AU24">
        <v>0</v>
      </c>
      <c r="AV24">
        <v>0</v>
      </c>
      <c r="AW24">
        <v>0</v>
      </c>
      <c r="AX24">
        <v>14437</v>
      </c>
      <c r="AY24">
        <v>348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616</v>
      </c>
      <c r="BF24">
        <v>3724</v>
      </c>
      <c r="BG24">
        <v>8454</v>
      </c>
      <c r="BH24">
        <v>0</v>
      </c>
      <c r="BI24">
        <v>0</v>
      </c>
      <c r="BJ24">
        <v>329</v>
      </c>
      <c r="BK24">
        <v>0</v>
      </c>
      <c r="BL24">
        <v>0</v>
      </c>
      <c r="BM24">
        <v>0</v>
      </c>
      <c r="BN24">
        <v>22684</v>
      </c>
      <c r="BO24">
        <v>23571</v>
      </c>
      <c r="BP24">
        <v>35391</v>
      </c>
      <c r="BQ24">
        <v>-3308</v>
      </c>
      <c r="BR24">
        <v>15273</v>
      </c>
      <c r="BS24">
        <v>0</v>
      </c>
      <c r="BT24">
        <v>0</v>
      </c>
      <c r="BU24">
        <v>105973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1</v>
      </c>
      <c r="CB24">
        <v>0</v>
      </c>
      <c r="CC24">
        <v>0</v>
      </c>
      <c r="CD24">
        <v>0</v>
      </c>
      <c r="CE24">
        <v>17000</v>
      </c>
      <c r="CF24">
        <v>0</v>
      </c>
      <c r="CG24">
        <v>8075</v>
      </c>
      <c r="CH24">
        <v>0</v>
      </c>
      <c r="CI24">
        <v>24310</v>
      </c>
      <c r="CJ24">
        <v>0</v>
      </c>
      <c r="CK24">
        <v>8687</v>
      </c>
    </row>
    <row r="25" spans="1:89" x14ac:dyDescent="0.35">
      <c r="A25" t="s">
        <v>23</v>
      </c>
      <c r="B25">
        <f t="shared" si="0"/>
        <v>1387</v>
      </c>
      <c r="C25">
        <f t="shared" si="1"/>
        <v>45207</v>
      </c>
      <c r="D25">
        <f t="shared" si="2"/>
        <v>232229</v>
      </c>
      <c r="E25">
        <f t="shared" si="3"/>
        <v>87</v>
      </c>
      <c r="F25">
        <f t="shared" si="4"/>
        <v>2897</v>
      </c>
      <c r="G25">
        <f t="shared" si="5"/>
        <v>11305</v>
      </c>
      <c r="H25">
        <f t="shared" si="6"/>
        <v>0</v>
      </c>
      <c r="I25">
        <f t="shared" si="7"/>
        <v>49791</v>
      </c>
      <c r="J25">
        <f t="shared" si="8"/>
        <v>0</v>
      </c>
      <c r="K25">
        <f t="shared" si="9"/>
        <v>19122</v>
      </c>
      <c r="L25">
        <f t="shared" si="10"/>
        <v>20597</v>
      </c>
      <c r="M25">
        <f t="shared" si="11"/>
        <v>4585</v>
      </c>
      <c r="N25">
        <f t="shared" si="12"/>
        <v>135031</v>
      </c>
      <c r="O25">
        <f t="shared" si="13"/>
        <v>12712</v>
      </c>
      <c r="P25">
        <f t="shared" si="14"/>
        <v>189156</v>
      </c>
      <c r="Q25">
        <f t="shared" si="15"/>
        <v>624</v>
      </c>
      <c r="R25">
        <f t="shared" si="16"/>
        <v>12000</v>
      </c>
      <c r="S25">
        <f t="shared" si="17"/>
        <v>13041</v>
      </c>
      <c r="T25">
        <f t="shared" si="18"/>
        <v>24643</v>
      </c>
      <c r="U25">
        <f t="shared" si="19"/>
        <v>180958</v>
      </c>
      <c r="V25">
        <f t="shared" si="20"/>
        <v>278823</v>
      </c>
      <c r="W25">
        <v>212698</v>
      </c>
      <c r="X25">
        <v>192496</v>
      </c>
      <c r="Y25">
        <f t="shared" si="21"/>
        <v>20202</v>
      </c>
      <c r="Z25">
        <v>62592</v>
      </c>
      <c r="AB25">
        <v>307</v>
      </c>
      <c r="AC25">
        <v>1080</v>
      </c>
      <c r="AD25">
        <v>0</v>
      </c>
      <c r="AE25">
        <v>45207</v>
      </c>
      <c r="AF25">
        <v>1481</v>
      </c>
      <c r="AG25">
        <v>139043</v>
      </c>
      <c r="AH25">
        <v>65342</v>
      </c>
      <c r="AI25">
        <v>3727</v>
      </c>
      <c r="AJ25">
        <v>8589</v>
      </c>
      <c r="AK25">
        <v>14047</v>
      </c>
      <c r="AL25">
        <v>87</v>
      </c>
      <c r="AM25">
        <v>0</v>
      </c>
      <c r="AN25">
        <v>0</v>
      </c>
      <c r="AO25">
        <v>0</v>
      </c>
      <c r="AP25">
        <v>2897</v>
      </c>
      <c r="AQ25">
        <v>0</v>
      </c>
      <c r="AR25">
        <v>0</v>
      </c>
      <c r="AS25">
        <v>11305</v>
      </c>
      <c r="AT25">
        <v>0</v>
      </c>
      <c r="AU25">
        <v>0</v>
      </c>
      <c r="AV25">
        <v>0</v>
      </c>
      <c r="AW25">
        <v>0</v>
      </c>
      <c r="AX25">
        <v>49791</v>
      </c>
      <c r="AY25">
        <v>0</v>
      </c>
      <c r="AZ25">
        <v>0</v>
      </c>
      <c r="BA25">
        <v>13570</v>
      </c>
      <c r="BB25">
        <v>0</v>
      </c>
      <c r="BC25">
        <v>0</v>
      </c>
      <c r="BD25">
        <v>0</v>
      </c>
      <c r="BE25">
        <v>2132</v>
      </c>
      <c r="BF25">
        <v>3420</v>
      </c>
      <c r="BG25">
        <v>20881</v>
      </c>
      <c r="BH25">
        <v>0</v>
      </c>
      <c r="BI25">
        <v>0</v>
      </c>
      <c r="BJ25">
        <v>-284</v>
      </c>
      <c r="BK25">
        <v>0</v>
      </c>
      <c r="BL25">
        <v>-2701</v>
      </c>
      <c r="BM25">
        <v>548</v>
      </c>
      <c r="BN25">
        <v>6738</v>
      </c>
      <c r="BO25">
        <v>35049</v>
      </c>
      <c r="BP25">
        <v>78889</v>
      </c>
      <c r="BQ25">
        <v>21093</v>
      </c>
      <c r="BR25">
        <v>12712</v>
      </c>
      <c r="BS25">
        <v>0</v>
      </c>
      <c r="BT25">
        <v>0</v>
      </c>
      <c r="BU25">
        <v>189156</v>
      </c>
      <c r="BV25">
        <v>0</v>
      </c>
      <c r="BW25">
        <v>0</v>
      </c>
      <c r="BX25">
        <v>0</v>
      </c>
      <c r="BY25">
        <v>0</v>
      </c>
      <c r="BZ25">
        <v>624</v>
      </c>
      <c r="CA25">
        <v>0</v>
      </c>
      <c r="CB25">
        <v>0</v>
      </c>
      <c r="CC25">
        <v>0</v>
      </c>
      <c r="CD25">
        <v>0</v>
      </c>
      <c r="CE25">
        <v>12000</v>
      </c>
      <c r="CF25">
        <v>0</v>
      </c>
      <c r="CG25">
        <v>13041</v>
      </c>
      <c r="CH25">
        <v>0</v>
      </c>
      <c r="CI25">
        <v>12277</v>
      </c>
      <c r="CJ25">
        <v>1042</v>
      </c>
      <c r="CK25">
        <v>11324</v>
      </c>
    </row>
    <row r="26" spans="1:89" x14ac:dyDescent="0.35">
      <c r="A26" t="s">
        <v>357</v>
      </c>
      <c r="B26">
        <f t="shared" si="0"/>
        <v>178</v>
      </c>
      <c r="C26">
        <f t="shared" si="1"/>
        <v>5476</v>
      </c>
      <c r="D26">
        <f t="shared" si="2"/>
        <v>38846</v>
      </c>
      <c r="E26">
        <f t="shared" si="3"/>
        <v>128</v>
      </c>
      <c r="F26">
        <f t="shared" si="4"/>
        <v>5000</v>
      </c>
      <c r="G26">
        <f t="shared" si="5"/>
        <v>2185</v>
      </c>
      <c r="H26">
        <f t="shared" si="6"/>
        <v>0</v>
      </c>
      <c r="I26">
        <f t="shared" si="7"/>
        <v>0</v>
      </c>
      <c r="J26">
        <f t="shared" si="8"/>
        <v>0</v>
      </c>
      <c r="K26">
        <f t="shared" si="9"/>
        <v>7220</v>
      </c>
      <c r="L26">
        <f t="shared" si="10"/>
        <v>59</v>
      </c>
      <c r="M26">
        <f t="shared" si="11"/>
        <v>14705</v>
      </c>
      <c r="N26">
        <f t="shared" si="12"/>
        <v>30639</v>
      </c>
      <c r="O26">
        <f t="shared" si="13"/>
        <v>7918</v>
      </c>
      <c r="P26">
        <f t="shared" si="14"/>
        <v>16377</v>
      </c>
      <c r="Q26">
        <f t="shared" si="15"/>
        <v>0</v>
      </c>
      <c r="R26">
        <f t="shared" si="16"/>
        <v>7562</v>
      </c>
      <c r="S26">
        <f t="shared" si="17"/>
        <v>6389</v>
      </c>
      <c r="T26">
        <f t="shared" si="18"/>
        <v>4914</v>
      </c>
      <c r="U26">
        <f t="shared" si="19"/>
        <v>6073</v>
      </c>
      <c r="V26">
        <f t="shared" si="20"/>
        <v>44500</v>
      </c>
      <c r="W26">
        <v>70195</v>
      </c>
      <c r="X26">
        <v>63350</v>
      </c>
      <c r="Y26">
        <f t="shared" si="21"/>
        <v>6845</v>
      </c>
      <c r="Z26">
        <v>16215</v>
      </c>
      <c r="AB26">
        <v>0</v>
      </c>
      <c r="AC26">
        <v>133</v>
      </c>
      <c r="AD26">
        <v>45</v>
      </c>
      <c r="AE26">
        <v>5476</v>
      </c>
      <c r="AF26">
        <v>0</v>
      </c>
      <c r="AG26">
        <v>18553</v>
      </c>
      <c r="AH26">
        <v>18420</v>
      </c>
      <c r="AI26">
        <v>16</v>
      </c>
      <c r="AJ26">
        <v>1655</v>
      </c>
      <c r="AK26">
        <v>202</v>
      </c>
      <c r="AL26">
        <v>128</v>
      </c>
      <c r="AM26">
        <v>0</v>
      </c>
      <c r="AN26">
        <v>0</v>
      </c>
      <c r="AO26">
        <v>0</v>
      </c>
      <c r="AP26">
        <v>5000</v>
      </c>
      <c r="AQ26">
        <v>0</v>
      </c>
      <c r="AR26">
        <v>0</v>
      </c>
      <c r="AS26">
        <v>2185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7220</v>
      </c>
      <c r="BG26">
        <v>0</v>
      </c>
      <c r="BH26">
        <v>0</v>
      </c>
      <c r="BI26">
        <v>0</v>
      </c>
      <c r="BJ26">
        <v>59</v>
      </c>
      <c r="BK26">
        <v>0</v>
      </c>
      <c r="BL26">
        <v>0</v>
      </c>
      <c r="BM26">
        <v>0</v>
      </c>
      <c r="BN26">
        <v>14705</v>
      </c>
      <c r="BO26">
        <v>6311</v>
      </c>
      <c r="BP26">
        <v>14669</v>
      </c>
      <c r="BQ26">
        <v>9659</v>
      </c>
      <c r="BR26">
        <v>7918</v>
      </c>
      <c r="BS26">
        <v>0</v>
      </c>
      <c r="BT26">
        <v>0</v>
      </c>
      <c r="BU26">
        <v>16377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7562</v>
      </c>
      <c r="CG26">
        <v>6389</v>
      </c>
      <c r="CH26">
        <v>0</v>
      </c>
      <c r="CI26">
        <v>2592</v>
      </c>
      <c r="CJ26">
        <v>993</v>
      </c>
      <c r="CK26">
        <v>1329</v>
      </c>
    </row>
    <row r="27" spans="1:89" x14ac:dyDescent="0.35">
      <c r="A27" t="s">
        <v>24</v>
      </c>
      <c r="B27">
        <f t="shared" si="0"/>
        <v>1566</v>
      </c>
      <c r="C27">
        <f t="shared" si="1"/>
        <v>6474</v>
      </c>
      <c r="D27">
        <f t="shared" si="2"/>
        <v>104329</v>
      </c>
      <c r="E27">
        <f t="shared" si="3"/>
        <v>807</v>
      </c>
      <c r="F27">
        <f t="shared" si="4"/>
        <v>2413</v>
      </c>
      <c r="G27">
        <f t="shared" si="5"/>
        <v>3567</v>
      </c>
      <c r="H27">
        <f t="shared" si="6"/>
        <v>0</v>
      </c>
      <c r="I27">
        <f t="shared" si="7"/>
        <v>-3204</v>
      </c>
      <c r="J27">
        <f t="shared" si="8"/>
        <v>77</v>
      </c>
      <c r="K27">
        <f t="shared" si="9"/>
        <v>7746</v>
      </c>
      <c r="L27">
        <f t="shared" si="10"/>
        <v>8842</v>
      </c>
      <c r="M27">
        <f t="shared" si="11"/>
        <v>8448</v>
      </c>
      <c r="N27">
        <f t="shared" si="12"/>
        <v>91388</v>
      </c>
      <c r="O27">
        <f t="shared" si="13"/>
        <v>14622</v>
      </c>
      <c r="P27">
        <f t="shared" si="14"/>
        <v>15067</v>
      </c>
      <c r="Q27">
        <f t="shared" si="15"/>
        <v>0</v>
      </c>
      <c r="R27">
        <f t="shared" si="16"/>
        <v>1693</v>
      </c>
      <c r="S27">
        <f t="shared" si="17"/>
        <v>5493</v>
      </c>
      <c r="T27">
        <f t="shared" si="18"/>
        <v>12802</v>
      </c>
      <c r="U27">
        <f t="shared" si="19"/>
        <v>4039</v>
      </c>
      <c r="V27">
        <f t="shared" si="20"/>
        <v>112369</v>
      </c>
      <c r="W27">
        <v>106580</v>
      </c>
      <c r="X27">
        <v>108760</v>
      </c>
      <c r="Y27">
        <f t="shared" si="21"/>
        <v>-2180</v>
      </c>
      <c r="Z27">
        <v>35896</v>
      </c>
      <c r="AB27">
        <v>0</v>
      </c>
      <c r="AC27">
        <v>646</v>
      </c>
      <c r="AD27">
        <v>920</v>
      </c>
      <c r="AE27">
        <v>6474</v>
      </c>
      <c r="AF27">
        <v>419</v>
      </c>
      <c r="AG27">
        <v>27733</v>
      </c>
      <c r="AH27">
        <v>73407</v>
      </c>
      <c r="AI27">
        <v>84</v>
      </c>
      <c r="AJ27">
        <v>385</v>
      </c>
      <c r="AK27">
        <v>2301</v>
      </c>
      <c r="AL27">
        <v>807</v>
      </c>
      <c r="AM27">
        <v>0</v>
      </c>
      <c r="AN27">
        <v>0</v>
      </c>
      <c r="AO27">
        <v>670</v>
      </c>
      <c r="AP27">
        <v>1743</v>
      </c>
      <c r="AQ27">
        <v>0</v>
      </c>
      <c r="AR27">
        <v>0</v>
      </c>
      <c r="AS27">
        <v>3567</v>
      </c>
      <c r="AT27">
        <v>0</v>
      </c>
      <c r="AU27">
        <v>0</v>
      </c>
      <c r="AV27">
        <v>0</v>
      </c>
      <c r="AW27">
        <v>0</v>
      </c>
      <c r="AX27">
        <v>-3204</v>
      </c>
      <c r="AY27">
        <v>77</v>
      </c>
      <c r="AZ27">
        <v>0</v>
      </c>
      <c r="BA27">
        <v>7297</v>
      </c>
      <c r="BB27">
        <v>0</v>
      </c>
      <c r="BC27">
        <v>0</v>
      </c>
      <c r="BD27">
        <v>0</v>
      </c>
      <c r="BE27">
        <v>0</v>
      </c>
      <c r="BF27">
        <v>449</v>
      </c>
      <c r="BG27">
        <v>6741</v>
      </c>
      <c r="BH27">
        <v>0</v>
      </c>
      <c r="BI27">
        <v>0</v>
      </c>
      <c r="BJ27">
        <v>2101</v>
      </c>
      <c r="BK27">
        <v>0</v>
      </c>
      <c r="BL27">
        <v>1887</v>
      </c>
      <c r="BM27">
        <v>0</v>
      </c>
      <c r="BN27">
        <v>6561</v>
      </c>
      <c r="BO27">
        <v>4176</v>
      </c>
      <c r="BP27">
        <v>85312</v>
      </c>
      <c r="BQ27">
        <v>1900</v>
      </c>
      <c r="BR27">
        <v>14622</v>
      </c>
      <c r="BS27">
        <v>0</v>
      </c>
      <c r="BT27">
        <v>0</v>
      </c>
      <c r="BU27">
        <v>15067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1693</v>
      </c>
      <c r="CG27">
        <v>5493</v>
      </c>
      <c r="CH27">
        <v>0</v>
      </c>
      <c r="CI27">
        <v>7508</v>
      </c>
      <c r="CJ27">
        <v>0</v>
      </c>
      <c r="CK27">
        <v>5294</v>
      </c>
    </row>
    <row r="28" spans="1:89" x14ac:dyDescent="0.35">
      <c r="A28" t="s">
        <v>25</v>
      </c>
      <c r="B28">
        <f t="shared" si="0"/>
        <v>5305</v>
      </c>
      <c r="C28">
        <f t="shared" si="1"/>
        <v>1712</v>
      </c>
      <c r="D28">
        <f t="shared" si="2"/>
        <v>16301</v>
      </c>
      <c r="E28">
        <f t="shared" si="3"/>
        <v>302</v>
      </c>
      <c r="F28">
        <f t="shared" si="4"/>
        <v>604</v>
      </c>
      <c r="G28">
        <f t="shared" si="5"/>
        <v>1201</v>
      </c>
      <c r="H28">
        <f t="shared" si="6"/>
        <v>1939</v>
      </c>
      <c r="I28">
        <f t="shared" si="7"/>
        <v>-236</v>
      </c>
      <c r="J28">
        <f t="shared" si="8"/>
        <v>0</v>
      </c>
      <c r="K28">
        <f t="shared" si="9"/>
        <v>3235</v>
      </c>
      <c r="L28">
        <f t="shared" si="10"/>
        <v>10935</v>
      </c>
      <c r="M28">
        <f t="shared" si="11"/>
        <v>1897</v>
      </c>
      <c r="N28">
        <f t="shared" si="12"/>
        <v>22218</v>
      </c>
      <c r="O28">
        <f t="shared" si="13"/>
        <v>8993</v>
      </c>
      <c r="P28">
        <f t="shared" si="14"/>
        <v>4000</v>
      </c>
      <c r="Q28">
        <f t="shared" si="15"/>
        <v>0</v>
      </c>
      <c r="R28">
        <f t="shared" si="16"/>
        <v>0</v>
      </c>
      <c r="S28">
        <f t="shared" si="17"/>
        <v>5029</v>
      </c>
      <c r="T28">
        <f t="shared" si="18"/>
        <v>2954</v>
      </c>
      <c r="U28">
        <f t="shared" si="19"/>
        <v>-7828</v>
      </c>
      <c r="V28">
        <f t="shared" si="20"/>
        <v>23318</v>
      </c>
      <c r="W28">
        <v>45134</v>
      </c>
      <c r="X28">
        <v>42869</v>
      </c>
      <c r="Y28">
        <f t="shared" si="21"/>
        <v>2265</v>
      </c>
      <c r="Z28">
        <v>13394</v>
      </c>
      <c r="AB28">
        <v>0</v>
      </c>
      <c r="AC28">
        <v>0</v>
      </c>
      <c r="AD28">
        <v>5305</v>
      </c>
      <c r="AE28">
        <v>1712</v>
      </c>
      <c r="AF28">
        <v>0</v>
      </c>
      <c r="AG28">
        <v>6593</v>
      </c>
      <c r="AH28">
        <v>8048</v>
      </c>
      <c r="AI28">
        <v>150</v>
      </c>
      <c r="AJ28">
        <v>1188</v>
      </c>
      <c r="AK28">
        <v>322</v>
      </c>
      <c r="AL28">
        <v>302</v>
      </c>
      <c r="AM28">
        <v>0</v>
      </c>
      <c r="AN28">
        <v>0</v>
      </c>
      <c r="AO28">
        <v>0</v>
      </c>
      <c r="AP28">
        <v>0</v>
      </c>
      <c r="AQ28">
        <v>604</v>
      </c>
      <c r="AR28">
        <v>0</v>
      </c>
      <c r="AS28">
        <v>1201</v>
      </c>
      <c r="AT28">
        <v>0</v>
      </c>
      <c r="AU28">
        <v>0</v>
      </c>
      <c r="AV28">
        <v>1939</v>
      </c>
      <c r="AW28">
        <v>0</v>
      </c>
      <c r="AX28">
        <v>-236</v>
      </c>
      <c r="AY28">
        <v>0</v>
      </c>
      <c r="AZ28">
        <v>0</v>
      </c>
      <c r="BA28">
        <v>2526</v>
      </c>
      <c r="BB28">
        <v>0</v>
      </c>
      <c r="BC28">
        <v>0</v>
      </c>
      <c r="BD28">
        <v>0</v>
      </c>
      <c r="BE28">
        <v>0</v>
      </c>
      <c r="BF28">
        <v>709</v>
      </c>
      <c r="BG28">
        <v>9533</v>
      </c>
      <c r="BH28">
        <v>0</v>
      </c>
      <c r="BI28">
        <v>0</v>
      </c>
      <c r="BJ28">
        <v>1402</v>
      </c>
      <c r="BK28">
        <v>0</v>
      </c>
      <c r="BL28">
        <v>0</v>
      </c>
      <c r="BM28">
        <v>1456</v>
      </c>
      <c r="BN28">
        <v>441</v>
      </c>
      <c r="BO28">
        <v>1689</v>
      </c>
      <c r="BP28">
        <v>17432</v>
      </c>
      <c r="BQ28">
        <v>3097</v>
      </c>
      <c r="BR28">
        <v>8993</v>
      </c>
      <c r="BS28">
        <v>0</v>
      </c>
      <c r="BT28">
        <v>0</v>
      </c>
      <c r="BU28">
        <v>4000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5029</v>
      </c>
      <c r="CH28">
        <v>0</v>
      </c>
      <c r="CI28">
        <v>1569</v>
      </c>
      <c r="CJ28">
        <v>0</v>
      </c>
      <c r="CK28">
        <v>1385</v>
      </c>
    </row>
    <row r="29" spans="1:89" x14ac:dyDescent="0.35">
      <c r="A29" t="s">
        <v>26</v>
      </c>
      <c r="B29">
        <f t="shared" si="0"/>
        <v>1381</v>
      </c>
      <c r="C29">
        <f t="shared" si="1"/>
        <v>3232</v>
      </c>
      <c r="D29">
        <f t="shared" si="2"/>
        <v>79239</v>
      </c>
      <c r="E29">
        <f t="shared" si="3"/>
        <v>0</v>
      </c>
      <c r="F29">
        <f t="shared" si="4"/>
        <v>1031</v>
      </c>
      <c r="G29">
        <f t="shared" si="5"/>
        <v>3071</v>
      </c>
      <c r="H29">
        <f t="shared" si="6"/>
        <v>4109</v>
      </c>
      <c r="I29">
        <f t="shared" si="7"/>
        <v>-483</v>
      </c>
      <c r="J29">
        <f t="shared" si="8"/>
        <v>0</v>
      </c>
      <c r="K29">
        <f t="shared" si="9"/>
        <v>26899</v>
      </c>
      <c r="L29">
        <f t="shared" si="10"/>
        <v>1269</v>
      </c>
      <c r="M29">
        <f t="shared" si="11"/>
        <v>1646</v>
      </c>
      <c r="N29">
        <f t="shared" si="12"/>
        <v>63909</v>
      </c>
      <c r="O29">
        <f t="shared" si="13"/>
        <v>10603</v>
      </c>
      <c r="P29">
        <f t="shared" si="14"/>
        <v>28769</v>
      </c>
      <c r="Q29">
        <f t="shared" si="15"/>
        <v>0</v>
      </c>
      <c r="R29">
        <f t="shared" si="16"/>
        <v>0</v>
      </c>
      <c r="S29">
        <f t="shared" si="17"/>
        <v>7621</v>
      </c>
      <c r="T29">
        <f t="shared" si="18"/>
        <v>10491</v>
      </c>
      <c r="U29">
        <f t="shared" si="19"/>
        <v>8856</v>
      </c>
      <c r="V29">
        <f t="shared" si="20"/>
        <v>83852</v>
      </c>
      <c r="W29">
        <v>127423</v>
      </c>
      <c r="X29">
        <v>121513</v>
      </c>
      <c r="Y29">
        <f t="shared" si="21"/>
        <v>5910</v>
      </c>
      <c r="Z29">
        <v>35474</v>
      </c>
      <c r="AB29">
        <v>0</v>
      </c>
      <c r="AC29">
        <v>0</v>
      </c>
      <c r="AD29">
        <v>1381</v>
      </c>
      <c r="AE29">
        <v>3232</v>
      </c>
      <c r="AF29">
        <v>0</v>
      </c>
      <c r="AG29">
        <v>7162</v>
      </c>
      <c r="AH29">
        <v>48959</v>
      </c>
      <c r="AI29">
        <v>0</v>
      </c>
      <c r="AJ29">
        <v>2550</v>
      </c>
      <c r="AK29">
        <v>20568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1031</v>
      </c>
      <c r="AR29">
        <v>0</v>
      </c>
      <c r="AS29">
        <v>3071</v>
      </c>
      <c r="AT29">
        <v>0</v>
      </c>
      <c r="AU29">
        <v>0</v>
      </c>
      <c r="AV29">
        <v>4109</v>
      </c>
      <c r="AW29">
        <v>0</v>
      </c>
      <c r="AX29">
        <v>-483</v>
      </c>
      <c r="AY29">
        <v>0</v>
      </c>
      <c r="AZ29">
        <v>0</v>
      </c>
      <c r="BA29">
        <v>7438</v>
      </c>
      <c r="BB29">
        <v>0</v>
      </c>
      <c r="BC29">
        <v>0</v>
      </c>
      <c r="BD29">
        <v>16038</v>
      </c>
      <c r="BE29">
        <v>0</v>
      </c>
      <c r="BF29">
        <v>3423</v>
      </c>
      <c r="BG29">
        <v>0</v>
      </c>
      <c r="BH29">
        <v>0</v>
      </c>
      <c r="BI29">
        <v>776</v>
      </c>
      <c r="BJ29">
        <v>493</v>
      </c>
      <c r="BK29">
        <v>0</v>
      </c>
      <c r="BL29">
        <v>0</v>
      </c>
      <c r="BM29">
        <v>0</v>
      </c>
      <c r="BN29">
        <v>1646</v>
      </c>
      <c r="BO29">
        <v>38299</v>
      </c>
      <c r="BP29">
        <v>21902</v>
      </c>
      <c r="BQ29">
        <v>3708</v>
      </c>
      <c r="BR29">
        <v>10603</v>
      </c>
      <c r="BS29">
        <v>0</v>
      </c>
      <c r="BT29">
        <v>0</v>
      </c>
      <c r="BU29">
        <v>28769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7621</v>
      </c>
      <c r="CH29">
        <v>0</v>
      </c>
      <c r="CI29">
        <v>7439</v>
      </c>
      <c r="CJ29">
        <v>0</v>
      </c>
      <c r="CK29">
        <v>3052</v>
      </c>
    </row>
    <row r="30" spans="1:89" x14ac:dyDescent="0.35">
      <c r="A30" t="s">
        <v>27</v>
      </c>
      <c r="B30">
        <f t="shared" si="0"/>
        <v>217</v>
      </c>
      <c r="C30">
        <f t="shared" si="1"/>
        <v>1597</v>
      </c>
      <c r="D30">
        <f t="shared" si="2"/>
        <v>52846</v>
      </c>
      <c r="E30">
        <f t="shared" si="3"/>
        <v>185</v>
      </c>
      <c r="F30">
        <f t="shared" si="4"/>
        <v>0</v>
      </c>
      <c r="G30">
        <f t="shared" si="5"/>
        <v>578</v>
      </c>
      <c r="H30">
        <f t="shared" si="6"/>
        <v>0</v>
      </c>
      <c r="I30">
        <f t="shared" si="7"/>
        <v>5660</v>
      </c>
      <c r="J30">
        <f t="shared" si="8"/>
        <v>0</v>
      </c>
      <c r="K30">
        <f t="shared" si="9"/>
        <v>15406</v>
      </c>
      <c r="L30">
        <f t="shared" si="10"/>
        <v>383</v>
      </c>
      <c r="M30">
        <f t="shared" si="11"/>
        <v>9879</v>
      </c>
      <c r="N30">
        <f t="shared" si="12"/>
        <v>39397</v>
      </c>
      <c r="O30">
        <f t="shared" si="13"/>
        <v>8573</v>
      </c>
      <c r="P30">
        <f t="shared" si="14"/>
        <v>26106</v>
      </c>
      <c r="Q30">
        <f t="shared" si="15"/>
        <v>160</v>
      </c>
      <c r="R30">
        <f t="shared" si="16"/>
        <v>0</v>
      </c>
      <c r="S30">
        <f t="shared" si="17"/>
        <v>7577</v>
      </c>
      <c r="T30">
        <f t="shared" si="18"/>
        <v>4940</v>
      </c>
      <c r="U30">
        <f t="shared" si="19"/>
        <v>12537</v>
      </c>
      <c r="V30">
        <f t="shared" si="20"/>
        <v>54660</v>
      </c>
      <c r="W30">
        <v>71043</v>
      </c>
      <c r="X30">
        <v>59987</v>
      </c>
      <c r="Y30">
        <f t="shared" si="21"/>
        <v>11056</v>
      </c>
      <c r="Z30">
        <v>19196</v>
      </c>
      <c r="AB30">
        <v>0</v>
      </c>
      <c r="AC30">
        <v>31</v>
      </c>
      <c r="AD30">
        <v>186</v>
      </c>
      <c r="AE30">
        <v>1597</v>
      </c>
      <c r="AF30">
        <v>30</v>
      </c>
      <c r="AG30">
        <v>20197</v>
      </c>
      <c r="AH30">
        <v>28980</v>
      </c>
      <c r="AI30">
        <v>155</v>
      </c>
      <c r="AJ30">
        <v>1933</v>
      </c>
      <c r="AK30">
        <v>1551</v>
      </c>
      <c r="AL30">
        <v>185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578</v>
      </c>
      <c r="AT30">
        <v>0</v>
      </c>
      <c r="AU30">
        <v>0</v>
      </c>
      <c r="AV30">
        <v>0</v>
      </c>
      <c r="AW30">
        <v>0</v>
      </c>
      <c r="AX30">
        <v>5660</v>
      </c>
      <c r="AY30">
        <v>0</v>
      </c>
      <c r="AZ30">
        <v>0</v>
      </c>
      <c r="BA30">
        <v>4616</v>
      </c>
      <c r="BB30">
        <v>0</v>
      </c>
      <c r="BC30">
        <v>0</v>
      </c>
      <c r="BD30">
        <v>3490</v>
      </c>
      <c r="BE30">
        <v>0</v>
      </c>
      <c r="BF30">
        <v>7300</v>
      </c>
      <c r="BG30">
        <v>0</v>
      </c>
      <c r="BH30">
        <v>0</v>
      </c>
      <c r="BI30">
        <v>0</v>
      </c>
      <c r="BJ30">
        <v>383</v>
      </c>
      <c r="BK30">
        <v>0</v>
      </c>
      <c r="BL30">
        <v>0</v>
      </c>
      <c r="BM30">
        <v>0</v>
      </c>
      <c r="BN30">
        <v>9879</v>
      </c>
      <c r="BO30">
        <v>13872</v>
      </c>
      <c r="BP30">
        <v>15834</v>
      </c>
      <c r="BQ30">
        <v>9691</v>
      </c>
      <c r="BR30">
        <v>8573</v>
      </c>
      <c r="BS30">
        <v>0</v>
      </c>
      <c r="BT30">
        <v>0</v>
      </c>
      <c r="BU30">
        <v>26106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160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7577</v>
      </c>
      <c r="CH30">
        <v>0</v>
      </c>
      <c r="CI30">
        <v>3407</v>
      </c>
      <c r="CJ30">
        <v>175</v>
      </c>
      <c r="CK30">
        <v>1358</v>
      </c>
    </row>
    <row r="31" spans="1:89" x14ac:dyDescent="0.35">
      <c r="A31" t="s">
        <v>28</v>
      </c>
      <c r="B31">
        <f t="shared" si="0"/>
        <v>27</v>
      </c>
      <c r="C31">
        <f t="shared" si="1"/>
        <v>29986</v>
      </c>
      <c r="D31">
        <f t="shared" si="2"/>
        <v>28282</v>
      </c>
      <c r="E31">
        <f t="shared" si="3"/>
        <v>677</v>
      </c>
      <c r="F31">
        <f t="shared" si="4"/>
        <v>631</v>
      </c>
      <c r="G31">
        <f t="shared" si="5"/>
        <v>56</v>
      </c>
      <c r="H31">
        <f t="shared" si="6"/>
        <v>0</v>
      </c>
      <c r="I31">
        <f t="shared" si="7"/>
        <v>59</v>
      </c>
      <c r="J31">
        <f t="shared" si="8"/>
        <v>0</v>
      </c>
      <c r="K31">
        <f t="shared" si="9"/>
        <v>4668</v>
      </c>
      <c r="L31">
        <f t="shared" si="10"/>
        <v>2015</v>
      </c>
      <c r="M31">
        <f t="shared" si="11"/>
        <v>1706</v>
      </c>
      <c r="N31">
        <f t="shared" si="12"/>
        <v>16959</v>
      </c>
      <c r="O31">
        <f t="shared" si="13"/>
        <v>3177</v>
      </c>
      <c r="P31">
        <f t="shared" si="14"/>
        <v>35652</v>
      </c>
      <c r="Q31">
        <f t="shared" si="15"/>
        <v>0</v>
      </c>
      <c r="R31">
        <f t="shared" si="16"/>
        <v>2000</v>
      </c>
      <c r="S31">
        <f t="shared" si="17"/>
        <v>5839</v>
      </c>
      <c r="T31">
        <f t="shared" si="18"/>
        <v>4473</v>
      </c>
      <c r="U31">
        <f t="shared" si="19"/>
        <v>38888</v>
      </c>
      <c r="V31">
        <f t="shared" si="20"/>
        <v>58295</v>
      </c>
      <c r="W31">
        <v>47807</v>
      </c>
      <c r="X31">
        <v>45492</v>
      </c>
      <c r="Y31">
        <f t="shared" si="21"/>
        <v>2315</v>
      </c>
      <c r="Z31">
        <v>13154</v>
      </c>
      <c r="AB31">
        <v>0</v>
      </c>
      <c r="AC31">
        <v>27</v>
      </c>
      <c r="AD31">
        <v>0</v>
      </c>
      <c r="AE31">
        <v>29986</v>
      </c>
      <c r="AF31">
        <v>0</v>
      </c>
      <c r="AG31">
        <v>4157</v>
      </c>
      <c r="AH31">
        <v>17407</v>
      </c>
      <c r="AI31">
        <v>490</v>
      </c>
      <c r="AJ31">
        <v>89</v>
      </c>
      <c r="AK31">
        <v>6139</v>
      </c>
      <c r="AL31">
        <v>87</v>
      </c>
      <c r="AM31">
        <v>0</v>
      </c>
      <c r="AN31">
        <v>590</v>
      </c>
      <c r="AO31">
        <v>0</v>
      </c>
      <c r="AP31">
        <v>631</v>
      </c>
      <c r="AQ31">
        <v>0</v>
      </c>
      <c r="AR31">
        <v>0</v>
      </c>
      <c r="AS31">
        <v>56</v>
      </c>
      <c r="AT31">
        <v>0</v>
      </c>
      <c r="AU31">
        <v>0</v>
      </c>
      <c r="AV31">
        <v>0</v>
      </c>
      <c r="AW31">
        <v>0</v>
      </c>
      <c r="AX31">
        <v>59</v>
      </c>
      <c r="AY31">
        <v>0</v>
      </c>
      <c r="AZ31">
        <v>0</v>
      </c>
      <c r="BA31">
        <v>2287</v>
      </c>
      <c r="BB31">
        <v>0</v>
      </c>
      <c r="BC31">
        <v>0</v>
      </c>
      <c r="BD31">
        <v>0</v>
      </c>
      <c r="BE31">
        <v>0</v>
      </c>
      <c r="BF31">
        <v>2381</v>
      </c>
      <c r="BG31">
        <v>1706</v>
      </c>
      <c r="BH31">
        <v>0</v>
      </c>
      <c r="BI31">
        <v>0</v>
      </c>
      <c r="BJ31">
        <v>309</v>
      </c>
      <c r="BK31">
        <v>0</v>
      </c>
      <c r="BL31">
        <v>0</v>
      </c>
      <c r="BM31">
        <v>0</v>
      </c>
      <c r="BN31">
        <v>1706</v>
      </c>
      <c r="BO31">
        <v>11400</v>
      </c>
      <c r="BP31">
        <v>5559</v>
      </c>
      <c r="BQ31">
        <v>0</v>
      </c>
      <c r="BR31">
        <v>3177</v>
      </c>
      <c r="BS31">
        <v>0</v>
      </c>
      <c r="BT31">
        <v>0</v>
      </c>
      <c r="BU31">
        <v>35652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2000</v>
      </c>
      <c r="CF31">
        <v>0</v>
      </c>
      <c r="CG31">
        <v>5839</v>
      </c>
      <c r="CH31">
        <v>0</v>
      </c>
      <c r="CI31">
        <v>2298</v>
      </c>
      <c r="CJ31">
        <v>0</v>
      </c>
      <c r="CK31">
        <v>2175</v>
      </c>
    </row>
    <row r="32" spans="1:89" x14ac:dyDescent="0.35">
      <c r="A32" t="s">
        <v>29</v>
      </c>
      <c r="B32">
        <f t="shared" si="0"/>
        <v>0</v>
      </c>
      <c r="C32">
        <f t="shared" si="1"/>
        <v>1956</v>
      </c>
      <c r="D32">
        <f t="shared" si="2"/>
        <v>105990</v>
      </c>
      <c r="E32">
        <f t="shared" si="3"/>
        <v>504</v>
      </c>
      <c r="F32">
        <f t="shared" si="4"/>
        <v>1141</v>
      </c>
      <c r="G32">
        <f t="shared" si="5"/>
        <v>2904</v>
      </c>
      <c r="H32">
        <f t="shared" si="6"/>
        <v>1301</v>
      </c>
      <c r="I32">
        <f t="shared" si="7"/>
        <v>1441</v>
      </c>
      <c r="J32">
        <f t="shared" si="8"/>
        <v>300</v>
      </c>
      <c r="K32">
        <f t="shared" si="9"/>
        <v>14041</v>
      </c>
      <c r="L32">
        <f t="shared" si="10"/>
        <v>29666</v>
      </c>
      <c r="M32">
        <f t="shared" si="11"/>
        <v>11217</v>
      </c>
      <c r="N32">
        <f t="shared" si="12"/>
        <v>60407</v>
      </c>
      <c r="O32">
        <f t="shared" si="13"/>
        <v>11201</v>
      </c>
      <c r="P32">
        <f t="shared" si="14"/>
        <v>82971</v>
      </c>
      <c r="Q32">
        <f t="shared" si="15"/>
        <v>140</v>
      </c>
      <c r="R32">
        <f t="shared" si="16"/>
        <v>549</v>
      </c>
      <c r="S32">
        <f t="shared" si="17"/>
        <v>5114</v>
      </c>
      <c r="T32">
        <f t="shared" si="18"/>
        <v>10079</v>
      </c>
      <c r="U32">
        <f t="shared" si="19"/>
        <v>38583</v>
      </c>
      <c r="V32">
        <f t="shared" si="20"/>
        <v>107946</v>
      </c>
      <c r="W32">
        <v>106073</v>
      </c>
      <c r="X32">
        <v>95933</v>
      </c>
      <c r="Y32">
        <f t="shared" si="21"/>
        <v>10140</v>
      </c>
      <c r="Z32">
        <v>29932</v>
      </c>
      <c r="AB32">
        <v>0</v>
      </c>
      <c r="AC32">
        <v>0</v>
      </c>
      <c r="AD32">
        <v>0</v>
      </c>
      <c r="AE32">
        <v>1956</v>
      </c>
      <c r="AF32">
        <v>750</v>
      </c>
      <c r="AG32">
        <v>21332</v>
      </c>
      <c r="AH32">
        <v>75933</v>
      </c>
      <c r="AI32">
        <v>198</v>
      </c>
      <c r="AJ32">
        <v>4489</v>
      </c>
      <c r="AK32">
        <v>3288</v>
      </c>
      <c r="AL32">
        <v>504</v>
      </c>
      <c r="AM32">
        <v>0</v>
      </c>
      <c r="AN32">
        <v>0</v>
      </c>
      <c r="AO32">
        <v>1141</v>
      </c>
      <c r="AP32">
        <v>0</v>
      </c>
      <c r="AQ32">
        <v>0</v>
      </c>
      <c r="AR32">
        <v>0</v>
      </c>
      <c r="AS32">
        <v>2904</v>
      </c>
      <c r="AT32">
        <v>0</v>
      </c>
      <c r="AU32">
        <v>0</v>
      </c>
      <c r="AV32">
        <v>1301</v>
      </c>
      <c r="AW32">
        <v>0</v>
      </c>
      <c r="AX32">
        <v>1441</v>
      </c>
      <c r="AY32">
        <v>300</v>
      </c>
      <c r="AZ32">
        <v>0</v>
      </c>
      <c r="BA32">
        <v>11034</v>
      </c>
      <c r="BB32">
        <v>0</v>
      </c>
      <c r="BC32">
        <v>0</v>
      </c>
      <c r="BD32">
        <v>0</v>
      </c>
      <c r="BE32">
        <v>0</v>
      </c>
      <c r="BF32">
        <v>3007</v>
      </c>
      <c r="BG32">
        <v>29659</v>
      </c>
      <c r="BH32">
        <v>0</v>
      </c>
      <c r="BI32">
        <v>0</v>
      </c>
      <c r="BJ32">
        <v>7</v>
      </c>
      <c r="BK32">
        <v>0</v>
      </c>
      <c r="BL32">
        <v>248</v>
      </c>
      <c r="BM32">
        <v>0</v>
      </c>
      <c r="BN32">
        <v>10969</v>
      </c>
      <c r="BO32">
        <v>50724</v>
      </c>
      <c r="BP32">
        <v>1170</v>
      </c>
      <c r="BQ32">
        <v>8513</v>
      </c>
      <c r="BR32">
        <v>11201</v>
      </c>
      <c r="BS32">
        <v>0</v>
      </c>
      <c r="BT32">
        <v>0</v>
      </c>
      <c r="BU32">
        <v>82971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140</v>
      </c>
      <c r="CB32">
        <v>0</v>
      </c>
      <c r="CC32">
        <v>0</v>
      </c>
      <c r="CD32">
        <v>0</v>
      </c>
      <c r="CE32">
        <v>0</v>
      </c>
      <c r="CF32">
        <v>549</v>
      </c>
      <c r="CG32">
        <v>5114</v>
      </c>
      <c r="CH32">
        <v>0</v>
      </c>
      <c r="CI32">
        <v>4400</v>
      </c>
      <c r="CJ32">
        <v>0</v>
      </c>
      <c r="CK32">
        <v>5679</v>
      </c>
    </row>
    <row r="33" spans="1:89" x14ac:dyDescent="0.35">
      <c r="A33" t="s">
        <v>30</v>
      </c>
      <c r="B33">
        <f t="shared" si="0"/>
        <v>1583</v>
      </c>
      <c r="C33">
        <f t="shared" si="1"/>
        <v>17182</v>
      </c>
      <c r="D33">
        <f t="shared" si="2"/>
        <v>264147</v>
      </c>
      <c r="E33">
        <f t="shared" si="3"/>
        <v>2795</v>
      </c>
      <c r="F33">
        <f t="shared" si="4"/>
        <v>0</v>
      </c>
      <c r="G33">
        <f t="shared" si="5"/>
        <v>1290</v>
      </c>
      <c r="H33">
        <f t="shared" si="6"/>
        <v>0</v>
      </c>
      <c r="I33">
        <f t="shared" si="7"/>
        <v>14060</v>
      </c>
      <c r="J33">
        <f t="shared" si="8"/>
        <v>6</v>
      </c>
      <c r="K33">
        <f t="shared" si="9"/>
        <v>33327</v>
      </c>
      <c r="L33">
        <f t="shared" si="10"/>
        <v>652</v>
      </c>
      <c r="M33">
        <f t="shared" si="11"/>
        <v>6373</v>
      </c>
      <c r="N33">
        <f t="shared" si="12"/>
        <v>80434</v>
      </c>
      <c r="O33">
        <f t="shared" si="13"/>
        <v>32947</v>
      </c>
      <c r="P33">
        <f t="shared" si="14"/>
        <v>165973</v>
      </c>
      <c r="Q33">
        <f t="shared" si="15"/>
        <v>402</v>
      </c>
      <c r="R33">
        <f t="shared" si="16"/>
        <v>7000</v>
      </c>
      <c r="S33">
        <f t="shared" si="17"/>
        <v>30335</v>
      </c>
      <c r="T33">
        <f t="shared" si="18"/>
        <v>24322</v>
      </c>
      <c r="U33">
        <f t="shared" si="19"/>
        <v>186390</v>
      </c>
      <c r="V33">
        <f t="shared" si="20"/>
        <v>282912</v>
      </c>
      <c r="W33">
        <v>407849</v>
      </c>
      <c r="X33">
        <v>427761</v>
      </c>
      <c r="Y33">
        <f t="shared" si="21"/>
        <v>-19912</v>
      </c>
      <c r="Z33">
        <v>69694</v>
      </c>
      <c r="AB33">
        <v>0</v>
      </c>
      <c r="AC33">
        <v>1552</v>
      </c>
      <c r="AD33">
        <v>31</v>
      </c>
      <c r="AE33">
        <v>17182</v>
      </c>
      <c r="AF33">
        <v>936</v>
      </c>
      <c r="AG33">
        <v>74838</v>
      </c>
      <c r="AH33">
        <v>179427</v>
      </c>
      <c r="AI33">
        <v>658</v>
      </c>
      <c r="AJ33">
        <v>4184</v>
      </c>
      <c r="AK33">
        <v>4104</v>
      </c>
      <c r="AL33">
        <v>996</v>
      </c>
      <c r="AM33">
        <v>1799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1290</v>
      </c>
      <c r="AT33">
        <v>0</v>
      </c>
      <c r="AU33">
        <v>0</v>
      </c>
      <c r="AV33">
        <v>0</v>
      </c>
      <c r="AW33">
        <v>0</v>
      </c>
      <c r="AX33">
        <v>14060</v>
      </c>
      <c r="AY33">
        <v>6</v>
      </c>
      <c r="AZ33">
        <v>0</v>
      </c>
      <c r="BA33">
        <v>16047</v>
      </c>
      <c r="BB33">
        <v>0</v>
      </c>
      <c r="BC33">
        <v>0</v>
      </c>
      <c r="BD33">
        <v>6063</v>
      </c>
      <c r="BE33">
        <v>1638</v>
      </c>
      <c r="BF33">
        <v>9579</v>
      </c>
      <c r="BG33">
        <v>0</v>
      </c>
      <c r="BH33">
        <v>0</v>
      </c>
      <c r="BI33">
        <v>0</v>
      </c>
      <c r="BJ33">
        <v>652</v>
      </c>
      <c r="BK33">
        <v>0</v>
      </c>
      <c r="BL33">
        <v>959</v>
      </c>
      <c r="BM33">
        <v>409</v>
      </c>
      <c r="BN33">
        <v>5005</v>
      </c>
      <c r="BO33">
        <v>75128</v>
      </c>
      <c r="BP33">
        <v>0</v>
      </c>
      <c r="BQ33">
        <v>5306</v>
      </c>
      <c r="BR33">
        <v>32947</v>
      </c>
      <c r="BS33">
        <v>0</v>
      </c>
      <c r="BT33">
        <v>0</v>
      </c>
      <c r="BU33">
        <v>165973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402</v>
      </c>
      <c r="CB33">
        <v>0</v>
      </c>
      <c r="CC33">
        <v>0</v>
      </c>
      <c r="CD33">
        <v>0</v>
      </c>
      <c r="CE33">
        <v>7000</v>
      </c>
      <c r="CF33">
        <v>0</v>
      </c>
      <c r="CG33">
        <v>30335</v>
      </c>
      <c r="CH33">
        <v>0</v>
      </c>
      <c r="CI33">
        <v>9708</v>
      </c>
      <c r="CJ33">
        <v>1456</v>
      </c>
      <c r="CK33">
        <v>13158</v>
      </c>
    </row>
    <row r="34" spans="1:89" x14ac:dyDescent="0.35">
      <c r="A34" t="s">
        <v>31</v>
      </c>
      <c r="B34">
        <f t="shared" si="0"/>
        <v>201</v>
      </c>
      <c r="C34">
        <f t="shared" si="1"/>
        <v>7857</v>
      </c>
      <c r="D34">
        <f t="shared" si="2"/>
        <v>113631</v>
      </c>
      <c r="E34">
        <f t="shared" si="3"/>
        <v>8736</v>
      </c>
      <c r="F34">
        <f t="shared" si="4"/>
        <v>30761</v>
      </c>
      <c r="G34">
        <f t="shared" si="5"/>
        <v>5924</v>
      </c>
      <c r="H34">
        <f t="shared" si="6"/>
        <v>0</v>
      </c>
      <c r="I34">
        <f t="shared" si="7"/>
        <v>2210</v>
      </c>
      <c r="J34">
        <f t="shared" si="8"/>
        <v>187</v>
      </c>
      <c r="K34">
        <f t="shared" si="9"/>
        <v>25370</v>
      </c>
      <c r="L34">
        <f t="shared" si="10"/>
        <v>305</v>
      </c>
      <c r="M34">
        <f t="shared" si="11"/>
        <v>4378</v>
      </c>
      <c r="N34">
        <f t="shared" si="12"/>
        <v>101097</v>
      </c>
      <c r="O34">
        <f t="shared" si="13"/>
        <v>13376</v>
      </c>
      <c r="P34">
        <f t="shared" si="14"/>
        <v>54911</v>
      </c>
      <c r="Q34">
        <f t="shared" si="15"/>
        <v>0</v>
      </c>
      <c r="R34">
        <f t="shared" si="16"/>
        <v>190</v>
      </c>
      <c r="S34">
        <f t="shared" si="17"/>
        <v>9306</v>
      </c>
      <c r="T34">
        <f t="shared" si="18"/>
        <v>20680</v>
      </c>
      <c r="U34">
        <f t="shared" si="19"/>
        <v>18349</v>
      </c>
      <c r="V34">
        <f t="shared" si="20"/>
        <v>121689</v>
      </c>
      <c r="W34">
        <v>147970</v>
      </c>
      <c r="X34">
        <v>143449</v>
      </c>
      <c r="Y34">
        <f t="shared" si="21"/>
        <v>4521</v>
      </c>
      <c r="Z34">
        <v>43933</v>
      </c>
      <c r="AB34">
        <v>0</v>
      </c>
      <c r="AC34">
        <v>201</v>
      </c>
      <c r="AD34">
        <v>0</v>
      </c>
      <c r="AE34">
        <v>7857</v>
      </c>
      <c r="AF34">
        <v>257</v>
      </c>
      <c r="AG34">
        <v>40755</v>
      </c>
      <c r="AH34">
        <v>68463</v>
      </c>
      <c r="AI34">
        <v>1422</v>
      </c>
      <c r="AJ34">
        <v>1678</v>
      </c>
      <c r="AK34">
        <v>1056</v>
      </c>
      <c r="AL34">
        <v>5148</v>
      </c>
      <c r="AM34">
        <v>72</v>
      </c>
      <c r="AN34">
        <v>3516</v>
      </c>
      <c r="AO34">
        <v>0</v>
      </c>
      <c r="AP34">
        <v>22802</v>
      </c>
      <c r="AQ34">
        <v>7959</v>
      </c>
      <c r="AR34">
        <v>1648</v>
      </c>
      <c r="AS34">
        <v>4276</v>
      </c>
      <c r="AT34">
        <v>0</v>
      </c>
      <c r="AU34">
        <v>0</v>
      </c>
      <c r="AV34">
        <v>0</v>
      </c>
      <c r="AW34">
        <v>0</v>
      </c>
      <c r="AX34">
        <v>2210</v>
      </c>
      <c r="AY34">
        <v>187</v>
      </c>
      <c r="AZ34">
        <v>0</v>
      </c>
      <c r="BA34">
        <v>9688</v>
      </c>
      <c r="BB34">
        <v>0</v>
      </c>
      <c r="BC34">
        <v>0</v>
      </c>
      <c r="BD34">
        <v>14150</v>
      </c>
      <c r="BE34">
        <v>0</v>
      </c>
      <c r="BF34">
        <v>1532</v>
      </c>
      <c r="BG34">
        <v>0</v>
      </c>
      <c r="BH34">
        <v>0</v>
      </c>
      <c r="BI34">
        <v>0</v>
      </c>
      <c r="BJ34">
        <v>305</v>
      </c>
      <c r="BK34">
        <v>135</v>
      </c>
      <c r="BL34">
        <v>488</v>
      </c>
      <c r="BM34">
        <v>2495</v>
      </c>
      <c r="BN34">
        <v>1260</v>
      </c>
      <c r="BO34">
        <v>26320</v>
      </c>
      <c r="BP34">
        <v>69244</v>
      </c>
      <c r="BQ34">
        <v>5533</v>
      </c>
      <c r="BR34">
        <v>13376</v>
      </c>
      <c r="BS34">
        <v>0</v>
      </c>
      <c r="BT34">
        <v>0</v>
      </c>
      <c r="BU34">
        <v>54911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190</v>
      </c>
      <c r="CG34">
        <v>9306</v>
      </c>
      <c r="CH34">
        <v>60</v>
      </c>
      <c r="CI34">
        <v>9057</v>
      </c>
      <c r="CJ34">
        <v>4091</v>
      </c>
      <c r="CK34">
        <v>7472</v>
      </c>
    </row>
    <row r="35" spans="1:89" x14ac:dyDescent="0.35">
      <c r="A35" t="s">
        <v>32</v>
      </c>
      <c r="B35">
        <f t="shared" si="0"/>
        <v>0</v>
      </c>
      <c r="C35">
        <f t="shared" si="1"/>
        <v>5897</v>
      </c>
      <c r="D35">
        <f t="shared" si="2"/>
        <v>46785</v>
      </c>
      <c r="E35">
        <f t="shared" si="3"/>
        <v>55</v>
      </c>
      <c r="F35">
        <f t="shared" si="4"/>
        <v>1246</v>
      </c>
      <c r="G35">
        <f t="shared" si="5"/>
        <v>1905</v>
      </c>
      <c r="H35">
        <f t="shared" si="6"/>
        <v>218</v>
      </c>
      <c r="I35">
        <f t="shared" si="7"/>
        <v>333</v>
      </c>
      <c r="J35">
        <f t="shared" si="8"/>
        <v>7</v>
      </c>
      <c r="K35">
        <f t="shared" si="9"/>
        <v>11283</v>
      </c>
      <c r="L35">
        <f t="shared" si="10"/>
        <v>17747</v>
      </c>
      <c r="M35">
        <f t="shared" si="11"/>
        <v>8494</v>
      </c>
      <c r="N35">
        <f t="shared" si="12"/>
        <v>58094</v>
      </c>
      <c r="O35">
        <f t="shared" si="13"/>
        <v>15778</v>
      </c>
      <c r="P35">
        <f t="shared" si="14"/>
        <v>1246</v>
      </c>
      <c r="Q35">
        <f t="shared" si="15"/>
        <v>183</v>
      </c>
      <c r="R35">
        <f t="shared" si="16"/>
        <v>104</v>
      </c>
      <c r="S35">
        <f t="shared" si="17"/>
        <v>6827</v>
      </c>
      <c r="T35">
        <f t="shared" si="18"/>
        <v>11740</v>
      </c>
      <c r="U35">
        <f t="shared" si="19"/>
        <v>-20793</v>
      </c>
      <c r="V35">
        <f t="shared" si="20"/>
        <v>52682</v>
      </c>
      <c r="W35">
        <v>97973</v>
      </c>
      <c r="X35">
        <v>94913</v>
      </c>
      <c r="Y35">
        <f t="shared" si="21"/>
        <v>3060</v>
      </c>
      <c r="Z35">
        <v>32527</v>
      </c>
      <c r="AB35">
        <v>0</v>
      </c>
      <c r="AC35">
        <v>0</v>
      </c>
      <c r="AD35">
        <v>0</v>
      </c>
      <c r="AE35">
        <v>5897</v>
      </c>
      <c r="AF35">
        <v>164</v>
      </c>
      <c r="AG35">
        <v>28444</v>
      </c>
      <c r="AH35">
        <v>14718</v>
      </c>
      <c r="AI35">
        <v>175</v>
      </c>
      <c r="AJ35">
        <v>545</v>
      </c>
      <c r="AK35">
        <v>2739</v>
      </c>
      <c r="AL35">
        <v>55</v>
      </c>
      <c r="AM35">
        <v>0</v>
      </c>
      <c r="AN35">
        <v>0</v>
      </c>
      <c r="AO35">
        <v>1246</v>
      </c>
      <c r="AP35">
        <v>0</v>
      </c>
      <c r="AQ35">
        <v>0</v>
      </c>
      <c r="AR35">
        <v>0</v>
      </c>
      <c r="AS35">
        <v>1905</v>
      </c>
      <c r="AT35">
        <v>0</v>
      </c>
      <c r="AU35">
        <v>0</v>
      </c>
      <c r="AV35">
        <v>218</v>
      </c>
      <c r="AW35">
        <v>0</v>
      </c>
      <c r="AX35">
        <v>333</v>
      </c>
      <c r="AY35">
        <v>7</v>
      </c>
      <c r="AZ35">
        <v>0</v>
      </c>
      <c r="BA35">
        <v>6404</v>
      </c>
      <c r="BB35">
        <v>0</v>
      </c>
      <c r="BC35">
        <v>0</v>
      </c>
      <c r="BD35">
        <v>-272</v>
      </c>
      <c r="BE35">
        <v>1720</v>
      </c>
      <c r="BF35">
        <v>3431</v>
      </c>
      <c r="BG35">
        <v>17205</v>
      </c>
      <c r="BH35">
        <v>0</v>
      </c>
      <c r="BI35">
        <v>0</v>
      </c>
      <c r="BJ35">
        <v>542</v>
      </c>
      <c r="BK35">
        <v>0</v>
      </c>
      <c r="BL35">
        <v>0</v>
      </c>
      <c r="BM35">
        <v>0</v>
      </c>
      <c r="BN35">
        <v>8494</v>
      </c>
      <c r="BO35">
        <v>34850</v>
      </c>
      <c r="BP35">
        <v>23244</v>
      </c>
      <c r="BQ35">
        <v>0</v>
      </c>
      <c r="BR35">
        <v>15778</v>
      </c>
      <c r="BS35">
        <v>0</v>
      </c>
      <c r="BT35">
        <v>0</v>
      </c>
      <c r="BU35">
        <v>1246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183</v>
      </c>
      <c r="CB35">
        <v>0</v>
      </c>
      <c r="CC35">
        <v>0</v>
      </c>
      <c r="CD35">
        <v>104</v>
      </c>
      <c r="CE35">
        <v>0</v>
      </c>
      <c r="CF35">
        <v>0</v>
      </c>
      <c r="CG35">
        <v>6827</v>
      </c>
      <c r="CH35">
        <v>0</v>
      </c>
      <c r="CI35">
        <v>0</v>
      </c>
      <c r="CJ35">
        <v>0</v>
      </c>
      <c r="CK35">
        <v>11740</v>
      </c>
    </row>
    <row r="36" spans="1:89" x14ac:dyDescent="0.35">
      <c r="A36" t="s">
        <v>33</v>
      </c>
      <c r="B36">
        <f t="shared" si="0"/>
        <v>103</v>
      </c>
      <c r="C36">
        <f t="shared" si="1"/>
        <v>5200</v>
      </c>
      <c r="D36">
        <f t="shared" si="2"/>
        <v>54437</v>
      </c>
      <c r="E36">
        <f t="shared" si="3"/>
        <v>77</v>
      </c>
      <c r="F36">
        <f t="shared" si="4"/>
        <v>0</v>
      </c>
      <c r="G36">
        <f t="shared" si="5"/>
        <v>3903</v>
      </c>
      <c r="H36">
        <f t="shared" si="6"/>
        <v>5000</v>
      </c>
      <c r="I36">
        <f t="shared" si="7"/>
        <v>16041</v>
      </c>
      <c r="J36">
        <f t="shared" si="8"/>
        <v>4</v>
      </c>
      <c r="K36">
        <f t="shared" si="9"/>
        <v>31211</v>
      </c>
      <c r="L36">
        <f t="shared" si="10"/>
        <v>15435</v>
      </c>
      <c r="M36">
        <f t="shared" si="11"/>
        <v>3028</v>
      </c>
      <c r="N36">
        <f t="shared" si="12"/>
        <v>87061</v>
      </c>
      <c r="O36">
        <f t="shared" si="13"/>
        <v>14846</v>
      </c>
      <c r="P36">
        <f t="shared" si="14"/>
        <v>18833</v>
      </c>
      <c r="Q36">
        <f t="shared" si="15"/>
        <v>0</v>
      </c>
      <c r="R36">
        <f t="shared" si="16"/>
        <v>0</v>
      </c>
      <c r="S36">
        <f t="shared" si="17"/>
        <v>8729</v>
      </c>
      <c r="T36">
        <f t="shared" si="18"/>
        <v>4970</v>
      </c>
      <c r="U36">
        <f t="shared" si="19"/>
        <v>-26045</v>
      </c>
      <c r="V36">
        <f t="shared" si="20"/>
        <v>59740</v>
      </c>
      <c r="W36">
        <v>104696</v>
      </c>
      <c r="X36">
        <v>97942</v>
      </c>
      <c r="Y36">
        <f t="shared" si="21"/>
        <v>6754</v>
      </c>
      <c r="Z36">
        <v>31223</v>
      </c>
      <c r="AB36">
        <v>0</v>
      </c>
      <c r="AC36">
        <v>103</v>
      </c>
      <c r="AD36">
        <v>0</v>
      </c>
      <c r="AE36">
        <v>5200</v>
      </c>
      <c r="AF36">
        <v>0</v>
      </c>
      <c r="AG36">
        <v>30021</v>
      </c>
      <c r="AH36">
        <v>19587</v>
      </c>
      <c r="AI36">
        <v>600</v>
      </c>
      <c r="AJ36">
        <v>2928</v>
      </c>
      <c r="AK36">
        <v>1301</v>
      </c>
      <c r="AL36">
        <v>77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3903</v>
      </c>
      <c r="AT36">
        <v>5000</v>
      </c>
      <c r="AU36">
        <v>0</v>
      </c>
      <c r="AV36">
        <v>0</v>
      </c>
      <c r="AW36">
        <v>0</v>
      </c>
      <c r="AX36">
        <v>16041</v>
      </c>
      <c r="AY36">
        <v>4</v>
      </c>
      <c r="AZ36">
        <v>0</v>
      </c>
      <c r="BA36">
        <v>6082</v>
      </c>
      <c r="BB36">
        <v>0</v>
      </c>
      <c r="BC36">
        <v>0</v>
      </c>
      <c r="BD36">
        <v>21980</v>
      </c>
      <c r="BE36">
        <v>1138</v>
      </c>
      <c r="BF36">
        <v>2011</v>
      </c>
      <c r="BG36">
        <v>15000</v>
      </c>
      <c r="BH36">
        <v>0</v>
      </c>
      <c r="BI36">
        <v>0</v>
      </c>
      <c r="BJ36">
        <v>435</v>
      </c>
      <c r="BK36">
        <v>0</v>
      </c>
      <c r="BL36">
        <v>0</v>
      </c>
      <c r="BM36">
        <v>0</v>
      </c>
      <c r="BN36">
        <v>3028</v>
      </c>
      <c r="BO36">
        <v>32131</v>
      </c>
      <c r="BP36">
        <v>46284</v>
      </c>
      <c r="BQ36">
        <v>8646</v>
      </c>
      <c r="BR36">
        <v>14846</v>
      </c>
      <c r="BS36">
        <v>0</v>
      </c>
      <c r="BT36">
        <v>0</v>
      </c>
      <c r="BU36">
        <v>18833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8729</v>
      </c>
      <c r="CH36">
        <v>0</v>
      </c>
      <c r="CI36">
        <v>4626</v>
      </c>
      <c r="CJ36">
        <v>0</v>
      </c>
      <c r="CK36">
        <v>344</v>
      </c>
    </row>
    <row r="37" spans="1:89" x14ac:dyDescent="0.35">
      <c r="A37" t="s">
        <v>34</v>
      </c>
      <c r="B37">
        <f t="shared" si="0"/>
        <v>3802</v>
      </c>
      <c r="C37">
        <f t="shared" si="1"/>
        <v>4618</v>
      </c>
      <c r="D37">
        <f t="shared" si="2"/>
        <v>43834</v>
      </c>
      <c r="E37">
        <f t="shared" si="3"/>
        <v>0</v>
      </c>
      <c r="F37">
        <f t="shared" si="4"/>
        <v>0</v>
      </c>
      <c r="G37">
        <f t="shared" si="5"/>
        <v>4772</v>
      </c>
      <c r="H37">
        <f t="shared" si="6"/>
        <v>332</v>
      </c>
      <c r="I37">
        <f t="shared" si="7"/>
        <v>35524</v>
      </c>
      <c r="J37">
        <f t="shared" si="8"/>
        <v>0</v>
      </c>
      <c r="K37">
        <f t="shared" si="9"/>
        <v>4814</v>
      </c>
      <c r="L37">
        <f t="shared" si="10"/>
        <v>21241</v>
      </c>
      <c r="M37">
        <f t="shared" si="11"/>
        <v>14115</v>
      </c>
      <c r="N37">
        <f t="shared" si="12"/>
        <v>29856</v>
      </c>
      <c r="O37">
        <f t="shared" si="13"/>
        <v>41033</v>
      </c>
      <c r="P37">
        <f t="shared" si="14"/>
        <v>49335</v>
      </c>
      <c r="Q37">
        <f t="shared" si="15"/>
        <v>453</v>
      </c>
      <c r="R37">
        <f t="shared" si="16"/>
        <v>0</v>
      </c>
      <c r="S37">
        <f t="shared" si="17"/>
        <v>4040</v>
      </c>
      <c r="T37">
        <f t="shared" si="18"/>
        <v>8333</v>
      </c>
      <c r="U37">
        <f t="shared" si="19"/>
        <v>16887</v>
      </c>
      <c r="V37">
        <f t="shared" si="20"/>
        <v>52254</v>
      </c>
      <c r="W37">
        <v>87293</v>
      </c>
      <c r="X37">
        <v>79590</v>
      </c>
      <c r="Y37">
        <f t="shared" si="21"/>
        <v>7703</v>
      </c>
      <c r="Z37">
        <v>26725</v>
      </c>
      <c r="AB37">
        <v>0</v>
      </c>
      <c r="AC37">
        <v>0</v>
      </c>
      <c r="AD37">
        <v>3802</v>
      </c>
      <c r="AE37">
        <v>4618</v>
      </c>
      <c r="AF37">
        <v>495</v>
      </c>
      <c r="AG37">
        <v>21177</v>
      </c>
      <c r="AH37">
        <v>20951</v>
      </c>
      <c r="AI37">
        <v>69</v>
      </c>
      <c r="AJ37">
        <v>706</v>
      </c>
      <c r="AK37">
        <v>436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4772</v>
      </c>
      <c r="AT37">
        <v>0</v>
      </c>
      <c r="AU37">
        <v>0</v>
      </c>
      <c r="AV37">
        <v>332</v>
      </c>
      <c r="AW37">
        <v>0</v>
      </c>
      <c r="AX37">
        <v>35524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241</v>
      </c>
      <c r="BF37">
        <v>4573</v>
      </c>
      <c r="BG37">
        <v>19812</v>
      </c>
      <c r="BH37">
        <v>0</v>
      </c>
      <c r="BI37">
        <v>0</v>
      </c>
      <c r="BJ37">
        <v>1429</v>
      </c>
      <c r="BK37">
        <v>0</v>
      </c>
      <c r="BL37">
        <v>11951</v>
      </c>
      <c r="BM37">
        <v>1090</v>
      </c>
      <c r="BN37">
        <v>1074</v>
      </c>
      <c r="BO37">
        <v>11889</v>
      </c>
      <c r="BP37">
        <v>10281</v>
      </c>
      <c r="BQ37">
        <v>7686</v>
      </c>
      <c r="BR37">
        <v>41033</v>
      </c>
      <c r="BS37">
        <v>0</v>
      </c>
      <c r="BT37">
        <v>0</v>
      </c>
      <c r="BU37">
        <v>49335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453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4040</v>
      </c>
      <c r="CH37">
        <v>0</v>
      </c>
      <c r="CI37">
        <v>3874</v>
      </c>
      <c r="CJ37">
        <v>302</v>
      </c>
      <c r="CK37">
        <v>4157</v>
      </c>
    </row>
    <row r="38" spans="1:89" x14ac:dyDescent="0.35">
      <c r="A38" t="s">
        <v>35</v>
      </c>
      <c r="B38">
        <f t="shared" si="0"/>
        <v>1616</v>
      </c>
      <c r="C38">
        <f t="shared" si="1"/>
        <v>2839</v>
      </c>
      <c r="D38">
        <f t="shared" si="2"/>
        <v>83037</v>
      </c>
      <c r="E38">
        <f t="shared" si="3"/>
        <v>518</v>
      </c>
      <c r="F38">
        <f t="shared" si="4"/>
        <v>21</v>
      </c>
      <c r="G38">
        <f t="shared" si="5"/>
        <v>18711</v>
      </c>
      <c r="H38">
        <f t="shared" si="6"/>
        <v>15</v>
      </c>
      <c r="I38">
        <f t="shared" si="7"/>
        <v>-3493</v>
      </c>
      <c r="J38">
        <f t="shared" si="8"/>
        <v>0</v>
      </c>
      <c r="K38">
        <f t="shared" si="9"/>
        <v>16271</v>
      </c>
      <c r="L38">
        <f t="shared" si="10"/>
        <v>45002</v>
      </c>
      <c r="M38">
        <f t="shared" si="11"/>
        <v>1611</v>
      </c>
      <c r="N38">
        <f t="shared" si="12"/>
        <v>62285</v>
      </c>
      <c r="O38">
        <f t="shared" si="13"/>
        <v>12832</v>
      </c>
      <c r="P38">
        <f t="shared" si="14"/>
        <v>73505</v>
      </c>
      <c r="Q38">
        <f t="shared" si="15"/>
        <v>318</v>
      </c>
      <c r="R38">
        <f t="shared" si="16"/>
        <v>0</v>
      </c>
      <c r="S38">
        <f t="shared" si="17"/>
        <v>5896</v>
      </c>
      <c r="T38">
        <f t="shared" si="18"/>
        <v>11295</v>
      </c>
      <c r="U38">
        <f t="shared" si="19"/>
        <v>9383</v>
      </c>
      <c r="V38">
        <f t="shared" si="20"/>
        <v>87492</v>
      </c>
      <c r="W38">
        <v>152148</v>
      </c>
      <c r="X38">
        <v>149384</v>
      </c>
      <c r="Y38">
        <f t="shared" si="21"/>
        <v>2764</v>
      </c>
      <c r="Z38">
        <v>42866</v>
      </c>
      <c r="AB38">
        <v>0</v>
      </c>
      <c r="AC38">
        <v>0</v>
      </c>
      <c r="AD38">
        <v>1616</v>
      </c>
      <c r="AE38">
        <v>2839</v>
      </c>
      <c r="AF38">
        <v>1475</v>
      </c>
      <c r="AG38">
        <v>13054</v>
      </c>
      <c r="AH38">
        <v>32487</v>
      </c>
      <c r="AI38">
        <v>548</v>
      </c>
      <c r="AJ38">
        <v>5041</v>
      </c>
      <c r="AK38">
        <v>30432</v>
      </c>
      <c r="AL38">
        <v>518</v>
      </c>
      <c r="AM38">
        <v>0</v>
      </c>
      <c r="AN38">
        <v>0</v>
      </c>
      <c r="AO38">
        <v>21</v>
      </c>
      <c r="AP38">
        <v>0</v>
      </c>
      <c r="AQ38">
        <v>0</v>
      </c>
      <c r="AR38">
        <v>15000</v>
      </c>
      <c r="AS38">
        <v>3711</v>
      </c>
      <c r="AT38">
        <v>0</v>
      </c>
      <c r="AU38">
        <v>0</v>
      </c>
      <c r="AV38">
        <v>15</v>
      </c>
      <c r="AW38">
        <v>0</v>
      </c>
      <c r="AX38">
        <v>-3493</v>
      </c>
      <c r="AY38">
        <v>0</v>
      </c>
      <c r="AZ38">
        <v>0</v>
      </c>
      <c r="BA38">
        <v>9072</v>
      </c>
      <c r="BB38">
        <v>0</v>
      </c>
      <c r="BC38">
        <v>0</v>
      </c>
      <c r="BD38">
        <v>0</v>
      </c>
      <c r="BE38">
        <v>493</v>
      </c>
      <c r="BF38">
        <v>6706</v>
      </c>
      <c r="BG38">
        <v>43415</v>
      </c>
      <c r="BH38">
        <v>0</v>
      </c>
      <c r="BI38">
        <v>0</v>
      </c>
      <c r="BJ38">
        <v>1587</v>
      </c>
      <c r="BK38">
        <v>0</v>
      </c>
      <c r="BL38">
        <v>0</v>
      </c>
      <c r="BM38">
        <v>0</v>
      </c>
      <c r="BN38">
        <v>1611</v>
      </c>
      <c r="BO38">
        <v>34505</v>
      </c>
      <c r="BP38">
        <v>20023</v>
      </c>
      <c r="BQ38">
        <v>7757</v>
      </c>
      <c r="BR38">
        <v>12832</v>
      </c>
      <c r="BS38">
        <v>0</v>
      </c>
      <c r="BT38">
        <v>0</v>
      </c>
      <c r="BU38">
        <v>73505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318</v>
      </c>
      <c r="CB38">
        <v>0</v>
      </c>
      <c r="CC38">
        <v>0</v>
      </c>
      <c r="CD38">
        <v>0</v>
      </c>
      <c r="CE38">
        <v>0</v>
      </c>
      <c r="CF38">
        <v>0</v>
      </c>
      <c r="CG38">
        <v>5896</v>
      </c>
      <c r="CH38">
        <v>0</v>
      </c>
      <c r="CI38">
        <v>7085</v>
      </c>
      <c r="CJ38">
        <v>53</v>
      </c>
      <c r="CK38">
        <v>4157</v>
      </c>
    </row>
    <row r="39" spans="1:89" x14ac:dyDescent="0.35">
      <c r="A39" t="s">
        <v>36</v>
      </c>
      <c r="B39">
        <f t="shared" si="0"/>
        <v>7346</v>
      </c>
      <c r="C39">
        <f t="shared" si="1"/>
        <v>8627</v>
      </c>
      <c r="D39">
        <f t="shared" si="2"/>
        <v>89334</v>
      </c>
      <c r="E39">
        <f t="shared" si="3"/>
        <v>159</v>
      </c>
      <c r="F39">
        <f t="shared" si="4"/>
        <v>0</v>
      </c>
      <c r="G39">
        <f t="shared" si="5"/>
        <v>1779</v>
      </c>
      <c r="H39">
        <f t="shared" si="6"/>
        <v>0</v>
      </c>
      <c r="I39">
        <f t="shared" si="7"/>
        <v>5141</v>
      </c>
      <c r="J39">
        <f t="shared" si="8"/>
        <v>0</v>
      </c>
      <c r="K39">
        <f t="shared" si="9"/>
        <v>7337</v>
      </c>
      <c r="L39">
        <f t="shared" si="10"/>
        <v>153</v>
      </c>
      <c r="M39">
        <f t="shared" si="11"/>
        <v>5111</v>
      </c>
      <c r="N39">
        <f t="shared" si="12"/>
        <v>44124</v>
      </c>
      <c r="O39">
        <f t="shared" si="13"/>
        <v>8517</v>
      </c>
      <c r="P39">
        <f t="shared" si="14"/>
        <v>61340</v>
      </c>
      <c r="Q39">
        <f t="shared" si="15"/>
        <v>12</v>
      </c>
      <c r="R39">
        <f t="shared" si="16"/>
        <v>0</v>
      </c>
      <c r="S39">
        <f t="shared" si="17"/>
        <v>5958</v>
      </c>
      <c r="T39">
        <f t="shared" si="18"/>
        <v>5036</v>
      </c>
      <c r="U39">
        <f t="shared" si="19"/>
        <v>57966</v>
      </c>
      <c r="V39">
        <f t="shared" si="20"/>
        <v>105307</v>
      </c>
      <c r="W39">
        <v>70898</v>
      </c>
      <c r="X39">
        <v>64075</v>
      </c>
      <c r="Y39">
        <f t="shared" si="21"/>
        <v>6823</v>
      </c>
      <c r="Z39">
        <v>20985</v>
      </c>
      <c r="AB39">
        <v>0</v>
      </c>
      <c r="AC39">
        <v>393</v>
      </c>
      <c r="AD39">
        <v>6953</v>
      </c>
      <c r="AE39">
        <v>8627</v>
      </c>
      <c r="AF39">
        <v>1877</v>
      </c>
      <c r="AG39">
        <v>30284</v>
      </c>
      <c r="AH39">
        <v>49389</v>
      </c>
      <c r="AI39">
        <v>0</v>
      </c>
      <c r="AJ39">
        <v>7784</v>
      </c>
      <c r="AK39">
        <v>0</v>
      </c>
      <c r="AL39">
        <v>159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1779</v>
      </c>
      <c r="AT39">
        <v>0</v>
      </c>
      <c r="AU39">
        <v>0</v>
      </c>
      <c r="AV39">
        <v>0</v>
      </c>
      <c r="AW39">
        <v>0</v>
      </c>
      <c r="AX39">
        <v>5141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556</v>
      </c>
      <c r="BE39">
        <v>0</v>
      </c>
      <c r="BF39">
        <v>6781</v>
      </c>
      <c r="BG39">
        <v>0</v>
      </c>
      <c r="BH39">
        <v>0</v>
      </c>
      <c r="BI39">
        <v>12</v>
      </c>
      <c r="BJ39">
        <v>141</v>
      </c>
      <c r="BK39">
        <v>0</v>
      </c>
      <c r="BL39">
        <v>259</v>
      </c>
      <c r="BM39">
        <v>3523</v>
      </c>
      <c r="BN39">
        <v>1329</v>
      </c>
      <c r="BO39">
        <v>14255</v>
      </c>
      <c r="BP39">
        <v>23454</v>
      </c>
      <c r="BQ39">
        <v>6415</v>
      </c>
      <c r="BR39">
        <v>8517</v>
      </c>
      <c r="BS39">
        <v>0</v>
      </c>
      <c r="BT39">
        <v>0</v>
      </c>
      <c r="BU39">
        <v>61340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12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5958</v>
      </c>
      <c r="CH39">
        <v>0</v>
      </c>
      <c r="CI39">
        <v>2841</v>
      </c>
      <c r="CJ39">
        <v>1134</v>
      </c>
      <c r="CK39">
        <v>1061</v>
      </c>
    </row>
    <row r="40" spans="1:89" x14ac:dyDescent="0.35">
      <c r="A40" t="s">
        <v>37</v>
      </c>
      <c r="B40">
        <f t="shared" si="0"/>
        <v>0</v>
      </c>
      <c r="C40">
        <f t="shared" si="1"/>
        <v>188</v>
      </c>
      <c r="D40">
        <f t="shared" si="2"/>
        <v>23066</v>
      </c>
      <c r="E40">
        <f t="shared" si="3"/>
        <v>0</v>
      </c>
      <c r="F40">
        <f t="shared" si="4"/>
        <v>14</v>
      </c>
      <c r="G40">
        <f t="shared" si="5"/>
        <v>1004</v>
      </c>
      <c r="H40">
        <f t="shared" si="6"/>
        <v>0</v>
      </c>
      <c r="I40">
        <f t="shared" si="7"/>
        <v>0</v>
      </c>
      <c r="J40">
        <f t="shared" si="8"/>
        <v>0</v>
      </c>
      <c r="K40">
        <f t="shared" si="9"/>
        <v>38458</v>
      </c>
      <c r="L40">
        <f t="shared" si="10"/>
        <v>1209</v>
      </c>
      <c r="M40">
        <f t="shared" si="11"/>
        <v>7434</v>
      </c>
      <c r="N40">
        <f t="shared" si="12"/>
        <v>59969</v>
      </c>
      <c r="O40">
        <f t="shared" si="13"/>
        <v>2437</v>
      </c>
      <c r="P40">
        <f t="shared" si="14"/>
        <v>0</v>
      </c>
      <c r="Q40">
        <f t="shared" si="15"/>
        <v>3</v>
      </c>
      <c r="R40">
        <f t="shared" si="16"/>
        <v>0</v>
      </c>
      <c r="S40">
        <f t="shared" si="17"/>
        <v>4018</v>
      </c>
      <c r="T40">
        <f t="shared" si="18"/>
        <v>4918</v>
      </c>
      <c r="U40">
        <f t="shared" si="19"/>
        <v>-39180</v>
      </c>
      <c r="V40">
        <f t="shared" si="20"/>
        <v>23254</v>
      </c>
      <c r="W40">
        <v>40514</v>
      </c>
      <c r="X40">
        <v>34987</v>
      </c>
      <c r="Y40">
        <f t="shared" si="21"/>
        <v>5527</v>
      </c>
      <c r="Z40">
        <v>12724</v>
      </c>
      <c r="AB40">
        <v>0</v>
      </c>
      <c r="AC40">
        <v>0</v>
      </c>
      <c r="AD40">
        <v>0</v>
      </c>
      <c r="AE40">
        <v>188</v>
      </c>
      <c r="AF40">
        <v>0</v>
      </c>
      <c r="AG40">
        <v>9412</v>
      </c>
      <c r="AH40">
        <v>13634</v>
      </c>
      <c r="AI40">
        <v>0</v>
      </c>
      <c r="AJ40">
        <v>19</v>
      </c>
      <c r="AK40">
        <v>1</v>
      </c>
      <c r="AL40">
        <v>0</v>
      </c>
      <c r="AM40">
        <v>0</v>
      </c>
      <c r="AN40">
        <v>0</v>
      </c>
      <c r="AO40">
        <v>0</v>
      </c>
      <c r="AP40">
        <v>14</v>
      </c>
      <c r="AQ40">
        <v>0</v>
      </c>
      <c r="AR40">
        <v>0</v>
      </c>
      <c r="AS40">
        <v>1004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3940</v>
      </c>
      <c r="BB40">
        <v>0</v>
      </c>
      <c r="BC40">
        <v>0</v>
      </c>
      <c r="BD40">
        <v>32624</v>
      </c>
      <c r="BE40">
        <v>0</v>
      </c>
      <c r="BF40">
        <v>1894</v>
      </c>
      <c r="BG40">
        <v>0</v>
      </c>
      <c r="BH40">
        <v>0</v>
      </c>
      <c r="BI40">
        <v>0</v>
      </c>
      <c r="BJ40">
        <v>1209</v>
      </c>
      <c r="BK40">
        <v>0</v>
      </c>
      <c r="BL40">
        <v>4771</v>
      </c>
      <c r="BM40">
        <v>0</v>
      </c>
      <c r="BN40">
        <v>2663</v>
      </c>
      <c r="BO40">
        <v>24761</v>
      </c>
      <c r="BP40">
        <v>29811</v>
      </c>
      <c r="BQ40">
        <v>5397</v>
      </c>
      <c r="BR40">
        <v>2437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3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4018</v>
      </c>
      <c r="CH40">
        <v>0</v>
      </c>
      <c r="CI40">
        <v>888</v>
      </c>
      <c r="CJ40">
        <v>19</v>
      </c>
      <c r="CK40">
        <v>4011</v>
      </c>
    </row>
    <row r="41" spans="1:89" x14ac:dyDescent="0.35">
      <c r="A41" t="s">
        <v>38</v>
      </c>
      <c r="B41">
        <f t="shared" si="0"/>
        <v>0</v>
      </c>
      <c r="C41">
        <f t="shared" si="1"/>
        <v>682</v>
      </c>
      <c r="D41">
        <f t="shared" si="2"/>
        <v>58530</v>
      </c>
      <c r="E41">
        <f t="shared" si="3"/>
        <v>1563</v>
      </c>
      <c r="F41">
        <f t="shared" si="4"/>
        <v>0</v>
      </c>
      <c r="G41">
        <f t="shared" si="5"/>
        <v>832</v>
      </c>
      <c r="H41">
        <f t="shared" si="6"/>
        <v>0</v>
      </c>
      <c r="I41">
        <f t="shared" si="7"/>
        <v>522</v>
      </c>
      <c r="J41">
        <f t="shared" si="8"/>
        <v>0</v>
      </c>
      <c r="K41">
        <f t="shared" si="9"/>
        <v>9355</v>
      </c>
      <c r="L41">
        <f t="shared" si="10"/>
        <v>12397</v>
      </c>
      <c r="M41">
        <f t="shared" si="11"/>
        <v>2259</v>
      </c>
      <c r="N41">
        <f t="shared" si="12"/>
        <v>48269</v>
      </c>
      <c r="O41">
        <f t="shared" si="13"/>
        <v>5611</v>
      </c>
      <c r="P41">
        <f t="shared" si="14"/>
        <v>18050</v>
      </c>
      <c r="Q41">
        <f t="shared" si="15"/>
        <v>818</v>
      </c>
      <c r="R41">
        <f t="shared" si="16"/>
        <v>0</v>
      </c>
      <c r="S41">
        <f t="shared" si="17"/>
        <v>7602</v>
      </c>
      <c r="T41">
        <f t="shared" si="18"/>
        <v>5790</v>
      </c>
      <c r="U41">
        <f t="shared" si="19"/>
        <v>7417</v>
      </c>
      <c r="V41">
        <f t="shared" si="20"/>
        <v>59212</v>
      </c>
      <c r="W41">
        <v>79098</v>
      </c>
      <c r="X41">
        <v>74309</v>
      </c>
      <c r="Y41">
        <f t="shared" si="21"/>
        <v>4789</v>
      </c>
      <c r="Z41">
        <v>23786</v>
      </c>
      <c r="AB41">
        <v>0</v>
      </c>
      <c r="AC41">
        <v>0</v>
      </c>
      <c r="AD41">
        <v>0</v>
      </c>
      <c r="AE41">
        <v>682</v>
      </c>
      <c r="AF41">
        <v>0</v>
      </c>
      <c r="AG41">
        <v>25487</v>
      </c>
      <c r="AH41">
        <v>32266</v>
      </c>
      <c r="AI41">
        <v>226</v>
      </c>
      <c r="AJ41">
        <v>328</v>
      </c>
      <c r="AK41">
        <v>223</v>
      </c>
      <c r="AL41">
        <v>1563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832</v>
      </c>
      <c r="AT41">
        <v>0</v>
      </c>
      <c r="AU41">
        <v>0</v>
      </c>
      <c r="AV41">
        <v>0</v>
      </c>
      <c r="AW41">
        <v>0</v>
      </c>
      <c r="AX41">
        <v>522</v>
      </c>
      <c r="AY41">
        <v>0</v>
      </c>
      <c r="AZ41">
        <v>0</v>
      </c>
      <c r="BA41">
        <v>5913</v>
      </c>
      <c r="BB41">
        <v>0</v>
      </c>
      <c r="BC41">
        <v>0</v>
      </c>
      <c r="BD41">
        <v>0</v>
      </c>
      <c r="BE41">
        <v>968</v>
      </c>
      <c r="BF41">
        <v>2474</v>
      </c>
      <c r="BG41">
        <v>12012</v>
      </c>
      <c r="BH41">
        <v>0</v>
      </c>
      <c r="BI41">
        <v>0</v>
      </c>
      <c r="BJ41">
        <v>385</v>
      </c>
      <c r="BK41">
        <v>0</v>
      </c>
      <c r="BL41">
        <v>508</v>
      </c>
      <c r="BM41">
        <v>721</v>
      </c>
      <c r="BN41">
        <v>1030</v>
      </c>
      <c r="BO41">
        <v>32990</v>
      </c>
      <c r="BP41">
        <v>8892</v>
      </c>
      <c r="BQ41">
        <v>6387</v>
      </c>
      <c r="BR41">
        <v>5611</v>
      </c>
      <c r="BS41">
        <v>0</v>
      </c>
      <c r="BT41">
        <v>0</v>
      </c>
      <c r="BU41">
        <v>18050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818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7602</v>
      </c>
      <c r="CH41">
        <v>0</v>
      </c>
      <c r="CI41">
        <v>1994</v>
      </c>
      <c r="CJ41">
        <v>2439</v>
      </c>
      <c r="CK41">
        <v>1357</v>
      </c>
    </row>
    <row r="42" spans="1:89" x14ac:dyDescent="0.35">
      <c r="A42" t="s">
        <v>39</v>
      </c>
      <c r="B42">
        <f t="shared" si="0"/>
        <v>271</v>
      </c>
      <c r="C42">
        <f t="shared" si="1"/>
        <v>5620</v>
      </c>
      <c r="D42">
        <f t="shared" si="2"/>
        <v>178405</v>
      </c>
      <c r="E42">
        <f t="shared" si="3"/>
        <v>546</v>
      </c>
      <c r="F42">
        <f t="shared" si="4"/>
        <v>0</v>
      </c>
      <c r="G42">
        <f t="shared" si="5"/>
        <v>1936</v>
      </c>
      <c r="H42">
        <f t="shared" si="6"/>
        <v>0</v>
      </c>
      <c r="I42">
        <f t="shared" si="7"/>
        <v>-2375</v>
      </c>
      <c r="J42">
        <f t="shared" si="8"/>
        <v>854</v>
      </c>
      <c r="K42">
        <f t="shared" si="9"/>
        <v>18399</v>
      </c>
      <c r="L42">
        <f t="shared" si="10"/>
        <v>162</v>
      </c>
      <c r="M42">
        <f t="shared" si="11"/>
        <v>13615</v>
      </c>
      <c r="N42">
        <f t="shared" si="12"/>
        <v>37567</v>
      </c>
      <c r="O42">
        <f t="shared" si="13"/>
        <v>6999</v>
      </c>
      <c r="P42">
        <f t="shared" si="14"/>
        <v>148019</v>
      </c>
      <c r="Q42">
        <f t="shared" si="15"/>
        <v>56</v>
      </c>
      <c r="R42">
        <f t="shared" si="16"/>
        <v>0</v>
      </c>
      <c r="S42">
        <f t="shared" si="17"/>
        <v>12040</v>
      </c>
      <c r="T42">
        <f t="shared" si="18"/>
        <v>12747</v>
      </c>
      <c r="U42">
        <f t="shared" si="19"/>
        <v>138750</v>
      </c>
      <c r="V42">
        <f t="shared" si="20"/>
        <v>184296</v>
      </c>
      <c r="W42">
        <v>115000</v>
      </c>
      <c r="X42">
        <v>106721</v>
      </c>
      <c r="Y42">
        <f t="shared" si="21"/>
        <v>8279</v>
      </c>
      <c r="Z42">
        <v>36569</v>
      </c>
      <c r="AB42">
        <v>0</v>
      </c>
      <c r="AC42">
        <v>263</v>
      </c>
      <c r="AD42">
        <v>8</v>
      </c>
      <c r="AE42">
        <v>5620</v>
      </c>
      <c r="AF42">
        <v>369</v>
      </c>
      <c r="AG42">
        <v>54277</v>
      </c>
      <c r="AH42">
        <v>112132</v>
      </c>
      <c r="AI42">
        <v>284</v>
      </c>
      <c r="AJ42">
        <v>1017</v>
      </c>
      <c r="AK42">
        <v>10326</v>
      </c>
      <c r="AL42">
        <v>546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1936</v>
      </c>
      <c r="AT42">
        <v>0</v>
      </c>
      <c r="AU42">
        <v>0</v>
      </c>
      <c r="AV42">
        <v>0</v>
      </c>
      <c r="AW42">
        <v>851</v>
      </c>
      <c r="AX42">
        <v>-2375</v>
      </c>
      <c r="AY42">
        <v>3</v>
      </c>
      <c r="AZ42">
        <v>0</v>
      </c>
      <c r="BA42">
        <v>9159</v>
      </c>
      <c r="BB42">
        <v>0</v>
      </c>
      <c r="BC42">
        <v>0</v>
      </c>
      <c r="BD42">
        <v>2786</v>
      </c>
      <c r="BE42">
        <v>449</v>
      </c>
      <c r="BF42">
        <v>6005</v>
      </c>
      <c r="BG42">
        <v>0</v>
      </c>
      <c r="BH42">
        <v>0</v>
      </c>
      <c r="BI42">
        <v>0</v>
      </c>
      <c r="BJ42">
        <v>162</v>
      </c>
      <c r="BK42">
        <v>0</v>
      </c>
      <c r="BL42">
        <v>5349</v>
      </c>
      <c r="BM42">
        <v>1465</v>
      </c>
      <c r="BN42">
        <v>6801</v>
      </c>
      <c r="BO42">
        <v>24341</v>
      </c>
      <c r="BP42">
        <v>7781</v>
      </c>
      <c r="BQ42">
        <v>5445</v>
      </c>
      <c r="BR42">
        <v>6999</v>
      </c>
      <c r="BS42">
        <v>0</v>
      </c>
      <c r="BT42">
        <v>0</v>
      </c>
      <c r="BU42">
        <v>148019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56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12040</v>
      </c>
      <c r="CH42">
        <v>0</v>
      </c>
      <c r="CI42">
        <v>3180</v>
      </c>
      <c r="CJ42">
        <v>453</v>
      </c>
      <c r="CK42">
        <v>9114</v>
      </c>
    </row>
    <row r="43" spans="1:89" x14ac:dyDescent="0.35">
      <c r="A43" t="s">
        <v>40</v>
      </c>
      <c r="B43">
        <f t="shared" si="0"/>
        <v>0</v>
      </c>
      <c r="C43">
        <f t="shared" si="1"/>
        <v>3484</v>
      </c>
      <c r="D43">
        <f t="shared" si="2"/>
        <v>17192</v>
      </c>
      <c r="E43">
        <f t="shared" si="3"/>
        <v>1</v>
      </c>
      <c r="F43">
        <f t="shared" si="4"/>
        <v>0</v>
      </c>
      <c r="G43">
        <f t="shared" si="5"/>
        <v>259</v>
      </c>
      <c r="H43">
        <f t="shared" si="6"/>
        <v>108</v>
      </c>
      <c r="I43">
        <f t="shared" si="7"/>
        <v>25251</v>
      </c>
      <c r="J43">
        <f t="shared" si="8"/>
        <v>0</v>
      </c>
      <c r="K43">
        <f t="shared" si="9"/>
        <v>2600</v>
      </c>
      <c r="L43">
        <f t="shared" si="10"/>
        <v>12</v>
      </c>
      <c r="M43">
        <f t="shared" si="11"/>
        <v>941</v>
      </c>
      <c r="N43">
        <f t="shared" si="12"/>
        <v>17516</v>
      </c>
      <c r="O43">
        <f t="shared" si="13"/>
        <v>13414</v>
      </c>
      <c r="P43">
        <f t="shared" si="14"/>
        <v>11960</v>
      </c>
      <c r="Q43">
        <f t="shared" si="15"/>
        <v>73</v>
      </c>
      <c r="R43">
        <f t="shared" si="16"/>
        <v>745</v>
      </c>
      <c r="S43">
        <f t="shared" si="17"/>
        <v>3939</v>
      </c>
      <c r="T43">
        <f t="shared" si="18"/>
        <v>2183</v>
      </c>
      <c r="U43">
        <f t="shared" si="19"/>
        <v>14980</v>
      </c>
      <c r="V43">
        <f t="shared" si="20"/>
        <v>20676</v>
      </c>
      <c r="W43">
        <v>49269</v>
      </c>
      <c r="X43">
        <v>46126</v>
      </c>
      <c r="Y43">
        <f t="shared" si="21"/>
        <v>3143</v>
      </c>
      <c r="Z43">
        <v>11293</v>
      </c>
      <c r="AB43">
        <v>0</v>
      </c>
      <c r="AC43">
        <v>0</v>
      </c>
      <c r="AD43">
        <v>0</v>
      </c>
      <c r="AE43">
        <v>3484</v>
      </c>
      <c r="AF43">
        <v>0</v>
      </c>
      <c r="AG43">
        <v>11397</v>
      </c>
      <c r="AH43">
        <v>4611</v>
      </c>
      <c r="AI43">
        <v>235</v>
      </c>
      <c r="AJ43">
        <v>98</v>
      </c>
      <c r="AK43">
        <v>851</v>
      </c>
      <c r="AL43">
        <v>1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259</v>
      </c>
      <c r="AT43">
        <v>0</v>
      </c>
      <c r="AU43">
        <v>0</v>
      </c>
      <c r="AV43">
        <v>108</v>
      </c>
      <c r="AW43">
        <v>0</v>
      </c>
      <c r="AX43">
        <v>25251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2600</v>
      </c>
      <c r="BG43">
        <v>0</v>
      </c>
      <c r="BH43">
        <v>0</v>
      </c>
      <c r="BI43">
        <v>0</v>
      </c>
      <c r="BJ43">
        <v>12</v>
      </c>
      <c r="BK43">
        <v>0</v>
      </c>
      <c r="BL43">
        <v>0</v>
      </c>
      <c r="BM43">
        <v>0</v>
      </c>
      <c r="BN43">
        <v>941</v>
      </c>
      <c r="BO43">
        <v>13822</v>
      </c>
      <c r="BP43">
        <v>676</v>
      </c>
      <c r="BQ43">
        <v>3018</v>
      </c>
      <c r="BR43">
        <v>13414</v>
      </c>
      <c r="BS43">
        <v>0</v>
      </c>
      <c r="BT43">
        <v>0</v>
      </c>
      <c r="BU43">
        <v>11960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73</v>
      </c>
      <c r="CB43">
        <v>0</v>
      </c>
      <c r="CC43">
        <v>0</v>
      </c>
      <c r="CD43">
        <v>1000</v>
      </c>
      <c r="CE43">
        <v>0</v>
      </c>
      <c r="CF43">
        <v>-255</v>
      </c>
      <c r="CG43">
        <v>3939</v>
      </c>
      <c r="CH43">
        <v>0</v>
      </c>
      <c r="CI43">
        <v>0</v>
      </c>
      <c r="CJ43">
        <v>0</v>
      </c>
      <c r="CK43">
        <v>2183</v>
      </c>
    </row>
    <row r="44" spans="1:89" x14ac:dyDescent="0.35">
      <c r="A44" t="s">
        <v>41</v>
      </c>
      <c r="B44">
        <f t="shared" si="0"/>
        <v>376</v>
      </c>
      <c r="C44">
        <f t="shared" si="1"/>
        <v>5206</v>
      </c>
      <c r="D44">
        <f t="shared" si="2"/>
        <v>59824</v>
      </c>
      <c r="E44">
        <f t="shared" si="3"/>
        <v>204</v>
      </c>
      <c r="F44">
        <f t="shared" si="4"/>
        <v>4120</v>
      </c>
      <c r="G44">
        <f t="shared" si="5"/>
        <v>249</v>
      </c>
      <c r="H44">
        <f t="shared" si="6"/>
        <v>0</v>
      </c>
      <c r="I44">
        <f t="shared" si="7"/>
        <v>-61</v>
      </c>
      <c r="J44">
        <f t="shared" si="8"/>
        <v>0</v>
      </c>
      <c r="K44">
        <f t="shared" si="9"/>
        <v>19726</v>
      </c>
      <c r="L44">
        <f t="shared" si="10"/>
        <v>48</v>
      </c>
      <c r="M44">
        <f t="shared" si="11"/>
        <v>2132</v>
      </c>
      <c r="N44">
        <f t="shared" si="12"/>
        <v>45204</v>
      </c>
      <c r="O44">
        <f t="shared" si="13"/>
        <v>4659</v>
      </c>
      <c r="P44">
        <f t="shared" si="14"/>
        <v>22086</v>
      </c>
      <c r="Q44">
        <f t="shared" si="15"/>
        <v>7</v>
      </c>
      <c r="R44">
        <f t="shared" si="16"/>
        <v>3184</v>
      </c>
      <c r="S44">
        <f t="shared" si="17"/>
        <v>4695</v>
      </c>
      <c r="T44">
        <f t="shared" si="18"/>
        <v>11988</v>
      </c>
      <c r="U44">
        <f t="shared" si="19"/>
        <v>15685</v>
      </c>
      <c r="V44">
        <f t="shared" si="20"/>
        <v>65406</v>
      </c>
      <c r="W44">
        <v>98782</v>
      </c>
      <c r="X44">
        <v>91529</v>
      </c>
      <c r="Y44">
        <f t="shared" si="21"/>
        <v>7253</v>
      </c>
      <c r="Z44">
        <v>26014</v>
      </c>
      <c r="AB44">
        <v>0</v>
      </c>
      <c r="AC44">
        <v>372</v>
      </c>
      <c r="AD44">
        <v>4</v>
      </c>
      <c r="AE44">
        <v>5206</v>
      </c>
      <c r="AF44">
        <v>160</v>
      </c>
      <c r="AG44">
        <v>21495</v>
      </c>
      <c r="AH44">
        <v>35555</v>
      </c>
      <c r="AI44">
        <v>0</v>
      </c>
      <c r="AJ44">
        <v>1540</v>
      </c>
      <c r="AK44">
        <v>1074</v>
      </c>
      <c r="AL44">
        <v>204</v>
      </c>
      <c r="AM44">
        <v>0</v>
      </c>
      <c r="AN44">
        <v>0</v>
      </c>
      <c r="AO44">
        <v>0</v>
      </c>
      <c r="AP44">
        <v>0</v>
      </c>
      <c r="AQ44">
        <v>4120</v>
      </c>
      <c r="AR44">
        <v>0</v>
      </c>
      <c r="AS44">
        <v>249</v>
      </c>
      <c r="AT44">
        <v>0</v>
      </c>
      <c r="AU44">
        <v>0</v>
      </c>
      <c r="AV44">
        <v>0</v>
      </c>
      <c r="AW44">
        <v>0</v>
      </c>
      <c r="AX44">
        <v>-61</v>
      </c>
      <c r="AY44">
        <v>0</v>
      </c>
      <c r="AZ44">
        <v>0</v>
      </c>
      <c r="BA44">
        <v>7026</v>
      </c>
      <c r="BB44">
        <v>0</v>
      </c>
      <c r="BC44">
        <v>0</v>
      </c>
      <c r="BD44">
        <v>10188</v>
      </c>
      <c r="BE44">
        <v>0</v>
      </c>
      <c r="BF44">
        <v>2512</v>
      </c>
      <c r="BG44">
        <v>0</v>
      </c>
      <c r="BH44">
        <v>0</v>
      </c>
      <c r="BI44">
        <v>0</v>
      </c>
      <c r="BJ44">
        <v>48</v>
      </c>
      <c r="BK44">
        <v>0</v>
      </c>
      <c r="BL44">
        <v>0</v>
      </c>
      <c r="BM44">
        <v>0</v>
      </c>
      <c r="BN44">
        <v>2132</v>
      </c>
      <c r="BO44">
        <v>20174</v>
      </c>
      <c r="BP44">
        <v>23647</v>
      </c>
      <c r="BQ44">
        <v>1383</v>
      </c>
      <c r="BR44">
        <v>4659</v>
      </c>
      <c r="BS44">
        <v>0</v>
      </c>
      <c r="BT44">
        <v>0</v>
      </c>
      <c r="BU44">
        <v>22086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7</v>
      </c>
      <c r="CB44">
        <v>0</v>
      </c>
      <c r="CC44">
        <v>0</v>
      </c>
      <c r="CD44">
        <v>0</v>
      </c>
      <c r="CE44">
        <v>0</v>
      </c>
      <c r="CF44">
        <v>3184</v>
      </c>
      <c r="CG44">
        <v>4695</v>
      </c>
      <c r="CH44">
        <v>0</v>
      </c>
      <c r="CI44">
        <v>4922</v>
      </c>
      <c r="CJ44">
        <v>4187</v>
      </c>
      <c r="CK44">
        <v>2879</v>
      </c>
    </row>
    <row r="45" spans="1:89" x14ac:dyDescent="0.35">
      <c r="A45" t="s">
        <v>42</v>
      </c>
      <c r="B45">
        <f t="shared" si="0"/>
        <v>8</v>
      </c>
      <c r="C45">
        <f t="shared" si="1"/>
        <v>14959</v>
      </c>
      <c r="D45">
        <f t="shared" si="2"/>
        <v>59179</v>
      </c>
      <c r="E45">
        <f t="shared" si="3"/>
        <v>738</v>
      </c>
      <c r="F45">
        <f t="shared" si="4"/>
        <v>108</v>
      </c>
      <c r="G45">
        <f t="shared" si="5"/>
        <v>5025</v>
      </c>
      <c r="H45">
        <f t="shared" si="6"/>
        <v>0</v>
      </c>
      <c r="I45">
        <f t="shared" si="7"/>
        <v>47302</v>
      </c>
      <c r="J45">
        <f t="shared" si="8"/>
        <v>0</v>
      </c>
      <c r="K45">
        <f t="shared" si="9"/>
        <v>2561</v>
      </c>
      <c r="L45">
        <f t="shared" si="10"/>
        <v>45</v>
      </c>
      <c r="M45">
        <f t="shared" si="11"/>
        <v>10338</v>
      </c>
      <c r="N45">
        <f t="shared" si="12"/>
        <v>41978</v>
      </c>
      <c r="O45">
        <f t="shared" si="13"/>
        <v>14171</v>
      </c>
      <c r="P45">
        <f t="shared" si="14"/>
        <v>52380</v>
      </c>
      <c r="Q45">
        <f t="shared" si="15"/>
        <v>5</v>
      </c>
      <c r="R45">
        <f t="shared" si="16"/>
        <v>12087</v>
      </c>
      <c r="S45">
        <f t="shared" si="17"/>
        <v>4260</v>
      </c>
      <c r="T45">
        <f t="shared" si="18"/>
        <v>15381</v>
      </c>
      <c r="U45">
        <f t="shared" si="19"/>
        <v>66036</v>
      </c>
      <c r="V45">
        <f t="shared" si="20"/>
        <v>74146</v>
      </c>
      <c r="W45">
        <v>85393</v>
      </c>
      <c r="X45">
        <v>83136</v>
      </c>
      <c r="Y45">
        <f t="shared" si="21"/>
        <v>2257</v>
      </c>
      <c r="Z45">
        <v>24639</v>
      </c>
      <c r="AB45">
        <v>0</v>
      </c>
      <c r="AC45">
        <v>8</v>
      </c>
      <c r="AD45">
        <v>0</v>
      </c>
      <c r="AE45">
        <v>14959</v>
      </c>
      <c r="AF45">
        <v>0</v>
      </c>
      <c r="AG45">
        <v>37850</v>
      </c>
      <c r="AH45">
        <v>17170</v>
      </c>
      <c r="AI45">
        <v>0</v>
      </c>
      <c r="AJ45">
        <v>2329</v>
      </c>
      <c r="AK45">
        <v>1830</v>
      </c>
      <c r="AL45">
        <v>287</v>
      </c>
      <c r="AM45">
        <v>451</v>
      </c>
      <c r="AN45">
        <v>0</v>
      </c>
      <c r="AO45">
        <v>0</v>
      </c>
      <c r="AP45">
        <v>108</v>
      </c>
      <c r="AQ45">
        <v>0</v>
      </c>
      <c r="AR45">
        <v>4305</v>
      </c>
      <c r="AS45">
        <v>720</v>
      </c>
      <c r="AT45">
        <v>0</v>
      </c>
      <c r="AU45">
        <v>0</v>
      </c>
      <c r="AV45">
        <v>0</v>
      </c>
      <c r="AW45">
        <v>0</v>
      </c>
      <c r="AX45">
        <v>47302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88</v>
      </c>
      <c r="BF45">
        <v>2473</v>
      </c>
      <c r="BG45">
        <v>0</v>
      </c>
      <c r="BH45">
        <v>0</v>
      </c>
      <c r="BI45">
        <v>0</v>
      </c>
      <c r="BJ45">
        <v>45</v>
      </c>
      <c r="BK45">
        <v>0</v>
      </c>
      <c r="BL45">
        <v>6433</v>
      </c>
      <c r="BM45">
        <v>1057</v>
      </c>
      <c r="BN45">
        <v>2848</v>
      </c>
      <c r="BO45">
        <v>20089</v>
      </c>
      <c r="BP45">
        <v>15827</v>
      </c>
      <c r="BQ45">
        <v>6062</v>
      </c>
      <c r="BR45">
        <v>14171</v>
      </c>
      <c r="BS45">
        <v>0</v>
      </c>
      <c r="BT45">
        <v>0</v>
      </c>
      <c r="BU45">
        <v>52380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5</v>
      </c>
      <c r="CB45">
        <v>0</v>
      </c>
      <c r="CC45">
        <v>0</v>
      </c>
      <c r="CD45">
        <v>0</v>
      </c>
      <c r="CE45">
        <v>8000</v>
      </c>
      <c r="CF45">
        <v>4087</v>
      </c>
      <c r="CG45">
        <v>4260</v>
      </c>
      <c r="CH45">
        <v>0</v>
      </c>
      <c r="CI45">
        <v>7341</v>
      </c>
      <c r="CJ45">
        <v>1625</v>
      </c>
      <c r="CK45">
        <v>6415</v>
      </c>
    </row>
    <row r="46" spans="1:89" x14ac:dyDescent="0.35">
      <c r="A46" t="s">
        <v>43</v>
      </c>
      <c r="B46">
        <f t="shared" si="0"/>
        <v>34</v>
      </c>
      <c r="C46">
        <f t="shared" si="1"/>
        <v>8576</v>
      </c>
      <c r="D46">
        <f t="shared" si="2"/>
        <v>33087</v>
      </c>
      <c r="E46">
        <f t="shared" si="3"/>
        <v>4814</v>
      </c>
      <c r="F46">
        <f t="shared" si="4"/>
        <v>0</v>
      </c>
      <c r="G46">
        <f t="shared" si="5"/>
        <v>3612</v>
      </c>
      <c r="H46">
        <f t="shared" si="6"/>
        <v>297</v>
      </c>
      <c r="I46">
        <f t="shared" si="7"/>
        <v>-2365</v>
      </c>
      <c r="J46">
        <f t="shared" si="8"/>
        <v>0</v>
      </c>
      <c r="K46">
        <f t="shared" si="9"/>
        <v>9311</v>
      </c>
      <c r="L46">
        <f t="shared" si="10"/>
        <v>31262</v>
      </c>
      <c r="M46">
        <f t="shared" si="11"/>
        <v>785</v>
      </c>
      <c r="N46">
        <f t="shared" si="12"/>
        <v>49910</v>
      </c>
      <c r="O46">
        <f t="shared" si="13"/>
        <v>5818</v>
      </c>
      <c r="P46">
        <f t="shared" si="14"/>
        <v>15003</v>
      </c>
      <c r="Q46">
        <f t="shared" si="15"/>
        <v>0</v>
      </c>
      <c r="R46">
        <f t="shared" si="16"/>
        <v>0</v>
      </c>
      <c r="S46">
        <f t="shared" si="17"/>
        <v>10381</v>
      </c>
      <c r="T46">
        <f t="shared" si="18"/>
        <v>8301</v>
      </c>
      <c r="U46">
        <f t="shared" si="19"/>
        <v>-11582</v>
      </c>
      <c r="V46">
        <f t="shared" si="20"/>
        <v>41697</v>
      </c>
      <c r="W46">
        <v>80643</v>
      </c>
      <c r="X46">
        <v>70085</v>
      </c>
      <c r="Y46">
        <f t="shared" si="21"/>
        <v>10558</v>
      </c>
      <c r="Z46">
        <v>23121</v>
      </c>
      <c r="AB46">
        <v>0</v>
      </c>
      <c r="AC46">
        <v>34</v>
      </c>
      <c r="AD46">
        <v>0</v>
      </c>
      <c r="AE46">
        <v>8576</v>
      </c>
      <c r="AF46">
        <v>0</v>
      </c>
      <c r="AG46">
        <v>23622</v>
      </c>
      <c r="AH46">
        <v>7945</v>
      </c>
      <c r="AI46">
        <v>783</v>
      </c>
      <c r="AJ46">
        <v>655</v>
      </c>
      <c r="AK46">
        <v>82</v>
      </c>
      <c r="AL46">
        <v>4814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1350</v>
      </c>
      <c r="AS46">
        <v>2262</v>
      </c>
      <c r="AT46">
        <v>0</v>
      </c>
      <c r="AU46">
        <v>0</v>
      </c>
      <c r="AV46">
        <v>297</v>
      </c>
      <c r="AW46">
        <v>0</v>
      </c>
      <c r="AX46">
        <v>-2365</v>
      </c>
      <c r="AY46">
        <v>0</v>
      </c>
      <c r="AZ46">
        <v>0</v>
      </c>
      <c r="BA46">
        <v>5757</v>
      </c>
      <c r="BB46">
        <v>0</v>
      </c>
      <c r="BC46">
        <v>0</v>
      </c>
      <c r="BD46">
        <v>0</v>
      </c>
      <c r="BE46">
        <v>666</v>
      </c>
      <c r="BF46">
        <v>2888</v>
      </c>
      <c r="BG46">
        <v>31118</v>
      </c>
      <c r="BH46">
        <v>0</v>
      </c>
      <c r="BI46">
        <v>0</v>
      </c>
      <c r="BJ46">
        <v>144</v>
      </c>
      <c r="BK46">
        <v>0</v>
      </c>
      <c r="BL46">
        <v>0</v>
      </c>
      <c r="BM46">
        <v>0</v>
      </c>
      <c r="BN46">
        <v>785</v>
      </c>
      <c r="BO46">
        <v>17265</v>
      </c>
      <c r="BP46">
        <v>21536</v>
      </c>
      <c r="BQ46">
        <v>11109</v>
      </c>
      <c r="BR46">
        <v>5818</v>
      </c>
      <c r="BS46">
        <v>0</v>
      </c>
      <c r="BT46">
        <v>0</v>
      </c>
      <c r="BU46">
        <v>15003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10381</v>
      </c>
      <c r="CH46">
        <v>0</v>
      </c>
      <c r="CI46">
        <v>7772</v>
      </c>
      <c r="CJ46">
        <v>529</v>
      </c>
      <c r="CK46">
        <v>0</v>
      </c>
    </row>
    <row r="47" spans="1:89" x14ac:dyDescent="0.35">
      <c r="A47" t="s">
        <v>44</v>
      </c>
      <c r="B47">
        <f t="shared" si="0"/>
        <v>172</v>
      </c>
      <c r="C47">
        <f t="shared" si="1"/>
        <v>2099</v>
      </c>
      <c r="D47">
        <f t="shared" si="2"/>
        <v>63057</v>
      </c>
      <c r="E47">
        <f t="shared" si="3"/>
        <v>138</v>
      </c>
      <c r="F47">
        <f t="shared" si="4"/>
        <v>2710</v>
      </c>
      <c r="G47">
        <f t="shared" si="5"/>
        <v>2371</v>
      </c>
      <c r="H47">
        <f t="shared" si="6"/>
        <v>50</v>
      </c>
      <c r="I47">
        <f t="shared" si="7"/>
        <v>8404</v>
      </c>
      <c r="J47">
        <f t="shared" si="8"/>
        <v>0</v>
      </c>
      <c r="K47">
        <f t="shared" si="9"/>
        <v>48361</v>
      </c>
      <c r="L47">
        <f t="shared" si="10"/>
        <v>438</v>
      </c>
      <c r="M47">
        <f t="shared" si="11"/>
        <v>1220</v>
      </c>
      <c r="N47">
        <f t="shared" si="12"/>
        <v>46760</v>
      </c>
      <c r="O47">
        <f t="shared" si="13"/>
        <v>23077</v>
      </c>
      <c r="P47">
        <f t="shared" si="14"/>
        <v>32597</v>
      </c>
      <c r="Q47">
        <f t="shared" si="15"/>
        <v>10</v>
      </c>
      <c r="R47">
        <f t="shared" si="16"/>
        <v>0</v>
      </c>
      <c r="S47">
        <f t="shared" si="17"/>
        <v>19682</v>
      </c>
      <c r="T47">
        <f t="shared" si="18"/>
        <v>6893</v>
      </c>
      <c r="U47">
        <f t="shared" si="19"/>
        <v>4032</v>
      </c>
      <c r="V47">
        <f t="shared" si="20"/>
        <v>65328</v>
      </c>
      <c r="W47">
        <v>125544</v>
      </c>
      <c r="X47">
        <v>116937</v>
      </c>
      <c r="Y47">
        <f t="shared" si="21"/>
        <v>8607</v>
      </c>
      <c r="Z47">
        <v>33979</v>
      </c>
      <c r="AB47">
        <v>0</v>
      </c>
      <c r="AC47">
        <v>157</v>
      </c>
      <c r="AD47">
        <v>15</v>
      </c>
      <c r="AE47">
        <v>2099</v>
      </c>
      <c r="AF47">
        <v>67</v>
      </c>
      <c r="AG47">
        <v>27631</v>
      </c>
      <c r="AH47">
        <v>34745</v>
      </c>
      <c r="AI47">
        <v>204</v>
      </c>
      <c r="AJ47">
        <v>336</v>
      </c>
      <c r="AK47">
        <v>74</v>
      </c>
      <c r="AL47">
        <v>138</v>
      </c>
      <c r="AM47">
        <v>0</v>
      </c>
      <c r="AN47">
        <v>0</v>
      </c>
      <c r="AO47">
        <v>2710</v>
      </c>
      <c r="AP47">
        <v>0</v>
      </c>
      <c r="AQ47">
        <v>0</v>
      </c>
      <c r="AR47">
        <v>0</v>
      </c>
      <c r="AS47">
        <v>2371</v>
      </c>
      <c r="AT47">
        <v>0</v>
      </c>
      <c r="AU47">
        <v>0</v>
      </c>
      <c r="AV47">
        <v>50</v>
      </c>
      <c r="AW47">
        <v>0</v>
      </c>
      <c r="AX47">
        <v>8404</v>
      </c>
      <c r="AY47">
        <v>0</v>
      </c>
      <c r="AZ47">
        <v>0</v>
      </c>
      <c r="BA47">
        <v>14664</v>
      </c>
      <c r="BB47">
        <v>0</v>
      </c>
      <c r="BC47">
        <v>0</v>
      </c>
      <c r="BD47">
        <v>30214</v>
      </c>
      <c r="BE47">
        <v>1714</v>
      </c>
      <c r="BF47">
        <v>1769</v>
      </c>
      <c r="BG47">
        <v>0</v>
      </c>
      <c r="BH47">
        <v>0</v>
      </c>
      <c r="BI47">
        <v>0</v>
      </c>
      <c r="BJ47">
        <v>438</v>
      </c>
      <c r="BK47">
        <v>0</v>
      </c>
      <c r="BL47">
        <v>0</v>
      </c>
      <c r="BM47">
        <v>-8</v>
      </c>
      <c r="BN47">
        <v>1228</v>
      </c>
      <c r="BO47">
        <v>16794</v>
      </c>
      <c r="BP47">
        <v>26809</v>
      </c>
      <c r="BQ47">
        <v>3157</v>
      </c>
      <c r="BR47">
        <v>23077</v>
      </c>
      <c r="BS47">
        <v>0</v>
      </c>
      <c r="BT47">
        <v>0</v>
      </c>
      <c r="BU47">
        <v>32597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10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19682</v>
      </c>
      <c r="CH47">
        <v>0</v>
      </c>
      <c r="CI47">
        <v>3090</v>
      </c>
      <c r="CJ47">
        <v>491</v>
      </c>
      <c r="CK47">
        <v>3312</v>
      </c>
    </row>
    <row r="48" spans="1:89" x14ac:dyDescent="0.35">
      <c r="A48" t="s">
        <v>45</v>
      </c>
      <c r="B48">
        <f t="shared" si="0"/>
        <v>4766</v>
      </c>
      <c r="C48">
        <f t="shared" si="1"/>
        <v>70408</v>
      </c>
      <c r="D48">
        <f t="shared" si="2"/>
        <v>445230</v>
      </c>
      <c r="E48">
        <f t="shared" si="3"/>
        <v>2387</v>
      </c>
      <c r="F48">
        <f t="shared" si="4"/>
        <v>60741</v>
      </c>
      <c r="G48">
        <f t="shared" si="5"/>
        <v>71637</v>
      </c>
      <c r="H48">
        <f t="shared" si="6"/>
        <v>16701</v>
      </c>
      <c r="I48">
        <f t="shared" si="7"/>
        <v>13879</v>
      </c>
      <c r="J48">
        <f t="shared" si="8"/>
        <v>593</v>
      </c>
      <c r="K48">
        <f t="shared" si="9"/>
        <v>55493</v>
      </c>
      <c r="L48">
        <f t="shared" si="10"/>
        <v>144</v>
      </c>
      <c r="M48">
        <f t="shared" si="11"/>
        <v>72063</v>
      </c>
      <c r="N48">
        <f t="shared" si="12"/>
        <v>159882</v>
      </c>
      <c r="O48">
        <f t="shared" si="13"/>
        <v>61841</v>
      </c>
      <c r="P48">
        <f t="shared" si="14"/>
        <v>377457</v>
      </c>
      <c r="Q48">
        <f t="shared" si="15"/>
        <v>409</v>
      </c>
      <c r="R48">
        <f t="shared" si="16"/>
        <v>1691</v>
      </c>
      <c r="S48">
        <f t="shared" si="17"/>
        <v>23660</v>
      </c>
      <c r="T48">
        <f t="shared" si="18"/>
        <v>189103</v>
      </c>
      <c r="U48">
        <f t="shared" si="19"/>
        <v>315541</v>
      </c>
      <c r="V48">
        <f t="shared" si="20"/>
        <v>520404</v>
      </c>
      <c r="W48">
        <v>830916</v>
      </c>
      <c r="X48">
        <v>837465</v>
      </c>
      <c r="Y48">
        <f t="shared" si="21"/>
        <v>-6549</v>
      </c>
      <c r="Z48">
        <v>188078</v>
      </c>
      <c r="AB48">
        <v>0</v>
      </c>
      <c r="AC48">
        <v>4723</v>
      </c>
      <c r="AD48">
        <v>43</v>
      </c>
      <c r="AE48">
        <v>70408</v>
      </c>
      <c r="AF48">
        <v>26</v>
      </c>
      <c r="AG48">
        <v>155004</v>
      </c>
      <c r="AH48">
        <v>247447</v>
      </c>
      <c r="AI48">
        <v>9294</v>
      </c>
      <c r="AJ48">
        <v>12788</v>
      </c>
      <c r="AK48">
        <v>20671</v>
      </c>
      <c r="AL48">
        <v>0</v>
      </c>
      <c r="AM48">
        <v>0</v>
      </c>
      <c r="AN48">
        <v>2387</v>
      </c>
      <c r="AO48">
        <v>47650</v>
      </c>
      <c r="AP48">
        <v>0</v>
      </c>
      <c r="AQ48">
        <v>13091</v>
      </c>
      <c r="AR48">
        <v>208</v>
      </c>
      <c r="AS48">
        <v>71429</v>
      </c>
      <c r="AT48">
        <v>0</v>
      </c>
      <c r="AU48">
        <v>0</v>
      </c>
      <c r="AV48">
        <v>16701</v>
      </c>
      <c r="AW48">
        <v>500</v>
      </c>
      <c r="AX48">
        <v>13879</v>
      </c>
      <c r="AY48">
        <v>93</v>
      </c>
      <c r="AZ48">
        <v>0</v>
      </c>
      <c r="BA48">
        <v>4853</v>
      </c>
      <c r="BB48">
        <v>0</v>
      </c>
      <c r="BC48">
        <v>0</v>
      </c>
      <c r="BD48">
        <v>25096</v>
      </c>
      <c r="BE48">
        <v>0</v>
      </c>
      <c r="BF48">
        <v>25544</v>
      </c>
      <c r="BG48">
        <v>0</v>
      </c>
      <c r="BH48">
        <v>0</v>
      </c>
      <c r="BI48">
        <v>0</v>
      </c>
      <c r="BJ48">
        <v>144</v>
      </c>
      <c r="BK48">
        <v>2233</v>
      </c>
      <c r="BL48">
        <v>4889</v>
      </c>
      <c r="BM48">
        <v>1458</v>
      </c>
      <c r="BN48">
        <v>63483</v>
      </c>
      <c r="BO48">
        <v>104190</v>
      </c>
      <c r="BP48">
        <v>46618</v>
      </c>
      <c r="BQ48">
        <v>9074</v>
      </c>
      <c r="BR48">
        <v>61841</v>
      </c>
      <c r="BS48">
        <v>0</v>
      </c>
      <c r="BT48">
        <v>0</v>
      </c>
      <c r="BU48">
        <v>377294</v>
      </c>
      <c r="BV48">
        <v>163</v>
      </c>
      <c r="BW48">
        <v>0</v>
      </c>
      <c r="BX48">
        <v>0</v>
      </c>
      <c r="BY48">
        <v>0</v>
      </c>
      <c r="BZ48">
        <v>0</v>
      </c>
      <c r="CA48">
        <v>409</v>
      </c>
      <c r="CB48">
        <v>0</v>
      </c>
      <c r="CC48">
        <v>0</v>
      </c>
      <c r="CD48">
        <v>0</v>
      </c>
      <c r="CE48">
        <v>0</v>
      </c>
      <c r="CF48">
        <v>1691</v>
      </c>
      <c r="CG48">
        <v>23660</v>
      </c>
      <c r="CH48">
        <v>300</v>
      </c>
      <c r="CI48">
        <v>121566</v>
      </c>
      <c r="CJ48">
        <v>1727</v>
      </c>
      <c r="CK48">
        <v>65510</v>
      </c>
    </row>
    <row r="49" spans="1:89" x14ac:dyDescent="0.35">
      <c r="A49" t="s">
        <v>46</v>
      </c>
      <c r="B49">
        <f t="shared" si="0"/>
        <v>93</v>
      </c>
      <c r="C49">
        <f t="shared" si="1"/>
        <v>4829</v>
      </c>
      <c r="D49">
        <f t="shared" si="2"/>
        <v>48944</v>
      </c>
      <c r="E49">
        <f t="shared" si="3"/>
        <v>306</v>
      </c>
      <c r="F49">
        <f t="shared" si="4"/>
        <v>2386</v>
      </c>
      <c r="G49">
        <f t="shared" si="5"/>
        <v>9168</v>
      </c>
      <c r="H49">
        <f t="shared" si="6"/>
        <v>0</v>
      </c>
      <c r="I49">
        <f t="shared" si="7"/>
        <v>716</v>
      </c>
      <c r="J49">
        <f t="shared" si="8"/>
        <v>0</v>
      </c>
      <c r="K49">
        <f t="shared" si="9"/>
        <v>8951</v>
      </c>
      <c r="L49">
        <f t="shared" si="10"/>
        <v>29697</v>
      </c>
      <c r="M49">
        <f t="shared" si="11"/>
        <v>4970</v>
      </c>
      <c r="N49">
        <f t="shared" si="12"/>
        <v>70701</v>
      </c>
      <c r="O49">
        <f t="shared" si="13"/>
        <v>11632</v>
      </c>
      <c r="P49">
        <f t="shared" si="14"/>
        <v>11765</v>
      </c>
      <c r="Q49">
        <f t="shared" si="15"/>
        <v>8</v>
      </c>
      <c r="R49">
        <f t="shared" si="16"/>
        <v>0</v>
      </c>
      <c r="S49">
        <f t="shared" si="17"/>
        <v>7608</v>
      </c>
      <c r="T49">
        <f t="shared" si="18"/>
        <v>8308</v>
      </c>
      <c r="U49">
        <f t="shared" si="19"/>
        <v>-27483</v>
      </c>
      <c r="V49">
        <f t="shared" si="20"/>
        <v>53866</v>
      </c>
      <c r="W49">
        <v>109781</v>
      </c>
      <c r="X49">
        <v>104971</v>
      </c>
      <c r="Y49">
        <f t="shared" si="21"/>
        <v>4810</v>
      </c>
      <c r="Z49">
        <v>36119</v>
      </c>
      <c r="AB49">
        <v>0</v>
      </c>
      <c r="AC49">
        <v>0</v>
      </c>
      <c r="AD49">
        <v>93</v>
      </c>
      <c r="AE49">
        <v>4829</v>
      </c>
      <c r="AF49">
        <v>0</v>
      </c>
      <c r="AG49">
        <v>32934</v>
      </c>
      <c r="AH49">
        <v>11351</v>
      </c>
      <c r="AI49">
        <v>1274</v>
      </c>
      <c r="AJ49">
        <v>1114</v>
      </c>
      <c r="AK49">
        <v>2271</v>
      </c>
      <c r="AL49">
        <v>260</v>
      </c>
      <c r="AM49">
        <v>0</v>
      </c>
      <c r="AN49">
        <v>46</v>
      </c>
      <c r="AO49">
        <v>0</v>
      </c>
      <c r="AP49">
        <v>2386</v>
      </c>
      <c r="AQ49">
        <v>0</v>
      </c>
      <c r="AR49">
        <v>0</v>
      </c>
      <c r="AS49">
        <v>9168</v>
      </c>
      <c r="AT49">
        <v>0</v>
      </c>
      <c r="AU49">
        <v>0</v>
      </c>
      <c r="AV49">
        <v>0</v>
      </c>
      <c r="AW49">
        <v>0</v>
      </c>
      <c r="AX49">
        <v>716</v>
      </c>
      <c r="AY49">
        <v>0</v>
      </c>
      <c r="AZ49">
        <v>0</v>
      </c>
      <c r="BA49">
        <v>5630</v>
      </c>
      <c r="BB49">
        <v>0</v>
      </c>
      <c r="BC49">
        <v>0</v>
      </c>
      <c r="BD49">
        <v>0</v>
      </c>
      <c r="BE49">
        <v>0</v>
      </c>
      <c r="BF49">
        <v>3321</v>
      </c>
      <c r="BG49">
        <v>29398</v>
      </c>
      <c r="BH49">
        <v>0</v>
      </c>
      <c r="BI49">
        <v>0</v>
      </c>
      <c r="BJ49">
        <v>299</v>
      </c>
      <c r="BK49">
        <v>0</v>
      </c>
      <c r="BL49">
        <v>418</v>
      </c>
      <c r="BM49">
        <v>923</v>
      </c>
      <c r="BN49">
        <v>3629</v>
      </c>
      <c r="BO49">
        <v>28424</v>
      </c>
      <c r="BP49">
        <v>38004</v>
      </c>
      <c r="BQ49">
        <v>4273</v>
      </c>
      <c r="BR49">
        <v>11632</v>
      </c>
      <c r="BS49">
        <v>0</v>
      </c>
      <c r="BT49">
        <v>0</v>
      </c>
      <c r="BU49">
        <v>11765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8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7608</v>
      </c>
      <c r="CH49">
        <v>0</v>
      </c>
      <c r="CI49">
        <v>4737</v>
      </c>
      <c r="CJ49">
        <v>627</v>
      </c>
      <c r="CK49">
        <v>2944</v>
      </c>
    </row>
    <row r="50" spans="1:89" x14ac:dyDescent="0.35">
      <c r="A50" t="s">
        <v>47</v>
      </c>
      <c r="B50">
        <f t="shared" si="0"/>
        <v>0</v>
      </c>
      <c r="C50">
        <f t="shared" si="1"/>
        <v>1648</v>
      </c>
      <c r="D50">
        <f t="shared" si="2"/>
        <v>60214</v>
      </c>
      <c r="E50">
        <f t="shared" si="3"/>
        <v>42</v>
      </c>
      <c r="F50">
        <f t="shared" si="4"/>
        <v>263</v>
      </c>
      <c r="G50">
        <f t="shared" si="5"/>
        <v>4087</v>
      </c>
      <c r="H50">
        <f t="shared" si="6"/>
        <v>0</v>
      </c>
      <c r="I50">
        <f t="shared" si="7"/>
        <v>13814</v>
      </c>
      <c r="J50">
        <f t="shared" si="8"/>
        <v>6</v>
      </c>
      <c r="K50">
        <f t="shared" si="9"/>
        <v>10573</v>
      </c>
      <c r="L50">
        <f t="shared" si="10"/>
        <v>19</v>
      </c>
      <c r="M50">
        <f t="shared" si="11"/>
        <v>2902</v>
      </c>
      <c r="N50">
        <f t="shared" si="12"/>
        <v>21269</v>
      </c>
      <c r="O50">
        <f t="shared" si="13"/>
        <v>13672</v>
      </c>
      <c r="P50">
        <f t="shared" si="14"/>
        <v>49617</v>
      </c>
      <c r="Q50">
        <f t="shared" si="15"/>
        <v>1</v>
      </c>
      <c r="R50">
        <f t="shared" si="16"/>
        <v>-904</v>
      </c>
      <c r="S50">
        <f t="shared" si="17"/>
        <v>2649</v>
      </c>
      <c r="T50">
        <f t="shared" si="18"/>
        <v>7260</v>
      </c>
      <c r="U50">
        <f t="shared" si="19"/>
        <v>40779</v>
      </c>
      <c r="V50">
        <f t="shared" si="20"/>
        <v>61862</v>
      </c>
      <c r="W50">
        <v>69584</v>
      </c>
      <c r="X50">
        <v>65725</v>
      </c>
      <c r="Y50">
        <f t="shared" si="21"/>
        <v>3859</v>
      </c>
      <c r="Z50">
        <v>21286</v>
      </c>
      <c r="AB50">
        <v>0</v>
      </c>
      <c r="AC50">
        <v>0</v>
      </c>
      <c r="AD50">
        <v>0</v>
      </c>
      <c r="AE50">
        <v>1648</v>
      </c>
      <c r="AF50">
        <v>1667</v>
      </c>
      <c r="AG50">
        <v>33903</v>
      </c>
      <c r="AH50">
        <v>20823</v>
      </c>
      <c r="AI50">
        <v>344</v>
      </c>
      <c r="AJ50">
        <v>988</v>
      </c>
      <c r="AK50">
        <v>2489</v>
      </c>
      <c r="AL50">
        <v>42</v>
      </c>
      <c r="AM50">
        <v>0</v>
      </c>
      <c r="AN50">
        <v>0</v>
      </c>
      <c r="AO50">
        <v>0</v>
      </c>
      <c r="AP50">
        <v>0</v>
      </c>
      <c r="AQ50">
        <v>263</v>
      </c>
      <c r="AR50">
        <v>0</v>
      </c>
      <c r="AS50">
        <v>4087</v>
      </c>
      <c r="AT50">
        <v>0</v>
      </c>
      <c r="AU50">
        <v>0</v>
      </c>
      <c r="AV50">
        <v>0</v>
      </c>
      <c r="AW50">
        <v>0</v>
      </c>
      <c r="AX50">
        <v>13814</v>
      </c>
      <c r="AY50">
        <v>6</v>
      </c>
      <c r="AZ50">
        <v>0</v>
      </c>
      <c r="BA50">
        <v>4028</v>
      </c>
      <c r="BB50">
        <v>0</v>
      </c>
      <c r="BC50">
        <v>0</v>
      </c>
      <c r="BD50">
        <v>4205</v>
      </c>
      <c r="BE50">
        <v>0</v>
      </c>
      <c r="BF50">
        <v>2340</v>
      </c>
      <c r="BG50">
        <v>0</v>
      </c>
      <c r="BH50">
        <v>0</v>
      </c>
      <c r="BI50">
        <v>0</v>
      </c>
      <c r="BJ50">
        <v>19</v>
      </c>
      <c r="BK50">
        <v>0</v>
      </c>
      <c r="BL50">
        <v>33</v>
      </c>
      <c r="BM50">
        <v>78</v>
      </c>
      <c r="BN50">
        <v>2791</v>
      </c>
      <c r="BO50">
        <v>8106</v>
      </c>
      <c r="BP50">
        <v>8935</v>
      </c>
      <c r="BQ50">
        <v>4228</v>
      </c>
      <c r="BR50">
        <v>13672</v>
      </c>
      <c r="BS50">
        <v>0</v>
      </c>
      <c r="BT50">
        <v>0</v>
      </c>
      <c r="BU50">
        <v>49617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1</v>
      </c>
      <c r="CB50">
        <v>0</v>
      </c>
      <c r="CC50">
        <v>0</v>
      </c>
      <c r="CD50">
        <v>0</v>
      </c>
      <c r="CE50">
        <v>0</v>
      </c>
      <c r="CF50">
        <v>-904</v>
      </c>
      <c r="CG50">
        <v>2649</v>
      </c>
      <c r="CH50">
        <v>0</v>
      </c>
      <c r="CI50">
        <v>2716</v>
      </c>
      <c r="CJ50">
        <v>398</v>
      </c>
      <c r="CK50">
        <v>4146</v>
      </c>
    </row>
    <row r="51" spans="1:89" x14ac:dyDescent="0.35">
      <c r="A51" t="s">
        <v>48</v>
      </c>
      <c r="B51">
        <f t="shared" si="0"/>
        <v>944</v>
      </c>
      <c r="C51">
        <f t="shared" si="1"/>
        <v>1264</v>
      </c>
      <c r="D51">
        <f t="shared" si="2"/>
        <v>56454</v>
      </c>
      <c r="E51">
        <f t="shared" si="3"/>
        <v>313</v>
      </c>
      <c r="F51">
        <f t="shared" si="4"/>
        <v>162</v>
      </c>
      <c r="G51">
        <f t="shared" si="5"/>
        <v>2763</v>
      </c>
      <c r="H51">
        <f t="shared" si="6"/>
        <v>2283</v>
      </c>
      <c r="I51">
        <f t="shared" si="7"/>
        <v>-762</v>
      </c>
      <c r="J51">
        <f t="shared" si="8"/>
        <v>0</v>
      </c>
      <c r="K51">
        <f t="shared" si="9"/>
        <v>11827</v>
      </c>
      <c r="L51">
        <f t="shared" si="10"/>
        <v>647</v>
      </c>
      <c r="M51">
        <f t="shared" si="11"/>
        <v>7900</v>
      </c>
      <c r="N51">
        <f t="shared" si="12"/>
        <v>49175</v>
      </c>
      <c r="O51">
        <f t="shared" si="13"/>
        <v>7824</v>
      </c>
      <c r="P51">
        <f t="shared" si="14"/>
        <v>10150</v>
      </c>
      <c r="Q51">
        <f t="shared" si="15"/>
        <v>3420</v>
      </c>
      <c r="R51">
        <f t="shared" si="16"/>
        <v>0</v>
      </c>
      <c r="S51">
        <f t="shared" si="17"/>
        <v>5716</v>
      </c>
      <c r="T51">
        <f t="shared" si="18"/>
        <v>7510</v>
      </c>
      <c r="U51">
        <f t="shared" si="19"/>
        <v>1214</v>
      </c>
      <c r="V51">
        <f t="shared" si="20"/>
        <v>58662</v>
      </c>
      <c r="W51">
        <v>118239</v>
      </c>
      <c r="X51">
        <v>123606</v>
      </c>
      <c r="Y51">
        <f t="shared" si="21"/>
        <v>-5367</v>
      </c>
      <c r="Z51">
        <v>27770</v>
      </c>
      <c r="AB51">
        <v>0</v>
      </c>
      <c r="AC51">
        <v>0</v>
      </c>
      <c r="AD51">
        <v>944</v>
      </c>
      <c r="AE51">
        <v>1264</v>
      </c>
      <c r="AF51">
        <v>1408</v>
      </c>
      <c r="AG51">
        <v>53923</v>
      </c>
      <c r="AH51">
        <v>0</v>
      </c>
      <c r="AI51">
        <v>606</v>
      </c>
      <c r="AJ51">
        <v>517</v>
      </c>
      <c r="AK51">
        <v>0</v>
      </c>
      <c r="AL51">
        <v>313</v>
      </c>
      <c r="AM51">
        <v>0</v>
      </c>
      <c r="AN51">
        <v>0</v>
      </c>
      <c r="AO51">
        <v>162</v>
      </c>
      <c r="AP51">
        <v>0</v>
      </c>
      <c r="AQ51">
        <v>0</v>
      </c>
      <c r="AR51">
        <v>0</v>
      </c>
      <c r="AS51">
        <v>2763</v>
      </c>
      <c r="AT51">
        <v>0</v>
      </c>
      <c r="AU51">
        <v>2283</v>
      </c>
      <c r="AV51">
        <v>0</v>
      </c>
      <c r="AW51">
        <v>0</v>
      </c>
      <c r="AX51">
        <v>-762</v>
      </c>
      <c r="AY51">
        <v>0</v>
      </c>
      <c r="AZ51">
        <v>0</v>
      </c>
      <c r="BA51">
        <v>295</v>
      </c>
      <c r="BB51">
        <v>0</v>
      </c>
      <c r="BC51">
        <v>0</v>
      </c>
      <c r="BD51">
        <v>6159</v>
      </c>
      <c r="BE51">
        <v>0</v>
      </c>
      <c r="BF51">
        <v>5373</v>
      </c>
      <c r="BG51">
        <v>0</v>
      </c>
      <c r="BH51">
        <v>0</v>
      </c>
      <c r="BI51">
        <v>0</v>
      </c>
      <c r="BJ51">
        <v>647</v>
      </c>
      <c r="BK51">
        <v>0</v>
      </c>
      <c r="BL51">
        <v>464</v>
      </c>
      <c r="BM51">
        <v>0</v>
      </c>
      <c r="BN51">
        <v>7436</v>
      </c>
      <c r="BO51">
        <v>19989</v>
      </c>
      <c r="BP51">
        <v>28284</v>
      </c>
      <c r="BQ51">
        <v>902</v>
      </c>
      <c r="BR51">
        <v>7824</v>
      </c>
      <c r="BS51">
        <v>0</v>
      </c>
      <c r="BT51">
        <v>0</v>
      </c>
      <c r="BU51">
        <v>10150</v>
      </c>
      <c r="BV51">
        <v>0</v>
      </c>
      <c r="BW51">
        <v>0</v>
      </c>
      <c r="BX51">
        <v>0</v>
      </c>
      <c r="BY51">
        <v>0</v>
      </c>
      <c r="BZ51">
        <v>3396</v>
      </c>
      <c r="CA51">
        <v>24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5716</v>
      </c>
      <c r="CH51">
        <v>0</v>
      </c>
      <c r="CI51">
        <v>3631</v>
      </c>
      <c r="CJ51">
        <v>261</v>
      </c>
      <c r="CK51">
        <v>3618</v>
      </c>
    </row>
    <row r="52" spans="1:89" x14ac:dyDescent="0.35">
      <c r="A52" t="s">
        <v>49</v>
      </c>
      <c r="B52">
        <f t="shared" si="0"/>
        <v>4963</v>
      </c>
      <c r="C52">
        <f t="shared" si="1"/>
        <v>3518</v>
      </c>
      <c r="D52">
        <f t="shared" si="2"/>
        <v>36883</v>
      </c>
      <c r="E52">
        <f t="shared" si="3"/>
        <v>61</v>
      </c>
      <c r="F52">
        <f t="shared" si="4"/>
        <v>0</v>
      </c>
      <c r="G52">
        <f t="shared" si="5"/>
        <v>0</v>
      </c>
      <c r="H52">
        <f t="shared" si="6"/>
        <v>0</v>
      </c>
      <c r="I52">
        <f t="shared" si="7"/>
        <v>-719</v>
      </c>
      <c r="J52">
        <f t="shared" si="8"/>
        <v>2</v>
      </c>
      <c r="K52">
        <f t="shared" si="9"/>
        <v>1370</v>
      </c>
      <c r="L52">
        <f t="shared" si="10"/>
        <v>13669</v>
      </c>
      <c r="M52">
        <f t="shared" si="11"/>
        <v>6054</v>
      </c>
      <c r="N52">
        <f t="shared" si="12"/>
        <v>30070</v>
      </c>
      <c r="O52">
        <f t="shared" si="13"/>
        <v>3626</v>
      </c>
      <c r="P52">
        <f t="shared" si="14"/>
        <v>24950</v>
      </c>
      <c r="Q52">
        <f t="shared" si="15"/>
        <v>3</v>
      </c>
      <c r="R52">
        <f t="shared" si="16"/>
        <v>0</v>
      </c>
      <c r="S52">
        <f t="shared" si="17"/>
        <v>2274</v>
      </c>
      <c r="T52">
        <f t="shared" si="18"/>
        <v>4879</v>
      </c>
      <c r="U52">
        <f t="shared" si="19"/>
        <v>11013</v>
      </c>
      <c r="V52">
        <f t="shared" si="20"/>
        <v>45364</v>
      </c>
      <c r="W52">
        <v>41837</v>
      </c>
      <c r="X52">
        <v>41050</v>
      </c>
      <c r="Y52">
        <f t="shared" si="21"/>
        <v>787</v>
      </c>
      <c r="Z52">
        <v>16108</v>
      </c>
      <c r="AB52">
        <v>0</v>
      </c>
      <c r="AC52">
        <v>4385</v>
      </c>
      <c r="AD52">
        <v>578</v>
      </c>
      <c r="AE52">
        <v>3518</v>
      </c>
      <c r="AF52">
        <v>319</v>
      </c>
      <c r="AG52">
        <v>18999</v>
      </c>
      <c r="AH52">
        <v>14248</v>
      </c>
      <c r="AI52">
        <v>0</v>
      </c>
      <c r="AJ52">
        <v>2502</v>
      </c>
      <c r="AK52">
        <v>815</v>
      </c>
      <c r="AL52">
        <v>61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-719</v>
      </c>
      <c r="AY52">
        <v>2</v>
      </c>
      <c r="AZ52">
        <v>0</v>
      </c>
      <c r="BA52">
        <v>357</v>
      </c>
      <c r="BB52">
        <v>0</v>
      </c>
      <c r="BC52">
        <v>0</v>
      </c>
      <c r="BD52">
        <v>0</v>
      </c>
      <c r="BE52">
        <v>0</v>
      </c>
      <c r="BF52">
        <v>1013</v>
      </c>
      <c r="BG52">
        <v>13445</v>
      </c>
      <c r="BH52">
        <v>0</v>
      </c>
      <c r="BI52">
        <v>0</v>
      </c>
      <c r="BJ52">
        <v>224</v>
      </c>
      <c r="BK52">
        <v>0</v>
      </c>
      <c r="BL52">
        <v>701</v>
      </c>
      <c r="BM52">
        <v>138</v>
      </c>
      <c r="BN52">
        <v>5215</v>
      </c>
      <c r="BO52">
        <v>7134</v>
      </c>
      <c r="BP52">
        <v>20313</v>
      </c>
      <c r="BQ52">
        <v>2623</v>
      </c>
      <c r="BR52">
        <v>3626</v>
      </c>
      <c r="BS52">
        <v>0</v>
      </c>
      <c r="BT52">
        <v>0</v>
      </c>
      <c r="BU52">
        <v>24950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3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2274</v>
      </c>
      <c r="CH52">
        <v>0</v>
      </c>
      <c r="CI52">
        <v>885</v>
      </c>
      <c r="CJ52">
        <v>1842</v>
      </c>
      <c r="CK52">
        <v>2152</v>
      </c>
    </row>
    <row r="53" spans="1:89" x14ac:dyDescent="0.35">
      <c r="A53" t="s">
        <v>50</v>
      </c>
      <c r="B53">
        <f t="shared" si="0"/>
        <v>167</v>
      </c>
      <c r="C53">
        <f t="shared" si="1"/>
        <v>7492</v>
      </c>
      <c r="D53">
        <f t="shared" si="2"/>
        <v>50567</v>
      </c>
      <c r="E53">
        <f t="shared" si="3"/>
        <v>355</v>
      </c>
      <c r="F53">
        <f t="shared" si="4"/>
        <v>376</v>
      </c>
      <c r="G53">
        <f t="shared" si="5"/>
        <v>2387</v>
      </c>
      <c r="H53">
        <f t="shared" si="6"/>
        <v>0</v>
      </c>
      <c r="I53">
        <f t="shared" si="7"/>
        <v>11244</v>
      </c>
      <c r="J53">
        <f t="shared" si="8"/>
        <v>0</v>
      </c>
      <c r="K53">
        <f t="shared" si="9"/>
        <v>10670</v>
      </c>
      <c r="L53">
        <f t="shared" si="10"/>
        <v>490</v>
      </c>
      <c r="M53">
        <f t="shared" si="11"/>
        <v>2097</v>
      </c>
      <c r="N53">
        <f t="shared" si="12"/>
        <v>31968</v>
      </c>
      <c r="O53">
        <f t="shared" si="13"/>
        <v>8112</v>
      </c>
      <c r="P53">
        <f t="shared" si="14"/>
        <v>27760</v>
      </c>
      <c r="Q53">
        <f t="shared" si="15"/>
        <v>23</v>
      </c>
      <c r="R53">
        <f t="shared" si="16"/>
        <v>5800</v>
      </c>
      <c r="S53">
        <f t="shared" si="17"/>
        <v>2657</v>
      </c>
      <c r="T53">
        <f t="shared" si="18"/>
        <v>9525</v>
      </c>
      <c r="U53">
        <f t="shared" si="19"/>
        <v>29745</v>
      </c>
      <c r="V53">
        <f t="shared" si="20"/>
        <v>58226</v>
      </c>
      <c r="W53">
        <v>59691</v>
      </c>
      <c r="X53">
        <v>58478</v>
      </c>
      <c r="Y53">
        <f t="shared" si="21"/>
        <v>1213</v>
      </c>
      <c r="Z53">
        <v>22619</v>
      </c>
      <c r="AB53">
        <v>0</v>
      </c>
      <c r="AC53">
        <v>0</v>
      </c>
      <c r="AD53">
        <v>167</v>
      </c>
      <c r="AE53">
        <v>7492</v>
      </c>
      <c r="AF53">
        <v>0</v>
      </c>
      <c r="AG53">
        <v>26921</v>
      </c>
      <c r="AH53">
        <v>21636</v>
      </c>
      <c r="AI53">
        <v>509</v>
      </c>
      <c r="AJ53">
        <v>729</v>
      </c>
      <c r="AK53">
        <v>772</v>
      </c>
      <c r="AL53">
        <v>335</v>
      </c>
      <c r="AM53">
        <v>0</v>
      </c>
      <c r="AN53">
        <v>20</v>
      </c>
      <c r="AO53">
        <v>376</v>
      </c>
      <c r="AP53">
        <v>0</v>
      </c>
      <c r="AQ53">
        <v>0</v>
      </c>
      <c r="AR53">
        <v>0</v>
      </c>
      <c r="AS53">
        <v>2387</v>
      </c>
      <c r="AT53">
        <v>0</v>
      </c>
      <c r="AU53">
        <v>0</v>
      </c>
      <c r="AV53">
        <v>0</v>
      </c>
      <c r="AW53">
        <v>0</v>
      </c>
      <c r="AX53">
        <v>11244</v>
      </c>
      <c r="AY53">
        <v>0</v>
      </c>
      <c r="AZ53">
        <v>0</v>
      </c>
      <c r="BA53">
        <v>6275</v>
      </c>
      <c r="BB53">
        <v>0</v>
      </c>
      <c r="BC53">
        <v>0</v>
      </c>
      <c r="BD53">
        <v>4035</v>
      </c>
      <c r="BE53">
        <v>0</v>
      </c>
      <c r="BF53">
        <v>360</v>
      </c>
      <c r="BG53">
        <v>0</v>
      </c>
      <c r="BH53">
        <v>0</v>
      </c>
      <c r="BI53">
        <v>0</v>
      </c>
      <c r="BJ53">
        <v>490</v>
      </c>
      <c r="BK53">
        <v>0</v>
      </c>
      <c r="BL53">
        <v>0</v>
      </c>
      <c r="BM53">
        <v>36</v>
      </c>
      <c r="BN53">
        <v>2061</v>
      </c>
      <c r="BO53">
        <v>21239</v>
      </c>
      <c r="BP53">
        <v>8622</v>
      </c>
      <c r="BQ53">
        <v>2107</v>
      </c>
      <c r="BR53">
        <v>8112</v>
      </c>
      <c r="BS53">
        <v>0</v>
      </c>
      <c r="BT53">
        <v>0</v>
      </c>
      <c r="BU53">
        <v>27760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23</v>
      </c>
      <c r="CB53">
        <v>0</v>
      </c>
      <c r="CC53">
        <v>0</v>
      </c>
      <c r="CD53">
        <v>0</v>
      </c>
      <c r="CE53">
        <v>5800</v>
      </c>
      <c r="CF53">
        <v>0</v>
      </c>
      <c r="CG53">
        <v>2657</v>
      </c>
      <c r="CH53">
        <v>0</v>
      </c>
      <c r="CI53">
        <v>2528</v>
      </c>
      <c r="CJ53">
        <v>205</v>
      </c>
      <c r="CK53">
        <v>6792</v>
      </c>
    </row>
    <row r="54" spans="1:89" x14ac:dyDescent="0.35">
      <c r="A54" t="s">
        <v>51</v>
      </c>
      <c r="B54">
        <f t="shared" si="0"/>
        <v>0</v>
      </c>
      <c r="C54">
        <f t="shared" si="1"/>
        <v>6960</v>
      </c>
      <c r="D54">
        <f t="shared" si="2"/>
        <v>24119</v>
      </c>
      <c r="E54">
        <f t="shared" si="3"/>
        <v>96</v>
      </c>
      <c r="F54">
        <f t="shared" si="4"/>
        <v>0</v>
      </c>
      <c r="G54">
        <f t="shared" si="5"/>
        <v>25</v>
      </c>
      <c r="H54">
        <f t="shared" si="6"/>
        <v>135</v>
      </c>
      <c r="I54">
        <f t="shared" si="7"/>
        <v>-255</v>
      </c>
      <c r="J54">
        <f t="shared" si="8"/>
        <v>261</v>
      </c>
      <c r="K54">
        <f t="shared" si="9"/>
        <v>40563</v>
      </c>
      <c r="L54">
        <f t="shared" si="10"/>
        <v>352</v>
      </c>
      <c r="M54">
        <f t="shared" si="11"/>
        <v>937</v>
      </c>
      <c r="N54">
        <f t="shared" si="12"/>
        <v>30357</v>
      </c>
      <c r="O54">
        <f t="shared" si="13"/>
        <v>17848</v>
      </c>
      <c r="P54">
        <f t="shared" si="14"/>
        <v>12950</v>
      </c>
      <c r="Q54">
        <f t="shared" si="15"/>
        <v>106</v>
      </c>
      <c r="R54">
        <f t="shared" si="16"/>
        <v>-7</v>
      </c>
      <c r="S54">
        <f t="shared" si="17"/>
        <v>5529</v>
      </c>
      <c r="T54">
        <f t="shared" si="18"/>
        <v>6408</v>
      </c>
      <c r="U54">
        <f t="shared" si="19"/>
        <v>-17026</v>
      </c>
      <c r="V54">
        <f t="shared" si="20"/>
        <v>31079</v>
      </c>
      <c r="W54">
        <v>90898</v>
      </c>
      <c r="X54">
        <v>81979</v>
      </c>
      <c r="Y54">
        <f t="shared" si="21"/>
        <v>8919</v>
      </c>
      <c r="Z54">
        <v>27773</v>
      </c>
      <c r="AB54">
        <v>0</v>
      </c>
      <c r="AC54">
        <v>0</v>
      </c>
      <c r="AD54">
        <v>0</v>
      </c>
      <c r="AE54">
        <v>6960</v>
      </c>
      <c r="AF54">
        <v>0</v>
      </c>
      <c r="AG54">
        <v>12216</v>
      </c>
      <c r="AH54">
        <v>11153</v>
      </c>
      <c r="AI54">
        <v>0</v>
      </c>
      <c r="AJ54">
        <v>99</v>
      </c>
      <c r="AK54">
        <v>651</v>
      </c>
      <c r="AL54">
        <v>96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25</v>
      </c>
      <c r="AT54">
        <v>0</v>
      </c>
      <c r="AU54">
        <v>0</v>
      </c>
      <c r="AV54">
        <v>135</v>
      </c>
      <c r="AW54">
        <v>0</v>
      </c>
      <c r="AX54">
        <v>-255</v>
      </c>
      <c r="AY54">
        <v>261</v>
      </c>
      <c r="AZ54">
        <v>0</v>
      </c>
      <c r="BA54">
        <v>0</v>
      </c>
      <c r="BB54">
        <v>0</v>
      </c>
      <c r="BC54">
        <v>0</v>
      </c>
      <c r="BD54">
        <v>29966</v>
      </c>
      <c r="BE54">
        <v>579</v>
      </c>
      <c r="BF54">
        <v>10018</v>
      </c>
      <c r="BG54">
        <v>0</v>
      </c>
      <c r="BH54">
        <v>0</v>
      </c>
      <c r="BI54">
        <v>0</v>
      </c>
      <c r="BJ54">
        <v>352</v>
      </c>
      <c r="BK54">
        <v>0</v>
      </c>
      <c r="BL54">
        <v>0</v>
      </c>
      <c r="BM54">
        <v>0</v>
      </c>
      <c r="BN54">
        <v>937</v>
      </c>
      <c r="BO54">
        <v>15742</v>
      </c>
      <c r="BP54">
        <v>10810</v>
      </c>
      <c r="BQ54">
        <v>3805</v>
      </c>
      <c r="BR54">
        <v>17848</v>
      </c>
      <c r="BS54">
        <v>0</v>
      </c>
      <c r="BT54">
        <v>0</v>
      </c>
      <c r="BU54">
        <v>12950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106</v>
      </c>
      <c r="CB54">
        <v>0</v>
      </c>
      <c r="CC54">
        <v>0</v>
      </c>
      <c r="CD54">
        <v>0</v>
      </c>
      <c r="CE54">
        <v>0</v>
      </c>
      <c r="CF54">
        <v>-7</v>
      </c>
      <c r="CG54">
        <v>5529</v>
      </c>
      <c r="CH54">
        <v>0</v>
      </c>
      <c r="CI54">
        <v>2476</v>
      </c>
      <c r="CJ54">
        <v>85</v>
      </c>
      <c r="CK54">
        <v>3847</v>
      </c>
    </row>
    <row r="55" spans="1:89" x14ac:dyDescent="0.35">
      <c r="A55" t="s">
        <v>52</v>
      </c>
      <c r="B55">
        <f t="shared" si="0"/>
        <v>0</v>
      </c>
      <c r="C55">
        <f t="shared" si="1"/>
        <v>15574</v>
      </c>
      <c r="D55">
        <f t="shared" si="2"/>
        <v>241442</v>
      </c>
      <c r="E55">
        <f t="shared" si="3"/>
        <v>19509</v>
      </c>
      <c r="F55">
        <f t="shared" si="4"/>
        <v>0</v>
      </c>
      <c r="G55">
        <f t="shared" si="5"/>
        <v>150</v>
      </c>
      <c r="H55">
        <f t="shared" si="6"/>
        <v>2250</v>
      </c>
      <c r="I55">
        <f t="shared" si="7"/>
        <v>3129</v>
      </c>
      <c r="J55">
        <f t="shared" si="8"/>
        <v>0</v>
      </c>
      <c r="K55">
        <f t="shared" si="9"/>
        <v>37348</v>
      </c>
      <c r="L55">
        <f t="shared" si="10"/>
        <v>9131</v>
      </c>
      <c r="M55">
        <f t="shared" si="11"/>
        <v>4586</v>
      </c>
      <c r="N55">
        <f t="shared" si="12"/>
        <v>191120</v>
      </c>
      <c r="O55">
        <f t="shared" si="13"/>
        <v>36450</v>
      </c>
      <c r="P55">
        <f t="shared" si="14"/>
        <v>49720</v>
      </c>
      <c r="Q55">
        <f t="shared" si="15"/>
        <v>215</v>
      </c>
      <c r="R55">
        <f t="shared" si="16"/>
        <v>0</v>
      </c>
      <c r="S55">
        <f t="shared" si="17"/>
        <v>19179</v>
      </c>
      <c r="T55">
        <f t="shared" si="18"/>
        <v>36437</v>
      </c>
      <c r="U55">
        <f t="shared" si="19"/>
        <v>52086</v>
      </c>
      <c r="V55">
        <f t="shared" si="20"/>
        <v>257016</v>
      </c>
      <c r="W55">
        <v>263989</v>
      </c>
      <c r="X55">
        <v>267190</v>
      </c>
      <c r="Y55">
        <f t="shared" si="21"/>
        <v>-3201</v>
      </c>
      <c r="Z55">
        <v>67925</v>
      </c>
      <c r="AB55">
        <v>0</v>
      </c>
      <c r="AC55">
        <v>0</v>
      </c>
      <c r="AD55">
        <v>0</v>
      </c>
      <c r="AE55">
        <v>15574</v>
      </c>
      <c r="AF55">
        <v>0</v>
      </c>
      <c r="AG55">
        <v>91771</v>
      </c>
      <c r="AH55">
        <v>128496</v>
      </c>
      <c r="AI55">
        <v>197</v>
      </c>
      <c r="AJ55">
        <v>9193</v>
      </c>
      <c r="AK55">
        <v>11785</v>
      </c>
      <c r="AL55">
        <v>19509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150</v>
      </c>
      <c r="AT55">
        <v>0</v>
      </c>
      <c r="AU55">
        <v>2250</v>
      </c>
      <c r="AV55">
        <v>0</v>
      </c>
      <c r="AW55">
        <v>0</v>
      </c>
      <c r="AX55">
        <v>3129</v>
      </c>
      <c r="AY55">
        <v>0</v>
      </c>
      <c r="AZ55">
        <v>0</v>
      </c>
      <c r="BA55">
        <v>18253</v>
      </c>
      <c r="BB55">
        <v>0</v>
      </c>
      <c r="BC55">
        <v>0</v>
      </c>
      <c r="BD55">
        <v>0</v>
      </c>
      <c r="BE55">
        <v>0</v>
      </c>
      <c r="BF55">
        <v>19095</v>
      </c>
      <c r="BG55">
        <v>9004</v>
      </c>
      <c r="BH55">
        <v>0</v>
      </c>
      <c r="BI55">
        <v>0</v>
      </c>
      <c r="BJ55">
        <v>127</v>
      </c>
      <c r="BK55">
        <v>0</v>
      </c>
      <c r="BL55">
        <v>2539</v>
      </c>
      <c r="BM55">
        <v>113</v>
      </c>
      <c r="BN55">
        <v>1934</v>
      </c>
      <c r="BO55">
        <v>160919</v>
      </c>
      <c r="BP55">
        <v>34853</v>
      </c>
      <c r="BQ55">
        <v>-4652</v>
      </c>
      <c r="BR55">
        <v>36450</v>
      </c>
      <c r="BS55">
        <v>0</v>
      </c>
      <c r="BT55">
        <v>0</v>
      </c>
      <c r="BU55">
        <v>49720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215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19179</v>
      </c>
      <c r="CH55">
        <v>35</v>
      </c>
      <c r="CI55">
        <v>18036</v>
      </c>
      <c r="CJ55">
        <v>2272</v>
      </c>
      <c r="CK55">
        <v>16094</v>
      </c>
    </row>
    <row r="56" spans="1:89" x14ac:dyDescent="0.35">
      <c r="A56" t="s">
        <v>53</v>
      </c>
      <c r="B56">
        <f t="shared" si="0"/>
        <v>1747</v>
      </c>
      <c r="C56">
        <f t="shared" si="1"/>
        <v>3907</v>
      </c>
      <c r="D56">
        <f t="shared" si="2"/>
        <v>59628</v>
      </c>
      <c r="E56">
        <f t="shared" si="3"/>
        <v>1352</v>
      </c>
      <c r="F56">
        <f t="shared" si="4"/>
        <v>1004</v>
      </c>
      <c r="G56">
        <f t="shared" si="5"/>
        <v>1922</v>
      </c>
      <c r="H56">
        <f t="shared" si="6"/>
        <v>56</v>
      </c>
      <c r="I56">
        <f t="shared" si="7"/>
        <v>6585</v>
      </c>
      <c r="J56">
        <f t="shared" si="8"/>
        <v>0</v>
      </c>
      <c r="K56">
        <f t="shared" si="9"/>
        <v>13379</v>
      </c>
      <c r="L56">
        <f t="shared" si="10"/>
        <v>5183</v>
      </c>
      <c r="M56">
        <f t="shared" si="11"/>
        <v>4986</v>
      </c>
      <c r="N56">
        <f t="shared" si="12"/>
        <v>42626</v>
      </c>
      <c r="O56">
        <f t="shared" si="13"/>
        <v>13874</v>
      </c>
      <c r="P56">
        <f t="shared" si="14"/>
        <v>27237</v>
      </c>
      <c r="Q56">
        <f t="shared" si="15"/>
        <v>265</v>
      </c>
      <c r="R56">
        <f t="shared" si="16"/>
        <v>0</v>
      </c>
      <c r="S56">
        <f t="shared" si="17"/>
        <v>4719</v>
      </c>
      <c r="T56">
        <f t="shared" si="18"/>
        <v>11028</v>
      </c>
      <c r="U56">
        <f t="shared" si="19"/>
        <v>16719</v>
      </c>
      <c r="V56">
        <f t="shared" si="20"/>
        <v>65282</v>
      </c>
      <c r="W56">
        <v>90633</v>
      </c>
      <c r="X56">
        <v>88444</v>
      </c>
      <c r="Y56">
        <f t="shared" si="21"/>
        <v>2189</v>
      </c>
      <c r="Z56">
        <v>36366</v>
      </c>
      <c r="AB56">
        <v>0</v>
      </c>
      <c r="AC56">
        <v>101</v>
      </c>
      <c r="AD56">
        <v>1646</v>
      </c>
      <c r="AE56">
        <v>3907</v>
      </c>
      <c r="AF56">
        <v>0</v>
      </c>
      <c r="AG56">
        <v>28725</v>
      </c>
      <c r="AH56">
        <v>27865</v>
      </c>
      <c r="AI56">
        <v>0</v>
      </c>
      <c r="AJ56">
        <v>2607</v>
      </c>
      <c r="AK56">
        <v>431</v>
      </c>
      <c r="AL56">
        <v>1352</v>
      </c>
      <c r="AM56">
        <v>0</v>
      </c>
      <c r="AN56">
        <v>0</v>
      </c>
      <c r="AO56">
        <v>1004</v>
      </c>
      <c r="AP56">
        <v>0</v>
      </c>
      <c r="AQ56">
        <v>0</v>
      </c>
      <c r="AR56">
        <v>0</v>
      </c>
      <c r="AS56">
        <v>1922</v>
      </c>
      <c r="AT56">
        <v>0</v>
      </c>
      <c r="AU56">
        <v>0</v>
      </c>
      <c r="AV56">
        <v>56</v>
      </c>
      <c r="AW56">
        <v>0</v>
      </c>
      <c r="AX56">
        <v>6585</v>
      </c>
      <c r="AY56">
        <v>0</v>
      </c>
      <c r="AZ56">
        <v>0</v>
      </c>
      <c r="BA56">
        <v>11348</v>
      </c>
      <c r="BB56">
        <v>0</v>
      </c>
      <c r="BC56">
        <v>0</v>
      </c>
      <c r="BD56">
        <v>0</v>
      </c>
      <c r="BE56">
        <v>0</v>
      </c>
      <c r="BF56">
        <v>2031</v>
      </c>
      <c r="BG56">
        <v>4759</v>
      </c>
      <c r="BH56">
        <v>0</v>
      </c>
      <c r="BI56">
        <v>0</v>
      </c>
      <c r="BJ56">
        <v>424</v>
      </c>
      <c r="BK56">
        <v>0</v>
      </c>
      <c r="BL56">
        <v>122</v>
      </c>
      <c r="BM56">
        <v>0</v>
      </c>
      <c r="BN56">
        <v>4864</v>
      </c>
      <c r="BO56">
        <v>34434</v>
      </c>
      <c r="BP56">
        <v>5325</v>
      </c>
      <c r="BQ56">
        <v>2867</v>
      </c>
      <c r="BR56">
        <v>13874</v>
      </c>
      <c r="BS56">
        <v>0</v>
      </c>
      <c r="BT56">
        <v>0</v>
      </c>
      <c r="BU56">
        <v>27237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265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4719</v>
      </c>
      <c r="CH56">
        <v>0</v>
      </c>
      <c r="CI56">
        <v>4953</v>
      </c>
      <c r="CJ56">
        <v>0</v>
      </c>
      <c r="CK56">
        <v>6075</v>
      </c>
    </row>
    <row r="57" spans="1:89" x14ac:dyDescent="0.35">
      <c r="A57" t="s">
        <v>54</v>
      </c>
      <c r="B57">
        <f t="shared" si="0"/>
        <v>0</v>
      </c>
      <c r="C57">
        <f t="shared" si="1"/>
        <v>11500</v>
      </c>
      <c r="D57">
        <f t="shared" si="2"/>
        <v>93003</v>
      </c>
      <c r="E57">
        <f t="shared" si="3"/>
        <v>805</v>
      </c>
      <c r="F57">
        <f t="shared" si="4"/>
        <v>0</v>
      </c>
      <c r="G57">
        <f t="shared" si="5"/>
        <v>7954</v>
      </c>
      <c r="H57">
        <f t="shared" si="6"/>
        <v>0</v>
      </c>
      <c r="I57">
        <f t="shared" si="7"/>
        <v>7931</v>
      </c>
      <c r="J57">
        <f t="shared" si="8"/>
        <v>0</v>
      </c>
      <c r="K57">
        <f t="shared" si="9"/>
        <v>11196</v>
      </c>
      <c r="L57">
        <f t="shared" si="10"/>
        <v>2351</v>
      </c>
      <c r="M57">
        <f t="shared" si="11"/>
        <v>6099</v>
      </c>
      <c r="N57">
        <f t="shared" si="12"/>
        <v>59198</v>
      </c>
      <c r="O57">
        <f t="shared" si="13"/>
        <v>4330</v>
      </c>
      <c r="P57">
        <f t="shared" si="14"/>
        <v>52258</v>
      </c>
      <c r="Q57">
        <f t="shared" si="15"/>
        <v>15</v>
      </c>
      <c r="R57">
        <f t="shared" si="16"/>
        <v>0</v>
      </c>
      <c r="S57">
        <f t="shared" si="17"/>
        <v>9291</v>
      </c>
      <c r="T57">
        <f t="shared" si="18"/>
        <v>15749</v>
      </c>
      <c r="U57">
        <f t="shared" si="19"/>
        <v>49713</v>
      </c>
      <c r="V57">
        <f t="shared" si="20"/>
        <v>104503</v>
      </c>
      <c r="W57">
        <v>142912</v>
      </c>
      <c r="X57">
        <v>141739</v>
      </c>
      <c r="Y57">
        <f t="shared" si="21"/>
        <v>1173</v>
      </c>
      <c r="Z57">
        <v>35725</v>
      </c>
      <c r="AB57">
        <v>0</v>
      </c>
      <c r="AC57">
        <v>0</v>
      </c>
      <c r="AD57">
        <v>0</v>
      </c>
      <c r="AE57">
        <v>11500</v>
      </c>
      <c r="AF57">
        <v>22</v>
      </c>
      <c r="AG57">
        <v>27956</v>
      </c>
      <c r="AH57">
        <v>59780</v>
      </c>
      <c r="AI57">
        <v>2060</v>
      </c>
      <c r="AJ57">
        <v>1141</v>
      </c>
      <c r="AK57">
        <v>2044</v>
      </c>
      <c r="AL57">
        <v>805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7954</v>
      </c>
      <c r="AT57">
        <v>0</v>
      </c>
      <c r="AU57">
        <v>0</v>
      </c>
      <c r="AV57">
        <v>0</v>
      </c>
      <c r="AW57">
        <v>0</v>
      </c>
      <c r="AX57">
        <v>7931</v>
      </c>
      <c r="AY57">
        <v>0</v>
      </c>
      <c r="AZ57">
        <v>0</v>
      </c>
      <c r="BA57">
        <v>8586</v>
      </c>
      <c r="BB57">
        <v>0</v>
      </c>
      <c r="BC57">
        <v>0</v>
      </c>
      <c r="BD57">
        <v>0</v>
      </c>
      <c r="BE57">
        <v>0</v>
      </c>
      <c r="BF57">
        <v>2610</v>
      </c>
      <c r="BG57">
        <v>9051</v>
      </c>
      <c r="BH57">
        <v>0</v>
      </c>
      <c r="BI57">
        <v>0</v>
      </c>
      <c r="BJ57">
        <v>-6700</v>
      </c>
      <c r="BK57">
        <v>0</v>
      </c>
      <c r="BL57">
        <v>1200</v>
      </c>
      <c r="BM57">
        <v>1472</v>
      </c>
      <c r="BN57">
        <v>3427</v>
      </c>
      <c r="BO57">
        <v>39092</v>
      </c>
      <c r="BP57">
        <v>12470</v>
      </c>
      <c r="BQ57">
        <v>7636</v>
      </c>
      <c r="BR57">
        <v>4330</v>
      </c>
      <c r="BS57">
        <v>0</v>
      </c>
      <c r="BT57">
        <v>0</v>
      </c>
      <c r="BU57">
        <v>52258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15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9291</v>
      </c>
      <c r="CH57">
        <v>0</v>
      </c>
      <c r="CI57">
        <v>8743</v>
      </c>
      <c r="CJ57">
        <v>924</v>
      </c>
      <c r="CK57">
        <v>6082</v>
      </c>
    </row>
    <row r="58" spans="1:89" x14ac:dyDescent="0.35">
      <c r="A58" t="s">
        <v>55</v>
      </c>
      <c r="B58">
        <f t="shared" si="0"/>
        <v>1617</v>
      </c>
      <c r="C58">
        <f t="shared" si="1"/>
        <v>1088</v>
      </c>
      <c r="D58">
        <f t="shared" si="2"/>
        <v>55566</v>
      </c>
      <c r="E58">
        <f t="shared" si="3"/>
        <v>39</v>
      </c>
      <c r="F58">
        <f t="shared" si="4"/>
        <v>0</v>
      </c>
      <c r="G58">
        <f t="shared" si="5"/>
        <v>1737</v>
      </c>
      <c r="H58">
        <f t="shared" si="6"/>
        <v>0</v>
      </c>
      <c r="I58">
        <f t="shared" si="7"/>
        <v>-997</v>
      </c>
      <c r="J58">
        <f t="shared" si="8"/>
        <v>8</v>
      </c>
      <c r="K58">
        <f t="shared" si="9"/>
        <v>14244</v>
      </c>
      <c r="L58">
        <f t="shared" si="10"/>
        <v>119</v>
      </c>
      <c r="M58">
        <f t="shared" si="11"/>
        <v>4059</v>
      </c>
      <c r="N58">
        <f t="shared" si="12"/>
        <v>27965</v>
      </c>
      <c r="O58">
        <f t="shared" si="13"/>
        <v>4243</v>
      </c>
      <c r="P58">
        <f t="shared" si="14"/>
        <v>33127</v>
      </c>
      <c r="Q58">
        <f t="shared" si="15"/>
        <v>12</v>
      </c>
      <c r="R58">
        <f t="shared" si="16"/>
        <v>0</v>
      </c>
      <c r="S58">
        <f t="shared" si="17"/>
        <v>3313</v>
      </c>
      <c r="T58">
        <f t="shared" si="18"/>
        <v>8819</v>
      </c>
      <c r="U58">
        <f t="shared" si="19"/>
        <v>25112</v>
      </c>
      <c r="V58">
        <f t="shared" si="20"/>
        <v>58271</v>
      </c>
      <c r="W58">
        <v>65101</v>
      </c>
      <c r="X58">
        <v>66285</v>
      </c>
      <c r="Y58">
        <f t="shared" si="21"/>
        <v>-1184</v>
      </c>
      <c r="Z58">
        <v>20841</v>
      </c>
      <c r="AB58">
        <v>0</v>
      </c>
      <c r="AC58">
        <v>0</v>
      </c>
      <c r="AD58">
        <v>1617</v>
      </c>
      <c r="AE58">
        <v>1088</v>
      </c>
      <c r="AF58">
        <v>1101</v>
      </c>
      <c r="AG58">
        <v>21810</v>
      </c>
      <c r="AH58">
        <v>31662</v>
      </c>
      <c r="AI58">
        <v>0</v>
      </c>
      <c r="AJ58">
        <v>477</v>
      </c>
      <c r="AK58">
        <v>516</v>
      </c>
      <c r="AL58">
        <v>39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1737</v>
      </c>
      <c r="AT58">
        <v>0</v>
      </c>
      <c r="AU58">
        <v>0</v>
      </c>
      <c r="AV58">
        <v>0</v>
      </c>
      <c r="AW58">
        <v>0</v>
      </c>
      <c r="AX58">
        <v>-997</v>
      </c>
      <c r="AY58">
        <v>8</v>
      </c>
      <c r="AZ58">
        <v>0</v>
      </c>
      <c r="BA58">
        <v>4915</v>
      </c>
      <c r="BB58">
        <v>0</v>
      </c>
      <c r="BC58">
        <v>0</v>
      </c>
      <c r="BD58">
        <v>7509</v>
      </c>
      <c r="BE58">
        <v>276</v>
      </c>
      <c r="BF58">
        <v>1544</v>
      </c>
      <c r="BG58">
        <v>0</v>
      </c>
      <c r="BH58">
        <v>0</v>
      </c>
      <c r="BI58">
        <v>0</v>
      </c>
      <c r="BJ58">
        <v>119</v>
      </c>
      <c r="BK58">
        <v>0</v>
      </c>
      <c r="BL58">
        <v>383</v>
      </c>
      <c r="BM58">
        <v>0</v>
      </c>
      <c r="BN58">
        <v>3676</v>
      </c>
      <c r="BO58">
        <v>12406</v>
      </c>
      <c r="BP58">
        <v>13670</v>
      </c>
      <c r="BQ58">
        <v>1889</v>
      </c>
      <c r="BR58">
        <v>4243</v>
      </c>
      <c r="BS58">
        <v>0</v>
      </c>
      <c r="BT58">
        <v>0</v>
      </c>
      <c r="BU58">
        <v>32236</v>
      </c>
      <c r="BV58">
        <v>0</v>
      </c>
      <c r="BW58">
        <v>891</v>
      </c>
      <c r="BX58">
        <v>0</v>
      </c>
      <c r="BY58">
        <v>0</v>
      </c>
      <c r="BZ58">
        <v>0</v>
      </c>
      <c r="CA58">
        <v>12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3313</v>
      </c>
      <c r="CH58">
        <v>0</v>
      </c>
      <c r="CI58">
        <v>3708</v>
      </c>
      <c r="CJ58">
        <v>323</v>
      </c>
      <c r="CK58">
        <v>4788</v>
      </c>
    </row>
    <row r="59" spans="1:89" x14ac:dyDescent="0.35">
      <c r="A59" t="s">
        <v>56</v>
      </c>
      <c r="B59">
        <f t="shared" si="0"/>
        <v>1288</v>
      </c>
      <c r="C59">
        <f t="shared" si="1"/>
        <v>26120</v>
      </c>
      <c r="D59">
        <f t="shared" si="2"/>
        <v>73341</v>
      </c>
      <c r="E59">
        <f t="shared" si="3"/>
        <v>603</v>
      </c>
      <c r="F59">
        <f t="shared" si="4"/>
        <v>12707</v>
      </c>
      <c r="G59">
        <f t="shared" si="5"/>
        <v>2531</v>
      </c>
      <c r="H59">
        <f t="shared" si="6"/>
        <v>0</v>
      </c>
      <c r="I59">
        <f t="shared" si="7"/>
        <v>3240</v>
      </c>
      <c r="J59">
        <f t="shared" si="8"/>
        <v>77</v>
      </c>
      <c r="K59">
        <f t="shared" si="9"/>
        <v>8701</v>
      </c>
      <c r="L59">
        <f t="shared" si="10"/>
        <v>11419</v>
      </c>
      <c r="M59">
        <f t="shared" si="11"/>
        <v>4052</v>
      </c>
      <c r="N59">
        <f t="shared" si="12"/>
        <v>37132</v>
      </c>
      <c r="O59">
        <f t="shared" si="13"/>
        <v>10333</v>
      </c>
      <c r="P59">
        <f t="shared" si="14"/>
        <v>74992</v>
      </c>
      <c r="Q59">
        <f t="shared" si="15"/>
        <v>0</v>
      </c>
      <c r="R59">
        <f t="shared" si="16"/>
        <v>0</v>
      </c>
      <c r="S59">
        <f t="shared" si="17"/>
        <v>10956</v>
      </c>
      <c r="T59">
        <f t="shared" si="18"/>
        <v>10665</v>
      </c>
      <c r="U59">
        <f t="shared" si="19"/>
        <v>57203</v>
      </c>
      <c r="V59">
        <f t="shared" si="20"/>
        <v>100749</v>
      </c>
      <c r="W59">
        <v>102865</v>
      </c>
      <c r="X59">
        <v>104273</v>
      </c>
      <c r="Y59">
        <f t="shared" si="21"/>
        <v>-1408</v>
      </c>
      <c r="Z59">
        <v>29944</v>
      </c>
      <c r="AB59">
        <v>0</v>
      </c>
      <c r="AC59">
        <v>1261</v>
      </c>
      <c r="AD59">
        <v>27</v>
      </c>
      <c r="AE59">
        <v>26120</v>
      </c>
      <c r="AF59">
        <v>0</v>
      </c>
      <c r="AG59">
        <v>44304</v>
      </c>
      <c r="AH59">
        <v>21012</v>
      </c>
      <c r="AI59">
        <v>772</v>
      </c>
      <c r="AJ59">
        <v>4012</v>
      </c>
      <c r="AK59">
        <v>3241</v>
      </c>
      <c r="AL59">
        <v>603</v>
      </c>
      <c r="AM59">
        <v>0</v>
      </c>
      <c r="AN59">
        <v>0</v>
      </c>
      <c r="AO59">
        <v>8537</v>
      </c>
      <c r="AP59">
        <v>4170</v>
      </c>
      <c r="AQ59">
        <v>0</v>
      </c>
      <c r="AR59">
        <v>0</v>
      </c>
      <c r="AS59">
        <v>2531</v>
      </c>
      <c r="AT59">
        <v>0</v>
      </c>
      <c r="AU59">
        <v>0</v>
      </c>
      <c r="AV59">
        <v>0</v>
      </c>
      <c r="AW59">
        <v>0</v>
      </c>
      <c r="AX59">
        <v>3240</v>
      </c>
      <c r="AY59">
        <v>77</v>
      </c>
      <c r="AZ59">
        <v>0</v>
      </c>
      <c r="BA59">
        <v>7287</v>
      </c>
      <c r="BB59">
        <v>0</v>
      </c>
      <c r="BC59">
        <v>0</v>
      </c>
      <c r="BD59">
        <v>0</v>
      </c>
      <c r="BE59">
        <v>0</v>
      </c>
      <c r="BF59">
        <v>1414</v>
      </c>
      <c r="BG59">
        <v>11066</v>
      </c>
      <c r="BH59">
        <v>0</v>
      </c>
      <c r="BI59">
        <v>0</v>
      </c>
      <c r="BJ59">
        <v>353</v>
      </c>
      <c r="BK59">
        <v>0</v>
      </c>
      <c r="BL59">
        <v>975</v>
      </c>
      <c r="BM59">
        <v>0</v>
      </c>
      <c r="BN59">
        <v>3077</v>
      </c>
      <c r="BO59">
        <v>7947</v>
      </c>
      <c r="BP59">
        <v>26226</v>
      </c>
      <c r="BQ59">
        <v>2959</v>
      </c>
      <c r="BR59">
        <v>10333</v>
      </c>
      <c r="BS59">
        <v>0</v>
      </c>
      <c r="BT59">
        <v>0</v>
      </c>
      <c r="BU59">
        <v>74902</v>
      </c>
      <c r="BV59">
        <v>0</v>
      </c>
      <c r="BW59">
        <v>90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10956</v>
      </c>
      <c r="CH59">
        <v>0</v>
      </c>
      <c r="CI59">
        <v>10512</v>
      </c>
      <c r="CJ59">
        <v>0</v>
      </c>
      <c r="CK59">
        <v>153</v>
      </c>
    </row>
    <row r="60" spans="1:89" x14ac:dyDescent="0.35">
      <c r="A60" t="s">
        <v>57</v>
      </c>
      <c r="B60">
        <f t="shared" si="0"/>
        <v>1714</v>
      </c>
      <c r="C60">
        <f t="shared" si="1"/>
        <v>23631</v>
      </c>
      <c r="D60">
        <f t="shared" si="2"/>
        <v>35950</v>
      </c>
      <c r="E60">
        <f t="shared" si="3"/>
        <v>142</v>
      </c>
      <c r="F60">
        <f t="shared" si="4"/>
        <v>1244</v>
      </c>
      <c r="G60">
        <f t="shared" si="5"/>
        <v>3148</v>
      </c>
      <c r="H60">
        <f t="shared" si="6"/>
        <v>0</v>
      </c>
      <c r="I60">
        <f t="shared" si="7"/>
        <v>5413</v>
      </c>
      <c r="J60">
        <f t="shared" si="8"/>
        <v>0</v>
      </c>
      <c r="K60">
        <f t="shared" si="9"/>
        <v>7295</v>
      </c>
      <c r="L60">
        <f t="shared" si="10"/>
        <v>77</v>
      </c>
      <c r="M60">
        <f t="shared" si="11"/>
        <v>7062</v>
      </c>
      <c r="N60">
        <f t="shared" si="12"/>
        <v>51793</v>
      </c>
      <c r="O60">
        <f t="shared" si="13"/>
        <v>9731</v>
      </c>
      <c r="P60">
        <f t="shared" si="14"/>
        <v>12150</v>
      </c>
      <c r="Q60">
        <f t="shared" si="15"/>
        <v>16</v>
      </c>
      <c r="R60">
        <f t="shared" si="16"/>
        <v>0</v>
      </c>
      <c r="S60">
        <f t="shared" si="17"/>
        <v>4300</v>
      </c>
      <c r="T60">
        <f t="shared" si="18"/>
        <v>7688</v>
      </c>
      <c r="U60">
        <f t="shared" si="19"/>
        <v>5328</v>
      </c>
      <c r="V60">
        <f t="shared" si="20"/>
        <v>61295</v>
      </c>
      <c r="W60">
        <v>92820</v>
      </c>
      <c r="X60">
        <v>88814</v>
      </c>
      <c r="Y60">
        <f t="shared" si="21"/>
        <v>4006</v>
      </c>
      <c r="Z60">
        <v>29683</v>
      </c>
      <c r="AB60">
        <v>0</v>
      </c>
      <c r="AC60">
        <v>1651</v>
      </c>
      <c r="AD60">
        <v>63</v>
      </c>
      <c r="AE60">
        <v>23631</v>
      </c>
      <c r="AF60">
        <v>0</v>
      </c>
      <c r="AG60">
        <v>24002</v>
      </c>
      <c r="AH60">
        <v>8651</v>
      </c>
      <c r="AI60">
        <v>669</v>
      </c>
      <c r="AJ60">
        <v>2224</v>
      </c>
      <c r="AK60">
        <v>404</v>
      </c>
      <c r="AL60">
        <v>142</v>
      </c>
      <c r="AM60">
        <v>0</v>
      </c>
      <c r="AN60">
        <v>0</v>
      </c>
      <c r="AO60">
        <v>399</v>
      </c>
      <c r="AP60">
        <v>845</v>
      </c>
      <c r="AQ60">
        <v>0</v>
      </c>
      <c r="AR60">
        <v>0</v>
      </c>
      <c r="AS60">
        <v>3148</v>
      </c>
      <c r="AT60">
        <v>0</v>
      </c>
      <c r="AU60">
        <v>0</v>
      </c>
      <c r="AV60">
        <v>0</v>
      </c>
      <c r="AW60">
        <v>0</v>
      </c>
      <c r="AX60">
        <v>5413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2696</v>
      </c>
      <c r="BE60">
        <v>0</v>
      </c>
      <c r="BF60">
        <v>4599</v>
      </c>
      <c r="BG60">
        <v>0</v>
      </c>
      <c r="BH60">
        <v>0</v>
      </c>
      <c r="BI60">
        <v>0</v>
      </c>
      <c r="BJ60">
        <v>77</v>
      </c>
      <c r="BK60">
        <v>0</v>
      </c>
      <c r="BL60">
        <v>1561</v>
      </c>
      <c r="BM60">
        <v>3023</v>
      </c>
      <c r="BN60">
        <v>2478</v>
      </c>
      <c r="BO60">
        <v>13908</v>
      </c>
      <c r="BP60">
        <v>31185</v>
      </c>
      <c r="BQ60">
        <v>6700</v>
      </c>
      <c r="BR60">
        <v>9731</v>
      </c>
      <c r="BS60">
        <v>0</v>
      </c>
      <c r="BT60">
        <v>0</v>
      </c>
      <c r="BU60">
        <v>12150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16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4300</v>
      </c>
      <c r="CH60">
        <v>0</v>
      </c>
      <c r="CI60">
        <v>767</v>
      </c>
      <c r="CJ60">
        <v>4128</v>
      </c>
      <c r="CK60">
        <v>2793</v>
      </c>
    </row>
    <row r="61" spans="1:89" x14ac:dyDescent="0.35">
      <c r="A61" t="s">
        <v>58</v>
      </c>
      <c r="B61">
        <f t="shared" si="0"/>
        <v>4647</v>
      </c>
      <c r="C61">
        <f t="shared" si="1"/>
        <v>5907</v>
      </c>
      <c r="D61">
        <f t="shared" si="2"/>
        <v>32155</v>
      </c>
      <c r="E61">
        <f t="shared" si="3"/>
        <v>100</v>
      </c>
      <c r="F61">
        <f t="shared" si="4"/>
        <v>0</v>
      </c>
      <c r="G61">
        <f t="shared" si="5"/>
        <v>1880</v>
      </c>
      <c r="H61">
        <f t="shared" si="6"/>
        <v>28</v>
      </c>
      <c r="I61">
        <f t="shared" si="7"/>
        <v>1102</v>
      </c>
      <c r="J61">
        <f t="shared" si="8"/>
        <v>0</v>
      </c>
      <c r="K61">
        <f t="shared" si="9"/>
        <v>21708</v>
      </c>
      <c r="L61">
        <f t="shared" si="10"/>
        <v>465</v>
      </c>
      <c r="M61">
        <f t="shared" si="11"/>
        <v>1132</v>
      </c>
      <c r="N61">
        <f t="shared" si="12"/>
        <v>19475</v>
      </c>
      <c r="O61">
        <f t="shared" si="13"/>
        <v>9838</v>
      </c>
      <c r="P61">
        <f t="shared" si="14"/>
        <v>27149</v>
      </c>
      <c r="Q61">
        <f t="shared" si="15"/>
        <v>5</v>
      </c>
      <c r="R61">
        <f t="shared" si="16"/>
        <v>0</v>
      </c>
      <c r="S61">
        <f t="shared" si="17"/>
        <v>6118</v>
      </c>
      <c r="T61">
        <f t="shared" si="18"/>
        <v>6540</v>
      </c>
      <c r="U61">
        <f t="shared" si="19"/>
        <v>14599</v>
      </c>
      <c r="V61">
        <f t="shared" si="20"/>
        <v>42709</v>
      </c>
      <c r="W61">
        <v>72800</v>
      </c>
      <c r="X61">
        <v>72547</v>
      </c>
      <c r="Y61">
        <f t="shared" si="21"/>
        <v>253</v>
      </c>
      <c r="Z61">
        <v>19135</v>
      </c>
      <c r="AB61">
        <v>3618</v>
      </c>
      <c r="AC61">
        <v>18</v>
      </c>
      <c r="AD61">
        <v>1011</v>
      </c>
      <c r="AE61">
        <v>5907</v>
      </c>
      <c r="AF61">
        <v>0</v>
      </c>
      <c r="AG61">
        <v>17673</v>
      </c>
      <c r="AH61">
        <v>14227</v>
      </c>
      <c r="AI61">
        <v>0</v>
      </c>
      <c r="AJ61">
        <v>183</v>
      </c>
      <c r="AK61">
        <v>72</v>
      </c>
      <c r="AL61">
        <v>0</v>
      </c>
      <c r="AM61">
        <v>0</v>
      </c>
      <c r="AN61">
        <v>100</v>
      </c>
      <c r="AO61">
        <v>0</v>
      </c>
      <c r="AP61">
        <v>0</v>
      </c>
      <c r="AQ61">
        <v>0</v>
      </c>
      <c r="AR61">
        <v>0</v>
      </c>
      <c r="AS61">
        <v>1880</v>
      </c>
      <c r="AT61">
        <v>0</v>
      </c>
      <c r="AU61">
        <v>0</v>
      </c>
      <c r="AV61">
        <v>28</v>
      </c>
      <c r="AW61">
        <v>0</v>
      </c>
      <c r="AX61">
        <v>1102</v>
      </c>
      <c r="AY61">
        <v>0</v>
      </c>
      <c r="AZ61">
        <v>0</v>
      </c>
      <c r="BA61">
        <v>873</v>
      </c>
      <c r="BB61">
        <v>0</v>
      </c>
      <c r="BC61">
        <v>0</v>
      </c>
      <c r="BD61">
        <v>14346</v>
      </c>
      <c r="BE61">
        <v>-410</v>
      </c>
      <c r="BF61">
        <v>6899</v>
      </c>
      <c r="BG61">
        <v>0</v>
      </c>
      <c r="BH61">
        <v>0</v>
      </c>
      <c r="BI61">
        <v>0</v>
      </c>
      <c r="BJ61">
        <v>465</v>
      </c>
      <c r="BK61">
        <v>0</v>
      </c>
      <c r="BL61">
        <v>338</v>
      </c>
      <c r="BM61">
        <v>670</v>
      </c>
      <c r="BN61">
        <v>124</v>
      </c>
      <c r="BO61">
        <v>12828</v>
      </c>
      <c r="BP61">
        <v>2751</v>
      </c>
      <c r="BQ61">
        <v>3896</v>
      </c>
      <c r="BR61">
        <v>9838</v>
      </c>
      <c r="BS61">
        <v>0</v>
      </c>
      <c r="BT61">
        <v>2040</v>
      </c>
      <c r="BU61">
        <v>25109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5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6118</v>
      </c>
      <c r="CH61">
        <v>0</v>
      </c>
      <c r="CI61">
        <v>4114</v>
      </c>
      <c r="CJ61">
        <v>289</v>
      </c>
      <c r="CK61">
        <v>2137</v>
      </c>
    </row>
    <row r="62" spans="1:89" x14ac:dyDescent="0.35">
      <c r="A62" t="s">
        <v>59</v>
      </c>
      <c r="B62">
        <f t="shared" si="0"/>
        <v>781</v>
      </c>
      <c r="C62">
        <f t="shared" si="1"/>
        <v>1520</v>
      </c>
      <c r="D62">
        <f t="shared" si="2"/>
        <v>105615</v>
      </c>
      <c r="E62">
        <f t="shared" si="3"/>
        <v>569</v>
      </c>
      <c r="F62">
        <f t="shared" si="4"/>
        <v>0</v>
      </c>
      <c r="G62">
        <f t="shared" si="5"/>
        <v>1822</v>
      </c>
      <c r="H62">
        <f t="shared" si="6"/>
        <v>0</v>
      </c>
      <c r="I62">
        <f t="shared" si="7"/>
        <v>1681</v>
      </c>
      <c r="J62">
        <f t="shared" si="8"/>
        <v>4</v>
      </c>
      <c r="K62">
        <f t="shared" si="9"/>
        <v>11023</v>
      </c>
      <c r="L62">
        <f t="shared" si="10"/>
        <v>-1683</v>
      </c>
      <c r="M62">
        <f t="shared" si="11"/>
        <v>7854</v>
      </c>
      <c r="N62">
        <f t="shared" si="12"/>
        <v>28144</v>
      </c>
      <c r="O62">
        <f t="shared" si="13"/>
        <v>6406</v>
      </c>
      <c r="P62">
        <f t="shared" si="14"/>
        <v>63175</v>
      </c>
      <c r="Q62">
        <f t="shared" si="15"/>
        <v>0</v>
      </c>
      <c r="R62">
        <f t="shared" si="16"/>
        <v>0</v>
      </c>
      <c r="S62">
        <f t="shared" si="17"/>
        <v>15930</v>
      </c>
      <c r="T62">
        <f t="shared" si="18"/>
        <v>15534</v>
      </c>
      <c r="U62">
        <f t="shared" si="19"/>
        <v>75623</v>
      </c>
      <c r="V62">
        <f t="shared" si="20"/>
        <v>107916</v>
      </c>
      <c r="W62">
        <v>127486</v>
      </c>
      <c r="X62">
        <v>126618</v>
      </c>
      <c r="Y62">
        <f t="shared" si="21"/>
        <v>868</v>
      </c>
      <c r="Z62">
        <v>43718</v>
      </c>
      <c r="AB62">
        <v>0</v>
      </c>
      <c r="AC62">
        <v>781</v>
      </c>
      <c r="AD62">
        <v>0</v>
      </c>
      <c r="AE62">
        <v>1520</v>
      </c>
      <c r="AF62">
        <v>0</v>
      </c>
      <c r="AG62">
        <v>46988</v>
      </c>
      <c r="AH62">
        <v>53159</v>
      </c>
      <c r="AI62">
        <v>95</v>
      </c>
      <c r="AJ62">
        <v>4246</v>
      </c>
      <c r="AK62">
        <v>1127</v>
      </c>
      <c r="AL62">
        <v>569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1822</v>
      </c>
      <c r="AT62">
        <v>0</v>
      </c>
      <c r="AU62">
        <v>0</v>
      </c>
      <c r="AV62">
        <v>0</v>
      </c>
      <c r="AW62">
        <v>0</v>
      </c>
      <c r="AX62">
        <v>1681</v>
      </c>
      <c r="AY62">
        <v>4</v>
      </c>
      <c r="AZ62">
        <v>0</v>
      </c>
      <c r="BA62">
        <v>8381</v>
      </c>
      <c r="BB62">
        <v>0</v>
      </c>
      <c r="BC62">
        <v>0</v>
      </c>
      <c r="BD62">
        <v>0</v>
      </c>
      <c r="BE62">
        <v>0</v>
      </c>
      <c r="BF62">
        <v>2642</v>
      </c>
      <c r="BG62">
        <v>0</v>
      </c>
      <c r="BH62">
        <v>0</v>
      </c>
      <c r="BI62">
        <v>0</v>
      </c>
      <c r="BJ62">
        <v>-1683</v>
      </c>
      <c r="BK62">
        <v>0</v>
      </c>
      <c r="BL62">
        <v>0</v>
      </c>
      <c r="BM62">
        <v>0</v>
      </c>
      <c r="BN62">
        <v>7854</v>
      </c>
      <c r="BO62">
        <v>7582</v>
      </c>
      <c r="BP62">
        <v>15350</v>
      </c>
      <c r="BQ62">
        <v>5212</v>
      </c>
      <c r="BR62">
        <v>6406</v>
      </c>
      <c r="BS62">
        <v>0</v>
      </c>
      <c r="BT62">
        <v>0</v>
      </c>
      <c r="BU62">
        <v>63175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15930</v>
      </c>
      <c r="CH62">
        <v>0</v>
      </c>
      <c r="CI62">
        <v>6827</v>
      </c>
      <c r="CJ62">
        <v>612</v>
      </c>
      <c r="CK62">
        <v>8095</v>
      </c>
    </row>
    <row r="63" spans="1:89" x14ac:dyDescent="0.35">
      <c r="A63" t="s">
        <v>60</v>
      </c>
      <c r="B63">
        <f t="shared" si="0"/>
        <v>547</v>
      </c>
      <c r="C63">
        <f t="shared" si="1"/>
        <v>9235</v>
      </c>
      <c r="D63">
        <f t="shared" si="2"/>
        <v>106526</v>
      </c>
      <c r="E63">
        <f t="shared" si="3"/>
        <v>380</v>
      </c>
      <c r="F63">
        <f t="shared" si="4"/>
        <v>0</v>
      </c>
      <c r="G63">
        <f t="shared" si="5"/>
        <v>4755</v>
      </c>
      <c r="H63">
        <f t="shared" si="6"/>
        <v>0</v>
      </c>
      <c r="I63">
        <f t="shared" si="7"/>
        <v>1548</v>
      </c>
      <c r="J63">
        <f t="shared" si="8"/>
        <v>19</v>
      </c>
      <c r="K63">
        <f t="shared" si="9"/>
        <v>13581</v>
      </c>
      <c r="L63">
        <f t="shared" si="10"/>
        <v>6649</v>
      </c>
      <c r="M63">
        <f t="shared" si="11"/>
        <v>1798</v>
      </c>
      <c r="N63">
        <f t="shared" si="12"/>
        <v>43402</v>
      </c>
      <c r="O63">
        <f t="shared" si="13"/>
        <v>14618</v>
      </c>
      <c r="P63">
        <f t="shared" si="14"/>
        <v>62230</v>
      </c>
      <c r="Q63">
        <f t="shared" si="15"/>
        <v>32</v>
      </c>
      <c r="R63">
        <f t="shared" si="16"/>
        <v>0</v>
      </c>
      <c r="S63">
        <f t="shared" si="17"/>
        <v>11535</v>
      </c>
      <c r="T63">
        <f t="shared" si="18"/>
        <v>13218</v>
      </c>
      <c r="U63">
        <f t="shared" si="19"/>
        <v>60232</v>
      </c>
      <c r="V63">
        <f t="shared" si="20"/>
        <v>116308</v>
      </c>
      <c r="W63">
        <v>173235</v>
      </c>
      <c r="X63">
        <v>171744</v>
      </c>
      <c r="Y63">
        <f t="shared" si="21"/>
        <v>1491</v>
      </c>
      <c r="Z63">
        <v>51929</v>
      </c>
      <c r="AB63">
        <v>0</v>
      </c>
      <c r="AC63">
        <v>0</v>
      </c>
      <c r="AD63">
        <v>547</v>
      </c>
      <c r="AE63">
        <v>9235</v>
      </c>
      <c r="AF63">
        <v>0</v>
      </c>
      <c r="AG63">
        <v>43501</v>
      </c>
      <c r="AH63">
        <v>52626</v>
      </c>
      <c r="AI63">
        <v>852</v>
      </c>
      <c r="AJ63">
        <v>6582</v>
      </c>
      <c r="AK63">
        <v>2965</v>
      </c>
      <c r="AL63">
        <v>380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4755</v>
      </c>
      <c r="AT63">
        <v>0</v>
      </c>
      <c r="AU63">
        <v>0</v>
      </c>
      <c r="AV63">
        <v>0</v>
      </c>
      <c r="AW63">
        <v>0</v>
      </c>
      <c r="AX63">
        <v>1548</v>
      </c>
      <c r="AY63">
        <v>19</v>
      </c>
      <c r="AZ63">
        <v>0</v>
      </c>
      <c r="BA63">
        <v>9248</v>
      </c>
      <c r="BB63">
        <v>0</v>
      </c>
      <c r="BC63">
        <v>0</v>
      </c>
      <c r="BD63">
        <v>0</v>
      </c>
      <c r="BE63">
        <v>0</v>
      </c>
      <c r="BF63">
        <v>4333</v>
      </c>
      <c r="BG63">
        <v>6058</v>
      </c>
      <c r="BH63">
        <v>0</v>
      </c>
      <c r="BI63">
        <v>0</v>
      </c>
      <c r="BJ63">
        <v>591</v>
      </c>
      <c r="BK63">
        <v>0</v>
      </c>
      <c r="BL63">
        <v>302</v>
      </c>
      <c r="BM63">
        <v>157</v>
      </c>
      <c r="BN63">
        <v>1339</v>
      </c>
      <c r="BO63">
        <v>14070</v>
      </c>
      <c r="BP63">
        <v>18588</v>
      </c>
      <c r="BQ63">
        <v>10744</v>
      </c>
      <c r="BR63">
        <v>14618</v>
      </c>
      <c r="BS63">
        <v>0</v>
      </c>
      <c r="BT63">
        <v>0</v>
      </c>
      <c r="BU63">
        <v>46230</v>
      </c>
      <c r="BV63">
        <v>0</v>
      </c>
      <c r="BW63">
        <v>16000</v>
      </c>
      <c r="BX63">
        <v>0</v>
      </c>
      <c r="BY63">
        <v>0</v>
      </c>
      <c r="BZ63">
        <v>0</v>
      </c>
      <c r="CA63">
        <v>32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11535</v>
      </c>
      <c r="CH63">
        <v>0</v>
      </c>
      <c r="CI63">
        <v>9509</v>
      </c>
      <c r="CJ63">
        <v>1287</v>
      </c>
      <c r="CK63">
        <v>2422</v>
      </c>
    </row>
    <row r="64" spans="1:89" x14ac:dyDescent="0.35">
      <c r="A64" t="s">
        <v>61</v>
      </c>
      <c r="B64">
        <f t="shared" si="0"/>
        <v>5143</v>
      </c>
      <c r="C64">
        <f t="shared" si="1"/>
        <v>12015</v>
      </c>
      <c r="D64">
        <f t="shared" si="2"/>
        <v>86789</v>
      </c>
      <c r="E64">
        <f t="shared" si="3"/>
        <v>133</v>
      </c>
      <c r="F64">
        <f t="shared" si="4"/>
        <v>0</v>
      </c>
      <c r="G64">
        <f t="shared" si="5"/>
        <v>2616</v>
      </c>
      <c r="H64">
        <f t="shared" si="6"/>
        <v>0</v>
      </c>
      <c r="I64">
        <f t="shared" si="7"/>
        <v>0</v>
      </c>
      <c r="J64">
        <f t="shared" si="8"/>
        <v>0</v>
      </c>
      <c r="K64">
        <f t="shared" si="9"/>
        <v>14013</v>
      </c>
      <c r="L64">
        <f t="shared" si="10"/>
        <v>46</v>
      </c>
      <c r="M64">
        <f t="shared" si="11"/>
        <v>4278</v>
      </c>
      <c r="N64">
        <f t="shared" si="12"/>
        <v>27717</v>
      </c>
      <c r="O64">
        <f t="shared" si="13"/>
        <v>9285</v>
      </c>
      <c r="P64">
        <f t="shared" si="14"/>
        <v>65304</v>
      </c>
      <c r="Q64">
        <f t="shared" si="15"/>
        <v>0</v>
      </c>
      <c r="R64">
        <f t="shared" si="16"/>
        <v>2563</v>
      </c>
      <c r="S64">
        <f t="shared" si="17"/>
        <v>11195</v>
      </c>
      <c r="T64">
        <f t="shared" si="18"/>
        <v>8969</v>
      </c>
      <c r="U64">
        <f t="shared" si="19"/>
        <v>67078</v>
      </c>
      <c r="V64">
        <f t="shared" si="20"/>
        <v>103947</v>
      </c>
      <c r="W64">
        <v>122515</v>
      </c>
      <c r="X64">
        <v>128964</v>
      </c>
      <c r="Y64">
        <f t="shared" si="21"/>
        <v>-6449</v>
      </c>
      <c r="Z64">
        <v>45813</v>
      </c>
      <c r="AB64">
        <v>0</v>
      </c>
      <c r="AC64">
        <v>0</v>
      </c>
      <c r="AD64">
        <v>5143</v>
      </c>
      <c r="AE64">
        <v>12015</v>
      </c>
      <c r="AF64">
        <v>17</v>
      </c>
      <c r="AG64">
        <v>24577</v>
      </c>
      <c r="AH64">
        <v>55987</v>
      </c>
      <c r="AI64">
        <v>1641</v>
      </c>
      <c r="AJ64">
        <v>2348</v>
      </c>
      <c r="AK64">
        <v>2219</v>
      </c>
      <c r="AL64">
        <v>133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2616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11390</v>
      </c>
      <c r="BB64">
        <v>0</v>
      </c>
      <c r="BC64">
        <v>0</v>
      </c>
      <c r="BD64">
        <v>0</v>
      </c>
      <c r="BE64">
        <v>0</v>
      </c>
      <c r="BF64">
        <v>2623</v>
      </c>
      <c r="BG64">
        <v>0</v>
      </c>
      <c r="BH64">
        <v>0</v>
      </c>
      <c r="BI64">
        <v>0</v>
      </c>
      <c r="BJ64">
        <v>46</v>
      </c>
      <c r="BK64">
        <v>0</v>
      </c>
      <c r="BL64">
        <v>1200</v>
      </c>
      <c r="BM64">
        <v>806</v>
      </c>
      <c r="BN64">
        <v>2272</v>
      </c>
      <c r="BO64">
        <v>22013</v>
      </c>
      <c r="BP64">
        <v>9802</v>
      </c>
      <c r="BQ64">
        <v>-4098</v>
      </c>
      <c r="BR64">
        <v>9285</v>
      </c>
      <c r="BS64">
        <v>0</v>
      </c>
      <c r="BT64">
        <v>0</v>
      </c>
      <c r="BU64">
        <v>65304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2563</v>
      </c>
      <c r="CE64">
        <v>0</v>
      </c>
      <c r="CF64">
        <v>0</v>
      </c>
      <c r="CG64">
        <v>11195</v>
      </c>
      <c r="CH64">
        <v>0</v>
      </c>
      <c r="CI64">
        <v>4557</v>
      </c>
      <c r="CJ64">
        <v>1603</v>
      </c>
      <c r="CK64">
        <v>2809</v>
      </c>
    </row>
    <row r="65" spans="1:89" x14ac:dyDescent="0.35">
      <c r="A65" t="s">
        <v>62</v>
      </c>
      <c r="B65">
        <f t="shared" si="0"/>
        <v>114</v>
      </c>
      <c r="C65">
        <f t="shared" si="1"/>
        <v>1185</v>
      </c>
      <c r="D65">
        <f t="shared" si="2"/>
        <v>47636</v>
      </c>
      <c r="E65">
        <f t="shared" si="3"/>
        <v>171</v>
      </c>
      <c r="F65">
        <f t="shared" si="4"/>
        <v>5265</v>
      </c>
      <c r="G65">
        <f t="shared" si="5"/>
        <v>21580</v>
      </c>
      <c r="H65">
        <f t="shared" si="6"/>
        <v>0</v>
      </c>
      <c r="I65">
        <f t="shared" si="7"/>
        <v>1318</v>
      </c>
      <c r="J65">
        <f t="shared" si="8"/>
        <v>83</v>
      </c>
      <c r="K65">
        <f t="shared" si="9"/>
        <v>16880</v>
      </c>
      <c r="L65">
        <f t="shared" si="10"/>
        <v>812</v>
      </c>
      <c r="M65">
        <f t="shared" si="11"/>
        <v>4990</v>
      </c>
      <c r="N65">
        <f t="shared" si="12"/>
        <v>53257</v>
      </c>
      <c r="O65">
        <f t="shared" si="13"/>
        <v>5067</v>
      </c>
      <c r="P65">
        <f t="shared" si="14"/>
        <v>24825</v>
      </c>
      <c r="Q65">
        <f t="shared" si="15"/>
        <v>0</v>
      </c>
      <c r="R65">
        <f t="shared" si="16"/>
        <v>1</v>
      </c>
      <c r="S65">
        <f t="shared" si="17"/>
        <v>3051</v>
      </c>
      <c r="T65">
        <f t="shared" si="18"/>
        <v>13832</v>
      </c>
      <c r="U65">
        <f t="shared" si="19"/>
        <v>-7818</v>
      </c>
      <c r="V65">
        <f t="shared" si="20"/>
        <v>48935</v>
      </c>
      <c r="W65">
        <v>77023</v>
      </c>
      <c r="X65">
        <v>72294</v>
      </c>
      <c r="Y65">
        <f t="shared" si="21"/>
        <v>4729</v>
      </c>
      <c r="Z65">
        <v>24580</v>
      </c>
      <c r="AB65">
        <v>0</v>
      </c>
      <c r="AC65">
        <v>2</v>
      </c>
      <c r="AD65">
        <v>112</v>
      </c>
      <c r="AE65">
        <v>1185</v>
      </c>
      <c r="AF65">
        <v>0</v>
      </c>
      <c r="AG65">
        <v>19869</v>
      </c>
      <c r="AH65">
        <v>26953</v>
      </c>
      <c r="AI65">
        <v>0</v>
      </c>
      <c r="AJ65">
        <v>456</v>
      </c>
      <c r="AK65">
        <v>358</v>
      </c>
      <c r="AL65">
        <v>171</v>
      </c>
      <c r="AM65">
        <v>0</v>
      </c>
      <c r="AN65">
        <v>0</v>
      </c>
      <c r="AO65">
        <v>0</v>
      </c>
      <c r="AP65">
        <v>3243</v>
      </c>
      <c r="AQ65">
        <v>2022</v>
      </c>
      <c r="AR65">
        <v>1396</v>
      </c>
      <c r="AS65">
        <v>20184</v>
      </c>
      <c r="AT65">
        <v>0</v>
      </c>
      <c r="AU65">
        <v>0</v>
      </c>
      <c r="AV65">
        <v>0</v>
      </c>
      <c r="AW65">
        <v>0</v>
      </c>
      <c r="AX65">
        <v>1318</v>
      </c>
      <c r="AY65">
        <v>83</v>
      </c>
      <c r="AZ65">
        <v>0</v>
      </c>
      <c r="BA65">
        <v>6978</v>
      </c>
      <c r="BB65">
        <v>0</v>
      </c>
      <c r="BC65">
        <v>0</v>
      </c>
      <c r="BD65">
        <v>7302</v>
      </c>
      <c r="BE65">
        <v>0</v>
      </c>
      <c r="BF65">
        <v>2600</v>
      </c>
      <c r="BG65">
        <v>0</v>
      </c>
      <c r="BH65">
        <v>0</v>
      </c>
      <c r="BI65">
        <v>0</v>
      </c>
      <c r="BJ65">
        <v>812</v>
      </c>
      <c r="BK65">
        <v>0</v>
      </c>
      <c r="BL65">
        <v>902</v>
      </c>
      <c r="BM65">
        <v>1837</v>
      </c>
      <c r="BN65">
        <v>2251</v>
      </c>
      <c r="BO65">
        <v>28230</v>
      </c>
      <c r="BP65">
        <v>21803</v>
      </c>
      <c r="BQ65">
        <v>3224</v>
      </c>
      <c r="BR65">
        <v>5067</v>
      </c>
      <c r="BS65">
        <v>0</v>
      </c>
      <c r="BT65">
        <v>0</v>
      </c>
      <c r="BU65">
        <v>24825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1</v>
      </c>
      <c r="CG65">
        <v>3051</v>
      </c>
      <c r="CH65">
        <v>0</v>
      </c>
      <c r="CI65">
        <v>6734</v>
      </c>
      <c r="CJ65">
        <v>2565</v>
      </c>
      <c r="CK65">
        <v>4533</v>
      </c>
    </row>
    <row r="66" spans="1:89" x14ac:dyDescent="0.35">
      <c r="A66" t="s">
        <v>63</v>
      </c>
      <c r="B66">
        <f t="shared" si="0"/>
        <v>89010</v>
      </c>
      <c r="C66">
        <f t="shared" si="1"/>
        <v>31810</v>
      </c>
      <c r="D66">
        <f t="shared" si="2"/>
        <v>309696</v>
      </c>
      <c r="E66">
        <f t="shared" si="3"/>
        <v>8740</v>
      </c>
      <c r="F66">
        <f t="shared" si="4"/>
        <v>60440</v>
      </c>
      <c r="G66">
        <f t="shared" si="5"/>
        <v>19914</v>
      </c>
      <c r="H66">
        <f t="shared" si="6"/>
        <v>0</v>
      </c>
      <c r="I66">
        <f t="shared" si="7"/>
        <v>-9437</v>
      </c>
      <c r="J66">
        <f t="shared" si="8"/>
        <v>11</v>
      </c>
      <c r="K66">
        <f t="shared" si="9"/>
        <v>42689</v>
      </c>
      <c r="L66">
        <f t="shared" si="10"/>
        <v>127464</v>
      </c>
      <c r="M66">
        <f t="shared" si="11"/>
        <v>18457</v>
      </c>
      <c r="N66">
        <f t="shared" si="12"/>
        <v>286357</v>
      </c>
      <c r="O66">
        <f t="shared" si="13"/>
        <v>39297</v>
      </c>
      <c r="P66">
        <f t="shared" si="14"/>
        <v>252226</v>
      </c>
      <c r="Q66">
        <f t="shared" si="15"/>
        <v>3073</v>
      </c>
      <c r="R66">
        <f t="shared" si="16"/>
        <v>2737</v>
      </c>
      <c r="S66">
        <f t="shared" si="17"/>
        <v>28033</v>
      </c>
      <c r="T66">
        <f t="shared" si="18"/>
        <v>87072</v>
      </c>
      <c r="U66">
        <f t="shared" si="19"/>
        <v>104177</v>
      </c>
      <c r="V66">
        <f t="shared" si="20"/>
        <v>430516</v>
      </c>
      <c r="W66">
        <v>541217</v>
      </c>
      <c r="X66">
        <v>525389</v>
      </c>
      <c r="Y66">
        <f t="shared" si="21"/>
        <v>15828</v>
      </c>
      <c r="Z66">
        <v>109577</v>
      </c>
      <c r="AB66">
        <v>0</v>
      </c>
      <c r="AC66">
        <v>971</v>
      </c>
      <c r="AD66">
        <v>88039</v>
      </c>
      <c r="AE66">
        <v>31810</v>
      </c>
      <c r="AF66">
        <v>0</v>
      </c>
      <c r="AG66">
        <v>139137</v>
      </c>
      <c r="AH66">
        <v>77872</v>
      </c>
      <c r="AI66">
        <v>395</v>
      </c>
      <c r="AJ66">
        <v>12528</v>
      </c>
      <c r="AK66">
        <v>79764</v>
      </c>
      <c r="AL66">
        <v>8740</v>
      </c>
      <c r="AM66">
        <v>0</v>
      </c>
      <c r="AN66">
        <v>0</v>
      </c>
      <c r="AO66">
        <v>15919</v>
      </c>
      <c r="AP66">
        <v>44514</v>
      </c>
      <c r="AQ66">
        <v>7</v>
      </c>
      <c r="AR66">
        <v>0</v>
      </c>
      <c r="AS66">
        <v>19914</v>
      </c>
      <c r="AT66">
        <v>0</v>
      </c>
      <c r="AU66">
        <v>0</v>
      </c>
      <c r="AV66">
        <v>0</v>
      </c>
      <c r="AW66">
        <v>11</v>
      </c>
      <c r="AX66">
        <v>-9437</v>
      </c>
      <c r="AY66">
        <v>0</v>
      </c>
      <c r="AZ66">
        <v>0</v>
      </c>
      <c r="BA66">
        <v>26903</v>
      </c>
      <c r="BB66">
        <v>0</v>
      </c>
      <c r="BC66">
        <v>6950</v>
      </c>
      <c r="BD66">
        <v>0</v>
      </c>
      <c r="BE66">
        <v>0</v>
      </c>
      <c r="BF66">
        <v>15786</v>
      </c>
      <c r="BG66">
        <v>120211</v>
      </c>
      <c r="BH66">
        <v>0</v>
      </c>
      <c r="BI66">
        <v>552</v>
      </c>
      <c r="BJ66">
        <v>-249</v>
      </c>
      <c r="BK66">
        <v>0</v>
      </c>
      <c r="BL66">
        <v>1028</v>
      </c>
      <c r="BM66">
        <v>273</v>
      </c>
      <c r="BN66">
        <v>17156</v>
      </c>
      <c r="BO66">
        <v>83098</v>
      </c>
      <c r="BP66">
        <v>195923</v>
      </c>
      <c r="BQ66">
        <v>7336</v>
      </c>
      <c r="BR66">
        <v>39297</v>
      </c>
      <c r="BS66">
        <v>0</v>
      </c>
      <c r="BT66">
        <v>0</v>
      </c>
      <c r="BU66">
        <v>252226</v>
      </c>
      <c r="BV66">
        <v>0</v>
      </c>
      <c r="BW66">
        <v>0</v>
      </c>
      <c r="BX66">
        <v>0</v>
      </c>
      <c r="BY66">
        <v>0</v>
      </c>
      <c r="BZ66">
        <v>2878</v>
      </c>
      <c r="CA66">
        <v>195</v>
      </c>
      <c r="CB66">
        <v>0</v>
      </c>
      <c r="CC66">
        <v>0</v>
      </c>
      <c r="CD66">
        <v>0</v>
      </c>
      <c r="CE66">
        <v>2737</v>
      </c>
      <c r="CF66">
        <v>0</v>
      </c>
      <c r="CG66">
        <v>28033</v>
      </c>
      <c r="CH66">
        <v>212</v>
      </c>
      <c r="CI66">
        <v>28968</v>
      </c>
      <c r="CJ66">
        <v>25069</v>
      </c>
      <c r="CK66">
        <v>32823</v>
      </c>
    </row>
    <row r="67" spans="1:89" x14ac:dyDescent="0.35">
      <c r="A67" t="s">
        <v>64</v>
      </c>
      <c r="B67">
        <f t="shared" ref="B67:B130" si="22">SUM(AB67:AD67)</f>
        <v>29455</v>
      </c>
      <c r="C67">
        <f t="shared" ref="C67:C130" si="23">SUM(AE67)</f>
        <v>14264</v>
      </c>
      <c r="D67">
        <f t="shared" ref="D67:D130" si="24">SUM(AF67:AK67)</f>
        <v>134007</v>
      </c>
      <c r="E67">
        <f t="shared" ref="E67:E130" si="25">SUM(AL67:AN67)</f>
        <v>17149</v>
      </c>
      <c r="F67">
        <f t="shared" ref="F67:F130" si="26">SUM(AO67:AQ67)</f>
        <v>64941</v>
      </c>
      <c r="G67">
        <f t="shared" ref="G67:G130" si="27">SUM(AR67:AS67)</f>
        <v>9796</v>
      </c>
      <c r="H67">
        <f t="shared" ref="H67:H130" si="28">SUM(AT67:AV67)</f>
        <v>0</v>
      </c>
      <c r="I67">
        <f t="shared" ref="I67:I130" si="29">AX67</f>
        <v>10913</v>
      </c>
      <c r="J67">
        <f t="shared" ref="J67:J130" si="30">SUM(AW67,AY67,AZ67)</f>
        <v>2</v>
      </c>
      <c r="K67">
        <f t="shared" ref="K67:K130" si="31">SUM(BA67,BD67,BE67,BF67)</f>
        <v>29925</v>
      </c>
      <c r="L67">
        <f t="shared" ref="L67:L130" si="32">SUM(BB67,BC67,BG67,BH67,BI67,BJ67)</f>
        <v>439</v>
      </c>
      <c r="M67">
        <f t="shared" ref="M67:M130" si="33">SUM(BK67:BN67)</f>
        <v>7247</v>
      </c>
      <c r="N67">
        <f t="shared" ref="N67:N130" si="34">SUM(BO67:BQ67)</f>
        <v>71901</v>
      </c>
      <c r="O67">
        <f t="shared" ref="O67:O130" si="35">SUM(BR67)</f>
        <v>9708</v>
      </c>
      <c r="P67">
        <f t="shared" ref="P67:P130" si="36">SUM(BS67:BY67,CB67)</f>
        <v>196131</v>
      </c>
      <c r="Q67">
        <f t="shared" ref="Q67:Q130" si="37">SUM(BZ67:CA67)</f>
        <v>0</v>
      </c>
      <c r="R67">
        <f t="shared" ref="R67:R130" si="38">SUM(CC67:CF67)</f>
        <v>0</v>
      </c>
      <c r="S67">
        <f t="shared" ref="S67:S130" si="39">SUM(CG67)</f>
        <v>12700</v>
      </c>
      <c r="T67">
        <f t="shared" ref="T67:T130" si="40">SUM(CH67:CK67)</f>
        <v>27698</v>
      </c>
      <c r="U67">
        <f t="shared" ref="U67:U130" si="41">SUM(SUM(P67:T67),-SUM(F67,G67,H67,K67,L67,M67))</f>
        <v>124181</v>
      </c>
      <c r="V67">
        <f t="shared" ref="V67:V130" si="42">SUM(B67:D67)</f>
        <v>177726</v>
      </c>
      <c r="W67">
        <v>257205</v>
      </c>
      <c r="X67">
        <v>247890</v>
      </c>
      <c r="Y67">
        <f t="shared" ref="Y67:Y130" si="43">SUM(W67,-X67)</f>
        <v>9315</v>
      </c>
      <c r="Z67">
        <v>56432</v>
      </c>
      <c r="AB67">
        <v>13282</v>
      </c>
      <c r="AC67">
        <v>1455</v>
      </c>
      <c r="AD67">
        <v>14718</v>
      </c>
      <c r="AE67">
        <v>14264</v>
      </c>
      <c r="AF67">
        <v>869</v>
      </c>
      <c r="AG67">
        <v>71496</v>
      </c>
      <c r="AH67">
        <v>50388</v>
      </c>
      <c r="AI67">
        <v>970</v>
      </c>
      <c r="AJ67">
        <v>5588</v>
      </c>
      <c r="AK67">
        <v>4696</v>
      </c>
      <c r="AL67">
        <v>17149</v>
      </c>
      <c r="AM67">
        <v>0</v>
      </c>
      <c r="AN67">
        <v>0</v>
      </c>
      <c r="AO67">
        <v>45000</v>
      </c>
      <c r="AP67">
        <v>19941</v>
      </c>
      <c r="AQ67">
        <v>0</v>
      </c>
      <c r="AR67">
        <v>0</v>
      </c>
      <c r="AS67">
        <v>9796</v>
      </c>
      <c r="AT67">
        <v>0</v>
      </c>
      <c r="AU67">
        <v>0</v>
      </c>
      <c r="AV67">
        <v>0</v>
      </c>
      <c r="AW67">
        <v>0</v>
      </c>
      <c r="AX67">
        <v>10913</v>
      </c>
      <c r="AY67">
        <v>2</v>
      </c>
      <c r="AZ67">
        <v>0</v>
      </c>
      <c r="BA67">
        <v>13584</v>
      </c>
      <c r="BB67">
        <v>0</v>
      </c>
      <c r="BC67">
        <v>300</v>
      </c>
      <c r="BD67">
        <v>3285</v>
      </c>
      <c r="BE67">
        <v>1248</v>
      </c>
      <c r="BF67">
        <v>11808</v>
      </c>
      <c r="BG67">
        <v>0</v>
      </c>
      <c r="BH67">
        <v>0</v>
      </c>
      <c r="BI67">
        <v>0</v>
      </c>
      <c r="BJ67">
        <v>139</v>
      </c>
      <c r="BK67">
        <v>0</v>
      </c>
      <c r="BL67">
        <v>221</v>
      </c>
      <c r="BM67">
        <v>694</v>
      </c>
      <c r="BN67">
        <v>6332</v>
      </c>
      <c r="BO67">
        <v>21410</v>
      </c>
      <c r="BP67">
        <v>37870</v>
      </c>
      <c r="BQ67">
        <v>12621</v>
      </c>
      <c r="BR67">
        <v>9708</v>
      </c>
      <c r="BS67">
        <v>0</v>
      </c>
      <c r="BT67">
        <v>0</v>
      </c>
      <c r="BU67">
        <v>196131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12700</v>
      </c>
      <c r="CH67">
        <v>0</v>
      </c>
      <c r="CI67">
        <v>13671</v>
      </c>
      <c r="CJ67">
        <v>8830</v>
      </c>
      <c r="CK67">
        <v>5197</v>
      </c>
    </row>
    <row r="68" spans="1:89" x14ac:dyDescent="0.35">
      <c r="A68" t="s">
        <v>65</v>
      </c>
      <c r="B68">
        <f t="shared" si="22"/>
        <v>826</v>
      </c>
      <c r="C68">
        <f t="shared" si="23"/>
        <v>10590</v>
      </c>
      <c r="D68">
        <f t="shared" si="24"/>
        <v>85624</v>
      </c>
      <c r="E68">
        <f t="shared" si="25"/>
        <v>252</v>
      </c>
      <c r="F68">
        <f t="shared" si="26"/>
        <v>0</v>
      </c>
      <c r="G68">
        <f t="shared" si="27"/>
        <v>1849</v>
      </c>
      <c r="H68">
        <f t="shared" si="28"/>
        <v>1986</v>
      </c>
      <c r="I68">
        <f t="shared" si="29"/>
        <v>17116</v>
      </c>
      <c r="J68">
        <f t="shared" si="30"/>
        <v>1</v>
      </c>
      <c r="K68">
        <f t="shared" si="31"/>
        <v>2216</v>
      </c>
      <c r="L68">
        <f t="shared" si="32"/>
        <v>6704</v>
      </c>
      <c r="M68">
        <f t="shared" si="33"/>
        <v>18590</v>
      </c>
      <c r="N68">
        <f t="shared" si="34"/>
        <v>46881</v>
      </c>
      <c r="O68">
        <f t="shared" si="35"/>
        <v>39262</v>
      </c>
      <c r="P68">
        <f t="shared" si="36"/>
        <v>35346</v>
      </c>
      <c r="Q68">
        <f t="shared" si="37"/>
        <v>389</v>
      </c>
      <c r="R68">
        <f t="shared" si="38"/>
        <v>0</v>
      </c>
      <c r="S68">
        <f t="shared" si="39"/>
        <v>2502</v>
      </c>
      <c r="T68">
        <f t="shared" si="40"/>
        <v>21374</v>
      </c>
      <c r="U68">
        <f t="shared" si="41"/>
        <v>28266</v>
      </c>
      <c r="V68">
        <f t="shared" si="42"/>
        <v>97040</v>
      </c>
      <c r="W68">
        <v>106437</v>
      </c>
      <c r="X68">
        <v>105378</v>
      </c>
      <c r="Y68">
        <f t="shared" si="43"/>
        <v>1059</v>
      </c>
      <c r="Z68">
        <v>33180</v>
      </c>
      <c r="AB68">
        <v>0</v>
      </c>
      <c r="AC68">
        <v>147</v>
      </c>
      <c r="AD68">
        <v>679</v>
      </c>
      <c r="AE68">
        <v>10590</v>
      </c>
      <c r="AF68">
        <v>0</v>
      </c>
      <c r="AG68">
        <v>44655</v>
      </c>
      <c r="AH68">
        <v>36599</v>
      </c>
      <c r="AI68">
        <v>513</v>
      </c>
      <c r="AJ68">
        <v>2347</v>
      </c>
      <c r="AK68">
        <v>1510</v>
      </c>
      <c r="AL68">
        <v>252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1849</v>
      </c>
      <c r="AT68">
        <v>0</v>
      </c>
      <c r="AU68">
        <v>0</v>
      </c>
      <c r="AV68">
        <v>1986</v>
      </c>
      <c r="AW68">
        <v>0</v>
      </c>
      <c r="AX68">
        <v>17116</v>
      </c>
      <c r="AY68">
        <v>1</v>
      </c>
      <c r="AZ68">
        <v>0</v>
      </c>
      <c r="BA68">
        <v>1243</v>
      </c>
      <c r="BB68">
        <v>0</v>
      </c>
      <c r="BC68">
        <v>0</v>
      </c>
      <c r="BD68">
        <v>0</v>
      </c>
      <c r="BE68">
        <v>0</v>
      </c>
      <c r="BF68">
        <v>973</v>
      </c>
      <c r="BG68">
        <v>6309</v>
      </c>
      <c r="BH68">
        <v>0</v>
      </c>
      <c r="BI68">
        <v>0</v>
      </c>
      <c r="BJ68">
        <v>395</v>
      </c>
      <c r="BK68">
        <v>0</v>
      </c>
      <c r="BL68">
        <v>7070</v>
      </c>
      <c r="BM68">
        <v>4125</v>
      </c>
      <c r="BN68">
        <v>7395</v>
      </c>
      <c r="BO68">
        <v>30614</v>
      </c>
      <c r="BP68">
        <v>14377</v>
      </c>
      <c r="BQ68">
        <v>1890</v>
      </c>
      <c r="BR68">
        <v>39262</v>
      </c>
      <c r="BS68">
        <v>0</v>
      </c>
      <c r="BT68">
        <v>0</v>
      </c>
      <c r="BU68">
        <v>35346</v>
      </c>
      <c r="BV68">
        <v>0</v>
      </c>
      <c r="BW68">
        <v>0</v>
      </c>
      <c r="BX68">
        <v>0</v>
      </c>
      <c r="BY68">
        <v>0</v>
      </c>
      <c r="BZ68">
        <v>367</v>
      </c>
      <c r="CA68">
        <v>22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2502</v>
      </c>
      <c r="CH68">
        <v>0</v>
      </c>
      <c r="CI68">
        <v>439</v>
      </c>
      <c r="CJ68">
        <v>0</v>
      </c>
      <c r="CK68">
        <v>20935</v>
      </c>
    </row>
    <row r="69" spans="1:89" x14ac:dyDescent="0.35">
      <c r="A69" t="s">
        <v>66</v>
      </c>
      <c r="B69">
        <f t="shared" si="22"/>
        <v>2520</v>
      </c>
      <c r="C69">
        <f t="shared" si="23"/>
        <v>28771</v>
      </c>
      <c r="D69">
        <f t="shared" si="24"/>
        <v>265550</v>
      </c>
      <c r="E69">
        <f t="shared" si="25"/>
        <v>3126</v>
      </c>
      <c r="F69">
        <f t="shared" si="26"/>
        <v>13432</v>
      </c>
      <c r="G69">
        <f t="shared" si="27"/>
        <v>5382</v>
      </c>
      <c r="H69">
        <f t="shared" si="28"/>
        <v>0</v>
      </c>
      <c r="I69">
        <f t="shared" si="29"/>
        <v>41566</v>
      </c>
      <c r="J69">
        <f t="shared" si="30"/>
        <v>5161</v>
      </c>
      <c r="K69">
        <f t="shared" si="31"/>
        <v>23146</v>
      </c>
      <c r="L69">
        <f t="shared" si="32"/>
        <v>68514</v>
      </c>
      <c r="M69">
        <f t="shared" si="33"/>
        <v>44761</v>
      </c>
      <c r="N69">
        <f t="shared" si="34"/>
        <v>199308</v>
      </c>
      <c r="O69">
        <f t="shared" si="35"/>
        <v>11932</v>
      </c>
      <c r="P69">
        <f t="shared" si="36"/>
        <v>183489</v>
      </c>
      <c r="Q69">
        <f t="shared" si="37"/>
        <v>159</v>
      </c>
      <c r="R69">
        <f t="shared" si="38"/>
        <v>852</v>
      </c>
      <c r="S69">
        <f t="shared" si="39"/>
        <v>17351</v>
      </c>
      <c r="T69">
        <f t="shared" si="40"/>
        <v>88837</v>
      </c>
      <c r="U69">
        <f t="shared" si="41"/>
        <v>135453</v>
      </c>
      <c r="V69">
        <f t="shared" si="42"/>
        <v>296841</v>
      </c>
      <c r="W69">
        <v>471802</v>
      </c>
      <c r="X69">
        <v>452924</v>
      </c>
      <c r="Y69">
        <f t="shared" si="43"/>
        <v>18878</v>
      </c>
      <c r="Z69">
        <v>103405</v>
      </c>
      <c r="AB69">
        <v>77</v>
      </c>
      <c r="AC69">
        <v>1670</v>
      </c>
      <c r="AD69">
        <v>773</v>
      </c>
      <c r="AE69">
        <v>28771</v>
      </c>
      <c r="AF69">
        <v>490</v>
      </c>
      <c r="AG69">
        <v>153532</v>
      </c>
      <c r="AH69">
        <v>78272</v>
      </c>
      <c r="AI69">
        <v>56</v>
      </c>
      <c r="AJ69">
        <v>17370</v>
      </c>
      <c r="AK69">
        <v>15830</v>
      </c>
      <c r="AL69">
        <v>3126</v>
      </c>
      <c r="AM69">
        <v>0</v>
      </c>
      <c r="AN69">
        <v>0</v>
      </c>
      <c r="AO69">
        <v>0</v>
      </c>
      <c r="AP69">
        <v>13432</v>
      </c>
      <c r="AQ69">
        <v>0</v>
      </c>
      <c r="AR69">
        <v>0</v>
      </c>
      <c r="AS69">
        <v>5382</v>
      </c>
      <c r="AT69">
        <v>0</v>
      </c>
      <c r="AU69">
        <v>0</v>
      </c>
      <c r="AV69">
        <v>0</v>
      </c>
      <c r="AW69">
        <v>0</v>
      </c>
      <c r="AX69">
        <v>41566</v>
      </c>
      <c r="AY69">
        <v>5161</v>
      </c>
      <c r="AZ69">
        <v>0</v>
      </c>
      <c r="BA69">
        <v>14241</v>
      </c>
      <c r="BB69">
        <v>0</v>
      </c>
      <c r="BC69">
        <v>0</v>
      </c>
      <c r="BD69">
        <v>0</v>
      </c>
      <c r="BE69">
        <v>0</v>
      </c>
      <c r="BF69">
        <v>8905</v>
      </c>
      <c r="BG69">
        <v>67314</v>
      </c>
      <c r="BH69">
        <v>0</v>
      </c>
      <c r="BI69">
        <v>32</v>
      </c>
      <c r="BJ69">
        <v>1168</v>
      </c>
      <c r="BK69">
        <v>0</v>
      </c>
      <c r="BL69">
        <v>8454</v>
      </c>
      <c r="BM69">
        <v>1336</v>
      </c>
      <c r="BN69">
        <v>34971</v>
      </c>
      <c r="BO69">
        <v>51329</v>
      </c>
      <c r="BP69">
        <v>90389</v>
      </c>
      <c r="BQ69">
        <v>57590</v>
      </c>
      <c r="BR69">
        <v>11932</v>
      </c>
      <c r="BS69">
        <v>0</v>
      </c>
      <c r="BT69">
        <v>0</v>
      </c>
      <c r="BU69">
        <v>158489</v>
      </c>
      <c r="BV69">
        <v>5000</v>
      </c>
      <c r="BW69">
        <v>0</v>
      </c>
      <c r="BX69">
        <v>0</v>
      </c>
      <c r="BY69">
        <v>20000</v>
      </c>
      <c r="BZ69">
        <v>0</v>
      </c>
      <c r="CA69">
        <v>159</v>
      </c>
      <c r="CB69">
        <v>0</v>
      </c>
      <c r="CC69">
        <v>0</v>
      </c>
      <c r="CD69">
        <v>0</v>
      </c>
      <c r="CE69">
        <v>0</v>
      </c>
      <c r="CF69">
        <v>852</v>
      </c>
      <c r="CG69">
        <v>17351</v>
      </c>
      <c r="CH69">
        <v>0</v>
      </c>
      <c r="CI69">
        <v>52649</v>
      </c>
      <c r="CJ69">
        <v>2969</v>
      </c>
      <c r="CK69">
        <v>33219</v>
      </c>
    </row>
    <row r="70" spans="1:89" x14ac:dyDescent="0.35">
      <c r="A70" t="s">
        <v>67</v>
      </c>
      <c r="B70">
        <f t="shared" si="22"/>
        <v>165</v>
      </c>
      <c r="C70">
        <f t="shared" si="23"/>
        <v>9371</v>
      </c>
      <c r="D70">
        <f t="shared" si="24"/>
        <v>107917</v>
      </c>
      <c r="E70">
        <f t="shared" si="25"/>
        <v>1637</v>
      </c>
      <c r="F70">
        <f t="shared" si="26"/>
        <v>0</v>
      </c>
      <c r="G70">
        <f t="shared" si="27"/>
        <v>7444</v>
      </c>
      <c r="H70">
        <f t="shared" si="28"/>
        <v>0</v>
      </c>
      <c r="I70">
        <f t="shared" si="29"/>
        <v>-15394</v>
      </c>
      <c r="J70">
        <f t="shared" si="30"/>
        <v>0</v>
      </c>
      <c r="K70">
        <f t="shared" si="31"/>
        <v>25998</v>
      </c>
      <c r="L70">
        <f t="shared" si="32"/>
        <v>517</v>
      </c>
      <c r="M70">
        <f t="shared" si="33"/>
        <v>5402</v>
      </c>
      <c r="N70">
        <f t="shared" si="34"/>
        <v>53702</v>
      </c>
      <c r="O70">
        <f t="shared" si="35"/>
        <v>19763</v>
      </c>
      <c r="P70">
        <f t="shared" si="36"/>
        <v>50809</v>
      </c>
      <c r="Q70">
        <f t="shared" si="37"/>
        <v>0</v>
      </c>
      <c r="R70">
        <f t="shared" si="38"/>
        <v>0</v>
      </c>
      <c r="S70">
        <f t="shared" si="39"/>
        <v>10397</v>
      </c>
      <c r="T70">
        <f t="shared" si="40"/>
        <v>8385</v>
      </c>
      <c r="U70">
        <f t="shared" si="41"/>
        <v>30230</v>
      </c>
      <c r="V70">
        <f t="shared" si="42"/>
        <v>117453</v>
      </c>
      <c r="W70">
        <v>115615</v>
      </c>
      <c r="X70">
        <v>107308</v>
      </c>
      <c r="Y70">
        <f t="shared" si="43"/>
        <v>8307</v>
      </c>
      <c r="Z70">
        <v>32977</v>
      </c>
      <c r="AB70">
        <v>0</v>
      </c>
      <c r="AC70">
        <v>165</v>
      </c>
      <c r="AD70">
        <v>0</v>
      </c>
      <c r="AE70">
        <v>9371</v>
      </c>
      <c r="AF70">
        <v>4665</v>
      </c>
      <c r="AG70">
        <v>37398</v>
      </c>
      <c r="AH70">
        <v>37092</v>
      </c>
      <c r="AI70">
        <v>163</v>
      </c>
      <c r="AJ70">
        <v>10025</v>
      </c>
      <c r="AK70">
        <v>18574</v>
      </c>
      <c r="AL70">
        <v>1637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7444</v>
      </c>
      <c r="AT70">
        <v>0</v>
      </c>
      <c r="AU70">
        <v>0</v>
      </c>
      <c r="AV70">
        <v>0</v>
      </c>
      <c r="AW70">
        <v>0</v>
      </c>
      <c r="AX70">
        <v>-15394</v>
      </c>
      <c r="AY70">
        <v>0</v>
      </c>
      <c r="AZ70">
        <v>0</v>
      </c>
      <c r="BA70">
        <v>6098</v>
      </c>
      <c r="BB70">
        <v>0</v>
      </c>
      <c r="BC70">
        <v>0</v>
      </c>
      <c r="BD70">
        <v>12826</v>
      </c>
      <c r="BE70">
        <v>0</v>
      </c>
      <c r="BF70">
        <v>7074</v>
      </c>
      <c r="BG70">
        <v>0</v>
      </c>
      <c r="BH70">
        <v>0</v>
      </c>
      <c r="BI70">
        <v>0</v>
      </c>
      <c r="BJ70">
        <v>517</v>
      </c>
      <c r="BK70">
        <v>0</v>
      </c>
      <c r="BL70">
        <v>0</v>
      </c>
      <c r="BM70">
        <v>0</v>
      </c>
      <c r="BN70">
        <v>5402</v>
      </c>
      <c r="BO70">
        <v>31496</v>
      </c>
      <c r="BP70">
        <v>17890</v>
      </c>
      <c r="BQ70">
        <v>4316</v>
      </c>
      <c r="BR70">
        <v>19763</v>
      </c>
      <c r="BS70">
        <v>0</v>
      </c>
      <c r="BT70">
        <v>0</v>
      </c>
      <c r="BU70">
        <v>50809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10397</v>
      </c>
      <c r="CH70">
        <v>0</v>
      </c>
      <c r="CI70">
        <v>0</v>
      </c>
      <c r="CJ70">
        <v>0</v>
      </c>
      <c r="CK70">
        <v>8385</v>
      </c>
    </row>
    <row r="71" spans="1:89" x14ac:dyDescent="0.35">
      <c r="A71" t="s">
        <v>464</v>
      </c>
      <c r="B71">
        <f t="shared" si="22"/>
        <v>4609</v>
      </c>
      <c r="C71">
        <f t="shared" si="23"/>
        <v>52027</v>
      </c>
      <c r="D71">
        <f t="shared" si="24"/>
        <v>193381</v>
      </c>
      <c r="E71">
        <f t="shared" si="25"/>
        <v>890</v>
      </c>
      <c r="F71">
        <f t="shared" si="26"/>
        <v>2941</v>
      </c>
      <c r="G71">
        <f t="shared" si="27"/>
        <v>2279</v>
      </c>
      <c r="H71">
        <f t="shared" si="28"/>
        <v>0</v>
      </c>
      <c r="I71">
        <f t="shared" si="29"/>
        <v>22057</v>
      </c>
      <c r="J71">
        <f t="shared" si="30"/>
        <v>29</v>
      </c>
      <c r="K71">
        <f t="shared" si="31"/>
        <v>30084</v>
      </c>
      <c r="L71">
        <f t="shared" si="32"/>
        <v>23188</v>
      </c>
      <c r="M71">
        <f t="shared" si="33"/>
        <v>8302</v>
      </c>
      <c r="N71">
        <f t="shared" si="34"/>
        <v>116580</v>
      </c>
      <c r="O71">
        <f t="shared" si="35"/>
        <v>64678</v>
      </c>
      <c r="P71">
        <f t="shared" si="36"/>
        <v>95764</v>
      </c>
      <c r="Q71">
        <f t="shared" si="37"/>
        <v>431</v>
      </c>
      <c r="R71">
        <f t="shared" si="38"/>
        <v>0</v>
      </c>
      <c r="S71">
        <f t="shared" si="39"/>
        <v>16730</v>
      </c>
      <c r="T71">
        <f t="shared" si="40"/>
        <v>45604</v>
      </c>
      <c r="U71">
        <f t="shared" si="41"/>
        <v>91735</v>
      </c>
      <c r="V71">
        <f t="shared" si="42"/>
        <v>250017</v>
      </c>
      <c r="W71">
        <v>304158</v>
      </c>
      <c r="X71">
        <v>301054</v>
      </c>
      <c r="Y71">
        <f t="shared" si="43"/>
        <v>3104</v>
      </c>
      <c r="Z71">
        <v>90076</v>
      </c>
      <c r="AB71">
        <v>0</v>
      </c>
      <c r="AC71">
        <v>658</v>
      </c>
      <c r="AD71">
        <v>3951</v>
      </c>
      <c r="AE71">
        <v>52027</v>
      </c>
      <c r="AF71">
        <v>0</v>
      </c>
      <c r="AG71">
        <v>129526</v>
      </c>
      <c r="AH71">
        <v>51942</v>
      </c>
      <c r="AI71">
        <v>2428</v>
      </c>
      <c r="AJ71">
        <v>3557</v>
      </c>
      <c r="AK71">
        <v>5928</v>
      </c>
      <c r="AL71">
        <v>890</v>
      </c>
      <c r="AM71">
        <v>0</v>
      </c>
      <c r="AN71">
        <v>0</v>
      </c>
      <c r="AO71">
        <v>2941</v>
      </c>
      <c r="AP71">
        <v>0</v>
      </c>
      <c r="AQ71">
        <v>0</v>
      </c>
      <c r="AR71">
        <v>0</v>
      </c>
      <c r="AS71">
        <v>2279</v>
      </c>
      <c r="AT71">
        <v>0</v>
      </c>
      <c r="AU71">
        <v>0</v>
      </c>
      <c r="AV71">
        <v>0</v>
      </c>
      <c r="AW71">
        <v>0</v>
      </c>
      <c r="AX71">
        <v>22057</v>
      </c>
      <c r="AY71">
        <v>29</v>
      </c>
      <c r="AZ71">
        <v>0</v>
      </c>
      <c r="BA71">
        <v>19871</v>
      </c>
      <c r="BB71">
        <v>0</v>
      </c>
      <c r="BC71">
        <v>0</v>
      </c>
      <c r="BD71">
        <v>0</v>
      </c>
      <c r="BE71">
        <v>3275</v>
      </c>
      <c r="BF71">
        <v>6938</v>
      </c>
      <c r="BG71">
        <v>21666</v>
      </c>
      <c r="BH71">
        <v>0</v>
      </c>
      <c r="BI71">
        <v>0</v>
      </c>
      <c r="BJ71">
        <v>1522</v>
      </c>
      <c r="BK71">
        <v>0</v>
      </c>
      <c r="BL71">
        <v>295</v>
      </c>
      <c r="BM71">
        <v>108</v>
      </c>
      <c r="BN71">
        <v>7899</v>
      </c>
      <c r="BO71">
        <v>22560</v>
      </c>
      <c r="BP71">
        <v>81200</v>
      </c>
      <c r="BQ71">
        <v>12820</v>
      </c>
      <c r="BR71">
        <v>64678</v>
      </c>
      <c r="BS71">
        <v>0</v>
      </c>
      <c r="BT71">
        <v>0</v>
      </c>
      <c r="BU71">
        <v>95764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431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16730</v>
      </c>
      <c r="CH71">
        <v>0</v>
      </c>
      <c r="CI71">
        <v>22755</v>
      </c>
      <c r="CJ71">
        <v>5149</v>
      </c>
      <c r="CK71">
        <v>17700</v>
      </c>
    </row>
    <row r="72" spans="1:89" x14ac:dyDescent="0.35">
      <c r="A72" t="s">
        <v>68</v>
      </c>
      <c r="B72">
        <f t="shared" si="22"/>
        <v>301</v>
      </c>
      <c r="C72">
        <f t="shared" si="23"/>
        <v>13544</v>
      </c>
      <c r="D72">
        <f t="shared" si="24"/>
        <v>41544</v>
      </c>
      <c r="E72">
        <f t="shared" si="25"/>
        <v>2520</v>
      </c>
      <c r="F72">
        <f t="shared" si="26"/>
        <v>420</v>
      </c>
      <c r="G72">
        <f t="shared" si="27"/>
        <v>4862</v>
      </c>
      <c r="H72">
        <f t="shared" si="28"/>
        <v>0</v>
      </c>
      <c r="I72">
        <f t="shared" si="29"/>
        <v>277</v>
      </c>
      <c r="J72">
        <f t="shared" si="30"/>
        <v>155</v>
      </c>
      <c r="K72">
        <f t="shared" si="31"/>
        <v>11156</v>
      </c>
      <c r="L72">
        <f t="shared" si="32"/>
        <v>15514</v>
      </c>
      <c r="M72">
        <f t="shared" si="33"/>
        <v>2470</v>
      </c>
      <c r="N72">
        <f t="shared" si="34"/>
        <v>49043</v>
      </c>
      <c r="O72">
        <f t="shared" si="35"/>
        <v>7187</v>
      </c>
      <c r="P72">
        <f t="shared" si="36"/>
        <v>22282</v>
      </c>
      <c r="Q72">
        <f t="shared" si="37"/>
        <v>0</v>
      </c>
      <c r="R72">
        <f t="shared" si="38"/>
        <v>0</v>
      </c>
      <c r="S72">
        <f t="shared" si="39"/>
        <v>5245</v>
      </c>
      <c r="T72">
        <f t="shared" si="40"/>
        <v>9004</v>
      </c>
      <c r="U72">
        <f t="shared" si="41"/>
        <v>2109</v>
      </c>
      <c r="V72">
        <f t="shared" si="42"/>
        <v>55389</v>
      </c>
      <c r="W72">
        <v>81852</v>
      </c>
      <c r="X72">
        <v>79015</v>
      </c>
      <c r="Y72">
        <f t="shared" si="43"/>
        <v>2837</v>
      </c>
      <c r="Z72">
        <v>26739</v>
      </c>
      <c r="AB72">
        <v>0</v>
      </c>
      <c r="AC72">
        <v>0</v>
      </c>
      <c r="AD72">
        <v>301</v>
      </c>
      <c r="AE72">
        <v>13544</v>
      </c>
      <c r="AF72">
        <v>0</v>
      </c>
      <c r="AG72">
        <v>19895</v>
      </c>
      <c r="AH72">
        <v>21015</v>
      </c>
      <c r="AI72">
        <v>0</v>
      </c>
      <c r="AJ72">
        <v>356</v>
      </c>
      <c r="AK72">
        <v>278</v>
      </c>
      <c r="AL72">
        <v>2479</v>
      </c>
      <c r="AM72">
        <v>41</v>
      </c>
      <c r="AN72">
        <v>0</v>
      </c>
      <c r="AO72">
        <v>96</v>
      </c>
      <c r="AP72">
        <v>324</v>
      </c>
      <c r="AQ72">
        <v>0</v>
      </c>
      <c r="AR72">
        <v>0</v>
      </c>
      <c r="AS72">
        <v>4862</v>
      </c>
      <c r="AT72">
        <v>0</v>
      </c>
      <c r="AU72">
        <v>0</v>
      </c>
      <c r="AV72">
        <v>0</v>
      </c>
      <c r="AW72">
        <v>0</v>
      </c>
      <c r="AX72">
        <v>277</v>
      </c>
      <c r="AY72">
        <v>0</v>
      </c>
      <c r="AZ72">
        <v>155</v>
      </c>
      <c r="BA72">
        <v>9133</v>
      </c>
      <c r="BB72">
        <v>0</v>
      </c>
      <c r="BC72">
        <v>0</v>
      </c>
      <c r="BD72">
        <v>0</v>
      </c>
      <c r="BE72">
        <v>0</v>
      </c>
      <c r="BF72">
        <v>2023</v>
      </c>
      <c r="BG72">
        <v>15043</v>
      </c>
      <c r="BH72">
        <v>0</v>
      </c>
      <c r="BI72">
        <v>0</v>
      </c>
      <c r="BJ72">
        <v>471</v>
      </c>
      <c r="BK72">
        <v>0</v>
      </c>
      <c r="BL72">
        <v>49</v>
      </c>
      <c r="BM72">
        <v>0</v>
      </c>
      <c r="BN72">
        <v>2421</v>
      </c>
      <c r="BO72">
        <v>6855</v>
      </c>
      <c r="BP72">
        <v>38421</v>
      </c>
      <c r="BQ72">
        <v>3767</v>
      </c>
      <c r="BR72">
        <v>7187</v>
      </c>
      <c r="BS72">
        <v>0</v>
      </c>
      <c r="BT72">
        <v>154</v>
      </c>
      <c r="BU72">
        <v>22038</v>
      </c>
      <c r="BV72">
        <v>0</v>
      </c>
      <c r="BW72">
        <v>90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5245</v>
      </c>
      <c r="CH72">
        <v>0</v>
      </c>
      <c r="CI72">
        <v>5789</v>
      </c>
      <c r="CJ72">
        <v>1025</v>
      </c>
      <c r="CK72">
        <v>2190</v>
      </c>
    </row>
    <row r="73" spans="1:89" x14ac:dyDescent="0.35">
      <c r="A73" t="s">
        <v>69</v>
      </c>
      <c r="B73">
        <f t="shared" si="22"/>
        <v>0</v>
      </c>
      <c r="C73">
        <f t="shared" si="23"/>
        <v>258</v>
      </c>
      <c r="D73">
        <f t="shared" si="24"/>
        <v>28304</v>
      </c>
      <c r="E73">
        <f t="shared" si="25"/>
        <v>101</v>
      </c>
      <c r="F73">
        <f t="shared" si="26"/>
        <v>1740</v>
      </c>
      <c r="G73">
        <f t="shared" si="27"/>
        <v>2930</v>
      </c>
      <c r="H73">
        <f t="shared" si="28"/>
        <v>0</v>
      </c>
      <c r="I73">
        <f t="shared" si="29"/>
        <v>277</v>
      </c>
      <c r="J73">
        <f t="shared" si="30"/>
        <v>0</v>
      </c>
      <c r="K73">
        <f t="shared" si="31"/>
        <v>3838</v>
      </c>
      <c r="L73">
        <f t="shared" si="32"/>
        <v>3079</v>
      </c>
      <c r="M73">
        <f t="shared" si="33"/>
        <v>1737</v>
      </c>
      <c r="N73">
        <f t="shared" si="34"/>
        <v>28786</v>
      </c>
      <c r="O73">
        <f t="shared" si="35"/>
        <v>2401</v>
      </c>
      <c r="P73">
        <f t="shared" si="36"/>
        <v>1800</v>
      </c>
      <c r="Q73">
        <f t="shared" si="37"/>
        <v>0</v>
      </c>
      <c r="R73">
        <f t="shared" si="38"/>
        <v>0</v>
      </c>
      <c r="S73">
        <f t="shared" si="39"/>
        <v>3532</v>
      </c>
      <c r="T73">
        <f t="shared" si="40"/>
        <v>5745</v>
      </c>
      <c r="U73">
        <f t="shared" si="41"/>
        <v>-2247</v>
      </c>
      <c r="V73">
        <f t="shared" si="42"/>
        <v>28562</v>
      </c>
      <c r="W73">
        <v>45923</v>
      </c>
      <c r="X73">
        <v>44500</v>
      </c>
      <c r="Y73">
        <f t="shared" si="43"/>
        <v>1423</v>
      </c>
      <c r="Z73">
        <v>11079</v>
      </c>
      <c r="AB73">
        <v>0</v>
      </c>
      <c r="AC73">
        <v>0</v>
      </c>
      <c r="AD73">
        <v>0</v>
      </c>
      <c r="AE73">
        <v>258</v>
      </c>
      <c r="AF73">
        <v>0</v>
      </c>
      <c r="AG73">
        <v>8199</v>
      </c>
      <c r="AH73">
        <v>19513</v>
      </c>
      <c r="AI73">
        <v>114</v>
      </c>
      <c r="AJ73">
        <v>161</v>
      </c>
      <c r="AK73">
        <v>317</v>
      </c>
      <c r="AL73">
        <v>101</v>
      </c>
      <c r="AM73">
        <v>0</v>
      </c>
      <c r="AN73">
        <v>0</v>
      </c>
      <c r="AO73">
        <v>983</v>
      </c>
      <c r="AP73">
        <v>757</v>
      </c>
      <c r="AQ73">
        <v>0</v>
      </c>
      <c r="AR73">
        <v>0</v>
      </c>
      <c r="AS73">
        <v>2930</v>
      </c>
      <c r="AT73">
        <v>0</v>
      </c>
      <c r="AU73">
        <v>0</v>
      </c>
      <c r="AV73">
        <v>0</v>
      </c>
      <c r="AW73">
        <v>0</v>
      </c>
      <c r="AX73">
        <v>277</v>
      </c>
      <c r="AY73">
        <v>0</v>
      </c>
      <c r="AZ73">
        <v>0</v>
      </c>
      <c r="BA73">
        <v>3123</v>
      </c>
      <c r="BB73">
        <v>0</v>
      </c>
      <c r="BC73">
        <v>0</v>
      </c>
      <c r="BD73">
        <v>0</v>
      </c>
      <c r="BE73">
        <v>0</v>
      </c>
      <c r="BF73">
        <v>715</v>
      </c>
      <c r="BG73">
        <v>2459</v>
      </c>
      <c r="BH73">
        <v>0</v>
      </c>
      <c r="BI73">
        <v>0</v>
      </c>
      <c r="BJ73">
        <v>620</v>
      </c>
      <c r="BK73">
        <v>0</v>
      </c>
      <c r="BL73">
        <v>0</v>
      </c>
      <c r="BM73">
        <v>943</v>
      </c>
      <c r="BN73">
        <v>794</v>
      </c>
      <c r="BO73">
        <v>5754</v>
      </c>
      <c r="BP73">
        <v>21609</v>
      </c>
      <c r="BQ73">
        <v>1423</v>
      </c>
      <c r="BR73">
        <v>2401</v>
      </c>
      <c r="BS73">
        <v>0</v>
      </c>
      <c r="BT73">
        <v>0</v>
      </c>
      <c r="BU73">
        <v>1800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3532</v>
      </c>
      <c r="CH73">
        <v>0</v>
      </c>
      <c r="CI73">
        <v>4501</v>
      </c>
      <c r="CJ73">
        <v>39</v>
      </c>
      <c r="CK73">
        <v>1205</v>
      </c>
    </row>
    <row r="74" spans="1:89" x14ac:dyDescent="0.35">
      <c r="A74" t="s">
        <v>70</v>
      </c>
      <c r="B74">
        <f t="shared" si="22"/>
        <v>19139</v>
      </c>
      <c r="C74">
        <f t="shared" si="23"/>
        <v>7955</v>
      </c>
      <c r="D74">
        <f t="shared" si="24"/>
        <v>180156</v>
      </c>
      <c r="E74">
        <f t="shared" si="25"/>
        <v>506</v>
      </c>
      <c r="F74">
        <f t="shared" si="26"/>
        <v>5857</v>
      </c>
      <c r="G74">
        <f t="shared" si="27"/>
        <v>9967</v>
      </c>
      <c r="H74">
        <f t="shared" si="28"/>
        <v>6</v>
      </c>
      <c r="I74">
        <f t="shared" si="29"/>
        <v>49781</v>
      </c>
      <c r="J74">
        <f t="shared" si="30"/>
        <v>0</v>
      </c>
      <c r="K74">
        <f t="shared" si="31"/>
        <v>11668</v>
      </c>
      <c r="L74">
        <f t="shared" si="32"/>
        <v>27020</v>
      </c>
      <c r="M74">
        <f t="shared" si="33"/>
        <v>23995</v>
      </c>
      <c r="N74">
        <f t="shared" si="34"/>
        <v>107608</v>
      </c>
      <c r="O74">
        <f t="shared" si="35"/>
        <v>16210</v>
      </c>
      <c r="P74">
        <f t="shared" si="36"/>
        <v>144606</v>
      </c>
      <c r="Q74">
        <f t="shared" si="37"/>
        <v>717</v>
      </c>
      <c r="R74">
        <f t="shared" si="38"/>
        <v>2426</v>
      </c>
      <c r="S74">
        <f t="shared" si="39"/>
        <v>12271</v>
      </c>
      <c r="T74">
        <f t="shared" si="40"/>
        <v>52212</v>
      </c>
      <c r="U74">
        <f t="shared" si="41"/>
        <v>133719</v>
      </c>
      <c r="V74">
        <f t="shared" si="42"/>
        <v>207250</v>
      </c>
      <c r="W74">
        <v>306075</v>
      </c>
      <c r="X74">
        <v>292747</v>
      </c>
      <c r="Y74">
        <f t="shared" si="43"/>
        <v>13328</v>
      </c>
      <c r="Z74">
        <v>59623</v>
      </c>
      <c r="AB74">
        <v>0</v>
      </c>
      <c r="AC74">
        <v>1645</v>
      </c>
      <c r="AD74">
        <v>17494</v>
      </c>
      <c r="AE74">
        <v>7955</v>
      </c>
      <c r="AF74">
        <v>-5</v>
      </c>
      <c r="AG74">
        <v>86027</v>
      </c>
      <c r="AH74">
        <v>81503</v>
      </c>
      <c r="AI74">
        <v>0</v>
      </c>
      <c r="AJ74">
        <v>10068</v>
      </c>
      <c r="AK74">
        <v>2563</v>
      </c>
      <c r="AL74">
        <v>232</v>
      </c>
      <c r="AM74">
        <v>0</v>
      </c>
      <c r="AN74">
        <v>274</v>
      </c>
      <c r="AO74">
        <v>0</v>
      </c>
      <c r="AP74">
        <v>5857</v>
      </c>
      <c r="AQ74">
        <v>0</v>
      </c>
      <c r="AR74">
        <v>0</v>
      </c>
      <c r="AS74">
        <v>9967</v>
      </c>
      <c r="AT74">
        <v>0</v>
      </c>
      <c r="AU74">
        <v>0</v>
      </c>
      <c r="AV74">
        <v>6</v>
      </c>
      <c r="AW74">
        <v>0</v>
      </c>
      <c r="AX74">
        <v>49781</v>
      </c>
      <c r="AY74">
        <v>0</v>
      </c>
      <c r="AZ74">
        <v>0</v>
      </c>
      <c r="BA74">
        <v>7263</v>
      </c>
      <c r="BB74">
        <v>0</v>
      </c>
      <c r="BC74">
        <v>0</v>
      </c>
      <c r="BD74">
        <v>0</v>
      </c>
      <c r="BE74">
        <v>0</v>
      </c>
      <c r="BF74">
        <v>4405</v>
      </c>
      <c r="BG74">
        <v>24053</v>
      </c>
      <c r="BH74">
        <v>0</v>
      </c>
      <c r="BI74">
        <v>0</v>
      </c>
      <c r="BJ74">
        <v>2967</v>
      </c>
      <c r="BK74">
        <v>0</v>
      </c>
      <c r="BL74">
        <v>0</v>
      </c>
      <c r="BM74">
        <v>0</v>
      </c>
      <c r="BN74">
        <v>23995</v>
      </c>
      <c r="BO74">
        <v>41344</v>
      </c>
      <c r="BP74">
        <v>55052</v>
      </c>
      <c r="BQ74">
        <v>11212</v>
      </c>
      <c r="BR74">
        <v>16210</v>
      </c>
      <c r="BS74">
        <v>0</v>
      </c>
      <c r="BT74">
        <v>0</v>
      </c>
      <c r="BU74">
        <v>144606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717</v>
      </c>
      <c r="CB74">
        <v>0</v>
      </c>
      <c r="CC74">
        <v>0</v>
      </c>
      <c r="CD74">
        <v>0</v>
      </c>
      <c r="CE74">
        <v>0</v>
      </c>
      <c r="CF74">
        <v>2426</v>
      </c>
      <c r="CG74">
        <v>12271</v>
      </c>
      <c r="CH74">
        <v>0</v>
      </c>
      <c r="CI74">
        <v>0</v>
      </c>
      <c r="CJ74">
        <v>0</v>
      </c>
      <c r="CK74">
        <v>52212</v>
      </c>
    </row>
    <row r="75" spans="1:89" x14ac:dyDescent="0.35">
      <c r="A75" t="s">
        <v>71</v>
      </c>
      <c r="B75">
        <f t="shared" si="22"/>
        <v>555</v>
      </c>
      <c r="C75">
        <f t="shared" si="23"/>
        <v>3474</v>
      </c>
      <c r="D75">
        <f t="shared" si="24"/>
        <v>65407</v>
      </c>
      <c r="E75">
        <f t="shared" si="25"/>
        <v>496</v>
      </c>
      <c r="F75">
        <f t="shared" si="26"/>
        <v>2969</v>
      </c>
      <c r="G75">
        <f t="shared" si="27"/>
        <v>663</v>
      </c>
      <c r="H75">
        <f t="shared" si="28"/>
        <v>2</v>
      </c>
      <c r="I75">
        <f t="shared" si="29"/>
        <v>8897</v>
      </c>
      <c r="J75">
        <f t="shared" si="30"/>
        <v>0</v>
      </c>
      <c r="K75">
        <f t="shared" si="31"/>
        <v>45706</v>
      </c>
      <c r="L75">
        <f t="shared" si="32"/>
        <v>-248</v>
      </c>
      <c r="M75">
        <f t="shared" si="33"/>
        <v>2571</v>
      </c>
      <c r="N75">
        <f t="shared" si="34"/>
        <v>26343</v>
      </c>
      <c r="O75">
        <f t="shared" si="35"/>
        <v>7790</v>
      </c>
      <c r="P75">
        <f t="shared" si="36"/>
        <v>83196</v>
      </c>
      <c r="Q75">
        <f t="shared" si="37"/>
        <v>3</v>
      </c>
      <c r="R75">
        <f t="shared" si="38"/>
        <v>0</v>
      </c>
      <c r="S75">
        <f t="shared" si="39"/>
        <v>4228</v>
      </c>
      <c r="T75">
        <f t="shared" si="40"/>
        <v>8930</v>
      </c>
      <c r="U75">
        <f t="shared" si="41"/>
        <v>44694</v>
      </c>
      <c r="V75">
        <f t="shared" si="42"/>
        <v>69436</v>
      </c>
      <c r="W75">
        <v>77221</v>
      </c>
      <c r="X75">
        <v>72376</v>
      </c>
      <c r="Y75">
        <f t="shared" si="43"/>
        <v>4845</v>
      </c>
      <c r="Z75">
        <v>27095</v>
      </c>
      <c r="AB75">
        <v>555</v>
      </c>
      <c r="AC75">
        <v>0</v>
      </c>
      <c r="AD75">
        <v>0</v>
      </c>
      <c r="AE75">
        <v>3474</v>
      </c>
      <c r="AF75">
        <v>0</v>
      </c>
      <c r="AG75">
        <v>28558</v>
      </c>
      <c r="AH75">
        <v>32513</v>
      </c>
      <c r="AI75">
        <v>1002</v>
      </c>
      <c r="AJ75">
        <v>1034</v>
      </c>
      <c r="AK75">
        <v>2300</v>
      </c>
      <c r="AL75">
        <v>496</v>
      </c>
      <c r="AM75">
        <v>0</v>
      </c>
      <c r="AN75">
        <v>0</v>
      </c>
      <c r="AO75">
        <v>0</v>
      </c>
      <c r="AP75">
        <v>2969</v>
      </c>
      <c r="AQ75">
        <v>0</v>
      </c>
      <c r="AR75">
        <v>0</v>
      </c>
      <c r="AS75">
        <v>663</v>
      </c>
      <c r="AT75">
        <v>2</v>
      </c>
      <c r="AU75">
        <v>0</v>
      </c>
      <c r="AV75">
        <v>0</v>
      </c>
      <c r="AW75">
        <v>0</v>
      </c>
      <c r="AX75">
        <v>8897</v>
      </c>
      <c r="AY75">
        <v>0</v>
      </c>
      <c r="AZ75">
        <v>0</v>
      </c>
      <c r="BA75">
        <v>4079</v>
      </c>
      <c r="BB75">
        <v>0</v>
      </c>
      <c r="BC75">
        <v>0</v>
      </c>
      <c r="BD75">
        <v>40211</v>
      </c>
      <c r="BE75">
        <v>0</v>
      </c>
      <c r="BF75">
        <v>1416</v>
      </c>
      <c r="BG75">
        <v>0</v>
      </c>
      <c r="BH75">
        <v>0</v>
      </c>
      <c r="BI75">
        <v>0</v>
      </c>
      <c r="BJ75">
        <v>-248</v>
      </c>
      <c r="BK75">
        <v>0</v>
      </c>
      <c r="BL75">
        <v>1225</v>
      </c>
      <c r="BM75">
        <v>0</v>
      </c>
      <c r="BN75">
        <v>1346</v>
      </c>
      <c r="BO75">
        <v>17623</v>
      </c>
      <c r="BP75">
        <v>3151</v>
      </c>
      <c r="BQ75">
        <v>5569</v>
      </c>
      <c r="BR75">
        <v>7790</v>
      </c>
      <c r="BS75">
        <v>0</v>
      </c>
      <c r="BT75">
        <v>0</v>
      </c>
      <c r="BU75">
        <v>83196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3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4228</v>
      </c>
      <c r="CH75">
        <v>0</v>
      </c>
      <c r="CI75">
        <v>4317</v>
      </c>
      <c r="CJ75">
        <v>0</v>
      </c>
      <c r="CK75">
        <v>4613</v>
      </c>
    </row>
    <row r="76" spans="1:89" x14ac:dyDescent="0.35">
      <c r="A76" t="s">
        <v>72</v>
      </c>
      <c r="B76">
        <f t="shared" si="22"/>
        <v>3548</v>
      </c>
      <c r="C76">
        <f t="shared" si="23"/>
        <v>94508</v>
      </c>
      <c r="D76">
        <f t="shared" si="24"/>
        <v>544171</v>
      </c>
      <c r="E76">
        <f t="shared" si="25"/>
        <v>40625</v>
      </c>
      <c r="F76">
        <f t="shared" si="26"/>
        <v>4018</v>
      </c>
      <c r="G76">
        <f t="shared" si="27"/>
        <v>84767</v>
      </c>
      <c r="H76">
        <f t="shared" si="28"/>
        <v>0</v>
      </c>
      <c r="I76">
        <f t="shared" si="29"/>
        <v>69166</v>
      </c>
      <c r="J76">
        <f t="shared" si="30"/>
        <v>1342</v>
      </c>
      <c r="K76">
        <f t="shared" si="31"/>
        <v>169742</v>
      </c>
      <c r="L76">
        <f t="shared" si="32"/>
        <v>2812</v>
      </c>
      <c r="M76">
        <f t="shared" si="33"/>
        <v>32546</v>
      </c>
      <c r="N76">
        <f t="shared" si="34"/>
        <v>675467</v>
      </c>
      <c r="O76">
        <f t="shared" si="35"/>
        <v>28792</v>
      </c>
      <c r="P76">
        <f t="shared" si="36"/>
        <v>206941</v>
      </c>
      <c r="Q76">
        <f t="shared" si="37"/>
        <v>0</v>
      </c>
      <c r="R76">
        <f t="shared" si="38"/>
        <v>-10000</v>
      </c>
      <c r="S76">
        <f t="shared" si="39"/>
        <v>22250</v>
      </c>
      <c r="T76">
        <f t="shared" si="40"/>
        <v>123798</v>
      </c>
      <c r="U76">
        <f t="shared" si="41"/>
        <v>49104</v>
      </c>
      <c r="V76">
        <f t="shared" si="42"/>
        <v>642227</v>
      </c>
      <c r="W76">
        <v>728458</v>
      </c>
      <c r="X76">
        <v>750517</v>
      </c>
      <c r="Y76">
        <f t="shared" si="43"/>
        <v>-22059</v>
      </c>
      <c r="Z76">
        <v>122070</v>
      </c>
      <c r="AB76">
        <v>0</v>
      </c>
      <c r="AC76">
        <v>3071</v>
      </c>
      <c r="AD76">
        <v>477</v>
      </c>
      <c r="AE76">
        <v>94508</v>
      </c>
      <c r="AF76">
        <v>2657</v>
      </c>
      <c r="AG76">
        <v>250955</v>
      </c>
      <c r="AH76">
        <v>246252</v>
      </c>
      <c r="AI76">
        <v>726</v>
      </c>
      <c r="AJ76">
        <v>29477</v>
      </c>
      <c r="AK76">
        <v>14104</v>
      </c>
      <c r="AL76">
        <v>40625</v>
      </c>
      <c r="AM76">
        <v>0</v>
      </c>
      <c r="AN76">
        <v>0</v>
      </c>
      <c r="AO76">
        <v>3988</v>
      </c>
      <c r="AP76">
        <v>0</v>
      </c>
      <c r="AQ76">
        <v>30</v>
      </c>
      <c r="AR76">
        <v>50381</v>
      </c>
      <c r="AS76">
        <v>34386</v>
      </c>
      <c r="AT76">
        <v>0</v>
      </c>
      <c r="AU76">
        <v>0</v>
      </c>
      <c r="AV76">
        <v>0</v>
      </c>
      <c r="AW76">
        <v>40</v>
      </c>
      <c r="AX76">
        <v>69166</v>
      </c>
      <c r="AY76">
        <v>1302</v>
      </c>
      <c r="AZ76">
        <v>0</v>
      </c>
      <c r="BA76">
        <v>41776</v>
      </c>
      <c r="BB76">
        <v>0</v>
      </c>
      <c r="BC76">
        <v>0</v>
      </c>
      <c r="BD76">
        <v>101153</v>
      </c>
      <c r="BE76">
        <v>9027</v>
      </c>
      <c r="BF76">
        <v>17786</v>
      </c>
      <c r="BG76">
        <v>0</v>
      </c>
      <c r="BH76">
        <v>0</v>
      </c>
      <c r="BI76">
        <v>0</v>
      </c>
      <c r="BJ76">
        <v>2812</v>
      </c>
      <c r="BK76">
        <v>287</v>
      </c>
      <c r="BL76">
        <v>5864</v>
      </c>
      <c r="BM76">
        <v>15337</v>
      </c>
      <c r="BN76">
        <v>11058</v>
      </c>
      <c r="BO76">
        <v>20928</v>
      </c>
      <c r="BP76">
        <v>625833</v>
      </c>
      <c r="BQ76">
        <v>28706</v>
      </c>
      <c r="BR76">
        <v>28792</v>
      </c>
      <c r="BS76">
        <v>0</v>
      </c>
      <c r="BT76">
        <v>0</v>
      </c>
      <c r="BU76">
        <v>206941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0</v>
      </c>
      <c r="CE76">
        <v>-10000</v>
      </c>
      <c r="CF76">
        <v>0</v>
      </c>
      <c r="CG76">
        <v>22250</v>
      </c>
      <c r="CH76">
        <v>392</v>
      </c>
      <c r="CI76">
        <v>61023</v>
      </c>
      <c r="CJ76">
        <v>31719</v>
      </c>
      <c r="CK76">
        <v>30664</v>
      </c>
    </row>
    <row r="77" spans="1:89" x14ac:dyDescent="0.35">
      <c r="A77" t="s">
        <v>73</v>
      </c>
      <c r="B77">
        <f t="shared" si="22"/>
        <v>2474</v>
      </c>
      <c r="C77">
        <f t="shared" si="23"/>
        <v>3359</v>
      </c>
      <c r="D77">
        <f t="shared" si="24"/>
        <v>27045</v>
      </c>
      <c r="E77">
        <f t="shared" si="25"/>
        <v>169</v>
      </c>
      <c r="F77">
        <f t="shared" si="26"/>
        <v>0</v>
      </c>
      <c r="G77">
        <f t="shared" si="27"/>
        <v>5756</v>
      </c>
      <c r="H77">
        <f t="shared" si="28"/>
        <v>0</v>
      </c>
      <c r="I77">
        <f t="shared" si="29"/>
        <v>-929</v>
      </c>
      <c r="J77">
        <f t="shared" si="30"/>
        <v>2</v>
      </c>
      <c r="K77">
        <f t="shared" si="31"/>
        <v>2679</v>
      </c>
      <c r="L77">
        <f t="shared" si="32"/>
        <v>17533</v>
      </c>
      <c r="M77">
        <f t="shared" si="33"/>
        <v>7946</v>
      </c>
      <c r="N77">
        <f t="shared" si="34"/>
        <v>35674</v>
      </c>
      <c r="O77">
        <f t="shared" si="35"/>
        <v>5433</v>
      </c>
      <c r="P77">
        <f t="shared" si="36"/>
        <v>11225</v>
      </c>
      <c r="Q77">
        <f t="shared" si="37"/>
        <v>48</v>
      </c>
      <c r="R77">
        <f t="shared" si="38"/>
        <v>0</v>
      </c>
      <c r="S77">
        <f t="shared" si="39"/>
        <v>5528</v>
      </c>
      <c r="T77">
        <f t="shared" si="40"/>
        <v>8125</v>
      </c>
      <c r="U77">
        <f t="shared" si="41"/>
        <v>-8988</v>
      </c>
      <c r="V77">
        <f t="shared" si="42"/>
        <v>32878</v>
      </c>
      <c r="W77">
        <v>57872</v>
      </c>
      <c r="X77">
        <v>52822</v>
      </c>
      <c r="Y77">
        <f t="shared" si="43"/>
        <v>5050</v>
      </c>
      <c r="Z77">
        <v>20496</v>
      </c>
      <c r="AB77">
        <v>0</v>
      </c>
      <c r="AC77">
        <v>150</v>
      </c>
      <c r="AD77">
        <v>2324</v>
      </c>
      <c r="AE77">
        <v>3359</v>
      </c>
      <c r="AF77">
        <v>10</v>
      </c>
      <c r="AG77">
        <v>12089</v>
      </c>
      <c r="AH77">
        <v>13631</v>
      </c>
      <c r="AI77">
        <v>0</v>
      </c>
      <c r="AJ77">
        <v>519</v>
      </c>
      <c r="AK77">
        <v>796</v>
      </c>
      <c r="AL77">
        <v>169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4455</v>
      </c>
      <c r="AS77">
        <v>1301</v>
      </c>
      <c r="AT77">
        <v>0</v>
      </c>
      <c r="AU77">
        <v>0</v>
      </c>
      <c r="AV77">
        <v>0</v>
      </c>
      <c r="AW77">
        <v>0</v>
      </c>
      <c r="AX77">
        <v>-929</v>
      </c>
      <c r="AY77">
        <v>2</v>
      </c>
      <c r="AZ77">
        <v>0</v>
      </c>
      <c r="BA77">
        <v>1978</v>
      </c>
      <c r="BB77">
        <v>0</v>
      </c>
      <c r="BC77">
        <v>0</v>
      </c>
      <c r="BD77">
        <v>0</v>
      </c>
      <c r="BE77">
        <v>0</v>
      </c>
      <c r="BF77">
        <v>701</v>
      </c>
      <c r="BG77">
        <v>17028</v>
      </c>
      <c r="BH77">
        <v>0</v>
      </c>
      <c r="BI77">
        <v>0</v>
      </c>
      <c r="BJ77">
        <v>505</v>
      </c>
      <c r="BK77">
        <v>0</v>
      </c>
      <c r="BL77">
        <v>6274</v>
      </c>
      <c r="BM77">
        <v>787</v>
      </c>
      <c r="BN77">
        <v>885</v>
      </c>
      <c r="BO77">
        <v>9107</v>
      </c>
      <c r="BP77">
        <v>22145</v>
      </c>
      <c r="BQ77">
        <v>4422</v>
      </c>
      <c r="BR77">
        <v>5433</v>
      </c>
      <c r="BS77">
        <v>0</v>
      </c>
      <c r="BT77">
        <v>0</v>
      </c>
      <c r="BU77">
        <v>11225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48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5528</v>
      </c>
      <c r="CH77">
        <v>0</v>
      </c>
      <c r="CI77">
        <v>2662</v>
      </c>
      <c r="CJ77">
        <v>3244</v>
      </c>
      <c r="CK77">
        <v>2219</v>
      </c>
    </row>
    <row r="78" spans="1:89" x14ac:dyDescent="0.35">
      <c r="A78" t="s">
        <v>74</v>
      </c>
      <c r="B78">
        <f t="shared" si="22"/>
        <v>745</v>
      </c>
      <c r="C78">
        <f t="shared" si="23"/>
        <v>4899</v>
      </c>
      <c r="D78">
        <f t="shared" si="24"/>
        <v>71721</v>
      </c>
      <c r="E78">
        <f t="shared" si="25"/>
        <v>208</v>
      </c>
      <c r="F78">
        <f t="shared" si="26"/>
        <v>0</v>
      </c>
      <c r="G78">
        <f t="shared" si="27"/>
        <v>2984</v>
      </c>
      <c r="H78">
        <f t="shared" si="28"/>
        <v>4619</v>
      </c>
      <c r="I78">
        <f t="shared" si="29"/>
        <v>0</v>
      </c>
      <c r="J78">
        <f t="shared" si="30"/>
        <v>15</v>
      </c>
      <c r="K78">
        <f t="shared" si="31"/>
        <v>50431</v>
      </c>
      <c r="L78">
        <f t="shared" si="32"/>
        <v>-40875</v>
      </c>
      <c r="M78">
        <f t="shared" si="33"/>
        <v>3389</v>
      </c>
      <c r="N78">
        <f t="shared" si="34"/>
        <v>43961</v>
      </c>
      <c r="O78">
        <f t="shared" si="35"/>
        <v>9545</v>
      </c>
      <c r="P78">
        <f t="shared" si="36"/>
        <v>31315</v>
      </c>
      <c r="Q78">
        <f t="shared" si="37"/>
        <v>323</v>
      </c>
      <c r="R78">
        <f t="shared" si="38"/>
        <v>0</v>
      </c>
      <c r="S78">
        <f t="shared" si="39"/>
        <v>3800</v>
      </c>
      <c r="T78">
        <f t="shared" si="40"/>
        <v>9192</v>
      </c>
      <c r="U78">
        <f t="shared" si="41"/>
        <v>24082</v>
      </c>
      <c r="V78">
        <f t="shared" si="42"/>
        <v>77365</v>
      </c>
      <c r="W78">
        <v>77207</v>
      </c>
      <c r="X78">
        <v>79275</v>
      </c>
      <c r="Y78">
        <f t="shared" si="43"/>
        <v>-2068</v>
      </c>
      <c r="Z78">
        <v>28192</v>
      </c>
      <c r="AB78">
        <v>0</v>
      </c>
      <c r="AC78">
        <v>0</v>
      </c>
      <c r="AD78">
        <v>745</v>
      </c>
      <c r="AE78">
        <v>4899</v>
      </c>
      <c r="AF78">
        <v>0</v>
      </c>
      <c r="AG78">
        <v>24526</v>
      </c>
      <c r="AH78">
        <v>38342</v>
      </c>
      <c r="AI78">
        <v>724</v>
      </c>
      <c r="AJ78">
        <v>1566</v>
      </c>
      <c r="AK78">
        <v>6563</v>
      </c>
      <c r="AL78">
        <v>203</v>
      </c>
      <c r="AM78">
        <v>5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2984</v>
      </c>
      <c r="AT78">
        <v>0</v>
      </c>
      <c r="AU78">
        <v>0</v>
      </c>
      <c r="AV78">
        <v>4619</v>
      </c>
      <c r="AW78">
        <v>8</v>
      </c>
      <c r="AX78">
        <v>0</v>
      </c>
      <c r="AY78">
        <v>7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50431</v>
      </c>
      <c r="BG78">
        <v>0</v>
      </c>
      <c r="BH78">
        <v>0</v>
      </c>
      <c r="BI78">
        <v>0</v>
      </c>
      <c r="BJ78">
        <v>-40875</v>
      </c>
      <c r="BK78">
        <v>0</v>
      </c>
      <c r="BL78">
        <v>0</v>
      </c>
      <c r="BM78">
        <v>0</v>
      </c>
      <c r="BN78">
        <v>3389</v>
      </c>
      <c r="BO78">
        <v>12722</v>
      </c>
      <c r="BP78">
        <v>31239</v>
      </c>
      <c r="BQ78">
        <v>0</v>
      </c>
      <c r="BR78">
        <v>9545</v>
      </c>
      <c r="BS78">
        <v>0</v>
      </c>
      <c r="BT78">
        <v>0</v>
      </c>
      <c r="BU78">
        <v>31315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323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3800</v>
      </c>
      <c r="CH78">
        <v>0</v>
      </c>
      <c r="CI78">
        <v>0</v>
      </c>
      <c r="CJ78">
        <v>0</v>
      </c>
      <c r="CK78">
        <v>9192</v>
      </c>
    </row>
    <row r="79" spans="1:89" x14ac:dyDescent="0.35">
      <c r="A79" t="s">
        <v>75</v>
      </c>
      <c r="B79">
        <f t="shared" si="22"/>
        <v>11235</v>
      </c>
      <c r="C79">
        <f t="shared" si="23"/>
        <v>8400</v>
      </c>
      <c r="D79">
        <f t="shared" si="24"/>
        <v>68650</v>
      </c>
      <c r="E79">
        <f t="shared" si="25"/>
        <v>38</v>
      </c>
      <c r="F79">
        <f t="shared" si="26"/>
        <v>2142</v>
      </c>
      <c r="G79">
        <f t="shared" si="27"/>
        <v>14443</v>
      </c>
      <c r="H79">
        <f t="shared" si="28"/>
        <v>4602</v>
      </c>
      <c r="I79">
        <f t="shared" si="29"/>
        <v>12803</v>
      </c>
      <c r="J79">
        <f t="shared" si="30"/>
        <v>0</v>
      </c>
      <c r="K79">
        <f t="shared" si="31"/>
        <v>69342</v>
      </c>
      <c r="L79">
        <f t="shared" si="32"/>
        <v>418</v>
      </c>
      <c r="M79">
        <f t="shared" si="33"/>
        <v>6966</v>
      </c>
      <c r="N79">
        <f t="shared" si="34"/>
        <v>110919</v>
      </c>
      <c r="O79">
        <f t="shared" si="35"/>
        <v>47193</v>
      </c>
      <c r="P79">
        <f t="shared" si="36"/>
        <v>10963</v>
      </c>
      <c r="Q79">
        <f t="shared" si="37"/>
        <v>1742</v>
      </c>
      <c r="R79">
        <f t="shared" si="38"/>
        <v>0</v>
      </c>
      <c r="S79">
        <f t="shared" si="39"/>
        <v>6700</v>
      </c>
      <c r="T79">
        <f t="shared" si="40"/>
        <v>21519</v>
      </c>
      <c r="U79">
        <f t="shared" si="41"/>
        <v>-56989</v>
      </c>
      <c r="V79">
        <f t="shared" si="42"/>
        <v>88285</v>
      </c>
      <c r="W79">
        <v>149362</v>
      </c>
      <c r="X79">
        <v>144145</v>
      </c>
      <c r="Y79">
        <f t="shared" si="43"/>
        <v>5217</v>
      </c>
      <c r="Z79">
        <v>44354</v>
      </c>
      <c r="AB79">
        <v>0</v>
      </c>
      <c r="AC79">
        <v>1086</v>
      </c>
      <c r="AD79">
        <v>10149</v>
      </c>
      <c r="AE79">
        <v>8400</v>
      </c>
      <c r="AF79">
        <v>0</v>
      </c>
      <c r="AG79">
        <v>30845</v>
      </c>
      <c r="AH79">
        <v>17988</v>
      </c>
      <c r="AI79">
        <v>453</v>
      </c>
      <c r="AJ79">
        <v>10283</v>
      </c>
      <c r="AK79">
        <v>9081</v>
      </c>
      <c r="AL79">
        <v>38</v>
      </c>
      <c r="AM79">
        <v>0</v>
      </c>
      <c r="AN79">
        <v>0</v>
      </c>
      <c r="AO79">
        <v>0</v>
      </c>
      <c r="AP79">
        <v>2142</v>
      </c>
      <c r="AQ79">
        <v>0</v>
      </c>
      <c r="AR79">
        <v>0</v>
      </c>
      <c r="AS79">
        <v>14443</v>
      </c>
      <c r="AT79">
        <v>0</v>
      </c>
      <c r="AU79">
        <v>0</v>
      </c>
      <c r="AV79">
        <v>4602</v>
      </c>
      <c r="AW79">
        <v>0</v>
      </c>
      <c r="AX79">
        <v>12803</v>
      </c>
      <c r="AY79">
        <v>0</v>
      </c>
      <c r="AZ79">
        <v>0</v>
      </c>
      <c r="BA79">
        <v>7739</v>
      </c>
      <c r="BB79">
        <v>0</v>
      </c>
      <c r="BC79">
        <v>0</v>
      </c>
      <c r="BD79">
        <v>54333</v>
      </c>
      <c r="BE79">
        <v>1985</v>
      </c>
      <c r="BF79">
        <v>5285</v>
      </c>
      <c r="BG79">
        <v>0</v>
      </c>
      <c r="BH79">
        <v>0</v>
      </c>
      <c r="BI79">
        <v>0</v>
      </c>
      <c r="BJ79">
        <v>418</v>
      </c>
      <c r="BK79">
        <v>0</v>
      </c>
      <c r="BL79">
        <v>0</v>
      </c>
      <c r="BM79">
        <v>650</v>
      </c>
      <c r="BN79">
        <v>6316</v>
      </c>
      <c r="BO79">
        <v>40751</v>
      </c>
      <c r="BP79">
        <v>63381</v>
      </c>
      <c r="BQ79">
        <v>6787</v>
      </c>
      <c r="BR79">
        <v>47193</v>
      </c>
      <c r="BS79">
        <v>0</v>
      </c>
      <c r="BT79">
        <v>0</v>
      </c>
      <c r="BU79">
        <v>10963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1742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6700</v>
      </c>
      <c r="CH79">
        <v>0</v>
      </c>
      <c r="CI79">
        <v>11396</v>
      </c>
      <c r="CJ79">
        <v>0</v>
      </c>
      <c r="CK79">
        <v>10123</v>
      </c>
    </row>
    <row r="80" spans="1:89" x14ac:dyDescent="0.35">
      <c r="A80" t="s">
        <v>76</v>
      </c>
      <c r="B80">
        <f t="shared" si="22"/>
        <v>90</v>
      </c>
      <c r="C80">
        <f t="shared" si="23"/>
        <v>2618</v>
      </c>
      <c r="D80">
        <f t="shared" si="24"/>
        <v>55421</v>
      </c>
      <c r="E80">
        <f t="shared" si="25"/>
        <v>444</v>
      </c>
      <c r="F80">
        <f t="shared" si="26"/>
        <v>0</v>
      </c>
      <c r="G80">
        <f t="shared" si="27"/>
        <v>5445</v>
      </c>
      <c r="H80">
        <f t="shared" si="28"/>
        <v>1050</v>
      </c>
      <c r="I80">
        <f t="shared" si="29"/>
        <v>1596</v>
      </c>
      <c r="J80">
        <f t="shared" si="30"/>
        <v>0</v>
      </c>
      <c r="K80">
        <f t="shared" si="31"/>
        <v>8684</v>
      </c>
      <c r="L80">
        <f t="shared" si="32"/>
        <v>2118</v>
      </c>
      <c r="M80">
        <f t="shared" si="33"/>
        <v>3589</v>
      </c>
      <c r="N80">
        <f t="shared" si="34"/>
        <v>24244</v>
      </c>
      <c r="O80">
        <f t="shared" si="35"/>
        <v>5035</v>
      </c>
      <c r="P80">
        <f t="shared" si="36"/>
        <v>40900</v>
      </c>
      <c r="Q80">
        <f t="shared" si="37"/>
        <v>4</v>
      </c>
      <c r="R80">
        <f t="shared" si="38"/>
        <v>0</v>
      </c>
      <c r="S80">
        <f t="shared" si="39"/>
        <v>2713</v>
      </c>
      <c r="T80">
        <f t="shared" si="40"/>
        <v>8158</v>
      </c>
      <c r="U80">
        <f t="shared" si="41"/>
        <v>30889</v>
      </c>
      <c r="V80">
        <f t="shared" si="42"/>
        <v>58129</v>
      </c>
      <c r="W80">
        <v>67794</v>
      </c>
      <c r="X80">
        <v>66657</v>
      </c>
      <c r="Y80">
        <f t="shared" si="43"/>
        <v>1137</v>
      </c>
      <c r="Z80">
        <v>19590</v>
      </c>
      <c r="AB80">
        <v>0</v>
      </c>
      <c r="AC80">
        <v>0</v>
      </c>
      <c r="AD80">
        <v>90</v>
      </c>
      <c r="AE80">
        <v>2618</v>
      </c>
      <c r="AF80">
        <v>0</v>
      </c>
      <c r="AG80">
        <v>16380</v>
      </c>
      <c r="AH80">
        <v>22096</v>
      </c>
      <c r="AI80">
        <v>0</v>
      </c>
      <c r="AJ80">
        <v>55</v>
      </c>
      <c r="AK80">
        <v>16890</v>
      </c>
      <c r="AL80">
        <v>444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5445</v>
      </c>
      <c r="AT80">
        <v>0</v>
      </c>
      <c r="AU80">
        <v>0</v>
      </c>
      <c r="AV80">
        <v>1050</v>
      </c>
      <c r="AW80">
        <v>0</v>
      </c>
      <c r="AX80">
        <v>1596</v>
      </c>
      <c r="AY80">
        <v>0</v>
      </c>
      <c r="AZ80">
        <v>0</v>
      </c>
      <c r="BA80">
        <v>7420</v>
      </c>
      <c r="BB80">
        <v>0</v>
      </c>
      <c r="BC80">
        <v>0</v>
      </c>
      <c r="BD80">
        <v>0</v>
      </c>
      <c r="BE80">
        <v>0</v>
      </c>
      <c r="BF80">
        <v>1264</v>
      </c>
      <c r="BG80">
        <v>0</v>
      </c>
      <c r="BH80">
        <v>0</v>
      </c>
      <c r="BI80">
        <v>0</v>
      </c>
      <c r="BJ80">
        <v>2118</v>
      </c>
      <c r="BK80">
        <v>0</v>
      </c>
      <c r="BL80">
        <v>14</v>
      </c>
      <c r="BM80">
        <v>1550</v>
      </c>
      <c r="BN80">
        <v>2025</v>
      </c>
      <c r="BO80">
        <v>16194</v>
      </c>
      <c r="BP80">
        <v>6135</v>
      </c>
      <c r="BQ80">
        <v>1915</v>
      </c>
      <c r="BR80">
        <v>5035</v>
      </c>
      <c r="BS80">
        <v>0</v>
      </c>
      <c r="BT80">
        <v>0</v>
      </c>
      <c r="BU80">
        <v>40900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4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2713</v>
      </c>
      <c r="CH80">
        <v>0</v>
      </c>
      <c r="CI80">
        <v>3971</v>
      </c>
      <c r="CJ80">
        <v>162</v>
      </c>
      <c r="CK80">
        <v>4025</v>
      </c>
    </row>
    <row r="81" spans="1:89" x14ac:dyDescent="0.35">
      <c r="A81" t="s">
        <v>77</v>
      </c>
      <c r="B81">
        <f t="shared" si="22"/>
        <v>1038</v>
      </c>
      <c r="C81">
        <f t="shared" si="23"/>
        <v>13590</v>
      </c>
      <c r="D81">
        <f t="shared" si="24"/>
        <v>55816</v>
      </c>
      <c r="E81">
        <f t="shared" si="25"/>
        <v>470</v>
      </c>
      <c r="F81">
        <f t="shared" si="26"/>
        <v>0</v>
      </c>
      <c r="G81">
        <f t="shared" si="27"/>
        <v>3040</v>
      </c>
      <c r="H81">
        <f t="shared" si="28"/>
        <v>0</v>
      </c>
      <c r="I81">
        <f t="shared" si="29"/>
        <v>6942</v>
      </c>
      <c r="J81">
        <f t="shared" si="30"/>
        <v>0</v>
      </c>
      <c r="K81">
        <f t="shared" si="31"/>
        <v>581</v>
      </c>
      <c r="L81">
        <f t="shared" si="32"/>
        <v>15031</v>
      </c>
      <c r="M81">
        <f t="shared" si="33"/>
        <v>7198</v>
      </c>
      <c r="N81">
        <f t="shared" si="34"/>
        <v>41954</v>
      </c>
      <c r="O81">
        <f t="shared" si="35"/>
        <v>35222</v>
      </c>
      <c r="P81">
        <f t="shared" si="36"/>
        <v>17971</v>
      </c>
      <c r="Q81">
        <f t="shared" si="37"/>
        <v>21</v>
      </c>
      <c r="R81">
        <f t="shared" si="38"/>
        <v>0</v>
      </c>
      <c r="S81">
        <f t="shared" si="39"/>
        <v>3028</v>
      </c>
      <c r="T81">
        <f t="shared" si="40"/>
        <v>5513</v>
      </c>
      <c r="U81">
        <f t="shared" si="41"/>
        <v>683</v>
      </c>
      <c r="V81">
        <f t="shared" si="42"/>
        <v>70444</v>
      </c>
      <c r="W81">
        <v>81059</v>
      </c>
      <c r="X81">
        <v>81062</v>
      </c>
      <c r="Y81">
        <f t="shared" si="43"/>
        <v>-3</v>
      </c>
      <c r="Z81">
        <v>24872</v>
      </c>
      <c r="AB81">
        <v>0</v>
      </c>
      <c r="AC81">
        <v>878</v>
      </c>
      <c r="AD81">
        <v>160</v>
      </c>
      <c r="AE81">
        <v>13590</v>
      </c>
      <c r="AF81">
        <v>0</v>
      </c>
      <c r="AG81">
        <v>29943</v>
      </c>
      <c r="AH81">
        <v>5840</v>
      </c>
      <c r="AI81">
        <v>74</v>
      </c>
      <c r="AJ81">
        <v>2240</v>
      </c>
      <c r="AK81">
        <v>17719</v>
      </c>
      <c r="AL81">
        <v>0</v>
      </c>
      <c r="AM81">
        <v>470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3040</v>
      </c>
      <c r="AT81">
        <v>0</v>
      </c>
      <c r="AU81">
        <v>0</v>
      </c>
      <c r="AV81">
        <v>0</v>
      </c>
      <c r="AW81">
        <v>0</v>
      </c>
      <c r="AX81">
        <v>6942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581</v>
      </c>
      <c r="BG81">
        <v>0</v>
      </c>
      <c r="BH81">
        <v>0</v>
      </c>
      <c r="BI81">
        <v>0</v>
      </c>
      <c r="BJ81">
        <v>15031</v>
      </c>
      <c r="BK81">
        <v>0</v>
      </c>
      <c r="BL81">
        <v>0</v>
      </c>
      <c r="BM81">
        <v>0</v>
      </c>
      <c r="BN81">
        <v>7198</v>
      </c>
      <c r="BO81">
        <v>14681</v>
      </c>
      <c r="BP81">
        <v>26201</v>
      </c>
      <c r="BQ81">
        <v>1072</v>
      </c>
      <c r="BR81">
        <v>35222</v>
      </c>
      <c r="BS81">
        <v>0</v>
      </c>
      <c r="BT81">
        <v>0</v>
      </c>
      <c r="BU81">
        <v>17971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21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3028</v>
      </c>
      <c r="CH81">
        <v>0</v>
      </c>
      <c r="CI81">
        <v>0</v>
      </c>
      <c r="CJ81">
        <v>0</v>
      </c>
      <c r="CK81">
        <v>5513</v>
      </c>
    </row>
    <row r="82" spans="1:89" x14ac:dyDescent="0.35">
      <c r="A82" t="s">
        <v>78</v>
      </c>
      <c r="B82">
        <f t="shared" si="22"/>
        <v>1021</v>
      </c>
      <c r="C82">
        <f t="shared" si="23"/>
        <v>1907</v>
      </c>
      <c r="D82">
        <f t="shared" si="24"/>
        <v>104102</v>
      </c>
      <c r="E82">
        <f t="shared" si="25"/>
        <v>6323</v>
      </c>
      <c r="F82">
        <f t="shared" si="26"/>
        <v>2998</v>
      </c>
      <c r="G82">
        <f t="shared" si="27"/>
        <v>1138</v>
      </c>
      <c r="H82">
        <f t="shared" si="28"/>
        <v>100</v>
      </c>
      <c r="I82">
        <f t="shared" si="29"/>
        <v>2952</v>
      </c>
      <c r="J82">
        <f t="shared" si="30"/>
        <v>2</v>
      </c>
      <c r="K82">
        <f t="shared" si="31"/>
        <v>20177</v>
      </c>
      <c r="L82">
        <f t="shared" si="32"/>
        <v>16718</v>
      </c>
      <c r="M82">
        <f t="shared" si="33"/>
        <v>2096</v>
      </c>
      <c r="N82">
        <f t="shared" si="34"/>
        <v>69978</v>
      </c>
      <c r="O82">
        <f t="shared" si="35"/>
        <v>9488</v>
      </c>
      <c r="P82">
        <f t="shared" si="36"/>
        <v>58170</v>
      </c>
      <c r="Q82">
        <f t="shared" si="37"/>
        <v>0</v>
      </c>
      <c r="R82">
        <f t="shared" si="38"/>
        <v>4312</v>
      </c>
      <c r="S82">
        <f t="shared" si="39"/>
        <v>9946</v>
      </c>
      <c r="T82">
        <f t="shared" si="40"/>
        <v>7640</v>
      </c>
      <c r="U82">
        <f t="shared" si="41"/>
        <v>36841</v>
      </c>
      <c r="V82">
        <f t="shared" si="42"/>
        <v>107030</v>
      </c>
      <c r="W82">
        <v>110739</v>
      </c>
      <c r="X82">
        <v>103555</v>
      </c>
      <c r="Y82">
        <f t="shared" si="43"/>
        <v>7184</v>
      </c>
      <c r="Z82">
        <v>32041</v>
      </c>
      <c r="AB82">
        <v>0</v>
      </c>
      <c r="AC82">
        <v>334</v>
      </c>
      <c r="AD82">
        <v>687</v>
      </c>
      <c r="AE82">
        <v>1907</v>
      </c>
      <c r="AF82">
        <v>0</v>
      </c>
      <c r="AG82">
        <v>30408</v>
      </c>
      <c r="AH82">
        <v>70776</v>
      </c>
      <c r="AI82">
        <v>76</v>
      </c>
      <c r="AJ82">
        <v>72</v>
      </c>
      <c r="AK82">
        <v>2770</v>
      </c>
      <c r="AL82">
        <v>6323</v>
      </c>
      <c r="AM82">
        <v>0</v>
      </c>
      <c r="AN82">
        <v>0</v>
      </c>
      <c r="AO82">
        <v>1140</v>
      </c>
      <c r="AP82">
        <v>1858</v>
      </c>
      <c r="AQ82">
        <v>0</v>
      </c>
      <c r="AR82">
        <v>0</v>
      </c>
      <c r="AS82">
        <v>1138</v>
      </c>
      <c r="AT82">
        <v>0</v>
      </c>
      <c r="AU82">
        <v>0</v>
      </c>
      <c r="AV82">
        <v>100</v>
      </c>
      <c r="AW82">
        <v>0</v>
      </c>
      <c r="AX82">
        <v>2952</v>
      </c>
      <c r="AY82">
        <v>2</v>
      </c>
      <c r="AZ82">
        <v>0</v>
      </c>
      <c r="BA82">
        <v>0</v>
      </c>
      <c r="BB82">
        <v>11800</v>
      </c>
      <c r="BC82">
        <v>0</v>
      </c>
      <c r="BD82">
        <v>9378</v>
      </c>
      <c r="BE82">
        <v>0</v>
      </c>
      <c r="BF82">
        <v>10799</v>
      </c>
      <c r="BG82">
        <v>0</v>
      </c>
      <c r="BH82">
        <v>0</v>
      </c>
      <c r="BI82">
        <v>0</v>
      </c>
      <c r="BJ82">
        <v>4918</v>
      </c>
      <c r="BK82">
        <v>0</v>
      </c>
      <c r="BL82">
        <v>-605</v>
      </c>
      <c r="BM82">
        <v>0</v>
      </c>
      <c r="BN82">
        <v>2701</v>
      </c>
      <c r="BO82">
        <v>6817</v>
      </c>
      <c r="BP82">
        <v>60814</v>
      </c>
      <c r="BQ82">
        <v>2347</v>
      </c>
      <c r="BR82">
        <v>9488</v>
      </c>
      <c r="BS82">
        <v>0</v>
      </c>
      <c r="BT82">
        <v>0</v>
      </c>
      <c r="BU82">
        <v>58170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4500</v>
      </c>
      <c r="CF82">
        <v>-188</v>
      </c>
      <c r="CG82">
        <v>9946</v>
      </c>
      <c r="CH82">
        <v>0</v>
      </c>
      <c r="CI82">
        <v>4832</v>
      </c>
      <c r="CJ82">
        <v>0</v>
      </c>
      <c r="CK82">
        <v>2808</v>
      </c>
    </row>
    <row r="83" spans="1:89" x14ac:dyDescent="0.35">
      <c r="A83" t="s">
        <v>79</v>
      </c>
      <c r="B83">
        <f t="shared" si="22"/>
        <v>37</v>
      </c>
      <c r="C83">
        <f t="shared" si="23"/>
        <v>9556</v>
      </c>
      <c r="D83">
        <f t="shared" si="24"/>
        <v>141386</v>
      </c>
      <c r="E83">
        <f t="shared" si="25"/>
        <v>1307</v>
      </c>
      <c r="F83">
        <f t="shared" si="26"/>
        <v>0</v>
      </c>
      <c r="G83">
        <f t="shared" si="27"/>
        <v>11784</v>
      </c>
      <c r="H83">
        <f t="shared" si="28"/>
        <v>130</v>
      </c>
      <c r="I83">
        <f t="shared" si="29"/>
        <v>-2586</v>
      </c>
      <c r="J83">
        <f t="shared" si="30"/>
        <v>0</v>
      </c>
      <c r="K83">
        <f t="shared" si="31"/>
        <v>10223</v>
      </c>
      <c r="L83">
        <f t="shared" si="32"/>
        <v>1351</v>
      </c>
      <c r="M83">
        <f t="shared" si="33"/>
        <v>3171</v>
      </c>
      <c r="N83">
        <f t="shared" si="34"/>
        <v>79694</v>
      </c>
      <c r="O83">
        <f t="shared" si="35"/>
        <v>12822</v>
      </c>
      <c r="P83">
        <f t="shared" si="36"/>
        <v>48303</v>
      </c>
      <c r="Q83">
        <f t="shared" si="37"/>
        <v>16</v>
      </c>
      <c r="R83">
        <f t="shared" si="38"/>
        <v>5500</v>
      </c>
      <c r="S83">
        <f t="shared" si="39"/>
        <v>11953</v>
      </c>
      <c r="T83">
        <f t="shared" si="40"/>
        <v>18072</v>
      </c>
      <c r="U83">
        <f t="shared" si="41"/>
        <v>57185</v>
      </c>
      <c r="V83">
        <f t="shared" si="42"/>
        <v>150979</v>
      </c>
      <c r="W83">
        <v>111121</v>
      </c>
      <c r="X83">
        <v>107988</v>
      </c>
      <c r="Y83">
        <f t="shared" si="43"/>
        <v>3133</v>
      </c>
      <c r="Z83">
        <v>36917</v>
      </c>
      <c r="AB83">
        <v>0</v>
      </c>
      <c r="AC83">
        <v>37</v>
      </c>
      <c r="AD83">
        <v>0</v>
      </c>
      <c r="AE83">
        <v>9556</v>
      </c>
      <c r="AF83">
        <v>0</v>
      </c>
      <c r="AG83">
        <v>48787</v>
      </c>
      <c r="AH83">
        <v>66365</v>
      </c>
      <c r="AI83">
        <v>1174</v>
      </c>
      <c r="AJ83">
        <v>2026</v>
      </c>
      <c r="AK83">
        <v>23034</v>
      </c>
      <c r="AL83">
        <v>1307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11784</v>
      </c>
      <c r="AT83">
        <v>0</v>
      </c>
      <c r="AU83">
        <v>0</v>
      </c>
      <c r="AV83">
        <v>130</v>
      </c>
      <c r="AW83">
        <v>0</v>
      </c>
      <c r="AX83">
        <v>-2586</v>
      </c>
      <c r="AY83">
        <v>0</v>
      </c>
      <c r="AZ83">
        <v>0</v>
      </c>
      <c r="BA83">
        <v>-14</v>
      </c>
      <c r="BB83">
        <v>0</v>
      </c>
      <c r="BC83">
        <v>0</v>
      </c>
      <c r="BD83">
        <v>0</v>
      </c>
      <c r="BE83">
        <v>0</v>
      </c>
      <c r="BF83">
        <v>10237</v>
      </c>
      <c r="BG83">
        <v>726</v>
      </c>
      <c r="BH83">
        <v>0</v>
      </c>
      <c r="BI83">
        <v>0</v>
      </c>
      <c r="BJ83">
        <v>625</v>
      </c>
      <c r="BK83">
        <v>0</v>
      </c>
      <c r="BL83">
        <v>0</v>
      </c>
      <c r="BM83">
        <v>0</v>
      </c>
      <c r="BN83">
        <v>3171</v>
      </c>
      <c r="BO83">
        <v>14583</v>
      </c>
      <c r="BP83">
        <v>64045</v>
      </c>
      <c r="BQ83">
        <v>1066</v>
      </c>
      <c r="BR83">
        <v>12822</v>
      </c>
      <c r="BS83">
        <v>0</v>
      </c>
      <c r="BT83">
        <v>0</v>
      </c>
      <c r="BU83">
        <v>48303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16</v>
      </c>
      <c r="CB83">
        <v>0</v>
      </c>
      <c r="CC83">
        <v>0</v>
      </c>
      <c r="CD83">
        <v>5500</v>
      </c>
      <c r="CE83">
        <v>0</v>
      </c>
      <c r="CF83">
        <v>0</v>
      </c>
      <c r="CG83">
        <v>11953</v>
      </c>
      <c r="CH83">
        <v>0</v>
      </c>
      <c r="CI83">
        <v>10856</v>
      </c>
      <c r="CJ83">
        <v>3481</v>
      </c>
      <c r="CK83">
        <v>3735</v>
      </c>
    </row>
    <row r="84" spans="1:89" x14ac:dyDescent="0.35">
      <c r="A84" t="s">
        <v>80</v>
      </c>
      <c r="B84">
        <f t="shared" si="22"/>
        <v>4102</v>
      </c>
      <c r="C84">
        <f t="shared" si="23"/>
        <v>28973</v>
      </c>
      <c r="D84">
        <f t="shared" si="24"/>
        <v>324855</v>
      </c>
      <c r="E84">
        <f t="shared" si="25"/>
        <v>3018</v>
      </c>
      <c r="F84">
        <f t="shared" si="26"/>
        <v>33679</v>
      </c>
      <c r="G84">
        <f t="shared" si="27"/>
        <v>9408</v>
      </c>
      <c r="H84">
        <f t="shared" si="28"/>
        <v>9464</v>
      </c>
      <c r="I84">
        <f t="shared" si="29"/>
        <v>31160</v>
      </c>
      <c r="J84">
        <f t="shared" si="30"/>
        <v>206</v>
      </c>
      <c r="K84">
        <f t="shared" si="31"/>
        <v>7999</v>
      </c>
      <c r="L84">
        <f t="shared" si="32"/>
        <v>29110</v>
      </c>
      <c r="M84">
        <f t="shared" si="33"/>
        <v>44086</v>
      </c>
      <c r="N84">
        <f t="shared" si="34"/>
        <v>178690</v>
      </c>
      <c r="O84">
        <f t="shared" si="35"/>
        <v>41588</v>
      </c>
      <c r="P84">
        <f t="shared" si="36"/>
        <v>145503</v>
      </c>
      <c r="Q84">
        <f t="shared" si="37"/>
        <v>1922</v>
      </c>
      <c r="R84">
        <f t="shared" si="38"/>
        <v>25190</v>
      </c>
      <c r="S84">
        <f t="shared" si="39"/>
        <v>31773</v>
      </c>
      <c r="T84">
        <f t="shared" si="40"/>
        <v>101394</v>
      </c>
      <c r="U84">
        <f t="shared" si="41"/>
        <v>172036</v>
      </c>
      <c r="V84">
        <f t="shared" si="42"/>
        <v>357930</v>
      </c>
      <c r="W84">
        <v>439310</v>
      </c>
      <c r="X84">
        <v>428743</v>
      </c>
      <c r="Y84">
        <f t="shared" si="43"/>
        <v>10567</v>
      </c>
      <c r="Z84">
        <v>123532</v>
      </c>
      <c r="AB84">
        <v>0</v>
      </c>
      <c r="AC84">
        <v>2878</v>
      </c>
      <c r="AD84">
        <v>1224</v>
      </c>
      <c r="AE84">
        <v>28973</v>
      </c>
      <c r="AF84">
        <v>1077</v>
      </c>
      <c r="AG84">
        <v>161964</v>
      </c>
      <c r="AH84">
        <v>144444</v>
      </c>
      <c r="AI84">
        <v>632</v>
      </c>
      <c r="AJ84">
        <v>5050</v>
      </c>
      <c r="AK84">
        <v>11688</v>
      </c>
      <c r="AL84">
        <v>3018</v>
      </c>
      <c r="AM84">
        <v>0</v>
      </c>
      <c r="AN84">
        <v>0</v>
      </c>
      <c r="AO84">
        <v>33679</v>
      </c>
      <c r="AP84">
        <v>0</v>
      </c>
      <c r="AQ84">
        <v>0</v>
      </c>
      <c r="AR84">
        <v>0</v>
      </c>
      <c r="AS84">
        <v>9408</v>
      </c>
      <c r="AT84">
        <v>0</v>
      </c>
      <c r="AU84">
        <v>0</v>
      </c>
      <c r="AV84">
        <v>9464</v>
      </c>
      <c r="AW84">
        <v>0</v>
      </c>
      <c r="AX84">
        <v>31160</v>
      </c>
      <c r="AY84">
        <v>206</v>
      </c>
      <c r="AZ84">
        <v>0</v>
      </c>
      <c r="BA84">
        <v>1999</v>
      </c>
      <c r="BB84">
        <v>0</v>
      </c>
      <c r="BC84">
        <v>0</v>
      </c>
      <c r="BD84">
        <v>0</v>
      </c>
      <c r="BE84">
        <v>0</v>
      </c>
      <c r="BF84">
        <v>6000</v>
      </c>
      <c r="BG84">
        <v>24500</v>
      </c>
      <c r="BH84">
        <v>0</v>
      </c>
      <c r="BI84">
        <v>0</v>
      </c>
      <c r="BJ84">
        <v>4610</v>
      </c>
      <c r="BK84">
        <v>0</v>
      </c>
      <c r="BL84">
        <v>1808</v>
      </c>
      <c r="BM84">
        <v>5976</v>
      </c>
      <c r="BN84">
        <v>36302</v>
      </c>
      <c r="BO84">
        <v>88782</v>
      </c>
      <c r="BP84">
        <v>84781</v>
      </c>
      <c r="BQ84">
        <v>5127</v>
      </c>
      <c r="BR84">
        <v>41588</v>
      </c>
      <c r="BS84">
        <v>0</v>
      </c>
      <c r="BT84">
        <v>0</v>
      </c>
      <c r="BU84">
        <v>145503</v>
      </c>
      <c r="BV84">
        <v>0</v>
      </c>
      <c r="BW84">
        <v>0</v>
      </c>
      <c r="BX84">
        <v>0</v>
      </c>
      <c r="BY84">
        <v>0</v>
      </c>
      <c r="BZ84">
        <v>339</v>
      </c>
      <c r="CA84">
        <v>1583</v>
      </c>
      <c r="CB84">
        <v>0</v>
      </c>
      <c r="CC84">
        <v>0</v>
      </c>
      <c r="CD84">
        <v>0</v>
      </c>
      <c r="CE84">
        <v>25000</v>
      </c>
      <c r="CF84">
        <v>190</v>
      </c>
      <c r="CG84">
        <v>31773</v>
      </c>
      <c r="CH84">
        <v>2057</v>
      </c>
      <c r="CI84">
        <v>29058</v>
      </c>
      <c r="CJ84">
        <v>14990</v>
      </c>
      <c r="CK84">
        <v>55289</v>
      </c>
    </row>
    <row r="85" spans="1:89" x14ac:dyDescent="0.35">
      <c r="A85" t="s">
        <v>81</v>
      </c>
      <c r="B85">
        <f t="shared" si="22"/>
        <v>1314</v>
      </c>
      <c r="C85">
        <f t="shared" si="23"/>
        <v>4817</v>
      </c>
      <c r="D85">
        <f t="shared" si="24"/>
        <v>35824</v>
      </c>
      <c r="E85">
        <f t="shared" si="25"/>
        <v>8</v>
      </c>
      <c r="F85">
        <f t="shared" si="26"/>
        <v>706</v>
      </c>
      <c r="G85">
        <f t="shared" si="27"/>
        <v>6528</v>
      </c>
      <c r="H85">
        <f t="shared" si="28"/>
        <v>0</v>
      </c>
      <c r="I85">
        <f t="shared" si="29"/>
        <v>5291</v>
      </c>
      <c r="J85">
        <f t="shared" si="30"/>
        <v>0</v>
      </c>
      <c r="K85">
        <f t="shared" si="31"/>
        <v>12046</v>
      </c>
      <c r="L85">
        <f t="shared" si="32"/>
        <v>501</v>
      </c>
      <c r="M85">
        <f t="shared" si="33"/>
        <v>6492</v>
      </c>
      <c r="N85">
        <f t="shared" si="34"/>
        <v>14116</v>
      </c>
      <c r="O85">
        <f t="shared" si="35"/>
        <v>2069</v>
      </c>
      <c r="P85">
        <f t="shared" si="36"/>
        <v>47205</v>
      </c>
      <c r="Q85">
        <f t="shared" si="37"/>
        <v>0</v>
      </c>
      <c r="R85">
        <f t="shared" si="38"/>
        <v>0</v>
      </c>
      <c r="S85">
        <f t="shared" si="39"/>
        <v>2592</v>
      </c>
      <c r="T85">
        <f t="shared" si="40"/>
        <v>7545</v>
      </c>
      <c r="U85">
        <f t="shared" si="41"/>
        <v>31069</v>
      </c>
      <c r="V85">
        <f t="shared" si="42"/>
        <v>41955</v>
      </c>
      <c r="W85">
        <v>36639</v>
      </c>
      <c r="X85">
        <v>35267</v>
      </c>
      <c r="Y85">
        <f t="shared" si="43"/>
        <v>1372</v>
      </c>
      <c r="Z85">
        <v>9755</v>
      </c>
      <c r="AB85">
        <v>0</v>
      </c>
      <c r="AC85">
        <v>0</v>
      </c>
      <c r="AD85">
        <v>1314</v>
      </c>
      <c r="AE85">
        <v>4817</v>
      </c>
      <c r="AF85">
        <v>3601</v>
      </c>
      <c r="AG85">
        <v>22965</v>
      </c>
      <c r="AH85">
        <v>8676</v>
      </c>
      <c r="AI85">
        <v>0</v>
      </c>
      <c r="AJ85">
        <v>233</v>
      </c>
      <c r="AK85">
        <v>349</v>
      </c>
      <c r="AL85">
        <v>8</v>
      </c>
      <c r="AM85">
        <v>0</v>
      </c>
      <c r="AN85">
        <v>0</v>
      </c>
      <c r="AO85">
        <v>0</v>
      </c>
      <c r="AP85">
        <v>706</v>
      </c>
      <c r="AQ85">
        <v>0</v>
      </c>
      <c r="AR85">
        <v>0</v>
      </c>
      <c r="AS85">
        <v>6528</v>
      </c>
      <c r="AT85">
        <v>0</v>
      </c>
      <c r="AU85">
        <v>0</v>
      </c>
      <c r="AV85">
        <v>0</v>
      </c>
      <c r="AW85">
        <v>0</v>
      </c>
      <c r="AX85">
        <v>5291</v>
      </c>
      <c r="AY85">
        <v>0</v>
      </c>
      <c r="AZ85">
        <v>0</v>
      </c>
      <c r="BA85">
        <v>5117</v>
      </c>
      <c r="BB85">
        <v>0</v>
      </c>
      <c r="BC85">
        <v>0</v>
      </c>
      <c r="BD85">
        <v>4340</v>
      </c>
      <c r="BE85">
        <v>0</v>
      </c>
      <c r="BF85">
        <v>2589</v>
      </c>
      <c r="BG85">
        <v>0</v>
      </c>
      <c r="BH85">
        <v>0</v>
      </c>
      <c r="BI85">
        <v>0</v>
      </c>
      <c r="BJ85">
        <v>501</v>
      </c>
      <c r="BK85">
        <v>0</v>
      </c>
      <c r="BL85">
        <v>0</v>
      </c>
      <c r="BM85">
        <v>0</v>
      </c>
      <c r="BN85">
        <v>6492</v>
      </c>
      <c r="BO85">
        <v>3330</v>
      </c>
      <c r="BP85">
        <v>11044</v>
      </c>
      <c r="BQ85">
        <v>-258</v>
      </c>
      <c r="BR85">
        <v>2069</v>
      </c>
      <c r="BS85">
        <v>0</v>
      </c>
      <c r="BT85">
        <v>0</v>
      </c>
      <c r="BU85">
        <v>44575</v>
      </c>
      <c r="BV85">
        <v>0</v>
      </c>
      <c r="BW85">
        <v>130</v>
      </c>
      <c r="BX85">
        <v>0</v>
      </c>
      <c r="BY85">
        <v>2500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2592</v>
      </c>
      <c r="CH85">
        <v>0</v>
      </c>
      <c r="CI85">
        <v>1303</v>
      </c>
      <c r="CJ85">
        <v>587</v>
      </c>
      <c r="CK85">
        <v>5655</v>
      </c>
    </row>
    <row r="86" spans="1:89" x14ac:dyDescent="0.35">
      <c r="A86" t="s">
        <v>388</v>
      </c>
      <c r="B86">
        <f t="shared" si="22"/>
        <v>2162</v>
      </c>
      <c r="C86">
        <f t="shared" si="23"/>
        <v>5610</v>
      </c>
      <c r="D86">
        <f t="shared" si="24"/>
        <v>196549</v>
      </c>
      <c r="E86">
        <f t="shared" si="25"/>
        <v>3659</v>
      </c>
      <c r="F86">
        <f t="shared" si="26"/>
        <v>0</v>
      </c>
      <c r="G86">
        <f t="shared" si="27"/>
        <v>0</v>
      </c>
      <c r="H86">
        <f t="shared" si="28"/>
        <v>4819</v>
      </c>
      <c r="I86">
        <f t="shared" si="29"/>
        <v>-307</v>
      </c>
      <c r="J86">
        <f t="shared" si="30"/>
        <v>1769</v>
      </c>
      <c r="K86">
        <f t="shared" si="31"/>
        <v>127497</v>
      </c>
      <c r="L86">
        <f t="shared" si="32"/>
        <v>602</v>
      </c>
      <c r="M86">
        <f t="shared" si="33"/>
        <v>39374</v>
      </c>
      <c r="N86">
        <f t="shared" si="34"/>
        <v>80474</v>
      </c>
      <c r="O86">
        <f t="shared" si="35"/>
        <v>12685</v>
      </c>
      <c r="P86">
        <f t="shared" si="36"/>
        <v>69987</v>
      </c>
      <c r="Q86">
        <f t="shared" si="37"/>
        <v>8</v>
      </c>
      <c r="R86">
        <f t="shared" si="38"/>
        <v>0</v>
      </c>
      <c r="S86">
        <f t="shared" si="39"/>
        <v>22611</v>
      </c>
      <c r="T86">
        <f t="shared" si="40"/>
        <v>195969</v>
      </c>
      <c r="U86">
        <f t="shared" si="41"/>
        <v>116283</v>
      </c>
      <c r="V86">
        <f t="shared" si="42"/>
        <v>204321</v>
      </c>
      <c r="W86">
        <v>328697</v>
      </c>
      <c r="X86">
        <v>326335</v>
      </c>
      <c r="Y86">
        <f t="shared" si="43"/>
        <v>2362</v>
      </c>
      <c r="Z86">
        <v>45106</v>
      </c>
      <c r="AB86">
        <v>0</v>
      </c>
      <c r="AC86">
        <v>2153</v>
      </c>
      <c r="AD86">
        <v>9</v>
      </c>
      <c r="AE86">
        <v>5610</v>
      </c>
      <c r="AF86">
        <v>0</v>
      </c>
      <c r="AG86">
        <v>82516</v>
      </c>
      <c r="AH86">
        <v>102304</v>
      </c>
      <c r="AI86">
        <v>771</v>
      </c>
      <c r="AJ86">
        <v>7886</v>
      </c>
      <c r="AK86">
        <v>3072</v>
      </c>
      <c r="AL86">
        <v>3652</v>
      </c>
      <c r="AM86">
        <v>0</v>
      </c>
      <c r="AN86">
        <v>7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4819</v>
      </c>
      <c r="AW86">
        <v>70</v>
      </c>
      <c r="AX86">
        <v>-307</v>
      </c>
      <c r="AY86">
        <v>1699</v>
      </c>
      <c r="AZ86">
        <v>0</v>
      </c>
      <c r="BA86">
        <v>31961</v>
      </c>
      <c r="BB86">
        <v>0</v>
      </c>
      <c r="BC86">
        <v>0</v>
      </c>
      <c r="BD86">
        <v>85082</v>
      </c>
      <c r="BE86">
        <v>1779</v>
      </c>
      <c r="BF86">
        <v>8675</v>
      </c>
      <c r="BG86">
        <v>0</v>
      </c>
      <c r="BH86">
        <v>0</v>
      </c>
      <c r="BI86">
        <v>0</v>
      </c>
      <c r="BJ86">
        <v>602</v>
      </c>
      <c r="BK86">
        <v>0</v>
      </c>
      <c r="BL86">
        <v>2683</v>
      </c>
      <c r="BM86">
        <v>1748</v>
      </c>
      <c r="BN86">
        <v>34943</v>
      </c>
      <c r="BO86">
        <v>25393</v>
      </c>
      <c r="BP86">
        <v>33847</v>
      </c>
      <c r="BQ86">
        <v>21234</v>
      </c>
      <c r="BR86">
        <v>12685</v>
      </c>
      <c r="BS86">
        <v>0</v>
      </c>
      <c r="BT86">
        <v>0</v>
      </c>
      <c r="BU86">
        <v>69987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8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22611</v>
      </c>
      <c r="CH86">
        <v>0</v>
      </c>
      <c r="CI86">
        <v>178679</v>
      </c>
      <c r="CJ86">
        <v>5430</v>
      </c>
      <c r="CK86">
        <v>11860</v>
      </c>
    </row>
    <row r="87" spans="1:89" x14ac:dyDescent="0.35">
      <c r="A87" t="s">
        <v>82</v>
      </c>
      <c r="B87">
        <f t="shared" si="22"/>
        <v>1201</v>
      </c>
      <c r="C87">
        <f t="shared" si="23"/>
        <v>5393</v>
      </c>
      <c r="D87">
        <f t="shared" si="24"/>
        <v>55579</v>
      </c>
      <c r="E87">
        <f t="shared" si="25"/>
        <v>0</v>
      </c>
      <c r="F87">
        <f t="shared" si="26"/>
        <v>803</v>
      </c>
      <c r="G87">
        <f t="shared" si="27"/>
        <v>43</v>
      </c>
      <c r="H87">
        <f t="shared" si="28"/>
        <v>0</v>
      </c>
      <c r="I87">
        <f t="shared" si="29"/>
        <v>-2828</v>
      </c>
      <c r="J87">
        <f t="shared" si="30"/>
        <v>0</v>
      </c>
      <c r="K87">
        <f t="shared" si="31"/>
        <v>41755</v>
      </c>
      <c r="L87">
        <f t="shared" si="32"/>
        <v>228</v>
      </c>
      <c r="M87">
        <f t="shared" si="33"/>
        <v>10303</v>
      </c>
      <c r="N87">
        <f t="shared" si="34"/>
        <v>70957</v>
      </c>
      <c r="O87">
        <f t="shared" si="35"/>
        <v>22380</v>
      </c>
      <c r="P87">
        <f t="shared" si="36"/>
        <v>6287</v>
      </c>
      <c r="Q87">
        <f t="shared" si="37"/>
        <v>333</v>
      </c>
      <c r="R87">
        <f t="shared" si="38"/>
        <v>0</v>
      </c>
      <c r="S87">
        <f t="shared" si="39"/>
        <v>3630</v>
      </c>
      <c r="T87">
        <f t="shared" si="40"/>
        <v>8889</v>
      </c>
      <c r="U87">
        <f t="shared" si="41"/>
        <v>-33993</v>
      </c>
      <c r="V87">
        <f t="shared" si="42"/>
        <v>62173</v>
      </c>
      <c r="W87">
        <v>68892</v>
      </c>
      <c r="X87">
        <v>59707</v>
      </c>
      <c r="Y87">
        <f t="shared" si="43"/>
        <v>9185</v>
      </c>
      <c r="Z87">
        <v>20199</v>
      </c>
      <c r="AB87">
        <v>0</v>
      </c>
      <c r="AC87">
        <v>1055</v>
      </c>
      <c r="AD87">
        <v>146</v>
      </c>
      <c r="AE87">
        <v>5393</v>
      </c>
      <c r="AF87">
        <v>128</v>
      </c>
      <c r="AG87">
        <v>23375</v>
      </c>
      <c r="AH87">
        <v>30527</v>
      </c>
      <c r="AI87">
        <v>132</v>
      </c>
      <c r="AJ87">
        <v>1103</v>
      </c>
      <c r="AK87">
        <v>314</v>
      </c>
      <c r="AL87">
        <v>0</v>
      </c>
      <c r="AM87">
        <v>0</v>
      </c>
      <c r="AN87">
        <v>0</v>
      </c>
      <c r="AO87">
        <v>0</v>
      </c>
      <c r="AP87">
        <v>803</v>
      </c>
      <c r="AQ87">
        <v>0</v>
      </c>
      <c r="AR87">
        <v>0</v>
      </c>
      <c r="AS87">
        <v>43</v>
      </c>
      <c r="AT87">
        <v>0</v>
      </c>
      <c r="AU87">
        <v>0</v>
      </c>
      <c r="AV87">
        <v>0</v>
      </c>
      <c r="AW87">
        <v>0</v>
      </c>
      <c r="AX87">
        <v>-2828</v>
      </c>
      <c r="AY87">
        <v>0</v>
      </c>
      <c r="AZ87">
        <v>0</v>
      </c>
      <c r="BA87">
        <v>34745</v>
      </c>
      <c r="BB87">
        <v>0</v>
      </c>
      <c r="BC87">
        <v>0</v>
      </c>
      <c r="BD87">
        <v>0</v>
      </c>
      <c r="BE87">
        <v>0</v>
      </c>
      <c r="BF87">
        <v>7010</v>
      </c>
      <c r="BG87">
        <v>0</v>
      </c>
      <c r="BH87">
        <v>0</v>
      </c>
      <c r="BI87">
        <v>0</v>
      </c>
      <c r="BJ87">
        <v>228</v>
      </c>
      <c r="BK87">
        <v>0</v>
      </c>
      <c r="BL87">
        <v>0</v>
      </c>
      <c r="BM87">
        <v>0</v>
      </c>
      <c r="BN87">
        <v>10303</v>
      </c>
      <c r="BO87">
        <v>33549</v>
      </c>
      <c r="BP87">
        <v>25924</v>
      </c>
      <c r="BQ87">
        <v>11484</v>
      </c>
      <c r="BR87">
        <v>22380</v>
      </c>
      <c r="BS87">
        <v>0</v>
      </c>
      <c r="BT87">
        <v>0</v>
      </c>
      <c r="BU87">
        <v>6287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333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3630</v>
      </c>
      <c r="CH87">
        <v>0</v>
      </c>
      <c r="CI87">
        <v>0</v>
      </c>
      <c r="CJ87">
        <v>0</v>
      </c>
      <c r="CK87">
        <v>8889</v>
      </c>
    </row>
    <row r="88" spans="1:89" x14ac:dyDescent="0.35">
      <c r="A88" t="s">
        <v>83</v>
      </c>
      <c r="B88">
        <f t="shared" si="22"/>
        <v>5291</v>
      </c>
      <c r="C88">
        <f t="shared" si="23"/>
        <v>7319</v>
      </c>
      <c r="D88">
        <f t="shared" si="24"/>
        <v>87489</v>
      </c>
      <c r="E88">
        <f t="shared" si="25"/>
        <v>559</v>
      </c>
      <c r="F88">
        <f t="shared" si="26"/>
        <v>2431</v>
      </c>
      <c r="G88">
        <f t="shared" si="27"/>
        <v>5566</v>
      </c>
      <c r="H88">
        <f t="shared" si="28"/>
        <v>26</v>
      </c>
      <c r="I88">
        <f t="shared" si="29"/>
        <v>52</v>
      </c>
      <c r="J88">
        <f t="shared" si="30"/>
        <v>0</v>
      </c>
      <c r="K88">
        <f t="shared" si="31"/>
        <v>7734</v>
      </c>
      <c r="L88">
        <f t="shared" si="32"/>
        <v>1770</v>
      </c>
      <c r="M88">
        <f t="shared" si="33"/>
        <v>7369</v>
      </c>
      <c r="N88">
        <f t="shared" si="34"/>
        <v>22859</v>
      </c>
      <c r="O88">
        <f t="shared" si="35"/>
        <v>6380</v>
      </c>
      <c r="P88">
        <f t="shared" si="36"/>
        <v>78392</v>
      </c>
      <c r="Q88">
        <f t="shared" si="37"/>
        <v>5</v>
      </c>
      <c r="R88">
        <f t="shared" si="38"/>
        <v>1000</v>
      </c>
      <c r="S88">
        <f t="shared" si="39"/>
        <v>9334</v>
      </c>
      <c r="T88">
        <f t="shared" si="40"/>
        <v>7636</v>
      </c>
      <c r="U88">
        <f t="shared" si="41"/>
        <v>71471</v>
      </c>
      <c r="V88">
        <f t="shared" si="42"/>
        <v>100099</v>
      </c>
      <c r="W88">
        <v>72997</v>
      </c>
      <c r="X88">
        <v>69980</v>
      </c>
      <c r="Y88">
        <f t="shared" si="43"/>
        <v>3017</v>
      </c>
      <c r="Z88">
        <v>26034</v>
      </c>
      <c r="AB88">
        <v>4481</v>
      </c>
      <c r="AC88">
        <v>88</v>
      </c>
      <c r="AD88">
        <v>722</v>
      </c>
      <c r="AE88">
        <v>7319</v>
      </c>
      <c r="AF88">
        <v>0</v>
      </c>
      <c r="AG88">
        <v>25784</v>
      </c>
      <c r="AH88">
        <v>58445</v>
      </c>
      <c r="AI88">
        <v>536</v>
      </c>
      <c r="AJ88">
        <v>1472</v>
      </c>
      <c r="AK88">
        <v>1252</v>
      </c>
      <c r="AL88">
        <v>559</v>
      </c>
      <c r="AM88">
        <v>0</v>
      </c>
      <c r="AN88">
        <v>0</v>
      </c>
      <c r="AO88">
        <v>560</v>
      </c>
      <c r="AP88">
        <v>1871</v>
      </c>
      <c r="AQ88">
        <v>0</v>
      </c>
      <c r="AR88">
        <v>0</v>
      </c>
      <c r="AS88">
        <v>5566</v>
      </c>
      <c r="AT88">
        <v>0</v>
      </c>
      <c r="AU88">
        <v>0</v>
      </c>
      <c r="AV88">
        <v>26</v>
      </c>
      <c r="AW88">
        <v>0</v>
      </c>
      <c r="AX88">
        <v>52</v>
      </c>
      <c r="AY88">
        <v>0</v>
      </c>
      <c r="AZ88">
        <v>0</v>
      </c>
      <c r="BA88">
        <v>5227</v>
      </c>
      <c r="BB88">
        <v>0</v>
      </c>
      <c r="BC88">
        <v>0</v>
      </c>
      <c r="BD88">
        <v>0</v>
      </c>
      <c r="BE88">
        <v>0</v>
      </c>
      <c r="BF88">
        <v>2507</v>
      </c>
      <c r="BG88">
        <v>255</v>
      </c>
      <c r="BH88">
        <v>0</v>
      </c>
      <c r="BI88">
        <v>0</v>
      </c>
      <c r="BJ88">
        <v>1515</v>
      </c>
      <c r="BK88">
        <v>0</v>
      </c>
      <c r="BL88">
        <v>1534</v>
      </c>
      <c r="BM88">
        <v>0</v>
      </c>
      <c r="BN88">
        <v>5835</v>
      </c>
      <c r="BO88">
        <v>10925</v>
      </c>
      <c r="BP88">
        <v>9789</v>
      </c>
      <c r="BQ88">
        <v>2145</v>
      </c>
      <c r="BR88">
        <v>6380</v>
      </c>
      <c r="BS88">
        <v>0</v>
      </c>
      <c r="BT88">
        <v>0</v>
      </c>
      <c r="BU88">
        <v>78392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5</v>
      </c>
      <c r="CB88">
        <v>0</v>
      </c>
      <c r="CC88">
        <v>0</v>
      </c>
      <c r="CD88">
        <v>0</v>
      </c>
      <c r="CE88">
        <v>1000</v>
      </c>
      <c r="CF88">
        <v>0</v>
      </c>
      <c r="CG88">
        <v>9334</v>
      </c>
      <c r="CH88">
        <v>0</v>
      </c>
      <c r="CI88">
        <v>2959</v>
      </c>
      <c r="CJ88">
        <v>0</v>
      </c>
      <c r="CK88">
        <v>4677</v>
      </c>
    </row>
    <row r="89" spans="1:89" x14ac:dyDescent="0.35">
      <c r="A89" t="s">
        <v>84</v>
      </c>
      <c r="B89">
        <f t="shared" si="22"/>
        <v>227752</v>
      </c>
      <c r="C89">
        <f t="shared" si="23"/>
        <v>129727</v>
      </c>
      <c r="D89">
        <f t="shared" si="24"/>
        <v>524759</v>
      </c>
      <c r="E89">
        <f t="shared" si="25"/>
        <v>8529</v>
      </c>
      <c r="F89">
        <f t="shared" si="26"/>
        <v>4224</v>
      </c>
      <c r="G89">
        <f t="shared" si="27"/>
        <v>8992</v>
      </c>
      <c r="H89">
        <f t="shared" si="28"/>
        <v>0</v>
      </c>
      <c r="I89">
        <f t="shared" si="29"/>
        <v>41213</v>
      </c>
      <c r="J89">
        <f t="shared" si="30"/>
        <v>1359</v>
      </c>
      <c r="K89">
        <f t="shared" si="31"/>
        <v>92143</v>
      </c>
      <c r="L89">
        <f t="shared" si="32"/>
        <v>84673</v>
      </c>
      <c r="M89">
        <f t="shared" si="33"/>
        <v>43964</v>
      </c>
      <c r="N89">
        <f t="shared" si="34"/>
        <v>501376</v>
      </c>
      <c r="O89">
        <f t="shared" si="35"/>
        <v>29708</v>
      </c>
      <c r="P89">
        <f t="shared" si="36"/>
        <v>306852</v>
      </c>
      <c r="Q89">
        <f t="shared" si="37"/>
        <v>172</v>
      </c>
      <c r="R89">
        <f t="shared" si="38"/>
        <v>0</v>
      </c>
      <c r="S89">
        <f t="shared" si="39"/>
        <v>66901</v>
      </c>
      <c r="T89">
        <f t="shared" si="40"/>
        <v>262326</v>
      </c>
      <c r="U89">
        <f t="shared" si="41"/>
        <v>402255</v>
      </c>
      <c r="V89">
        <f t="shared" si="42"/>
        <v>882238</v>
      </c>
      <c r="W89">
        <v>1134672</v>
      </c>
      <c r="X89">
        <v>1107814</v>
      </c>
      <c r="Y89">
        <f t="shared" si="43"/>
        <v>26858</v>
      </c>
      <c r="Z89">
        <v>246417</v>
      </c>
      <c r="AB89">
        <v>0</v>
      </c>
      <c r="AC89">
        <v>853</v>
      </c>
      <c r="AD89">
        <v>226899</v>
      </c>
      <c r="AE89">
        <v>129727</v>
      </c>
      <c r="AF89">
        <v>7035</v>
      </c>
      <c r="AG89">
        <v>205505</v>
      </c>
      <c r="AH89">
        <v>177345</v>
      </c>
      <c r="AI89">
        <v>1516</v>
      </c>
      <c r="AJ89">
        <v>83140</v>
      </c>
      <c r="AK89">
        <v>50218</v>
      </c>
      <c r="AL89">
        <v>8529</v>
      </c>
      <c r="AM89">
        <v>0</v>
      </c>
      <c r="AN89">
        <v>0</v>
      </c>
      <c r="AO89">
        <v>1360</v>
      </c>
      <c r="AP89">
        <v>2864</v>
      </c>
      <c r="AQ89">
        <v>0</v>
      </c>
      <c r="AR89">
        <v>0</v>
      </c>
      <c r="AS89">
        <v>8992</v>
      </c>
      <c r="AT89">
        <v>0</v>
      </c>
      <c r="AU89">
        <v>0</v>
      </c>
      <c r="AV89">
        <v>0</v>
      </c>
      <c r="AW89">
        <v>14</v>
      </c>
      <c r="AX89">
        <v>41213</v>
      </c>
      <c r="AY89">
        <v>1345</v>
      </c>
      <c r="AZ89">
        <v>0</v>
      </c>
      <c r="BA89">
        <v>66303</v>
      </c>
      <c r="BB89">
        <v>0</v>
      </c>
      <c r="BC89">
        <v>2</v>
      </c>
      <c r="BD89">
        <v>0</v>
      </c>
      <c r="BE89">
        <v>459</v>
      </c>
      <c r="BF89">
        <v>25381</v>
      </c>
      <c r="BG89">
        <v>84540</v>
      </c>
      <c r="BH89">
        <v>0</v>
      </c>
      <c r="BI89">
        <v>0</v>
      </c>
      <c r="BJ89">
        <v>131</v>
      </c>
      <c r="BK89">
        <v>52</v>
      </c>
      <c r="BL89">
        <v>3287</v>
      </c>
      <c r="BM89">
        <v>3364</v>
      </c>
      <c r="BN89">
        <v>37261</v>
      </c>
      <c r="BO89">
        <v>137388</v>
      </c>
      <c r="BP89">
        <v>342408</v>
      </c>
      <c r="BQ89">
        <v>21580</v>
      </c>
      <c r="BR89">
        <v>29708</v>
      </c>
      <c r="BS89">
        <v>0</v>
      </c>
      <c r="BT89">
        <v>0</v>
      </c>
      <c r="BU89">
        <v>252786</v>
      </c>
      <c r="BV89">
        <v>0</v>
      </c>
      <c r="BW89">
        <v>5466</v>
      </c>
      <c r="BX89">
        <v>0</v>
      </c>
      <c r="BY89">
        <v>48600</v>
      </c>
      <c r="BZ89">
        <v>0</v>
      </c>
      <c r="CA89">
        <v>172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66901</v>
      </c>
      <c r="CH89">
        <v>49</v>
      </c>
      <c r="CI89">
        <v>156558</v>
      </c>
      <c r="CJ89">
        <v>35501</v>
      </c>
      <c r="CK89">
        <v>70218</v>
      </c>
    </row>
    <row r="90" spans="1:89" x14ac:dyDescent="0.35">
      <c r="A90" t="s">
        <v>85</v>
      </c>
      <c r="B90">
        <f t="shared" si="22"/>
        <v>1705</v>
      </c>
      <c r="C90">
        <f t="shared" si="23"/>
        <v>7427</v>
      </c>
      <c r="D90">
        <f t="shared" si="24"/>
        <v>49770</v>
      </c>
      <c r="E90">
        <f t="shared" si="25"/>
        <v>3354</v>
      </c>
      <c r="F90">
        <f t="shared" si="26"/>
        <v>0</v>
      </c>
      <c r="G90">
        <f t="shared" si="27"/>
        <v>4380</v>
      </c>
      <c r="H90">
        <f t="shared" si="28"/>
        <v>0</v>
      </c>
      <c r="I90">
        <f t="shared" si="29"/>
        <v>3867</v>
      </c>
      <c r="J90">
        <f t="shared" si="30"/>
        <v>0</v>
      </c>
      <c r="K90">
        <f t="shared" si="31"/>
        <v>17642</v>
      </c>
      <c r="L90">
        <f t="shared" si="32"/>
        <v>409</v>
      </c>
      <c r="M90">
        <f t="shared" si="33"/>
        <v>8128</v>
      </c>
      <c r="N90">
        <f t="shared" si="34"/>
        <v>62831</v>
      </c>
      <c r="O90">
        <f t="shared" si="35"/>
        <v>6652</v>
      </c>
      <c r="P90">
        <f t="shared" si="36"/>
        <v>10269</v>
      </c>
      <c r="Q90">
        <f t="shared" si="37"/>
        <v>0</v>
      </c>
      <c r="R90">
        <f t="shared" si="38"/>
        <v>4000</v>
      </c>
      <c r="S90">
        <f t="shared" si="39"/>
        <v>1893</v>
      </c>
      <c r="T90">
        <f t="shared" si="40"/>
        <v>11039</v>
      </c>
      <c r="U90">
        <f t="shared" si="41"/>
        <v>-3358</v>
      </c>
      <c r="V90">
        <f t="shared" si="42"/>
        <v>58902</v>
      </c>
      <c r="W90">
        <v>83104</v>
      </c>
      <c r="X90">
        <v>76414</v>
      </c>
      <c r="Y90">
        <f t="shared" si="43"/>
        <v>6690</v>
      </c>
      <c r="Z90">
        <v>23906</v>
      </c>
      <c r="AB90">
        <v>0</v>
      </c>
      <c r="AC90">
        <v>910</v>
      </c>
      <c r="AD90">
        <v>795</v>
      </c>
      <c r="AE90">
        <v>7427</v>
      </c>
      <c r="AF90">
        <v>0</v>
      </c>
      <c r="AG90">
        <v>26697</v>
      </c>
      <c r="AH90">
        <v>20098</v>
      </c>
      <c r="AI90">
        <v>1371</v>
      </c>
      <c r="AJ90">
        <v>158</v>
      </c>
      <c r="AK90">
        <v>1446</v>
      </c>
      <c r="AL90">
        <v>3354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4380</v>
      </c>
      <c r="AT90">
        <v>0</v>
      </c>
      <c r="AU90">
        <v>0</v>
      </c>
      <c r="AV90">
        <v>0</v>
      </c>
      <c r="AW90">
        <v>0</v>
      </c>
      <c r="AX90">
        <v>3867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11665</v>
      </c>
      <c r="BE90">
        <v>0</v>
      </c>
      <c r="BF90">
        <v>5977</v>
      </c>
      <c r="BG90">
        <v>0</v>
      </c>
      <c r="BH90">
        <v>0</v>
      </c>
      <c r="BI90">
        <v>0</v>
      </c>
      <c r="BJ90">
        <v>409</v>
      </c>
      <c r="BK90">
        <v>0</v>
      </c>
      <c r="BL90">
        <v>0</v>
      </c>
      <c r="BM90">
        <v>3244</v>
      </c>
      <c r="BN90">
        <v>4884</v>
      </c>
      <c r="BO90">
        <v>21375</v>
      </c>
      <c r="BP90">
        <v>38713</v>
      </c>
      <c r="BQ90">
        <v>2743</v>
      </c>
      <c r="BR90">
        <v>6652</v>
      </c>
      <c r="BS90">
        <v>0</v>
      </c>
      <c r="BT90">
        <v>-1000</v>
      </c>
      <c r="BU90">
        <v>12783</v>
      </c>
      <c r="BV90">
        <v>0</v>
      </c>
      <c r="BW90">
        <v>0</v>
      </c>
      <c r="BX90">
        <v>-1514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4000</v>
      </c>
      <c r="CF90">
        <v>0</v>
      </c>
      <c r="CG90">
        <v>1893</v>
      </c>
      <c r="CH90">
        <v>0</v>
      </c>
      <c r="CI90">
        <v>0</v>
      </c>
      <c r="CJ90">
        <v>-37</v>
      </c>
      <c r="CK90">
        <v>11076</v>
      </c>
    </row>
    <row r="91" spans="1:89" x14ac:dyDescent="0.35">
      <c r="A91" t="s">
        <v>86</v>
      </c>
      <c r="B91">
        <f t="shared" si="22"/>
        <v>14135</v>
      </c>
      <c r="C91">
        <f t="shared" si="23"/>
        <v>56355</v>
      </c>
      <c r="D91">
        <f t="shared" si="24"/>
        <v>464298</v>
      </c>
      <c r="E91">
        <f t="shared" si="25"/>
        <v>5895</v>
      </c>
      <c r="F91">
        <f t="shared" si="26"/>
        <v>69684</v>
      </c>
      <c r="G91">
        <f t="shared" si="27"/>
        <v>5053</v>
      </c>
      <c r="H91">
        <f t="shared" si="28"/>
        <v>0</v>
      </c>
      <c r="I91">
        <f t="shared" si="29"/>
        <v>27012</v>
      </c>
      <c r="J91">
        <f t="shared" si="30"/>
        <v>25</v>
      </c>
      <c r="K91">
        <f t="shared" si="31"/>
        <v>40443</v>
      </c>
      <c r="L91">
        <f t="shared" si="32"/>
        <v>392</v>
      </c>
      <c r="M91">
        <f t="shared" si="33"/>
        <v>20653</v>
      </c>
      <c r="N91">
        <f t="shared" si="34"/>
        <v>137789</v>
      </c>
      <c r="O91">
        <f t="shared" si="35"/>
        <v>17786</v>
      </c>
      <c r="P91">
        <f t="shared" si="36"/>
        <v>425116</v>
      </c>
      <c r="Q91">
        <f t="shared" si="37"/>
        <v>244</v>
      </c>
      <c r="R91">
        <f t="shared" si="38"/>
        <v>21200</v>
      </c>
      <c r="S91">
        <f t="shared" si="39"/>
        <v>25461</v>
      </c>
      <c r="T91">
        <f t="shared" si="40"/>
        <v>76349</v>
      </c>
      <c r="U91">
        <f t="shared" si="41"/>
        <v>412145</v>
      </c>
      <c r="V91">
        <f t="shared" si="42"/>
        <v>534788</v>
      </c>
      <c r="W91">
        <v>520948</v>
      </c>
      <c r="X91">
        <v>497519</v>
      </c>
      <c r="Y91">
        <f t="shared" si="43"/>
        <v>23429</v>
      </c>
      <c r="Z91">
        <v>109346</v>
      </c>
      <c r="AB91">
        <v>0</v>
      </c>
      <c r="AC91">
        <v>1780</v>
      </c>
      <c r="AD91">
        <v>12355</v>
      </c>
      <c r="AE91">
        <v>56355</v>
      </c>
      <c r="AF91">
        <v>6385</v>
      </c>
      <c r="AG91">
        <v>202749</v>
      </c>
      <c r="AH91">
        <v>232682</v>
      </c>
      <c r="AI91">
        <v>58</v>
      </c>
      <c r="AJ91">
        <v>20976</v>
      </c>
      <c r="AK91">
        <v>1448</v>
      </c>
      <c r="AL91">
        <v>2657</v>
      </c>
      <c r="AM91">
        <v>0</v>
      </c>
      <c r="AN91">
        <v>3238</v>
      </c>
      <c r="AO91">
        <v>2831</v>
      </c>
      <c r="AP91">
        <v>66853</v>
      </c>
      <c r="AQ91">
        <v>0</v>
      </c>
      <c r="AR91">
        <v>0</v>
      </c>
      <c r="AS91">
        <v>5053</v>
      </c>
      <c r="AT91">
        <v>0</v>
      </c>
      <c r="AU91">
        <v>0</v>
      </c>
      <c r="AV91">
        <v>0</v>
      </c>
      <c r="AW91">
        <v>0</v>
      </c>
      <c r="AX91">
        <v>27012</v>
      </c>
      <c r="AY91">
        <v>25</v>
      </c>
      <c r="AZ91">
        <v>0</v>
      </c>
      <c r="BA91">
        <v>22579</v>
      </c>
      <c r="BB91">
        <v>0</v>
      </c>
      <c r="BC91">
        <v>0</v>
      </c>
      <c r="BD91">
        <v>8530</v>
      </c>
      <c r="BE91">
        <v>445</v>
      </c>
      <c r="BF91">
        <v>8889</v>
      </c>
      <c r="BG91">
        <v>0</v>
      </c>
      <c r="BH91">
        <v>0</v>
      </c>
      <c r="BI91">
        <v>0</v>
      </c>
      <c r="BJ91">
        <v>392</v>
      </c>
      <c r="BK91">
        <v>0</v>
      </c>
      <c r="BL91">
        <v>0</v>
      </c>
      <c r="BM91">
        <v>0</v>
      </c>
      <c r="BN91">
        <v>20653</v>
      </c>
      <c r="BO91">
        <v>44178</v>
      </c>
      <c r="BP91">
        <v>79109</v>
      </c>
      <c r="BQ91">
        <v>14502</v>
      </c>
      <c r="BR91">
        <v>17786</v>
      </c>
      <c r="BS91">
        <v>116000</v>
      </c>
      <c r="BT91">
        <v>0</v>
      </c>
      <c r="BU91">
        <v>259116</v>
      </c>
      <c r="BV91">
        <v>0</v>
      </c>
      <c r="BW91">
        <v>0</v>
      </c>
      <c r="BX91">
        <v>50000</v>
      </c>
      <c r="BY91">
        <v>0</v>
      </c>
      <c r="BZ91">
        <v>0</v>
      </c>
      <c r="CA91">
        <v>244</v>
      </c>
      <c r="CB91">
        <v>0</v>
      </c>
      <c r="CC91">
        <v>1200</v>
      </c>
      <c r="CD91">
        <v>0</v>
      </c>
      <c r="CE91">
        <v>20000</v>
      </c>
      <c r="CF91">
        <v>0</v>
      </c>
      <c r="CG91">
        <v>25461</v>
      </c>
      <c r="CH91">
        <v>0</v>
      </c>
      <c r="CI91">
        <v>0</v>
      </c>
      <c r="CJ91">
        <v>0</v>
      </c>
      <c r="CK91">
        <v>76349</v>
      </c>
    </row>
    <row r="92" spans="1:89" x14ac:dyDescent="0.35">
      <c r="A92" t="s">
        <v>87</v>
      </c>
      <c r="B92">
        <f t="shared" si="22"/>
        <v>439</v>
      </c>
      <c r="C92">
        <f t="shared" si="23"/>
        <v>6086</v>
      </c>
      <c r="D92">
        <f t="shared" si="24"/>
        <v>41600</v>
      </c>
      <c r="E92">
        <f t="shared" si="25"/>
        <v>372</v>
      </c>
      <c r="F92">
        <f t="shared" si="26"/>
        <v>0</v>
      </c>
      <c r="G92">
        <f t="shared" si="27"/>
        <v>5971</v>
      </c>
      <c r="H92">
        <f t="shared" si="28"/>
        <v>0</v>
      </c>
      <c r="I92">
        <f t="shared" si="29"/>
        <v>4492</v>
      </c>
      <c r="J92">
        <f t="shared" si="30"/>
        <v>71</v>
      </c>
      <c r="K92">
        <f t="shared" si="31"/>
        <v>3314</v>
      </c>
      <c r="L92">
        <f t="shared" si="32"/>
        <v>5468</v>
      </c>
      <c r="M92">
        <f t="shared" si="33"/>
        <v>18426</v>
      </c>
      <c r="N92">
        <f t="shared" si="34"/>
        <v>17828</v>
      </c>
      <c r="O92">
        <f t="shared" si="35"/>
        <v>6070</v>
      </c>
      <c r="P92">
        <f t="shared" si="36"/>
        <v>43017</v>
      </c>
      <c r="Q92">
        <f t="shared" si="37"/>
        <v>24</v>
      </c>
      <c r="R92">
        <f t="shared" si="38"/>
        <v>0</v>
      </c>
      <c r="S92">
        <f t="shared" si="39"/>
        <v>6387</v>
      </c>
      <c r="T92">
        <f t="shared" si="40"/>
        <v>12916</v>
      </c>
      <c r="U92">
        <f t="shared" si="41"/>
        <v>29165</v>
      </c>
      <c r="V92">
        <f t="shared" si="42"/>
        <v>48125</v>
      </c>
      <c r="W92">
        <v>77630</v>
      </c>
      <c r="X92">
        <v>75169</v>
      </c>
      <c r="Y92">
        <f t="shared" si="43"/>
        <v>2461</v>
      </c>
      <c r="Z92">
        <v>18895</v>
      </c>
      <c r="AB92">
        <v>0</v>
      </c>
      <c r="AC92">
        <v>439</v>
      </c>
      <c r="AD92">
        <v>0</v>
      </c>
      <c r="AE92">
        <v>6086</v>
      </c>
      <c r="AF92">
        <v>0</v>
      </c>
      <c r="AG92">
        <v>8274</v>
      </c>
      <c r="AH92">
        <v>30181</v>
      </c>
      <c r="AI92">
        <v>0</v>
      </c>
      <c r="AJ92">
        <v>810</v>
      </c>
      <c r="AK92">
        <v>2335</v>
      </c>
      <c r="AL92">
        <v>372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5971</v>
      </c>
      <c r="AT92">
        <v>0</v>
      </c>
      <c r="AU92">
        <v>0</v>
      </c>
      <c r="AV92">
        <v>0</v>
      </c>
      <c r="AW92">
        <v>69</v>
      </c>
      <c r="AX92">
        <v>4492</v>
      </c>
      <c r="AY92">
        <v>2</v>
      </c>
      <c r="AZ92">
        <v>0</v>
      </c>
      <c r="BA92">
        <v>1619</v>
      </c>
      <c r="BB92">
        <v>0</v>
      </c>
      <c r="BC92">
        <v>0</v>
      </c>
      <c r="BD92">
        <v>0</v>
      </c>
      <c r="BE92">
        <v>0</v>
      </c>
      <c r="BF92">
        <v>1695</v>
      </c>
      <c r="BG92">
        <v>4957</v>
      </c>
      <c r="BH92">
        <v>0</v>
      </c>
      <c r="BI92">
        <v>0</v>
      </c>
      <c r="BJ92">
        <v>511</v>
      </c>
      <c r="BK92">
        <v>0</v>
      </c>
      <c r="BL92">
        <v>12820</v>
      </c>
      <c r="BM92">
        <v>907</v>
      </c>
      <c r="BN92">
        <v>4699</v>
      </c>
      <c r="BO92">
        <v>5653</v>
      </c>
      <c r="BP92">
        <v>9243</v>
      </c>
      <c r="BQ92">
        <v>2932</v>
      </c>
      <c r="BR92">
        <v>6070</v>
      </c>
      <c r="BS92">
        <v>0</v>
      </c>
      <c r="BT92">
        <v>0</v>
      </c>
      <c r="BU92">
        <v>43017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24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6387</v>
      </c>
      <c r="CH92">
        <v>0</v>
      </c>
      <c r="CI92">
        <v>6606</v>
      </c>
      <c r="CJ92">
        <v>2076</v>
      </c>
      <c r="CK92">
        <v>4234</v>
      </c>
    </row>
    <row r="93" spans="1:89" x14ac:dyDescent="0.35">
      <c r="A93" t="s">
        <v>88</v>
      </c>
      <c r="B93">
        <f t="shared" si="22"/>
        <v>4982</v>
      </c>
      <c r="C93">
        <f t="shared" si="23"/>
        <v>60066</v>
      </c>
      <c r="D93">
        <f t="shared" si="24"/>
        <v>352683</v>
      </c>
      <c r="E93">
        <f t="shared" si="25"/>
        <v>1381</v>
      </c>
      <c r="F93">
        <f t="shared" si="26"/>
        <v>398</v>
      </c>
      <c r="G93">
        <f t="shared" si="27"/>
        <v>14322</v>
      </c>
      <c r="H93">
        <f t="shared" si="28"/>
        <v>1608</v>
      </c>
      <c r="I93">
        <f t="shared" si="29"/>
        <v>14512</v>
      </c>
      <c r="J93">
        <f t="shared" si="30"/>
        <v>490</v>
      </c>
      <c r="K93">
        <f t="shared" si="31"/>
        <v>11632</v>
      </c>
      <c r="L93">
        <f t="shared" si="32"/>
        <v>216360</v>
      </c>
      <c r="M93">
        <f t="shared" si="33"/>
        <v>48785</v>
      </c>
      <c r="N93">
        <f t="shared" si="34"/>
        <v>242970</v>
      </c>
      <c r="O93">
        <f t="shared" si="35"/>
        <v>49078</v>
      </c>
      <c r="P93">
        <f t="shared" si="36"/>
        <v>235352</v>
      </c>
      <c r="Q93">
        <f t="shared" si="37"/>
        <v>1084</v>
      </c>
      <c r="R93">
        <f t="shared" si="38"/>
        <v>0</v>
      </c>
      <c r="S93">
        <f t="shared" si="39"/>
        <v>67847</v>
      </c>
      <c r="T93">
        <f t="shared" si="40"/>
        <v>130888</v>
      </c>
      <c r="U93">
        <f t="shared" si="41"/>
        <v>142066</v>
      </c>
      <c r="V93">
        <f t="shared" si="42"/>
        <v>417731</v>
      </c>
      <c r="W93">
        <v>858387</v>
      </c>
      <c r="X93">
        <v>836001</v>
      </c>
      <c r="Y93">
        <f t="shared" si="43"/>
        <v>22386</v>
      </c>
      <c r="Z93">
        <v>161738</v>
      </c>
      <c r="AB93">
        <v>0</v>
      </c>
      <c r="AC93">
        <v>0</v>
      </c>
      <c r="AD93">
        <v>4982</v>
      </c>
      <c r="AE93">
        <v>60066</v>
      </c>
      <c r="AF93">
        <v>96</v>
      </c>
      <c r="AG93">
        <v>195585</v>
      </c>
      <c r="AH93">
        <v>139443</v>
      </c>
      <c r="AI93">
        <v>64</v>
      </c>
      <c r="AJ93">
        <v>13997</v>
      </c>
      <c r="AK93">
        <v>3498</v>
      </c>
      <c r="AL93">
        <v>281</v>
      </c>
      <c r="AM93">
        <v>171</v>
      </c>
      <c r="AN93">
        <v>929</v>
      </c>
      <c r="AO93">
        <v>0</v>
      </c>
      <c r="AP93">
        <v>398</v>
      </c>
      <c r="AQ93">
        <v>0</v>
      </c>
      <c r="AR93">
        <v>0</v>
      </c>
      <c r="AS93">
        <v>14322</v>
      </c>
      <c r="AT93">
        <v>0</v>
      </c>
      <c r="AU93">
        <v>0</v>
      </c>
      <c r="AV93">
        <v>1608</v>
      </c>
      <c r="AW93">
        <v>0</v>
      </c>
      <c r="AX93">
        <v>14512</v>
      </c>
      <c r="AY93">
        <v>490</v>
      </c>
      <c r="AZ93">
        <v>0</v>
      </c>
      <c r="BA93">
        <v>2492</v>
      </c>
      <c r="BB93">
        <v>0</v>
      </c>
      <c r="BC93">
        <v>0</v>
      </c>
      <c r="BD93">
        <v>0</v>
      </c>
      <c r="BE93">
        <v>9140</v>
      </c>
      <c r="BF93">
        <v>0</v>
      </c>
      <c r="BG93">
        <v>194973</v>
      </c>
      <c r="BH93">
        <v>0</v>
      </c>
      <c r="BI93">
        <v>13504</v>
      </c>
      <c r="BJ93">
        <v>7883</v>
      </c>
      <c r="BK93">
        <v>51</v>
      </c>
      <c r="BL93">
        <v>1439</v>
      </c>
      <c r="BM93">
        <v>2004</v>
      </c>
      <c r="BN93">
        <v>45291</v>
      </c>
      <c r="BO93">
        <v>88708</v>
      </c>
      <c r="BP93">
        <v>132429</v>
      </c>
      <c r="BQ93">
        <v>21833</v>
      </c>
      <c r="BR93">
        <v>49078</v>
      </c>
      <c r="BS93">
        <v>56</v>
      </c>
      <c r="BT93">
        <v>0</v>
      </c>
      <c r="BU93">
        <v>171296</v>
      </c>
      <c r="BV93">
        <v>0</v>
      </c>
      <c r="BW93">
        <v>30000</v>
      </c>
      <c r="BX93">
        <v>0</v>
      </c>
      <c r="BY93">
        <v>34000</v>
      </c>
      <c r="BZ93">
        <v>1026</v>
      </c>
      <c r="CA93">
        <v>58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67847</v>
      </c>
      <c r="CH93">
        <v>0</v>
      </c>
      <c r="CI93">
        <v>100798</v>
      </c>
      <c r="CJ93">
        <v>4371</v>
      </c>
      <c r="CK93">
        <v>25719</v>
      </c>
    </row>
    <row r="94" spans="1:89" x14ac:dyDescent="0.35">
      <c r="A94" t="s">
        <v>89</v>
      </c>
      <c r="B94">
        <f t="shared" si="22"/>
        <v>513</v>
      </c>
      <c r="C94">
        <f t="shared" si="23"/>
        <v>3724</v>
      </c>
      <c r="D94">
        <f t="shared" si="24"/>
        <v>63818</v>
      </c>
      <c r="E94">
        <f t="shared" si="25"/>
        <v>0</v>
      </c>
      <c r="F94">
        <f t="shared" si="26"/>
        <v>0</v>
      </c>
      <c r="G94">
        <f t="shared" si="27"/>
        <v>6790</v>
      </c>
      <c r="H94">
        <f t="shared" si="28"/>
        <v>189</v>
      </c>
      <c r="I94">
        <f t="shared" si="29"/>
        <v>-445</v>
      </c>
      <c r="J94">
        <f t="shared" si="30"/>
        <v>0</v>
      </c>
      <c r="K94">
        <f t="shared" si="31"/>
        <v>21726</v>
      </c>
      <c r="L94">
        <f t="shared" si="32"/>
        <v>3</v>
      </c>
      <c r="M94">
        <f t="shared" si="33"/>
        <v>13783</v>
      </c>
      <c r="N94">
        <f t="shared" si="34"/>
        <v>81123</v>
      </c>
      <c r="O94">
        <f t="shared" si="35"/>
        <v>11489</v>
      </c>
      <c r="P94">
        <f t="shared" si="36"/>
        <v>0</v>
      </c>
      <c r="Q94">
        <f t="shared" si="37"/>
        <v>0</v>
      </c>
      <c r="R94">
        <f t="shared" si="38"/>
        <v>0</v>
      </c>
      <c r="S94">
        <f t="shared" si="39"/>
        <v>4617</v>
      </c>
      <c r="T94">
        <f t="shared" si="40"/>
        <v>12872</v>
      </c>
      <c r="U94">
        <f t="shared" si="41"/>
        <v>-25002</v>
      </c>
      <c r="V94">
        <f t="shared" si="42"/>
        <v>68055</v>
      </c>
      <c r="W94">
        <v>106044</v>
      </c>
      <c r="X94">
        <v>97743</v>
      </c>
      <c r="Y94">
        <f t="shared" si="43"/>
        <v>8301</v>
      </c>
      <c r="Z94">
        <v>33168</v>
      </c>
      <c r="AB94">
        <v>0</v>
      </c>
      <c r="AC94">
        <v>408</v>
      </c>
      <c r="AD94">
        <v>105</v>
      </c>
      <c r="AE94">
        <v>3724</v>
      </c>
      <c r="AF94">
        <v>0</v>
      </c>
      <c r="AG94">
        <v>27455</v>
      </c>
      <c r="AH94">
        <v>34633</v>
      </c>
      <c r="AI94">
        <v>0</v>
      </c>
      <c r="AJ94">
        <v>1719</v>
      </c>
      <c r="AK94">
        <v>11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6790</v>
      </c>
      <c r="AT94">
        <v>0</v>
      </c>
      <c r="AU94">
        <v>0</v>
      </c>
      <c r="AV94">
        <v>189</v>
      </c>
      <c r="AW94">
        <v>0</v>
      </c>
      <c r="AX94">
        <v>-445</v>
      </c>
      <c r="AY94">
        <v>0</v>
      </c>
      <c r="AZ94">
        <v>0</v>
      </c>
      <c r="BA94">
        <v>173</v>
      </c>
      <c r="BB94">
        <v>0</v>
      </c>
      <c r="BC94">
        <v>0</v>
      </c>
      <c r="BD94">
        <v>19275</v>
      </c>
      <c r="BE94">
        <v>0</v>
      </c>
      <c r="BF94">
        <v>2278</v>
      </c>
      <c r="BG94">
        <v>0</v>
      </c>
      <c r="BH94">
        <v>0</v>
      </c>
      <c r="BI94">
        <v>0</v>
      </c>
      <c r="BJ94">
        <v>3</v>
      </c>
      <c r="BK94">
        <v>0</v>
      </c>
      <c r="BL94">
        <v>0</v>
      </c>
      <c r="BM94">
        <v>0</v>
      </c>
      <c r="BN94">
        <v>13783</v>
      </c>
      <c r="BO94">
        <v>3305</v>
      </c>
      <c r="BP94">
        <v>68477</v>
      </c>
      <c r="BQ94">
        <v>9341</v>
      </c>
      <c r="BR94">
        <v>11489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4617</v>
      </c>
      <c r="CH94">
        <v>27</v>
      </c>
      <c r="CI94">
        <v>5687</v>
      </c>
      <c r="CJ94">
        <v>601</v>
      </c>
      <c r="CK94">
        <v>6557</v>
      </c>
    </row>
    <row r="95" spans="1:89" x14ac:dyDescent="0.35">
      <c r="A95" t="s">
        <v>90</v>
      </c>
      <c r="B95">
        <f t="shared" si="22"/>
        <v>0</v>
      </c>
      <c r="C95">
        <f t="shared" si="23"/>
        <v>1113</v>
      </c>
      <c r="D95">
        <f t="shared" si="24"/>
        <v>102047</v>
      </c>
      <c r="E95">
        <f t="shared" si="25"/>
        <v>795</v>
      </c>
      <c r="F95">
        <f t="shared" si="26"/>
        <v>0</v>
      </c>
      <c r="G95">
        <f t="shared" si="27"/>
        <v>6744</v>
      </c>
      <c r="H95">
        <f t="shared" si="28"/>
        <v>4003</v>
      </c>
      <c r="I95">
        <f t="shared" si="29"/>
        <v>1351</v>
      </c>
      <c r="J95">
        <f t="shared" si="30"/>
        <v>0</v>
      </c>
      <c r="K95">
        <f t="shared" si="31"/>
        <v>43456</v>
      </c>
      <c r="L95">
        <f t="shared" si="32"/>
        <v>407</v>
      </c>
      <c r="M95">
        <f t="shared" si="33"/>
        <v>18</v>
      </c>
      <c r="N95">
        <f t="shared" si="34"/>
        <v>65478</v>
      </c>
      <c r="O95">
        <f t="shared" si="35"/>
        <v>15399</v>
      </c>
      <c r="P95">
        <f t="shared" si="36"/>
        <v>64550</v>
      </c>
      <c r="Q95">
        <f t="shared" si="37"/>
        <v>1</v>
      </c>
      <c r="R95">
        <f t="shared" si="38"/>
        <v>0</v>
      </c>
      <c r="S95">
        <f t="shared" si="39"/>
        <v>3119</v>
      </c>
      <c r="T95">
        <f t="shared" si="40"/>
        <v>11389</v>
      </c>
      <c r="U95">
        <f t="shared" si="41"/>
        <v>24431</v>
      </c>
      <c r="V95">
        <f t="shared" si="42"/>
        <v>103160</v>
      </c>
      <c r="W95">
        <v>103540</v>
      </c>
      <c r="X95">
        <v>92601</v>
      </c>
      <c r="Y95">
        <f t="shared" si="43"/>
        <v>10939</v>
      </c>
      <c r="Z95">
        <v>27856</v>
      </c>
      <c r="AB95">
        <v>0</v>
      </c>
      <c r="AC95">
        <v>0</v>
      </c>
      <c r="AD95">
        <v>0</v>
      </c>
      <c r="AE95">
        <v>1113</v>
      </c>
      <c r="AF95">
        <v>420</v>
      </c>
      <c r="AG95">
        <v>62448</v>
      </c>
      <c r="AH95">
        <v>25324</v>
      </c>
      <c r="AI95">
        <v>618</v>
      </c>
      <c r="AJ95">
        <v>9781</v>
      </c>
      <c r="AK95">
        <v>3456</v>
      </c>
      <c r="AL95">
        <v>795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6744</v>
      </c>
      <c r="AT95">
        <v>0</v>
      </c>
      <c r="AU95">
        <v>0</v>
      </c>
      <c r="AV95">
        <v>4003</v>
      </c>
      <c r="AW95">
        <v>0</v>
      </c>
      <c r="AX95">
        <v>1351</v>
      </c>
      <c r="AY95">
        <v>0</v>
      </c>
      <c r="AZ95">
        <v>0</v>
      </c>
      <c r="BA95">
        <v>7117</v>
      </c>
      <c r="BB95">
        <v>0</v>
      </c>
      <c r="BC95">
        <v>0</v>
      </c>
      <c r="BD95">
        <v>27682</v>
      </c>
      <c r="BE95">
        <v>0</v>
      </c>
      <c r="BF95">
        <v>8657</v>
      </c>
      <c r="BG95">
        <v>0</v>
      </c>
      <c r="BH95">
        <v>0</v>
      </c>
      <c r="BI95">
        <v>0</v>
      </c>
      <c r="BJ95">
        <v>407</v>
      </c>
      <c r="BK95">
        <v>0</v>
      </c>
      <c r="BL95">
        <v>0</v>
      </c>
      <c r="BM95">
        <v>0</v>
      </c>
      <c r="BN95">
        <v>18</v>
      </c>
      <c r="BO95">
        <v>8408</v>
      </c>
      <c r="BP95">
        <v>45938</v>
      </c>
      <c r="BQ95">
        <v>11132</v>
      </c>
      <c r="BR95">
        <v>15399</v>
      </c>
      <c r="BS95">
        <v>0</v>
      </c>
      <c r="BT95">
        <v>0</v>
      </c>
      <c r="BU95">
        <v>64550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1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3119</v>
      </c>
      <c r="CH95">
        <v>0</v>
      </c>
      <c r="CI95">
        <v>4290</v>
      </c>
      <c r="CJ95">
        <v>2377</v>
      </c>
      <c r="CK95">
        <v>4722</v>
      </c>
    </row>
    <row r="96" spans="1:89" x14ac:dyDescent="0.35">
      <c r="A96" t="s">
        <v>91</v>
      </c>
      <c r="B96">
        <f t="shared" si="22"/>
        <v>0</v>
      </c>
      <c r="C96">
        <f t="shared" si="23"/>
        <v>25852</v>
      </c>
      <c r="D96">
        <f t="shared" si="24"/>
        <v>134982</v>
      </c>
      <c r="E96">
        <f t="shared" si="25"/>
        <v>202</v>
      </c>
      <c r="F96">
        <f t="shared" si="26"/>
        <v>0</v>
      </c>
      <c r="G96">
        <f t="shared" si="27"/>
        <v>1285</v>
      </c>
      <c r="H96">
        <f t="shared" si="28"/>
        <v>816</v>
      </c>
      <c r="I96">
        <f t="shared" si="29"/>
        <v>17183</v>
      </c>
      <c r="J96">
        <f t="shared" si="30"/>
        <v>0</v>
      </c>
      <c r="K96">
        <f t="shared" si="31"/>
        <v>12096</v>
      </c>
      <c r="L96">
        <f t="shared" si="32"/>
        <v>3486</v>
      </c>
      <c r="M96">
        <f t="shared" si="33"/>
        <v>4380</v>
      </c>
      <c r="N96">
        <f t="shared" si="34"/>
        <v>56054</v>
      </c>
      <c r="O96">
        <f t="shared" si="35"/>
        <v>39673</v>
      </c>
      <c r="P96">
        <f t="shared" si="36"/>
        <v>83000</v>
      </c>
      <c r="Q96">
        <f t="shared" si="37"/>
        <v>633</v>
      </c>
      <c r="R96">
        <f t="shared" si="38"/>
        <v>0</v>
      </c>
      <c r="S96">
        <f t="shared" si="39"/>
        <v>6390</v>
      </c>
      <c r="T96">
        <f t="shared" si="40"/>
        <v>14530</v>
      </c>
      <c r="U96">
        <f t="shared" si="41"/>
        <v>82490</v>
      </c>
      <c r="V96">
        <f t="shared" si="42"/>
        <v>160834</v>
      </c>
      <c r="W96">
        <v>148469</v>
      </c>
      <c r="X96">
        <v>145531</v>
      </c>
      <c r="Y96">
        <f t="shared" si="43"/>
        <v>2938</v>
      </c>
      <c r="Z96">
        <v>45237</v>
      </c>
      <c r="AB96">
        <v>0</v>
      </c>
      <c r="AC96">
        <v>0</v>
      </c>
      <c r="AD96">
        <v>0</v>
      </c>
      <c r="AE96">
        <v>25852</v>
      </c>
      <c r="AF96">
        <v>1054</v>
      </c>
      <c r="AG96">
        <v>86124</v>
      </c>
      <c r="AH96">
        <v>41153</v>
      </c>
      <c r="AI96">
        <v>1890</v>
      </c>
      <c r="AJ96">
        <v>93</v>
      </c>
      <c r="AK96">
        <v>4668</v>
      </c>
      <c r="AL96">
        <v>202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1285</v>
      </c>
      <c r="AT96">
        <v>0</v>
      </c>
      <c r="AU96">
        <v>0</v>
      </c>
      <c r="AV96">
        <v>816</v>
      </c>
      <c r="AW96">
        <v>0</v>
      </c>
      <c r="AX96">
        <v>17183</v>
      </c>
      <c r="AY96">
        <v>0</v>
      </c>
      <c r="AZ96">
        <v>0</v>
      </c>
      <c r="BA96">
        <v>10398</v>
      </c>
      <c r="BB96">
        <v>0</v>
      </c>
      <c r="BC96">
        <v>0</v>
      </c>
      <c r="BD96">
        <v>0</v>
      </c>
      <c r="BE96">
        <v>833</v>
      </c>
      <c r="BF96">
        <v>865</v>
      </c>
      <c r="BG96">
        <v>0</v>
      </c>
      <c r="BH96">
        <v>0</v>
      </c>
      <c r="BI96">
        <v>0</v>
      </c>
      <c r="BJ96">
        <v>3486</v>
      </c>
      <c r="BK96">
        <v>0</v>
      </c>
      <c r="BL96">
        <v>0</v>
      </c>
      <c r="BM96">
        <v>0</v>
      </c>
      <c r="BN96">
        <v>4380</v>
      </c>
      <c r="BO96">
        <v>19413</v>
      </c>
      <c r="BP96">
        <v>32848</v>
      </c>
      <c r="BQ96">
        <v>3793</v>
      </c>
      <c r="BR96">
        <v>39673</v>
      </c>
      <c r="BS96">
        <v>0</v>
      </c>
      <c r="BT96">
        <v>0</v>
      </c>
      <c r="BU96">
        <v>58000</v>
      </c>
      <c r="BV96">
        <v>0</v>
      </c>
      <c r="BW96">
        <v>25000</v>
      </c>
      <c r="BX96">
        <v>0</v>
      </c>
      <c r="BY96">
        <v>0</v>
      </c>
      <c r="BZ96">
        <v>0</v>
      </c>
      <c r="CA96">
        <v>633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6390</v>
      </c>
      <c r="CH96">
        <v>0</v>
      </c>
      <c r="CI96">
        <v>5235</v>
      </c>
      <c r="CJ96">
        <v>0</v>
      </c>
      <c r="CK96">
        <v>9295</v>
      </c>
    </row>
    <row r="97" spans="1:89" x14ac:dyDescent="0.35">
      <c r="A97" t="s">
        <v>92</v>
      </c>
      <c r="B97">
        <f t="shared" si="22"/>
        <v>0</v>
      </c>
      <c r="C97">
        <f t="shared" si="23"/>
        <v>3755</v>
      </c>
      <c r="D97">
        <f t="shared" si="24"/>
        <v>45938</v>
      </c>
      <c r="E97">
        <f t="shared" si="25"/>
        <v>401</v>
      </c>
      <c r="F97">
        <f t="shared" si="26"/>
        <v>0</v>
      </c>
      <c r="G97">
        <f t="shared" si="27"/>
        <v>2987</v>
      </c>
      <c r="H97">
        <f t="shared" si="28"/>
        <v>3477</v>
      </c>
      <c r="I97">
        <f t="shared" si="29"/>
        <v>3035</v>
      </c>
      <c r="J97">
        <f t="shared" si="30"/>
        <v>574</v>
      </c>
      <c r="K97">
        <f t="shared" si="31"/>
        <v>2681</v>
      </c>
      <c r="L97">
        <f t="shared" si="32"/>
        <v>148</v>
      </c>
      <c r="M97">
        <f t="shared" si="33"/>
        <v>12963</v>
      </c>
      <c r="N97">
        <f t="shared" si="34"/>
        <v>22582</v>
      </c>
      <c r="O97">
        <f t="shared" si="35"/>
        <v>11833</v>
      </c>
      <c r="P97">
        <f t="shared" si="36"/>
        <v>29124</v>
      </c>
      <c r="Q97">
        <f t="shared" si="37"/>
        <v>70</v>
      </c>
      <c r="R97">
        <f t="shared" si="38"/>
        <v>0</v>
      </c>
      <c r="S97">
        <f t="shared" si="39"/>
        <v>2841</v>
      </c>
      <c r="T97">
        <f t="shared" si="40"/>
        <v>9510</v>
      </c>
      <c r="U97">
        <f t="shared" si="41"/>
        <v>19289</v>
      </c>
      <c r="V97">
        <f t="shared" si="42"/>
        <v>49693</v>
      </c>
      <c r="W97">
        <v>74567</v>
      </c>
      <c r="X97">
        <v>69867</v>
      </c>
      <c r="Y97">
        <f t="shared" si="43"/>
        <v>4700</v>
      </c>
      <c r="Z97">
        <v>22060</v>
      </c>
      <c r="AB97">
        <v>0</v>
      </c>
      <c r="AC97">
        <v>0</v>
      </c>
      <c r="AD97">
        <v>0</v>
      </c>
      <c r="AE97">
        <v>3755</v>
      </c>
      <c r="AF97">
        <v>0</v>
      </c>
      <c r="AG97">
        <v>20918</v>
      </c>
      <c r="AH97">
        <v>18439</v>
      </c>
      <c r="AI97">
        <v>578</v>
      </c>
      <c r="AJ97">
        <v>619</v>
      </c>
      <c r="AK97">
        <v>5384</v>
      </c>
      <c r="AL97">
        <v>401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2987</v>
      </c>
      <c r="AT97">
        <v>3465</v>
      </c>
      <c r="AU97">
        <v>0</v>
      </c>
      <c r="AV97">
        <v>12</v>
      </c>
      <c r="AW97">
        <v>0</v>
      </c>
      <c r="AX97">
        <v>3035</v>
      </c>
      <c r="AY97">
        <v>574</v>
      </c>
      <c r="AZ97">
        <v>0</v>
      </c>
      <c r="BA97">
        <v>14</v>
      </c>
      <c r="BB97">
        <v>0</v>
      </c>
      <c r="BC97">
        <v>0</v>
      </c>
      <c r="BD97">
        <v>0</v>
      </c>
      <c r="BE97">
        <v>0</v>
      </c>
      <c r="BF97">
        <v>2667</v>
      </c>
      <c r="BG97">
        <v>0</v>
      </c>
      <c r="BH97">
        <v>0</v>
      </c>
      <c r="BI97">
        <v>0</v>
      </c>
      <c r="BJ97">
        <v>148</v>
      </c>
      <c r="BK97">
        <v>0</v>
      </c>
      <c r="BL97">
        <v>0</v>
      </c>
      <c r="BM97">
        <v>0</v>
      </c>
      <c r="BN97">
        <v>12963</v>
      </c>
      <c r="BO97">
        <v>7633</v>
      </c>
      <c r="BP97">
        <v>12039</v>
      </c>
      <c r="BQ97">
        <v>2910</v>
      </c>
      <c r="BR97">
        <v>11833</v>
      </c>
      <c r="BS97">
        <v>0</v>
      </c>
      <c r="BT97">
        <v>0</v>
      </c>
      <c r="BU97">
        <v>29124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70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2841</v>
      </c>
      <c r="CH97">
        <v>0</v>
      </c>
      <c r="CI97">
        <v>0</v>
      </c>
      <c r="CJ97">
        <v>0</v>
      </c>
      <c r="CK97">
        <v>9510</v>
      </c>
    </row>
    <row r="98" spans="1:89" x14ac:dyDescent="0.35">
      <c r="A98" t="s">
        <v>93</v>
      </c>
      <c r="B98">
        <f t="shared" si="22"/>
        <v>11440</v>
      </c>
      <c r="C98">
        <f t="shared" si="23"/>
        <v>7919</v>
      </c>
      <c r="D98">
        <f t="shared" si="24"/>
        <v>103974</v>
      </c>
      <c r="E98">
        <f t="shared" si="25"/>
        <v>170</v>
      </c>
      <c r="F98">
        <f t="shared" si="26"/>
        <v>0</v>
      </c>
      <c r="G98">
        <f t="shared" si="27"/>
        <v>9168</v>
      </c>
      <c r="H98">
        <f t="shared" si="28"/>
        <v>-107</v>
      </c>
      <c r="I98">
        <f t="shared" si="29"/>
        <v>19573</v>
      </c>
      <c r="J98">
        <f t="shared" si="30"/>
        <v>0</v>
      </c>
      <c r="K98">
        <f t="shared" si="31"/>
        <v>15792</v>
      </c>
      <c r="L98">
        <f t="shared" si="32"/>
        <v>-3465</v>
      </c>
      <c r="M98">
        <f t="shared" si="33"/>
        <v>8584</v>
      </c>
      <c r="N98">
        <f t="shared" si="34"/>
        <v>47773</v>
      </c>
      <c r="O98">
        <f t="shared" si="35"/>
        <v>16520</v>
      </c>
      <c r="P98">
        <f t="shared" si="36"/>
        <v>72431</v>
      </c>
      <c r="Q98">
        <f t="shared" si="37"/>
        <v>166</v>
      </c>
      <c r="R98">
        <f t="shared" si="38"/>
        <v>8500</v>
      </c>
      <c r="S98">
        <f t="shared" si="39"/>
        <v>8531</v>
      </c>
      <c r="T98">
        <f t="shared" si="40"/>
        <v>19127</v>
      </c>
      <c r="U98">
        <f t="shared" si="41"/>
        <v>78783</v>
      </c>
      <c r="V98">
        <f t="shared" si="42"/>
        <v>123333</v>
      </c>
      <c r="W98">
        <v>116500</v>
      </c>
      <c r="X98">
        <v>115996</v>
      </c>
      <c r="Y98">
        <f t="shared" si="43"/>
        <v>504</v>
      </c>
      <c r="Z98">
        <v>40733</v>
      </c>
      <c r="AB98">
        <v>10477</v>
      </c>
      <c r="AC98">
        <v>751</v>
      </c>
      <c r="AD98">
        <v>212</v>
      </c>
      <c r="AE98">
        <v>7919</v>
      </c>
      <c r="AF98">
        <v>2165</v>
      </c>
      <c r="AG98">
        <v>40997</v>
      </c>
      <c r="AH98">
        <v>58147</v>
      </c>
      <c r="AI98">
        <v>403</v>
      </c>
      <c r="AJ98">
        <v>509</v>
      </c>
      <c r="AK98">
        <v>1753</v>
      </c>
      <c r="AL98">
        <v>170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9168</v>
      </c>
      <c r="AT98">
        <v>0</v>
      </c>
      <c r="AU98">
        <v>0</v>
      </c>
      <c r="AV98">
        <v>-107</v>
      </c>
      <c r="AW98">
        <v>0</v>
      </c>
      <c r="AX98">
        <v>19573</v>
      </c>
      <c r="AY98">
        <v>0</v>
      </c>
      <c r="AZ98">
        <v>0</v>
      </c>
      <c r="BA98">
        <v>7497</v>
      </c>
      <c r="BB98">
        <v>0</v>
      </c>
      <c r="BC98">
        <v>0</v>
      </c>
      <c r="BD98">
        <v>3970</v>
      </c>
      <c r="BE98">
        <v>939</v>
      </c>
      <c r="BF98">
        <v>3386</v>
      </c>
      <c r="BG98">
        <v>0</v>
      </c>
      <c r="BH98">
        <v>0</v>
      </c>
      <c r="BI98">
        <v>13</v>
      </c>
      <c r="BJ98">
        <v>-3478</v>
      </c>
      <c r="BK98">
        <v>0</v>
      </c>
      <c r="BL98">
        <v>131</v>
      </c>
      <c r="BM98">
        <v>448</v>
      </c>
      <c r="BN98">
        <v>8005</v>
      </c>
      <c r="BO98">
        <v>25716</v>
      </c>
      <c r="BP98">
        <v>22098</v>
      </c>
      <c r="BQ98">
        <v>-41</v>
      </c>
      <c r="BR98">
        <v>16520</v>
      </c>
      <c r="BS98">
        <v>0</v>
      </c>
      <c r="BT98">
        <v>0</v>
      </c>
      <c r="BU98">
        <v>71083</v>
      </c>
      <c r="BV98">
        <v>0</v>
      </c>
      <c r="BW98">
        <v>1348</v>
      </c>
      <c r="BX98">
        <v>0</v>
      </c>
      <c r="BY98">
        <v>0</v>
      </c>
      <c r="BZ98">
        <v>165</v>
      </c>
      <c r="CA98">
        <v>1</v>
      </c>
      <c r="CB98">
        <v>0</v>
      </c>
      <c r="CC98">
        <v>0</v>
      </c>
      <c r="CD98">
        <v>0</v>
      </c>
      <c r="CE98">
        <v>8500</v>
      </c>
      <c r="CF98">
        <v>0</v>
      </c>
      <c r="CG98">
        <v>8531</v>
      </c>
      <c r="CH98">
        <v>0</v>
      </c>
      <c r="CI98">
        <v>14940</v>
      </c>
      <c r="CJ98">
        <v>52</v>
      </c>
      <c r="CK98">
        <v>4135</v>
      </c>
    </row>
    <row r="99" spans="1:89" x14ac:dyDescent="0.35">
      <c r="A99" t="s">
        <v>94</v>
      </c>
      <c r="B99">
        <f t="shared" si="22"/>
        <v>3087</v>
      </c>
      <c r="C99">
        <f t="shared" si="23"/>
        <v>14906</v>
      </c>
      <c r="D99">
        <f t="shared" si="24"/>
        <v>71144</v>
      </c>
      <c r="E99">
        <f t="shared" si="25"/>
        <v>106</v>
      </c>
      <c r="F99">
        <f t="shared" si="26"/>
        <v>11008</v>
      </c>
      <c r="G99">
        <f t="shared" si="27"/>
        <v>9280</v>
      </c>
      <c r="H99">
        <f t="shared" si="28"/>
        <v>-681</v>
      </c>
      <c r="I99">
        <f t="shared" si="29"/>
        <v>17259</v>
      </c>
      <c r="J99">
        <f t="shared" si="30"/>
        <v>2</v>
      </c>
      <c r="K99">
        <f t="shared" si="31"/>
        <v>19110</v>
      </c>
      <c r="L99">
        <f t="shared" si="32"/>
        <v>6123</v>
      </c>
      <c r="M99">
        <f t="shared" si="33"/>
        <v>226</v>
      </c>
      <c r="N99">
        <f t="shared" si="34"/>
        <v>39877</v>
      </c>
      <c r="O99">
        <f t="shared" si="35"/>
        <v>28215</v>
      </c>
      <c r="P99">
        <f t="shared" si="36"/>
        <v>77292</v>
      </c>
      <c r="Q99">
        <f t="shared" si="37"/>
        <v>109</v>
      </c>
      <c r="R99">
        <f t="shared" si="38"/>
        <v>-3302</v>
      </c>
      <c r="S99">
        <f t="shared" si="39"/>
        <v>11715</v>
      </c>
      <c r="T99">
        <f t="shared" si="40"/>
        <v>-2335</v>
      </c>
      <c r="U99">
        <f t="shared" si="41"/>
        <v>38413</v>
      </c>
      <c r="V99">
        <f t="shared" si="42"/>
        <v>89137</v>
      </c>
      <c r="W99">
        <v>101192</v>
      </c>
      <c r="X99">
        <v>92661</v>
      </c>
      <c r="Y99">
        <f t="shared" si="43"/>
        <v>8531</v>
      </c>
      <c r="Z99">
        <v>31435</v>
      </c>
      <c r="AB99">
        <v>275</v>
      </c>
      <c r="AC99">
        <v>741</v>
      </c>
      <c r="AD99">
        <v>2071</v>
      </c>
      <c r="AE99">
        <v>14906</v>
      </c>
      <c r="AF99">
        <v>273</v>
      </c>
      <c r="AG99">
        <v>37180</v>
      </c>
      <c r="AH99">
        <v>29382</v>
      </c>
      <c r="AI99">
        <v>322</v>
      </c>
      <c r="AJ99">
        <v>1443</v>
      </c>
      <c r="AK99">
        <v>2544</v>
      </c>
      <c r="AL99">
        <v>106</v>
      </c>
      <c r="AM99">
        <v>0</v>
      </c>
      <c r="AN99">
        <v>0</v>
      </c>
      <c r="AO99">
        <v>11008</v>
      </c>
      <c r="AP99">
        <v>0</v>
      </c>
      <c r="AQ99">
        <v>0</v>
      </c>
      <c r="AR99">
        <v>0</v>
      </c>
      <c r="AS99">
        <v>9280</v>
      </c>
      <c r="AT99">
        <v>0</v>
      </c>
      <c r="AU99">
        <v>0</v>
      </c>
      <c r="AV99">
        <v>-681</v>
      </c>
      <c r="AW99">
        <v>0</v>
      </c>
      <c r="AX99">
        <v>17259</v>
      </c>
      <c r="AY99">
        <v>2</v>
      </c>
      <c r="AZ99">
        <v>0</v>
      </c>
      <c r="BA99">
        <v>1783</v>
      </c>
      <c r="BB99">
        <v>0</v>
      </c>
      <c r="BC99">
        <v>0</v>
      </c>
      <c r="BD99">
        <v>0</v>
      </c>
      <c r="BE99">
        <v>0</v>
      </c>
      <c r="BF99">
        <v>17327</v>
      </c>
      <c r="BG99">
        <v>0</v>
      </c>
      <c r="BH99">
        <v>0</v>
      </c>
      <c r="BI99">
        <v>754</v>
      </c>
      <c r="BJ99">
        <v>5369</v>
      </c>
      <c r="BK99">
        <v>0</v>
      </c>
      <c r="BL99">
        <v>0</v>
      </c>
      <c r="BM99">
        <v>0</v>
      </c>
      <c r="BN99">
        <v>226</v>
      </c>
      <c r="BO99">
        <v>14160</v>
      </c>
      <c r="BP99">
        <v>19612</v>
      </c>
      <c r="BQ99">
        <v>6105</v>
      </c>
      <c r="BR99">
        <v>28215</v>
      </c>
      <c r="BS99">
        <v>0</v>
      </c>
      <c r="BT99">
        <v>0</v>
      </c>
      <c r="BU99">
        <v>77292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109</v>
      </c>
      <c r="CB99">
        <v>0</v>
      </c>
      <c r="CC99">
        <v>0</v>
      </c>
      <c r="CD99">
        <v>0</v>
      </c>
      <c r="CE99">
        <v>0</v>
      </c>
      <c r="CF99">
        <v>-3302</v>
      </c>
      <c r="CG99">
        <v>11715</v>
      </c>
      <c r="CH99">
        <v>0</v>
      </c>
      <c r="CI99">
        <v>0</v>
      </c>
      <c r="CJ99">
        <v>0</v>
      </c>
      <c r="CK99">
        <v>-2335</v>
      </c>
    </row>
    <row r="100" spans="1:89" x14ac:dyDescent="0.35">
      <c r="A100" t="s">
        <v>95</v>
      </c>
      <c r="B100">
        <f t="shared" si="22"/>
        <v>61</v>
      </c>
      <c r="C100">
        <f t="shared" si="23"/>
        <v>467</v>
      </c>
      <c r="D100">
        <f t="shared" si="24"/>
        <v>51825</v>
      </c>
      <c r="E100">
        <f t="shared" si="25"/>
        <v>132</v>
      </c>
      <c r="F100">
        <f t="shared" si="26"/>
        <v>1020</v>
      </c>
      <c r="G100">
        <f t="shared" si="27"/>
        <v>2</v>
      </c>
      <c r="H100">
        <f t="shared" si="28"/>
        <v>502</v>
      </c>
      <c r="I100">
        <f t="shared" si="29"/>
        <v>1537</v>
      </c>
      <c r="J100">
        <f t="shared" si="30"/>
        <v>0</v>
      </c>
      <c r="K100">
        <f t="shared" si="31"/>
        <v>27573</v>
      </c>
      <c r="L100">
        <f t="shared" si="32"/>
        <v>256</v>
      </c>
      <c r="M100">
        <f t="shared" si="33"/>
        <v>6824</v>
      </c>
      <c r="N100">
        <f t="shared" si="34"/>
        <v>40024</v>
      </c>
      <c r="O100">
        <f t="shared" si="35"/>
        <v>8745</v>
      </c>
      <c r="P100">
        <f t="shared" si="36"/>
        <v>30751</v>
      </c>
      <c r="Q100">
        <f t="shared" si="37"/>
        <v>14</v>
      </c>
      <c r="R100">
        <f t="shared" si="38"/>
        <v>0</v>
      </c>
      <c r="S100">
        <f t="shared" si="39"/>
        <v>1727</v>
      </c>
      <c r="T100">
        <f t="shared" si="40"/>
        <v>8937</v>
      </c>
      <c r="U100">
        <f t="shared" si="41"/>
        <v>5252</v>
      </c>
      <c r="V100">
        <f t="shared" si="42"/>
        <v>52353</v>
      </c>
      <c r="W100">
        <v>78968</v>
      </c>
      <c r="X100">
        <v>66437</v>
      </c>
      <c r="Y100">
        <f t="shared" si="43"/>
        <v>12531</v>
      </c>
      <c r="Z100">
        <v>17789</v>
      </c>
      <c r="AB100">
        <v>0</v>
      </c>
      <c r="AC100">
        <v>0</v>
      </c>
      <c r="AD100">
        <v>61</v>
      </c>
      <c r="AE100">
        <v>467</v>
      </c>
      <c r="AF100">
        <v>0</v>
      </c>
      <c r="AG100">
        <v>24049</v>
      </c>
      <c r="AH100">
        <v>26036</v>
      </c>
      <c r="AI100">
        <v>0</v>
      </c>
      <c r="AJ100">
        <v>324</v>
      </c>
      <c r="AK100">
        <v>1416</v>
      </c>
      <c r="AL100">
        <v>132</v>
      </c>
      <c r="AM100">
        <v>0</v>
      </c>
      <c r="AN100">
        <v>0</v>
      </c>
      <c r="AO100">
        <v>0</v>
      </c>
      <c r="AP100">
        <v>1020</v>
      </c>
      <c r="AQ100">
        <v>0</v>
      </c>
      <c r="AR100">
        <v>0</v>
      </c>
      <c r="AS100">
        <v>2</v>
      </c>
      <c r="AT100">
        <v>0</v>
      </c>
      <c r="AU100">
        <v>0</v>
      </c>
      <c r="AV100">
        <v>502</v>
      </c>
      <c r="AW100">
        <v>0</v>
      </c>
      <c r="AX100">
        <v>1537</v>
      </c>
      <c r="AY100">
        <v>0</v>
      </c>
      <c r="AZ100">
        <v>0</v>
      </c>
      <c r="BA100">
        <v>216</v>
      </c>
      <c r="BB100">
        <v>0</v>
      </c>
      <c r="BC100">
        <v>0</v>
      </c>
      <c r="BD100">
        <v>25877</v>
      </c>
      <c r="BE100">
        <v>0</v>
      </c>
      <c r="BF100">
        <v>1480</v>
      </c>
      <c r="BG100">
        <v>0</v>
      </c>
      <c r="BH100">
        <v>0</v>
      </c>
      <c r="BI100">
        <v>0</v>
      </c>
      <c r="BJ100">
        <v>256</v>
      </c>
      <c r="BK100">
        <v>0</v>
      </c>
      <c r="BL100">
        <v>0</v>
      </c>
      <c r="BM100">
        <v>0</v>
      </c>
      <c r="BN100">
        <v>6824</v>
      </c>
      <c r="BO100">
        <v>16168</v>
      </c>
      <c r="BP100">
        <v>12319</v>
      </c>
      <c r="BQ100">
        <v>11537</v>
      </c>
      <c r="BR100">
        <v>8745</v>
      </c>
      <c r="BS100">
        <v>0</v>
      </c>
      <c r="BT100">
        <v>0</v>
      </c>
      <c r="BU100">
        <v>30751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14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1727</v>
      </c>
      <c r="CH100">
        <v>0</v>
      </c>
      <c r="CI100">
        <v>0</v>
      </c>
      <c r="CJ100">
        <v>0</v>
      </c>
      <c r="CK100">
        <v>8937</v>
      </c>
    </row>
    <row r="101" spans="1:89" x14ac:dyDescent="0.35">
      <c r="A101" t="s">
        <v>96</v>
      </c>
      <c r="B101">
        <f t="shared" si="22"/>
        <v>1782</v>
      </c>
      <c r="C101">
        <f t="shared" si="23"/>
        <v>7577</v>
      </c>
      <c r="D101">
        <f t="shared" si="24"/>
        <v>47116</v>
      </c>
      <c r="E101">
        <f t="shared" si="25"/>
        <v>355</v>
      </c>
      <c r="F101">
        <f t="shared" si="26"/>
        <v>75</v>
      </c>
      <c r="G101">
        <f t="shared" si="27"/>
        <v>1525</v>
      </c>
      <c r="H101">
        <f t="shared" si="28"/>
        <v>4695</v>
      </c>
      <c r="I101">
        <f t="shared" si="29"/>
        <v>9709</v>
      </c>
      <c r="J101">
        <f t="shared" si="30"/>
        <v>0</v>
      </c>
      <c r="K101">
        <f t="shared" si="31"/>
        <v>11932</v>
      </c>
      <c r="L101">
        <f t="shared" si="32"/>
        <v>7734</v>
      </c>
      <c r="M101">
        <f t="shared" si="33"/>
        <v>6271</v>
      </c>
      <c r="N101">
        <f t="shared" si="34"/>
        <v>29397</v>
      </c>
      <c r="O101">
        <f t="shared" si="35"/>
        <v>11827</v>
      </c>
      <c r="P101">
        <f t="shared" si="36"/>
        <v>38823</v>
      </c>
      <c r="Q101">
        <f t="shared" si="37"/>
        <v>348</v>
      </c>
      <c r="R101">
        <f t="shared" si="38"/>
        <v>0</v>
      </c>
      <c r="S101">
        <f t="shared" si="39"/>
        <v>9304</v>
      </c>
      <c r="T101">
        <f t="shared" si="40"/>
        <v>9072</v>
      </c>
      <c r="U101">
        <f t="shared" si="41"/>
        <v>25315</v>
      </c>
      <c r="V101">
        <f t="shared" si="42"/>
        <v>56475</v>
      </c>
      <c r="W101">
        <v>78741</v>
      </c>
      <c r="X101">
        <v>80092</v>
      </c>
      <c r="Y101">
        <f t="shared" si="43"/>
        <v>-1351</v>
      </c>
      <c r="Z101">
        <v>27343</v>
      </c>
      <c r="AB101">
        <v>0</v>
      </c>
      <c r="AC101">
        <v>1440</v>
      </c>
      <c r="AD101">
        <v>342</v>
      </c>
      <c r="AE101">
        <v>7577</v>
      </c>
      <c r="AF101">
        <v>0</v>
      </c>
      <c r="AG101">
        <v>23429</v>
      </c>
      <c r="AH101">
        <v>14344</v>
      </c>
      <c r="AI101">
        <v>59</v>
      </c>
      <c r="AJ101">
        <v>6712</v>
      </c>
      <c r="AK101">
        <v>2572</v>
      </c>
      <c r="AL101">
        <v>355</v>
      </c>
      <c r="AM101">
        <v>0</v>
      </c>
      <c r="AN101">
        <v>0</v>
      </c>
      <c r="AO101">
        <v>0</v>
      </c>
      <c r="AP101">
        <v>75</v>
      </c>
      <c r="AQ101">
        <v>0</v>
      </c>
      <c r="AR101">
        <v>0</v>
      </c>
      <c r="AS101">
        <v>1525</v>
      </c>
      <c r="AT101">
        <v>0</v>
      </c>
      <c r="AU101">
        <v>0</v>
      </c>
      <c r="AV101">
        <v>4695</v>
      </c>
      <c r="AW101">
        <v>0</v>
      </c>
      <c r="AX101">
        <v>9709</v>
      </c>
      <c r="AY101">
        <v>0</v>
      </c>
      <c r="AZ101">
        <v>0</v>
      </c>
      <c r="BA101">
        <v>8672</v>
      </c>
      <c r="BB101">
        <v>0</v>
      </c>
      <c r="BC101">
        <v>0</v>
      </c>
      <c r="BD101">
        <v>0</v>
      </c>
      <c r="BE101">
        <v>1538</v>
      </c>
      <c r="BF101">
        <v>1722</v>
      </c>
      <c r="BG101">
        <v>7229</v>
      </c>
      <c r="BH101">
        <v>0</v>
      </c>
      <c r="BI101">
        <v>0</v>
      </c>
      <c r="BJ101">
        <v>505</v>
      </c>
      <c r="BK101">
        <v>0</v>
      </c>
      <c r="BL101">
        <v>1789</v>
      </c>
      <c r="BM101">
        <v>1419</v>
      </c>
      <c r="BN101">
        <v>3063</v>
      </c>
      <c r="BO101">
        <v>3576</v>
      </c>
      <c r="BP101">
        <v>23140</v>
      </c>
      <c r="BQ101">
        <v>2681</v>
      </c>
      <c r="BR101">
        <v>11827</v>
      </c>
      <c r="BS101">
        <v>0</v>
      </c>
      <c r="BT101">
        <v>0</v>
      </c>
      <c r="BU101">
        <v>38823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348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9304</v>
      </c>
      <c r="CH101">
        <v>0</v>
      </c>
      <c r="CI101">
        <v>3322</v>
      </c>
      <c r="CJ101">
        <v>1296</v>
      </c>
      <c r="CK101">
        <v>4454</v>
      </c>
    </row>
    <row r="102" spans="1:89" x14ac:dyDescent="0.35">
      <c r="A102" t="s">
        <v>97</v>
      </c>
      <c r="B102">
        <f t="shared" si="22"/>
        <v>1233</v>
      </c>
      <c r="C102">
        <f t="shared" si="23"/>
        <v>28750</v>
      </c>
      <c r="D102">
        <f t="shared" si="24"/>
        <v>124178</v>
      </c>
      <c r="E102">
        <f t="shared" si="25"/>
        <v>7883</v>
      </c>
      <c r="F102">
        <f t="shared" si="26"/>
        <v>1041</v>
      </c>
      <c r="G102">
        <f t="shared" si="27"/>
        <v>14397</v>
      </c>
      <c r="H102">
        <f t="shared" si="28"/>
        <v>0</v>
      </c>
      <c r="I102">
        <f t="shared" si="29"/>
        <v>222</v>
      </c>
      <c r="J102">
        <f t="shared" si="30"/>
        <v>0</v>
      </c>
      <c r="K102">
        <f t="shared" si="31"/>
        <v>7377</v>
      </c>
      <c r="L102">
        <f t="shared" si="32"/>
        <v>28929</v>
      </c>
      <c r="M102">
        <f t="shared" si="33"/>
        <v>15417</v>
      </c>
      <c r="N102">
        <f t="shared" si="34"/>
        <v>132226</v>
      </c>
      <c r="O102">
        <f t="shared" si="35"/>
        <v>34561</v>
      </c>
      <c r="P102">
        <f t="shared" si="36"/>
        <v>31774</v>
      </c>
      <c r="Q102">
        <f t="shared" si="37"/>
        <v>0</v>
      </c>
      <c r="R102">
        <f t="shared" si="38"/>
        <v>0</v>
      </c>
      <c r="S102">
        <f t="shared" si="39"/>
        <v>5682</v>
      </c>
      <c r="T102">
        <f t="shared" si="40"/>
        <v>25184</v>
      </c>
      <c r="U102">
        <f t="shared" si="41"/>
        <v>-4521</v>
      </c>
      <c r="V102">
        <f t="shared" si="42"/>
        <v>154161</v>
      </c>
      <c r="W102">
        <v>177523</v>
      </c>
      <c r="X102">
        <v>161435</v>
      </c>
      <c r="Y102">
        <f t="shared" si="43"/>
        <v>16088</v>
      </c>
      <c r="Z102">
        <v>51867</v>
      </c>
      <c r="AB102">
        <v>0</v>
      </c>
      <c r="AC102">
        <v>1214</v>
      </c>
      <c r="AD102">
        <v>19</v>
      </c>
      <c r="AE102">
        <v>28750</v>
      </c>
      <c r="AF102">
        <v>163</v>
      </c>
      <c r="AG102">
        <v>56653</v>
      </c>
      <c r="AH102">
        <v>54442</v>
      </c>
      <c r="AI102">
        <v>2118</v>
      </c>
      <c r="AJ102">
        <v>10771</v>
      </c>
      <c r="AK102">
        <v>31</v>
      </c>
      <c r="AL102">
        <v>7883</v>
      </c>
      <c r="AM102">
        <v>0</v>
      </c>
      <c r="AN102">
        <v>0</v>
      </c>
      <c r="AO102">
        <v>0</v>
      </c>
      <c r="AP102">
        <v>0</v>
      </c>
      <c r="AQ102">
        <v>1041</v>
      </c>
      <c r="AR102">
        <v>0</v>
      </c>
      <c r="AS102">
        <v>14397</v>
      </c>
      <c r="AT102">
        <v>0</v>
      </c>
      <c r="AU102">
        <v>0</v>
      </c>
      <c r="AV102">
        <v>0</v>
      </c>
      <c r="AW102">
        <v>0</v>
      </c>
      <c r="AX102">
        <v>222</v>
      </c>
      <c r="AY102">
        <v>0</v>
      </c>
      <c r="AZ102">
        <v>0</v>
      </c>
      <c r="BA102">
        <v>1092</v>
      </c>
      <c r="BB102">
        <v>0</v>
      </c>
      <c r="BC102">
        <v>0</v>
      </c>
      <c r="BD102">
        <v>0</v>
      </c>
      <c r="BE102">
        <v>0</v>
      </c>
      <c r="BF102">
        <v>6285</v>
      </c>
      <c r="BG102">
        <v>27500</v>
      </c>
      <c r="BH102">
        <v>0</v>
      </c>
      <c r="BI102">
        <v>314</v>
      </c>
      <c r="BJ102">
        <v>1115</v>
      </c>
      <c r="BK102">
        <v>0</v>
      </c>
      <c r="BL102">
        <v>0</v>
      </c>
      <c r="BM102">
        <v>827</v>
      </c>
      <c r="BN102">
        <v>14590</v>
      </c>
      <c r="BO102">
        <v>30571</v>
      </c>
      <c r="BP102">
        <v>88201</v>
      </c>
      <c r="BQ102">
        <v>13454</v>
      </c>
      <c r="BR102">
        <v>34561</v>
      </c>
      <c r="BS102">
        <v>0</v>
      </c>
      <c r="BT102">
        <v>0</v>
      </c>
      <c r="BU102">
        <v>31774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5682</v>
      </c>
      <c r="CH102">
        <v>0</v>
      </c>
      <c r="CI102">
        <v>10802</v>
      </c>
      <c r="CJ102">
        <v>1070</v>
      </c>
      <c r="CK102">
        <v>13312</v>
      </c>
    </row>
    <row r="103" spans="1:89" x14ac:dyDescent="0.35">
      <c r="A103" t="s">
        <v>98</v>
      </c>
      <c r="B103">
        <f t="shared" si="22"/>
        <v>1519</v>
      </c>
      <c r="C103">
        <f t="shared" si="23"/>
        <v>84088</v>
      </c>
      <c r="D103">
        <f t="shared" si="24"/>
        <v>132581</v>
      </c>
      <c r="E103">
        <f t="shared" si="25"/>
        <v>17761</v>
      </c>
      <c r="F103">
        <f t="shared" si="26"/>
        <v>476</v>
      </c>
      <c r="G103">
        <f t="shared" si="27"/>
        <v>3428</v>
      </c>
      <c r="H103">
        <f t="shared" si="28"/>
        <v>0</v>
      </c>
      <c r="I103">
        <f t="shared" si="29"/>
        <v>6361</v>
      </c>
      <c r="J103">
        <f t="shared" si="30"/>
        <v>0</v>
      </c>
      <c r="K103">
        <f t="shared" si="31"/>
        <v>4314</v>
      </c>
      <c r="L103">
        <f t="shared" si="32"/>
        <v>17532</v>
      </c>
      <c r="M103">
        <f t="shared" si="33"/>
        <v>13433</v>
      </c>
      <c r="N103">
        <f t="shared" si="34"/>
        <v>88320</v>
      </c>
      <c r="O103">
        <f t="shared" si="35"/>
        <v>23677</v>
      </c>
      <c r="P103">
        <f t="shared" si="36"/>
        <v>127582</v>
      </c>
      <c r="Q103">
        <f t="shared" si="37"/>
        <v>0</v>
      </c>
      <c r="R103">
        <f t="shared" si="38"/>
        <v>0</v>
      </c>
      <c r="S103">
        <f t="shared" si="39"/>
        <v>7713</v>
      </c>
      <c r="T103">
        <f t="shared" si="40"/>
        <v>34198</v>
      </c>
      <c r="U103">
        <f t="shared" si="41"/>
        <v>130310</v>
      </c>
      <c r="V103">
        <f t="shared" si="42"/>
        <v>218188</v>
      </c>
      <c r="W103">
        <v>185039</v>
      </c>
      <c r="X103">
        <v>176223</v>
      </c>
      <c r="Y103">
        <f t="shared" si="43"/>
        <v>8816</v>
      </c>
      <c r="Z103">
        <v>39682</v>
      </c>
      <c r="AB103">
        <v>0</v>
      </c>
      <c r="AC103">
        <v>1519</v>
      </c>
      <c r="AD103">
        <v>0</v>
      </c>
      <c r="AE103">
        <v>84088</v>
      </c>
      <c r="AF103">
        <v>2276</v>
      </c>
      <c r="AG103">
        <v>104433</v>
      </c>
      <c r="AH103">
        <v>16588</v>
      </c>
      <c r="AI103">
        <v>1813</v>
      </c>
      <c r="AJ103">
        <v>4936</v>
      </c>
      <c r="AK103">
        <v>2535</v>
      </c>
      <c r="AL103">
        <v>17761</v>
      </c>
      <c r="AM103">
        <v>0</v>
      </c>
      <c r="AN103">
        <v>0</v>
      </c>
      <c r="AO103">
        <v>0</v>
      </c>
      <c r="AP103">
        <v>0</v>
      </c>
      <c r="AQ103">
        <v>476</v>
      </c>
      <c r="AR103">
        <v>0</v>
      </c>
      <c r="AS103">
        <v>3428</v>
      </c>
      <c r="AT103">
        <v>0</v>
      </c>
      <c r="AU103">
        <v>0</v>
      </c>
      <c r="AV103">
        <v>0</v>
      </c>
      <c r="AW103">
        <v>0</v>
      </c>
      <c r="AX103">
        <v>6361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4314</v>
      </c>
      <c r="BG103">
        <v>0</v>
      </c>
      <c r="BH103">
        <v>0</v>
      </c>
      <c r="BI103">
        <v>0</v>
      </c>
      <c r="BJ103">
        <v>17532</v>
      </c>
      <c r="BK103">
        <v>0</v>
      </c>
      <c r="BL103">
        <v>0</v>
      </c>
      <c r="BM103">
        <v>0</v>
      </c>
      <c r="BN103">
        <v>13433</v>
      </c>
      <c r="BO103">
        <v>34594</v>
      </c>
      <c r="BP103">
        <v>47260</v>
      </c>
      <c r="BQ103">
        <v>6466</v>
      </c>
      <c r="BR103">
        <v>23677</v>
      </c>
      <c r="BS103">
        <v>0</v>
      </c>
      <c r="BT103">
        <v>0</v>
      </c>
      <c r="BU103">
        <v>127582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7713</v>
      </c>
      <c r="CH103">
        <v>0</v>
      </c>
      <c r="CI103">
        <v>0</v>
      </c>
      <c r="CJ103">
        <v>0</v>
      </c>
      <c r="CK103">
        <v>34198</v>
      </c>
    </row>
    <row r="104" spans="1:89" x14ac:dyDescent="0.35">
      <c r="A104" t="s">
        <v>99</v>
      </c>
      <c r="B104">
        <f t="shared" si="22"/>
        <v>0</v>
      </c>
      <c r="C104">
        <f t="shared" si="23"/>
        <v>2058</v>
      </c>
      <c r="D104">
        <f t="shared" si="24"/>
        <v>54478</v>
      </c>
      <c r="E104">
        <f t="shared" si="25"/>
        <v>527</v>
      </c>
      <c r="F104">
        <f t="shared" si="26"/>
        <v>0</v>
      </c>
      <c r="G104">
        <f t="shared" si="27"/>
        <v>3357</v>
      </c>
      <c r="H104">
        <f t="shared" si="28"/>
        <v>2</v>
      </c>
      <c r="I104">
        <f t="shared" si="29"/>
        <v>1145</v>
      </c>
      <c r="J104">
        <f t="shared" si="30"/>
        <v>0</v>
      </c>
      <c r="K104">
        <f t="shared" si="31"/>
        <v>8137</v>
      </c>
      <c r="L104">
        <f t="shared" si="32"/>
        <v>7869</v>
      </c>
      <c r="M104">
        <f t="shared" si="33"/>
        <v>5538</v>
      </c>
      <c r="N104">
        <f t="shared" si="34"/>
        <v>40383</v>
      </c>
      <c r="O104">
        <f t="shared" si="35"/>
        <v>5226</v>
      </c>
      <c r="P104">
        <f t="shared" si="36"/>
        <v>28419</v>
      </c>
      <c r="Q104">
        <f t="shared" si="37"/>
        <v>0</v>
      </c>
      <c r="R104">
        <f t="shared" si="38"/>
        <v>0</v>
      </c>
      <c r="S104">
        <f t="shared" si="39"/>
        <v>3556</v>
      </c>
      <c r="T104">
        <f t="shared" si="40"/>
        <v>5527</v>
      </c>
      <c r="U104">
        <f t="shared" si="41"/>
        <v>12599</v>
      </c>
      <c r="V104">
        <f t="shared" si="42"/>
        <v>56536</v>
      </c>
      <c r="W104">
        <v>81086</v>
      </c>
      <c r="X104">
        <v>69796</v>
      </c>
      <c r="Y104">
        <f t="shared" si="43"/>
        <v>11290</v>
      </c>
      <c r="Z104">
        <v>24327</v>
      </c>
      <c r="AB104">
        <v>0</v>
      </c>
      <c r="AC104">
        <v>0</v>
      </c>
      <c r="AD104">
        <v>0</v>
      </c>
      <c r="AE104">
        <v>2058</v>
      </c>
      <c r="AF104">
        <v>0</v>
      </c>
      <c r="AG104">
        <v>19249</v>
      </c>
      <c r="AH104">
        <v>29415</v>
      </c>
      <c r="AI104">
        <v>0</v>
      </c>
      <c r="AJ104">
        <v>1836</v>
      </c>
      <c r="AK104">
        <v>3978</v>
      </c>
      <c r="AL104">
        <v>448</v>
      </c>
      <c r="AM104">
        <v>0</v>
      </c>
      <c r="AN104">
        <v>79</v>
      </c>
      <c r="AO104">
        <v>0</v>
      </c>
      <c r="AP104">
        <v>0</v>
      </c>
      <c r="AQ104">
        <v>0</v>
      </c>
      <c r="AR104">
        <v>0</v>
      </c>
      <c r="AS104">
        <v>3357</v>
      </c>
      <c r="AT104">
        <v>0</v>
      </c>
      <c r="AU104">
        <v>0</v>
      </c>
      <c r="AV104">
        <v>2</v>
      </c>
      <c r="AW104">
        <v>0</v>
      </c>
      <c r="AX104">
        <v>1145</v>
      </c>
      <c r="AY104">
        <v>0</v>
      </c>
      <c r="AZ104">
        <v>0</v>
      </c>
      <c r="BA104">
        <v>-284</v>
      </c>
      <c r="BB104">
        <v>0</v>
      </c>
      <c r="BC104">
        <v>0</v>
      </c>
      <c r="BD104">
        <v>0</v>
      </c>
      <c r="BE104">
        <v>0</v>
      </c>
      <c r="BF104">
        <v>8421</v>
      </c>
      <c r="BG104">
        <v>7593</v>
      </c>
      <c r="BH104">
        <v>0</v>
      </c>
      <c r="BI104">
        <v>0</v>
      </c>
      <c r="BJ104">
        <v>276</v>
      </c>
      <c r="BK104">
        <v>0</v>
      </c>
      <c r="BL104">
        <v>419</v>
      </c>
      <c r="BM104">
        <v>2082</v>
      </c>
      <c r="BN104">
        <v>3037</v>
      </c>
      <c r="BO104">
        <v>8770</v>
      </c>
      <c r="BP104">
        <v>18284</v>
      </c>
      <c r="BQ104">
        <v>13329</v>
      </c>
      <c r="BR104">
        <v>5226</v>
      </c>
      <c r="BS104">
        <v>0</v>
      </c>
      <c r="BT104">
        <v>0</v>
      </c>
      <c r="BU104">
        <v>28419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3556</v>
      </c>
      <c r="CH104">
        <v>22</v>
      </c>
      <c r="CI104">
        <v>1458</v>
      </c>
      <c r="CJ104">
        <v>1373</v>
      </c>
      <c r="CK104">
        <v>2674</v>
      </c>
    </row>
    <row r="105" spans="1:89" x14ac:dyDescent="0.35">
      <c r="A105" t="s">
        <v>100</v>
      </c>
      <c r="B105">
        <f t="shared" si="22"/>
        <v>0</v>
      </c>
      <c r="C105">
        <f t="shared" si="23"/>
        <v>6463</v>
      </c>
      <c r="D105">
        <f t="shared" si="24"/>
        <v>184342</v>
      </c>
      <c r="E105">
        <f t="shared" si="25"/>
        <v>252</v>
      </c>
      <c r="F105">
        <f t="shared" si="26"/>
        <v>0</v>
      </c>
      <c r="G105">
        <f t="shared" si="27"/>
        <v>48932</v>
      </c>
      <c r="H105">
        <f t="shared" si="28"/>
        <v>0</v>
      </c>
      <c r="I105">
        <f t="shared" si="29"/>
        <v>8290</v>
      </c>
      <c r="J105">
        <f t="shared" si="30"/>
        <v>2</v>
      </c>
      <c r="K105">
        <f t="shared" si="31"/>
        <v>20696</v>
      </c>
      <c r="L105">
        <f t="shared" si="32"/>
        <v>-1021</v>
      </c>
      <c r="M105">
        <f t="shared" si="33"/>
        <v>9093</v>
      </c>
      <c r="N105">
        <f t="shared" si="34"/>
        <v>59248</v>
      </c>
      <c r="O105">
        <f t="shared" si="35"/>
        <v>26609</v>
      </c>
      <c r="P105">
        <f t="shared" si="36"/>
        <v>159949</v>
      </c>
      <c r="Q105">
        <f t="shared" si="37"/>
        <v>316</v>
      </c>
      <c r="R105">
        <f t="shared" si="38"/>
        <v>0</v>
      </c>
      <c r="S105">
        <f t="shared" si="39"/>
        <v>9059</v>
      </c>
      <c r="T105">
        <f t="shared" si="40"/>
        <v>21868</v>
      </c>
      <c r="U105">
        <f t="shared" si="41"/>
        <v>113492</v>
      </c>
      <c r="V105">
        <f t="shared" si="42"/>
        <v>190805</v>
      </c>
      <c r="W105">
        <v>190511</v>
      </c>
      <c r="X105">
        <v>185709</v>
      </c>
      <c r="Y105">
        <f t="shared" si="43"/>
        <v>4802</v>
      </c>
      <c r="Z105">
        <v>60370</v>
      </c>
      <c r="AB105">
        <v>0</v>
      </c>
      <c r="AC105">
        <v>0</v>
      </c>
      <c r="AD105">
        <v>0</v>
      </c>
      <c r="AE105">
        <v>6463</v>
      </c>
      <c r="AF105">
        <v>87</v>
      </c>
      <c r="AG105">
        <v>78449</v>
      </c>
      <c r="AH105">
        <v>98885</v>
      </c>
      <c r="AI105">
        <v>763</v>
      </c>
      <c r="AJ105">
        <v>4335</v>
      </c>
      <c r="AK105">
        <v>1823</v>
      </c>
      <c r="AL105">
        <v>0</v>
      </c>
      <c r="AM105">
        <v>0</v>
      </c>
      <c r="AN105">
        <v>252</v>
      </c>
      <c r="AO105">
        <v>0</v>
      </c>
      <c r="AP105">
        <v>0</v>
      </c>
      <c r="AQ105">
        <v>0</v>
      </c>
      <c r="AR105">
        <v>0</v>
      </c>
      <c r="AS105">
        <v>48932</v>
      </c>
      <c r="AT105">
        <v>0</v>
      </c>
      <c r="AU105">
        <v>0</v>
      </c>
      <c r="AV105">
        <v>0</v>
      </c>
      <c r="AW105">
        <v>0</v>
      </c>
      <c r="AX105">
        <v>8290</v>
      </c>
      <c r="AY105">
        <v>2</v>
      </c>
      <c r="AZ105">
        <v>0</v>
      </c>
      <c r="BA105">
        <v>11576</v>
      </c>
      <c r="BB105">
        <v>0</v>
      </c>
      <c r="BC105">
        <v>0</v>
      </c>
      <c r="BD105">
        <v>2022</v>
      </c>
      <c r="BE105">
        <v>0</v>
      </c>
      <c r="BF105">
        <v>7098</v>
      </c>
      <c r="BG105">
        <v>0</v>
      </c>
      <c r="BH105">
        <v>0</v>
      </c>
      <c r="BI105">
        <v>0</v>
      </c>
      <c r="BJ105">
        <v>-1021</v>
      </c>
      <c r="BK105">
        <v>0</v>
      </c>
      <c r="BL105">
        <v>2047</v>
      </c>
      <c r="BM105">
        <v>15</v>
      </c>
      <c r="BN105">
        <v>7031</v>
      </c>
      <c r="BO105">
        <v>31751</v>
      </c>
      <c r="BP105">
        <v>17975</v>
      </c>
      <c r="BQ105">
        <v>9522</v>
      </c>
      <c r="BR105">
        <v>26609</v>
      </c>
      <c r="BS105">
        <v>0</v>
      </c>
      <c r="BT105">
        <v>11500</v>
      </c>
      <c r="BU105">
        <v>85847</v>
      </c>
      <c r="BV105">
        <v>8502</v>
      </c>
      <c r="BW105">
        <v>54100</v>
      </c>
      <c r="BX105">
        <v>0</v>
      </c>
      <c r="BY105">
        <v>0</v>
      </c>
      <c r="BZ105">
        <v>0</v>
      </c>
      <c r="CA105">
        <v>316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9059</v>
      </c>
      <c r="CH105">
        <v>0</v>
      </c>
      <c r="CI105">
        <v>9776</v>
      </c>
      <c r="CJ105">
        <v>2792</v>
      </c>
      <c r="CK105">
        <v>9300</v>
      </c>
    </row>
    <row r="106" spans="1:89" x14ac:dyDescent="0.35">
      <c r="A106" t="s">
        <v>101</v>
      </c>
      <c r="B106">
        <f t="shared" si="22"/>
        <v>114</v>
      </c>
      <c r="C106">
        <f t="shared" si="23"/>
        <v>24424</v>
      </c>
      <c r="D106">
        <f t="shared" si="24"/>
        <v>153980</v>
      </c>
      <c r="E106">
        <f t="shared" si="25"/>
        <v>2389</v>
      </c>
      <c r="F106">
        <f t="shared" si="26"/>
        <v>252</v>
      </c>
      <c r="G106">
        <f t="shared" si="27"/>
        <v>750</v>
      </c>
      <c r="H106">
        <f t="shared" si="28"/>
        <v>0</v>
      </c>
      <c r="I106">
        <f t="shared" si="29"/>
        <v>69054</v>
      </c>
      <c r="J106">
        <f t="shared" si="30"/>
        <v>0</v>
      </c>
      <c r="K106">
        <f t="shared" si="31"/>
        <v>10195</v>
      </c>
      <c r="L106">
        <f t="shared" si="32"/>
        <v>3867</v>
      </c>
      <c r="M106">
        <f t="shared" si="33"/>
        <v>3976</v>
      </c>
      <c r="N106">
        <f t="shared" si="34"/>
        <v>107593</v>
      </c>
      <c r="O106">
        <f t="shared" si="35"/>
        <v>46949</v>
      </c>
      <c r="P106">
        <f t="shared" si="36"/>
        <v>89090</v>
      </c>
      <c r="Q106">
        <f t="shared" si="37"/>
        <v>0</v>
      </c>
      <c r="R106">
        <f t="shared" si="38"/>
        <v>-1144</v>
      </c>
      <c r="S106">
        <f t="shared" si="39"/>
        <v>4702</v>
      </c>
      <c r="T106">
        <f t="shared" si="40"/>
        <v>21808</v>
      </c>
      <c r="U106">
        <f t="shared" si="41"/>
        <v>95416</v>
      </c>
      <c r="V106">
        <f t="shared" si="42"/>
        <v>178518</v>
      </c>
      <c r="W106">
        <v>169854</v>
      </c>
      <c r="X106">
        <v>169654</v>
      </c>
      <c r="Y106">
        <f t="shared" si="43"/>
        <v>200</v>
      </c>
      <c r="Z106">
        <v>38671</v>
      </c>
      <c r="AB106">
        <v>0</v>
      </c>
      <c r="AC106">
        <v>42</v>
      </c>
      <c r="AD106">
        <v>72</v>
      </c>
      <c r="AE106">
        <v>24424</v>
      </c>
      <c r="AF106">
        <v>0</v>
      </c>
      <c r="AG106">
        <v>94261</v>
      </c>
      <c r="AH106">
        <v>19111</v>
      </c>
      <c r="AI106">
        <v>6128</v>
      </c>
      <c r="AJ106">
        <v>2038</v>
      </c>
      <c r="AK106">
        <v>32442</v>
      </c>
      <c r="AL106">
        <v>2389</v>
      </c>
      <c r="AM106">
        <v>0</v>
      </c>
      <c r="AN106">
        <v>0</v>
      </c>
      <c r="AO106">
        <v>0</v>
      </c>
      <c r="AP106">
        <v>252</v>
      </c>
      <c r="AQ106">
        <v>0</v>
      </c>
      <c r="AR106">
        <v>0</v>
      </c>
      <c r="AS106">
        <v>750</v>
      </c>
      <c r="AT106">
        <v>0</v>
      </c>
      <c r="AU106">
        <v>0</v>
      </c>
      <c r="AV106">
        <v>0</v>
      </c>
      <c r="AW106">
        <v>0</v>
      </c>
      <c r="AX106">
        <v>69054</v>
      </c>
      <c r="AY106">
        <v>0</v>
      </c>
      <c r="AZ106">
        <v>0</v>
      </c>
      <c r="BA106">
        <v>7029</v>
      </c>
      <c r="BB106">
        <v>0</v>
      </c>
      <c r="BC106">
        <v>0</v>
      </c>
      <c r="BD106">
        <v>0</v>
      </c>
      <c r="BE106">
        <v>0</v>
      </c>
      <c r="BF106">
        <v>3166</v>
      </c>
      <c r="BG106">
        <v>0</v>
      </c>
      <c r="BH106">
        <v>0</v>
      </c>
      <c r="BI106">
        <v>0</v>
      </c>
      <c r="BJ106">
        <v>3867</v>
      </c>
      <c r="BK106">
        <v>0</v>
      </c>
      <c r="BL106">
        <v>0</v>
      </c>
      <c r="BM106">
        <v>0</v>
      </c>
      <c r="BN106">
        <v>3976</v>
      </c>
      <c r="BO106">
        <v>28369</v>
      </c>
      <c r="BP106">
        <v>71301</v>
      </c>
      <c r="BQ106">
        <v>7923</v>
      </c>
      <c r="BR106">
        <v>46949</v>
      </c>
      <c r="BS106">
        <v>0</v>
      </c>
      <c r="BT106">
        <v>0</v>
      </c>
      <c r="BU106">
        <v>78590</v>
      </c>
      <c r="BV106">
        <v>0</v>
      </c>
      <c r="BW106">
        <v>5000</v>
      </c>
      <c r="BX106">
        <v>0</v>
      </c>
      <c r="BY106">
        <v>5500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-1144</v>
      </c>
      <c r="CG106">
        <v>4702</v>
      </c>
      <c r="CH106">
        <v>0</v>
      </c>
      <c r="CI106">
        <v>10530</v>
      </c>
      <c r="CJ106">
        <v>2714</v>
      </c>
      <c r="CK106">
        <v>8564</v>
      </c>
    </row>
    <row r="107" spans="1:89" x14ac:dyDescent="0.35">
      <c r="A107" t="s">
        <v>102</v>
      </c>
      <c r="B107">
        <f t="shared" si="22"/>
        <v>11806</v>
      </c>
      <c r="C107">
        <f t="shared" si="23"/>
        <v>31572</v>
      </c>
      <c r="D107">
        <f t="shared" si="24"/>
        <v>322340</v>
      </c>
      <c r="E107">
        <f t="shared" si="25"/>
        <v>1941</v>
      </c>
      <c r="F107">
        <f t="shared" si="26"/>
        <v>0</v>
      </c>
      <c r="G107">
        <f t="shared" si="27"/>
        <v>1333</v>
      </c>
      <c r="H107">
        <f t="shared" si="28"/>
        <v>18</v>
      </c>
      <c r="I107">
        <f t="shared" si="29"/>
        <v>29742</v>
      </c>
      <c r="J107">
        <f t="shared" si="30"/>
        <v>11</v>
      </c>
      <c r="K107">
        <f t="shared" si="31"/>
        <v>39333</v>
      </c>
      <c r="L107">
        <f t="shared" si="32"/>
        <v>3736</v>
      </c>
      <c r="M107">
        <f t="shared" si="33"/>
        <v>10243</v>
      </c>
      <c r="N107">
        <f t="shared" si="34"/>
        <v>113793</v>
      </c>
      <c r="O107">
        <f t="shared" si="35"/>
        <v>29505</v>
      </c>
      <c r="P107">
        <f t="shared" si="36"/>
        <v>234123</v>
      </c>
      <c r="Q107">
        <f t="shared" si="37"/>
        <v>148</v>
      </c>
      <c r="R107">
        <f t="shared" si="38"/>
        <v>10000</v>
      </c>
      <c r="S107">
        <f t="shared" si="39"/>
        <v>23584</v>
      </c>
      <c r="T107">
        <f t="shared" si="40"/>
        <v>40922</v>
      </c>
      <c r="U107">
        <f t="shared" si="41"/>
        <v>254114</v>
      </c>
      <c r="V107">
        <f t="shared" si="42"/>
        <v>365718</v>
      </c>
      <c r="W107">
        <v>372828</v>
      </c>
      <c r="X107">
        <v>367675</v>
      </c>
      <c r="Y107">
        <f t="shared" si="43"/>
        <v>5153</v>
      </c>
      <c r="Z107">
        <v>75758</v>
      </c>
      <c r="AB107">
        <v>0</v>
      </c>
      <c r="AC107">
        <v>0</v>
      </c>
      <c r="AD107">
        <v>11806</v>
      </c>
      <c r="AE107">
        <v>31572</v>
      </c>
      <c r="AF107">
        <v>34</v>
      </c>
      <c r="AG107">
        <v>143702</v>
      </c>
      <c r="AH107">
        <v>153860</v>
      </c>
      <c r="AI107">
        <v>0</v>
      </c>
      <c r="AJ107">
        <v>7062</v>
      </c>
      <c r="AK107">
        <v>17682</v>
      </c>
      <c r="AL107">
        <v>1941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1333</v>
      </c>
      <c r="AT107">
        <v>0</v>
      </c>
      <c r="AU107">
        <v>0</v>
      </c>
      <c r="AV107">
        <v>18</v>
      </c>
      <c r="AW107">
        <v>0</v>
      </c>
      <c r="AX107">
        <v>29742</v>
      </c>
      <c r="AY107">
        <v>11</v>
      </c>
      <c r="AZ107">
        <v>0</v>
      </c>
      <c r="BA107">
        <v>27239</v>
      </c>
      <c r="BB107">
        <v>0</v>
      </c>
      <c r="BC107">
        <v>318</v>
      </c>
      <c r="BD107">
        <v>0</v>
      </c>
      <c r="BE107">
        <v>1188</v>
      </c>
      <c r="BF107">
        <v>10906</v>
      </c>
      <c r="BG107">
        <v>0</v>
      </c>
      <c r="BH107">
        <v>0</v>
      </c>
      <c r="BI107">
        <v>0</v>
      </c>
      <c r="BJ107">
        <v>3418</v>
      </c>
      <c r="BK107">
        <v>364</v>
      </c>
      <c r="BL107">
        <v>833</v>
      </c>
      <c r="BM107">
        <v>821</v>
      </c>
      <c r="BN107">
        <v>8225</v>
      </c>
      <c r="BO107">
        <v>31604</v>
      </c>
      <c r="BP107">
        <v>71070</v>
      </c>
      <c r="BQ107">
        <v>11119</v>
      </c>
      <c r="BR107">
        <v>29505</v>
      </c>
      <c r="BS107">
        <v>0</v>
      </c>
      <c r="BT107">
        <v>0</v>
      </c>
      <c r="BU107">
        <v>234115</v>
      </c>
      <c r="BV107">
        <v>0</v>
      </c>
      <c r="BW107">
        <v>0</v>
      </c>
      <c r="BX107">
        <v>8</v>
      </c>
      <c r="BY107">
        <v>0</v>
      </c>
      <c r="BZ107">
        <v>0</v>
      </c>
      <c r="CA107">
        <v>148</v>
      </c>
      <c r="CB107">
        <v>0</v>
      </c>
      <c r="CC107">
        <v>0</v>
      </c>
      <c r="CD107">
        <v>0</v>
      </c>
      <c r="CE107">
        <v>10000</v>
      </c>
      <c r="CF107">
        <v>0</v>
      </c>
      <c r="CG107">
        <v>23584</v>
      </c>
      <c r="CH107">
        <v>0</v>
      </c>
      <c r="CI107">
        <v>18553</v>
      </c>
      <c r="CJ107">
        <v>200</v>
      </c>
      <c r="CK107">
        <v>22169</v>
      </c>
    </row>
    <row r="108" spans="1:89" x14ac:dyDescent="0.35">
      <c r="A108" t="s">
        <v>389</v>
      </c>
      <c r="B108">
        <f t="shared" si="22"/>
        <v>8689</v>
      </c>
      <c r="C108">
        <f t="shared" si="23"/>
        <v>152414</v>
      </c>
      <c r="D108">
        <f t="shared" si="24"/>
        <v>1361943</v>
      </c>
      <c r="E108">
        <f t="shared" si="25"/>
        <v>49018</v>
      </c>
      <c r="F108">
        <f t="shared" si="26"/>
        <v>371816</v>
      </c>
      <c r="G108">
        <f t="shared" si="27"/>
        <v>14482</v>
      </c>
      <c r="H108">
        <f t="shared" si="28"/>
        <v>0</v>
      </c>
      <c r="I108">
        <f t="shared" si="29"/>
        <v>47734</v>
      </c>
      <c r="J108">
        <f t="shared" si="30"/>
        <v>1930</v>
      </c>
      <c r="K108">
        <f t="shared" si="31"/>
        <v>155122</v>
      </c>
      <c r="L108">
        <f t="shared" si="32"/>
        <v>102482</v>
      </c>
      <c r="M108">
        <f t="shared" si="33"/>
        <v>80814</v>
      </c>
      <c r="N108">
        <f t="shared" si="34"/>
        <v>307291</v>
      </c>
      <c r="O108">
        <f t="shared" si="35"/>
        <v>64226</v>
      </c>
      <c r="P108">
        <f t="shared" si="36"/>
        <v>1487418</v>
      </c>
      <c r="Q108">
        <f t="shared" si="37"/>
        <v>1231</v>
      </c>
      <c r="R108">
        <f t="shared" si="38"/>
        <v>69983</v>
      </c>
      <c r="S108">
        <f t="shared" si="39"/>
        <v>209671</v>
      </c>
      <c r="T108">
        <f t="shared" si="40"/>
        <v>206626</v>
      </c>
      <c r="U108">
        <f t="shared" si="41"/>
        <v>1250213</v>
      </c>
      <c r="V108">
        <f t="shared" si="42"/>
        <v>1523046</v>
      </c>
      <c r="W108">
        <v>1309781</v>
      </c>
      <c r="X108">
        <v>1282166</v>
      </c>
      <c r="Y108">
        <f t="shared" si="43"/>
        <v>27615</v>
      </c>
      <c r="Z108">
        <v>243768</v>
      </c>
      <c r="AB108">
        <v>0</v>
      </c>
      <c r="AC108">
        <v>8389</v>
      </c>
      <c r="AD108">
        <v>300</v>
      </c>
      <c r="AE108">
        <v>152414</v>
      </c>
      <c r="AF108">
        <v>0</v>
      </c>
      <c r="AG108">
        <v>601104</v>
      </c>
      <c r="AH108">
        <v>212465</v>
      </c>
      <c r="AI108">
        <v>19729</v>
      </c>
      <c r="AJ108">
        <v>21664</v>
      </c>
      <c r="AK108">
        <v>506981</v>
      </c>
      <c r="AL108">
        <v>49018</v>
      </c>
      <c r="AM108">
        <v>0</v>
      </c>
      <c r="AN108">
        <v>0</v>
      </c>
      <c r="AO108">
        <v>45506</v>
      </c>
      <c r="AP108">
        <v>326310</v>
      </c>
      <c r="AQ108">
        <v>0</v>
      </c>
      <c r="AR108">
        <v>0</v>
      </c>
      <c r="AS108">
        <v>14482</v>
      </c>
      <c r="AT108">
        <v>0</v>
      </c>
      <c r="AU108">
        <v>0</v>
      </c>
      <c r="AV108">
        <v>0</v>
      </c>
      <c r="AW108">
        <v>472</v>
      </c>
      <c r="AX108">
        <v>47734</v>
      </c>
      <c r="AY108">
        <v>1458</v>
      </c>
      <c r="AZ108">
        <v>0</v>
      </c>
      <c r="BA108">
        <v>63806</v>
      </c>
      <c r="BB108">
        <v>0</v>
      </c>
      <c r="BC108">
        <v>28250</v>
      </c>
      <c r="BD108">
        <v>0</v>
      </c>
      <c r="BE108">
        <v>21354</v>
      </c>
      <c r="BF108">
        <v>69962</v>
      </c>
      <c r="BG108">
        <v>72454</v>
      </c>
      <c r="BH108">
        <v>0</v>
      </c>
      <c r="BI108">
        <v>0</v>
      </c>
      <c r="BJ108">
        <v>1778</v>
      </c>
      <c r="BK108">
        <v>2892</v>
      </c>
      <c r="BL108">
        <v>32251</v>
      </c>
      <c r="BM108">
        <v>14769</v>
      </c>
      <c r="BN108">
        <v>30902</v>
      </c>
      <c r="BO108">
        <v>43894</v>
      </c>
      <c r="BP108">
        <v>198375</v>
      </c>
      <c r="BQ108">
        <v>65022</v>
      </c>
      <c r="BR108">
        <v>64226</v>
      </c>
      <c r="BS108">
        <v>202500</v>
      </c>
      <c r="BT108">
        <v>20000</v>
      </c>
      <c r="BU108">
        <v>1003858</v>
      </c>
      <c r="BV108">
        <v>0</v>
      </c>
      <c r="BW108">
        <v>259800</v>
      </c>
      <c r="BX108">
        <v>1260</v>
      </c>
      <c r="BY108">
        <v>0</v>
      </c>
      <c r="BZ108">
        <v>0</v>
      </c>
      <c r="CA108">
        <v>1231</v>
      </c>
      <c r="CB108">
        <v>0</v>
      </c>
      <c r="CC108">
        <v>0</v>
      </c>
      <c r="CD108">
        <v>0</v>
      </c>
      <c r="CE108">
        <v>68250</v>
      </c>
      <c r="CF108">
        <v>1733</v>
      </c>
      <c r="CG108">
        <v>209671</v>
      </c>
      <c r="CH108">
        <v>1803</v>
      </c>
      <c r="CI108">
        <v>169846</v>
      </c>
      <c r="CJ108">
        <v>8620</v>
      </c>
      <c r="CK108">
        <v>26357</v>
      </c>
    </row>
    <row r="109" spans="1:89" x14ac:dyDescent="0.35">
      <c r="A109" t="s">
        <v>103</v>
      </c>
      <c r="B109">
        <f t="shared" si="22"/>
        <v>57</v>
      </c>
      <c r="C109">
        <f t="shared" si="23"/>
        <v>-7141</v>
      </c>
      <c r="D109">
        <f t="shared" si="24"/>
        <v>65111</v>
      </c>
      <c r="E109">
        <f t="shared" si="25"/>
        <v>483</v>
      </c>
      <c r="F109">
        <f t="shared" si="26"/>
        <v>1938</v>
      </c>
      <c r="G109">
        <f t="shared" si="27"/>
        <v>10</v>
      </c>
      <c r="H109">
        <f t="shared" si="28"/>
        <v>0</v>
      </c>
      <c r="I109">
        <f t="shared" si="29"/>
        <v>257</v>
      </c>
      <c r="J109">
        <f t="shared" si="30"/>
        <v>1535</v>
      </c>
      <c r="K109">
        <f t="shared" si="31"/>
        <v>6099</v>
      </c>
      <c r="L109">
        <f t="shared" si="32"/>
        <v>-40</v>
      </c>
      <c r="M109">
        <f t="shared" si="33"/>
        <v>360</v>
      </c>
      <c r="N109">
        <f t="shared" si="34"/>
        <v>11319</v>
      </c>
      <c r="O109">
        <f t="shared" si="35"/>
        <v>3855</v>
      </c>
      <c r="P109">
        <f t="shared" si="36"/>
        <v>40246</v>
      </c>
      <c r="Q109">
        <f t="shared" si="37"/>
        <v>5</v>
      </c>
      <c r="R109">
        <f t="shared" si="38"/>
        <v>3000</v>
      </c>
      <c r="S109">
        <f t="shared" si="39"/>
        <v>5490</v>
      </c>
      <c r="T109">
        <f t="shared" si="40"/>
        <v>4756</v>
      </c>
      <c r="U109">
        <f t="shared" si="41"/>
        <v>45130</v>
      </c>
      <c r="V109">
        <f t="shared" si="42"/>
        <v>58027</v>
      </c>
      <c r="W109">
        <v>48161</v>
      </c>
      <c r="X109">
        <v>47394</v>
      </c>
      <c r="Y109">
        <f t="shared" si="43"/>
        <v>767</v>
      </c>
      <c r="Z109">
        <v>14054</v>
      </c>
      <c r="AB109">
        <v>0</v>
      </c>
      <c r="AC109">
        <v>25</v>
      </c>
      <c r="AD109">
        <v>32</v>
      </c>
      <c r="AE109">
        <v>-7141</v>
      </c>
      <c r="AF109">
        <v>0</v>
      </c>
      <c r="AG109">
        <v>21655</v>
      </c>
      <c r="AH109">
        <v>38068</v>
      </c>
      <c r="AI109">
        <v>560</v>
      </c>
      <c r="AJ109">
        <v>845</v>
      </c>
      <c r="AK109">
        <v>3983</v>
      </c>
      <c r="AL109">
        <v>483</v>
      </c>
      <c r="AM109">
        <v>0</v>
      </c>
      <c r="AN109">
        <v>0</v>
      </c>
      <c r="AO109">
        <v>680</v>
      </c>
      <c r="AP109">
        <v>1258</v>
      </c>
      <c r="AQ109">
        <v>0</v>
      </c>
      <c r="AR109">
        <v>0</v>
      </c>
      <c r="AS109">
        <v>10</v>
      </c>
      <c r="AT109">
        <v>0</v>
      </c>
      <c r="AU109">
        <v>0</v>
      </c>
      <c r="AV109">
        <v>0</v>
      </c>
      <c r="AW109">
        <v>0</v>
      </c>
      <c r="AX109">
        <v>257</v>
      </c>
      <c r="AY109">
        <v>0</v>
      </c>
      <c r="AZ109">
        <v>1535</v>
      </c>
      <c r="BA109">
        <v>5880</v>
      </c>
      <c r="BB109">
        <v>0</v>
      </c>
      <c r="BC109">
        <v>0</v>
      </c>
      <c r="BD109">
        <v>0</v>
      </c>
      <c r="BE109">
        <v>-91</v>
      </c>
      <c r="BF109">
        <v>310</v>
      </c>
      <c r="BG109">
        <v>1</v>
      </c>
      <c r="BH109">
        <v>0</v>
      </c>
      <c r="BI109">
        <v>0</v>
      </c>
      <c r="BJ109">
        <v>-41</v>
      </c>
      <c r="BK109">
        <v>0</v>
      </c>
      <c r="BL109">
        <v>23</v>
      </c>
      <c r="BM109">
        <v>275</v>
      </c>
      <c r="BN109">
        <v>62</v>
      </c>
      <c r="BO109">
        <v>5645</v>
      </c>
      <c r="BP109">
        <v>2555</v>
      </c>
      <c r="BQ109">
        <v>3119</v>
      </c>
      <c r="BR109">
        <v>3855</v>
      </c>
      <c r="BS109">
        <v>0</v>
      </c>
      <c r="BT109">
        <v>0</v>
      </c>
      <c r="BU109">
        <v>40246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5</v>
      </c>
      <c r="CB109">
        <v>0</v>
      </c>
      <c r="CC109">
        <v>0</v>
      </c>
      <c r="CD109">
        <v>0</v>
      </c>
      <c r="CE109">
        <v>3000</v>
      </c>
      <c r="CF109">
        <v>0</v>
      </c>
      <c r="CG109">
        <v>5490</v>
      </c>
      <c r="CH109">
        <v>0</v>
      </c>
      <c r="CI109">
        <v>2922</v>
      </c>
      <c r="CJ109">
        <v>312</v>
      </c>
      <c r="CK109">
        <v>1522</v>
      </c>
    </row>
    <row r="110" spans="1:89" x14ac:dyDescent="0.35">
      <c r="A110" t="s">
        <v>104</v>
      </c>
      <c r="B110">
        <f t="shared" si="22"/>
        <v>1619</v>
      </c>
      <c r="C110">
        <f t="shared" si="23"/>
        <v>2656</v>
      </c>
      <c r="D110">
        <f t="shared" si="24"/>
        <v>44328</v>
      </c>
      <c r="E110">
        <f t="shared" si="25"/>
        <v>682</v>
      </c>
      <c r="F110">
        <f t="shared" si="26"/>
        <v>83</v>
      </c>
      <c r="G110">
        <f t="shared" si="27"/>
        <v>4521</v>
      </c>
      <c r="H110">
        <f t="shared" si="28"/>
        <v>0</v>
      </c>
      <c r="I110">
        <f t="shared" si="29"/>
        <v>1015</v>
      </c>
      <c r="J110">
        <f t="shared" si="30"/>
        <v>0</v>
      </c>
      <c r="K110">
        <f t="shared" si="31"/>
        <v>7048</v>
      </c>
      <c r="L110">
        <f t="shared" si="32"/>
        <v>15719</v>
      </c>
      <c r="M110">
        <f t="shared" si="33"/>
        <v>971</v>
      </c>
      <c r="N110">
        <f t="shared" si="34"/>
        <v>21740</v>
      </c>
      <c r="O110">
        <f t="shared" si="35"/>
        <v>11371</v>
      </c>
      <c r="P110">
        <f t="shared" si="36"/>
        <v>31732</v>
      </c>
      <c r="Q110">
        <f t="shared" si="37"/>
        <v>0</v>
      </c>
      <c r="R110">
        <f t="shared" si="38"/>
        <v>0</v>
      </c>
      <c r="S110">
        <f t="shared" si="39"/>
        <v>7550</v>
      </c>
      <c r="T110">
        <f t="shared" si="40"/>
        <v>6252</v>
      </c>
      <c r="U110">
        <f t="shared" si="41"/>
        <v>17192</v>
      </c>
      <c r="V110">
        <f t="shared" si="42"/>
        <v>48603</v>
      </c>
      <c r="W110">
        <v>77992</v>
      </c>
      <c r="X110">
        <v>73185</v>
      </c>
      <c r="Y110">
        <f t="shared" si="43"/>
        <v>4807</v>
      </c>
      <c r="Z110">
        <v>24359</v>
      </c>
      <c r="AB110">
        <v>0</v>
      </c>
      <c r="AC110">
        <v>86</v>
      </c>
      <c r="AD110">
        <v>1533</v>
      </c>
      <c r="AE110">
        <v>2656</v>
      </c>
      <c r="AF110">
        <v>683</v>
      </c>
      <c r="AG110">
        <v>15158</v>
      </c>
      <c r="AH110">
        <v>26040</v>
      </c>
      <c r="AI110">
        <v>0</v>
      </c>
      <c r="AJ110">
        <v>1903</v>
      </c>
      <c r="AK110">
        <v>544</v>
      </c>
      <c r="AL110">
        <v>646</v>
      </c>
      <c r="AM110">
        <v>0</v>
      </c>
      <c r="AN110">
        <v>36</v>
      </c>
      <c r="AO110">
        <v>0</v>
      </c>
      <c r="AP110">
        <v>0</v>
      </c>
      <c r="AQ110">
        <v>83</v>
      </c>
      <c r="AR110">
        <v>0</v>
      </c>
      <c r="AS110">
        <v>4521</v>
      </c>
      <c r="AT110">
        <v>0</v>
      </c>
      <c r="AU110">
        <v>0</v>
      </c>
      <c r="AV110">
        <v>0</v>
      </c>
      <c r="AW110">
        <v>0</v>
      </c>
      <c r="AX110">
        <v>1015</v>
      </c>
      <c r="AY110">
        <v>0</v>
      </c>
      <c r="AZ110">
        <v>0</v>
      </c>
      <c r="BA110">
        <v>5443</v>
      </c>
      <c r="BB110">
        <v>0</v>
      </c>
      <c r="BC110">
        <v>0</v>
      </c>
      <c r="BD110">
        <v>0</v>
      </c>
      <c r="BE110">
        <v>59</v>
      </c>
      <c r="BF110">
        <v>1546</v>
      </c>
      <c r="BG110">
        <v>15288</v>
      </c>
      <c r="BH110">
        <v>0</v>
      </c>
      <c r="BI110">
        <v>0</v>
      </c>
      <c r="BJ110">
        <v>431</v>
      </c>
      <c r="BK110">
        <v>0</v>
      </c>
      <c r="BL110">
        <v>129</v>
      </c>
      <c r="BM110">
        <v>520</v>
      </c>
      <c r="BN110">
        <v>322</v>
      </c>
      <c r="BO110">
        <v>14790</v>
      </c>
      <c r="BP110">
        <v>2039</v>
      </c>
      <c r="BQ110">
        <v>4911</v>
      </c>
      <c r="BR110">
        <v>11371</v>
      </c>
      <c r="BS110">
        <v>0</v>
      </c>
      <c r="BT110">
        <v>0</v>
      </c>
      <c r="BU110">
        <v>31732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7550</v>
      </c>
      <c r="CH110">
        <v>0</v>
      </c>
      <c r="CI110">
        <v>3824</v>
      </c>
      <c r="CJ110">
        <v>280</v>
      </c>
      <c r="CK110">
        <v>2148</v>
      </c>
    </row>
    <row r="111" spans="1:89" x14ac:dyDescent="0.35">
      <c r="A111" t="s">
        <v>105</v>
      </c>
      <c r="B111">
        <f t="shared" si="22"/>
        <v>6590</v>
      </c>
      <c r="C111">
        <f t="shared" si="23"/>
        <v>16941</v>
      </c>
      <c r="D111">
        <f t="shared" si="24"/>
        <v>679709</v>
      </c>
      <c r="E111">
        <f t="shared" si="25"/>
        <v>14126</v>
      </c>
      <c r="F111">
        <f t="shared" si="26"/>
        <v>560</v>
      </c>
      <c r="G111">
        <f t="shared" si="27"/>
        <v>15642</v>
      </c>
      <c r="H111">
        <f t="shared" si="28"/>
        <v>3823</v>
      </c>
      <c r="I111">
        <f t="shared" si="29"/>
        <v>2892</v>
      </c>
      <c r="J111">
        <f t="shared" si="30"/>
        <v>0</v>
      </c>
      <c r="K111">
        <f t="shared" si="31"/>
        <v>68853</v>
      </c>
      <c r="L111">
        <f t="shared" si="32"/>
        <v>457</v>
      </c>
      <c r="M111">
        <f t="shared" si="33"/>
        <v>51588</v>
      </c>
      <c r="N111">
        <f t="shared" si="34"/>
        <v>293166</v>
      </c>
      <c r="O111">
        <f t="shared" si="35"/>
        <v>23805</v>
      </c>
      <c r="P111">
        <f t="shared" si="36"/>
        <v>389067</v>
      </c>
      <c r="Q111">
        <f t="shared" si="37"/>
        <v>141</v>
      </c>
      <c r="R111">
        <f t="shared" si="38"/>
        <v>784</v>
      </c>
      <c r="S111">
        <f t="shared" si="39"/>
        <v>44139</v>
      </c>
      <c r="T111">
        <f t="shared" si="40"/>
        <v>110081</v>
      </c>
      <c r="U111">
        <f t="shared" si="41"/>
        <v>403289</v>
      </c>
      <c r="V111">
        <f t="shared" si="42"/>
        <v>703240</v>
      </c>
      <c r="W111">
        <v>743948</v>
      </c>
      <c r="X111">
        <v>714195</v>
      </c>
      <c r="Y111">
        <f t="shared" si="43"/>
        <v>29753</v>
      </c>
      <c r="Z111">
        <v>167636</v>
      </c>
      <c r="AB111">
        <v>0</v>
      </c>
      <c r="AC111">
        <v>1271</v>
      </c>
      <c r="AD111">
        <v>5319</v>
      </c>
      <c r="AE111">
        <v>16941</v>
      </c>
      <c r="AF111">
        <v>1806</v>
      </c>
      <c r="AG111">
        <v>377620</v>
      </c>
      <c r="AH111">
        <v>273522</v>
      </c>
      <c r="AI111">
        <v>51</v>
      </c>
      <c r="AJ111">
        <v>5940</v>
      </c>
      <c r="AK111">
        <v>20770</v>
      </c>
      <c r="AL111">
        <v>14126</v>
      </c>
      <c r="AM111">
        <v>0</v>
      </c>
      <c r="AN111">
        <v>0</v>
      </c>
      <c r="AO111">
        <v>0</v>
      </c>
      <c r="AP111">
        <v>560</v>
      </c>
      <c r="AQ111">
        <v>0</v>
      </c>
      <c r="AR111">
        <v>0</v>
      </c>
      <c r="AS111">
        <v>15642</v>
      </c>
      <c r="AT111">
        <v>0</v>
      </c>
      <c r="AU111">
        <v>0</v>
      </c>
      <c r="AV111">
        <v>3823</v>
      </c>
      <c r="AW111">
        <v>0</v>
      </c>
      <c r="AX111">
        <v>2892</v>
      </c>
      <c r="AY111">
        <v>0</v>
      </c>
      <c r="AZ111">
        <v>0</v>
      </c>
      <c r="BA111">
        <v>41781</v>
      </c>
      <c r="BB111">
        <v>0</v>
      </c>
      <c r="BC111">
        <v>0</v>
      </c>
      <c r="BD111">
        <v>5480</v>
      </c>
      <c r="BE111">
        <v>3540</v>
      </c>
      <c r="BF111">
        <v>18052</v>
      </c>
      <c r="BG111">
        <v>0</v>
      </c>
      <c r="BH111">
        <v>0</v>
      </c>
      <c r="BI111">
        <v>0</v>
      </c>
      <c r="BJ111">
        <v>457</v>
      </c>
      <c r="BK111">
        <v>65</v>
      </c>
      <c r="BL111">
        <v>23367</v>
      </c>
      <c r="BM111">
        <v>6731</v>
      </c>
      <c r="BN111">
        <v>21425</v>
      </c>
      <c r="BO111">
        <v>92643</v>
      </c>
      <c r="BP111">
        <v>172706</v>
      </c>
      <c r="BQ111">
        <v>27817</v>
      </c>
      <c r="BR111">
        <v>23805</v>
      </c>
      <c r="BS111">
        <v>67</v>
      </c>
      <c r="BT111">
        <v>0</v>
      </c>
      <c r="BU111">
        <v>339000</v>
      </c>
      <c r="BV111">
        <v>0</v>
      </c>
      <c r="BW111">
        <v>50000</v>
      </c>
      <c r="BX111">
        <v>0</v>
      </c>
      <c r="BY111">
        <v>0</v>
      </c>
      <c r="BZ111">
        <v>17</v>
      </c>
      <c r="CA111">
        <v>124</v>
      </c>
      <c r="CB111">
        <v>0</v>
      </c>
      <c r="CC111">
        <v>784</v>
      </c>
      <c r="CD111">
        <v>0</v>
      </c>
      <c r="CE111">
        <v>0</v>
      </c>
      <c r="CF111">
        <v>0</v>
      </c>
      <c r="CG111">
        <v>44139</v>
      </c>
      <c r="CH111">
        <v>383</v>
      </c>
      <c r="CI111">
        <v>73026</v>
      </c>
      <c r="CJ111">
        <v>317</v>
      </c>
      <c r="CK111">
        <v>36355</v>
      </c>
    </row>
    <row r="112" spans="1:89" x14ac:dyDescent="0.35">
      <c r="A112" t="s">
        <v>106</v>
      </c>
      <c r="B112">
        <f t="shared" si="22"/>
        <v>5696</v>
      </c>
      <c r="C112">
        <f t="shared" si="23"/>
        <v>113271</v>
      </c>
      <c r="D112">
        <f t="shared" si="24"/>
        <v>520399</v>
      </c>
      <c r="E112">
        <f t="shared" si="25"/>
        <v>34444</v>
      </c>
      <c r="F112">
        <f t="shared" si="26"/>
        <v>37966</v>
      </c>
      <c r="G112">
        <f t="shared" si="27"/>
        <v>669</v>
      </c>
      <c r="H112">
        <f t="shared" si="28"/>
        <v>40353</v>
      </c>
      <c r="I112">
        <f t="shared" si="29"/>
        <v>52652</v>
      </c>
      <c r="J112">
        <f t="shared" si="30"/>
        <v>8</v>
      </c>
      <c r="K112">
        <f t="shared" si="31"/>
        <v>58776</v>
      </c>
      <c r="L112">
        <f t="shared" si="32"/>
        <v>30528</v>
      </c>
      <c r="M112">
        <f t="shared" si="33"/>
        <v>45859</v>
      </c>
      <c r="N112">
        <f t="shared" si="34"/>
        <v>350444</v>
      </c>
      <c r="O112">
        <f t="shared" si="35"/>
        <v>21648</v>
      </c>
      <c r="P112">
        <f t="shared" si="36"/>
        <v>377346</v>
      </c>
      <c r="Q112">
        <f t="shared" si="37"/>
        <v>2397</v>
      </c>
      <c r="R112">
        <f t="shared" si="38"/>
        <v>3</v>
      </c>
      <c r="S112">
        <f t="shared" si="39"/>
        <v>41071</v>
      </c>
      <c r="T112">
        <f t="shared" si="40"/>
        <v>147711</v>
      </c>
      <c r="U112">
        <f t="shared" si="41"/>
        <v>354377</v>
      </c>
      <c r="V112">
        <f t="shared" si="42"/>
        <v>639366</v>
      </c>
      <c r="W112">
        <v>580656</v>
      </c>
      <c r="X112">
        <v>564253</v>
      </c>
      <c r="Y112">
        <f t="shared" si="43"/>
        <v>16403</v>
      </c>
      <c r="Z112">
        <v>163128</v>
      </c>
      <c r="AB112">
        <v>0</v>
      </c>
      <c r="AC112">
        <v>180</v>
      </c>
      <c r="AD112">
        <v>5516</v>
      </c>
      <c r="AE112">
        <v>113271</v>
      </c>
      <c r="AF112">
        <v>0</v>
      </c>
      <c r="AG112">
        <v>283287</v>
      </c>
      <c r="AH112">
        <v>207272</v>
      </c>
      <c r="AI112">
        <v>0</v>
      </c>
      <c r="AJ112">
        <v>6860</v>
      </c>
      <c r="AK112">
        <v>22980</v>
      </c>
      <c r="AL112">
        <v>34444</v>
      </c>
      <c r="AM112">
        <v>0</v>
      </c>
      <c r="AN112">
        <v>0</v>
      </c>
      <c r="AO112">
        <v>0</v>
      </c>
      <c r="AP112">
        <v>37966</v>
      </c>
      <c r="AQ112">
        <v>0</v>
      </c>
      <c r="AR112">
        <v>0</v>
      </c>
      <c r="AS112">
        <v>669</v>
      </c>
      <c r="AT112">
        <v>0</v>
      </c>
      <c r="AU112">
        <v>500</v>
      </c>
      <c r="AV112">
        <v>39853</v>
      </c>
      <c r="AW112">
        <v>0</v>
      </c>
      <c r="AX112">
        <v>52652</v>
      </c>
      <c r="AY112">
        <v>8</v>
      </c>
      <c r="AZ112">
        <v>0</v>
      </c>
      <c r="BA112">
        <v>33069</v>
      </c>
      <c r="BB112">
        <v>0</v>
      </c>
      <c r="BC112">
        <v>0</v>
      </c>
      <c r="BD112">
        <v>0</v>
      </c>
      <c r="BE112">
        <v>0</v>
      </c>
      <c r="BF112">
        <v>25707</v>
      </c>
      <c r="BG112">
        <v>20275</v>
      </c>
      <c r="BH112">
        <v>0</v>
      </c>
      <c r="BI112">
        <v>0</v>
      </c>
      <c r="BJ112">
        <v>10253</v>
      </c>
      <c r="BK112">
        <v>0</v>
      </c>
      <c r="BL112">
        <v>458</v>
      </c>
      <c r="BM112">
        <v>407</v>
      </c>
      <c r="BN112">
        <v>44994</v>
      </c>
      <c r="BO112">
        <v>201817</v>
      </c>
      <c r="BP112">
        <v>131697</v>
      </c>
      <c r="BQ112">
        <v>16930</v>
      </c>
      <c r="BR112">
        <v>21648</v>
      </c>
      <c r="BS112">
        <v>0</v>
      </c>
      <c r="BT112">
        <v>23000</v>
      </c>
      <c r="BU112">
        <v>354346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2397</v>
      </c>
      <c r="CB112">
        <v>0</v>
      </c>
      <c r="CC112">
        <v>0</v>
      </c>
      <c r="CD112">
        <v>0</v>
      </c>
      <c r="CE112">
        <v>0</v>
      </c>
      <c r="CF112">
        <v>3</v>
      </c>
      <c r="CG112">
        <v>41071</v>
      </c>
      <c r="CH112">
        <v>0</v>
      </c>
      <c r="CI112">
        <v>74058</v>
      </c>
      <c r="CJ112">
        <v>17458</v>
      </c>
      <c r="CK112">
        <v>56195</v>
      </c>
    </row>
    <row r="113" spans="1:89" x14ac:dyDescent="0.35">
      <c r="A113" t="s">
        <v>107</v>
      </c>
      <c r="B113">
        <f t="shared" si="22"/>
        <v>546</v>
      </c>
      <c r="C113">
        <f t="shared" si="23"/>
        <v>11085</v>
      </c>
      <c r="D113">
        <f t="shared" si="24"/>
        <v>94915</v>
      </c>
      <c r="E113">
        <f t="shared" si="25"/>
        <v>676</v>
      </c>
      <c r="F113">
        <f t="shared" si="26"/>
        <v>0</v>
      </c>
      <c r="G113">
        <f t="shared" si="27"/>
        <v>1809</v>
      </c>
      <c r="H113">
        <f t="shared" si="28"/>
        <v>0</v>
      </c>
      <c r="I113">
        <f t="shared" si="29"/>
        <v>3293</v>
      </c>
      <c r="J113">
        <f t="shared" si="30"/>
        <v>13</v>
      </c>
      <c r="K113">
        <f t="shared" si="31"/>
        <v>27532</v>
      </c>
      <c r="L113">
        <f t="shared" si="32"/>
        <v>419</v>
      </c>
      <c r="M113">
        <f t="shared" si="33"/>
        <v>5870</v>
      </c>
      <c r="N113">
        <f t="shared" si="34"/>
        <v>29778</v>
      </c>
      <c r="O113">
        <f t="shared" si="35"/>
        <v>7337</v>
      </c>
      <c r="P113">
        <f t="shared" si="36"/>
        <v>96946</v>
      </c>
      <c r="Q113">
        <f t="shared" si="37"/>
        <v>0</v>
      </c>
      <c r="R113">
        <f t="shared" si="38"/>
        <v>0</v>
      </c>
      <c r="S113">
        <f t="shared" si="39"/>
        <v>5749</v>
      </c>
      <c r="T113">
        <f t="shared" si="40"/>
        <v>6346</v>
      </c>
      <c r="U113">
        <f t="shared" si="41"/>
        <v>73411</v>
      </c>
      <c r="V113">
        <f t="shared" si="42"/>
        <v>106546</v>
      </c>
      <c r="W113">
        <v>108400</v>
      </c>
      <c r="X113">
        <v>106657</v>
      </c>
      <c r="Y113">
        <f t="shared" si="43"/>
        <v>1743</v>
      </c>
      <c r="Z113">
        <v>31183</v>
      </c>
      <c r="AB113">
        <v>0</v>
      </c>
      <c r="AC113">
        <v>0</v>
      </c>
      <c r="AD113">
        <v>546</v>
      </c>
      <c r="AE113">
        <v>11085</v>
      </c>
      <c r="AF113">
        <v>218</v>
      </c>
      <c r="AG113">
        <v>47767</v>
      </c>
      <c r="AH113">
        <v>45627</v>
      </c>
      <c r="AI113">
        <v>713</v>
      </c>
      <c r="AJ113">
        <v>467</v>
      </c>
      <c r="AK113">
        <v>123</v>
      </c>
      <c r="AL113">
        <v>676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1809</v>
      </c>
      <c r="AT113">
        <v>0</v>
      </c>
      <c r="AU113">
        <v>0</v>
      </c>
      <c r="AV113">
        <v>0</v>
      </c>
      <c r="AW113">
        <v>0</v>
      </c>
      <c r="AX113">
        <v>3293</v>
      </c>
      <c r="AY113">
        <v>13</v>
      </c>
      <c r="AZ113">
        <v>0</v>
      </c>
      <c r="BA113">
        <v>6125</v>
      </c>
      <c r="BB113">
        <v>0</v>
      </c>
      <c r="BC113">
        <v>0</v>
      </c>
      <c r="BD113">
        <v>17292</v>
      </c>
      <c r="BE113">
        <v>2097</v>
      </c>
      <c r="BF113">
        <v>2018</v>
      </c>
      <c r="BG113">
        <v>0</v>
      </c>
      <c r="BH113">
        <v>0</v>
      </c>
      <c r="BI113">
        <v>0</v>
      </c>
      <c r="BJ113">
        <v>419</v>
      </c>
      <c r="BK113">
        <v>0</v>
      </c>
      <c r="BL113">
        <v>2556</v>
      </c>
      <c r="BM113">
        <v>8</v>
      </c>
      <c r="BN113">
        <v>3306</v>
      </c>
      <c r="BO113">
        <v>16760</v>
      </c>
      <c r="BP113">
        <v>9527</v>
      </c>
      <c r="BQ113">
        <v>3491</v>
      </c>
      <c r="BR113">
        <v>7337</v>
      </c>
      <c r="BS113">
        <v>0</v>
      </c>
      <c r="BT113">
        <v>0</v>
      </c>
      <c r="BU113">
        <v>95346</v>
      </c>
      <c r="BV113">
        <v>0</v>
      </c>
      <c r="BW113">
        <v>1600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5749</v>
      </c>
      <c r="CH113">
        <v>0</v>
      </c>
      <c r="CI113">
        <v>3612</v>
      </c>
      <c r="CJ113">
        <v>332</v>
      </c>
      <c r="CK113">
        <v>2402</v>
      </c>
    </row>
    <row r="114" spans="1:89" x14ac:dyDescent="0.35">
      <c r="A114" t="s">
        <v>108</v>
      </c>
      <c r="B114">
        <f t="shared" si="22"/>
        <v>11158</v>
      </c>
      <c r="C114">
        <f t="shared" si="23"/>
        <v>25705</v>
      </c>
      <c r="D114">
        <f t="shared" si="24"/>
        <v>161446</v>
      </c>
      <c r="E114">
        <f t="shared" si="25"/>
        <v>13102</v>
      </c>
      <c r="F114">
        <f t="shared" si="26"/>
        <v>214</v>
      </c>
      <c r="G114">
        <f t="shared" si="27"/>
        <v>3995</v>
      </c>
      <c r="H114">
        <f t="shared" si="28"/>
        <v>0</v>
      </c>
      <c r="I114">
        <f t="shared" si="29"/>
        <v>18815</v>
      </c>
      <c r="J114">
        <f t="shared" si="30"/>
        <v>0</v>
      </c>
      <c r="K114">
        <f t="shared" si="31"/>
        <v>18517</v>
      </c>
      <c r="L114">
        <f t="shared" si="32"/>
        <v>15038</v>
      </c>
      <c r="M114">
        <f t="shared" si="33"/>
        <v>10079</v>
      </c>
      <c r="N114">
        <f t="shared" si="34"/>
        <v>128177</v>
      </c>
      <c r="O114">
        <f t="shared" si="35"/>
        <v>26293</v>
      </c>
      <c r="P114">
        <f t="shared" si="36"/>
        <v>88912</v>
      </c>
      <c r="Q114">
        <f t="shared" si="37"/>
        <v>295</v>
      </c>
      <c r="R114">
        <f t="shared" si="38"/>
        <v>0</v>
      </c>
      <c r="S114">
        <f t="shared" si="39"/>
        <v>13654</v>
      </c>
      <c r="T114">
        <f t="shared" si="40"/>
        <v>20692</v>
      </c>
      <c r="U114">
        <f t="shared" si="41"/>
        <v>75710</v>
      </c>
      <c r="V114">
        <f t="shared" si="42"/>
        <v>198309</v>
      </c>
      <c r="W114">
        <v>247259</v>
      </c>
      <c r="X114">
        <v>240139</v>
      </c>
      <c r="Y114">
        <f t="shared" si="43"/>
        <v>7120</v>
      </c>
      <c r="Z114">
        <v>62932</v>
      </c>
      <c r="AB114">
        <v>0</v>
      </c>
      <c r="AC114">
        <v>554</v>
      </c>
      <c r="AD114">
        <v>10604</v>
      </c>
      <c r="AE114">
        <v>25705</v>
      </c>
      <c r="AF114">
        <v>0</v>
      </c>
      <c r="AG114">
        <v>93417</v>
      </c>
      <c r="AH114">
        <v>52960</v>
      </c>
      <c r="AI114">
        <v>1485</v>
      </c>
      <c r="AJ114">
        <v>11283</v>
      </c>
      <c r="AK114">
        <v>2301</v>
      </c>
      <c r="AL114">
        <v>13102</v>
      </c>
      <c r="AM114">
        <v>0</v>
      </c>
      <c r="AN114">
        <v>0</v>
      </c>
      <c r="AO114">
        <v>0</v>
      </c>
      <c r="AP114">
        <v>214</v>
      </c>
      <c r="AQ114">
        <v>0</v>
      </c>
      <c r="AR114">
        <v>0</v>
      </c>
      <c r="AS114">
        <v>3995</v>
      </c>
      <c r="AT114">
        <v>0</v>
      </c>
      <c r="AU114">
        <v>0</v>
      </c>
      <c r="AV114">
        <v>0</v>
      </c>
      <c r="AW114">
        <v>0</v>
      </c>
      <c r="AX114">
        <v>18815</v>
      </c>
      <c r="AY114">
        <v>0</v>
      </c>
      <c r="AZ114">
        <v>0</v>
      </c>
      <c r="BA114">
        <v>290</v>
      </c>
      <c r="BB114">
        <v>0</v>
      </c>
      <c r="BC114">
        <v>0</v>
      </c>
      <c r="BD114">
        <v>0</v>
      </c>
      <c r="BE114">
        <v>3018</v>
      </c>
      <c r="BF114">
        <v>15209</v>
      </c>
      <c r="BG114">
        <v>14502</v>
      </c>
      <c r="BH114">
        <v>0</v>
      </c>
      <c r="BI114">
        <v>0</v>
      </c>
      <c r="BJ114">
        <v>536</v>
      </c>
      <c r="BK114">
        <v>0</v>
      </c>
      <c r="BL114">
        <v>6473</v>
      </c>
      <c r="BM114">
        <v>-4006</v>
      </c>
      <c r="BN114">
        <v>7612</v>
      </c>
      <c r="BO114">
        <v>83965</v>
      </c>
      <c r="BP114">
        <v>27816</v>
      </c>
      <c r="BQ114">
        <v>16396</v>
      </c>
      <c r="BR114">
        <v>26293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88912</v>
      </c>
      <c r="BY114">
        <v>0</v>
      </c>
      <c r="BZ114">
        <v>0</v>
      </c>
      <c r="CA114">
        <v>295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13654</v>
      </c>
      <c r="CH114">
        <v>0</v>
      </c>
      <c r="CI114">
        <v>10908</v>
      </c>
      <c r="CJ114">
        <v>1385</v>
      </c>
      <c r="CK114">
        <v>8399</v>
      </c>
    </row>
    <row r="115" spans="1:89" x14ac:dyDescent="0.35">
      <c r="A115" t="s">
        <v>109</v>
      </c>
      <c r="B115">
        <f t="shared" si="22"/>
        <v>2222</v>
      </c>
      <c r="C115">
        <f t="shared" si="23"/>
        <v>29545</v>
      </c>
      <c r="D115">
        <f t="shared" si="24"/>
        <v>112376</v>
      </c>
      <c r="E115">
        <f t="shared" si="25"/>
        <v>5369</v>
      </c>
      <c r="F115">
        <f t="shared" si="26"/>
        <v>0</v>
      </c>
      <c r="G115">
        <f t="shared" si="27"/>
        <v>4378</v>
      </c>
      <c r="H115">
        <f t="shared" si="28"/>
        <v>0</v>
      </c>
      <c r="I115">
        <f t="shared" si="29"/>
        <v>71145</v>
      </c>
      <c r="J115">
        <f t="shared" si="30"/>
        <v>109</v>
      </c>
      <c r="K115">
        <f t="shared" si="31"/>
        <v>64743</v>
      </c>
      <c r="L115">
        <f t="shared" si="32"/>
        <v>402</v>
      </c>
      <c r="M115">
        <f t="shared" si="33"/>
        <v>0</v>
      </c>
      <c r="N115">
        <f t="shared" si="34"/>
        <v>92304</v>
      </c>
      <c r="O115">
        <f t="shared" si="35"/>
        <v>19711</v>
      </c>
      <c r="P115">
        <f t="shared" si="36"/>
        <v>132174</v>
      </c>
      <c r="Q115">
        <f t="shared" si="37"/>
        <v>358</v>
      </c>
      <c r="R115">
        <f t="shared" si="38"/>
        <v>0</v>
      </c>
      <c r="S115">
        <f t="shared" si="39"/>
        <v>4670</v>
      </c>
      <c r="T115">
        <f t="shared" si="40"/>
        <v>41075</v>
      </c>
      <c r="U115">
        <f t="shared" si="41"/>
        <v>108754</v>
      </c>
      <c r="V115">
        <f t="shared" si="42"/>
        <v>144143</v>
      </c>
      <c r="W115">
        <v>204788</v>
      </c>
      <c r="X115">
        <v>206977</v>
      </c>
      <c r="Y115">
        <f t="shared" si="43"/>
        <v>-2189</v>
      </c>
      <c r="Z115">
        <v>49387</v>
      </c>
      <c r="AB115">
        <v>0</v>
      </c>
      <c r="AC115">
        <v>1475</v>
      </c>
      <c r="AD115">
        <v>747</v>
      </c>
      <c r="AE115">
        <v>29545</v>
      </c>
      <c r="AF115">
        <v>2273</v>
      </c>
      <c r="AG115">
        <v>60136</v>
      </c>
      <c r="AH115">
        <v>15053</v>
      </c>
      <c r="AI115">
        <v>847</v>
      </c>
      <c r="AJ115">
        <v>15715</v>
      </c>
      <c r="AK115">
        <v>18352</v>
      </c>
      <c r="AL115">
        <v>5369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4378</v>
      </c>
      <c r="AT115">
        <v>0</v>
      </c>
      <c r="AU115">
        <v>0</v>
      </c>
      <c r="AV115">
        <v>0</v>
      </c>
      <c r="AW115">
        <v>104</v>
      </c>
      <c r="AX115">
        <v>71145</v>
      </c>
      <c r="AY115">
        <v>5</v>
      </c>
      <c r="AZ115">
        <v>0</v>
      </c>
      <c r="BA115">
        <v>8898</v>
      </c>
      <c r="BB115">
        <v>0</v>
      </c>
      <c r="BC115">
        <v>0</v>
      </c>
      <c r="BD115">
        <v>41317</v>
      </c>
      <c r="BE115">
        <v>0</v>
      </c>
      <c r="BF115">
        <v>14528</v>
      </c>
      <c r="BG115">
        <v>0</v>
      </c>
      <c r="BH115">
        <v>0</v>
      </c>
      <c r="BI115">
        <v>0</v>
      </c>
      <c r="BJ115">
        <v>402</v>
      </c>
      <c r="BK115">
        <v>0</v>
      </c>
      <c r="BL115">
        <v>0</v>
      </c>
      <c r="BM115">
        <v>0</v>
      </c>
      <c r="BN115">
        <v>0</v>
      </c>
      <c r="BO115">
        <v>17968</v>
      </c>
      <c r="BP115">
        <v>61813</v>
      </c>
      <c r="BQ115">
        <v>12523</v>
      </c>
      <c r="BR115">
        <v>19711</v>
      </c>
      <c r="BS115">
        <v>0</v>
      </c>
      <c r="BT115">
        <v>0</v>
      </c>
      <c r="BU115">
        <v>132174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358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4670</v>
      </c>
      <c r="CH115">
        <v>0</v>
      </c>
      <c r="CI115">
        <v>20692</v>
      </c>
      <c r="CJ115">
        <v>11047</v>
      </c>
      <c r="CK115">
        <v>9336</v>
      </c>
    </row>
    <row r="116" spans="1:89" x14ac:dyDescent="0.35">
      <c r="A116" t="s">
        <v>110</v>
      </c>
      <c r="B116">
        <f t="shared" si="22"/>
        <v>2965</v>
      </c>
      <c r="C116">
        <f t="shared" si="23"/>
        <v>12925</v>
      </c>
      <c r="D116">
        <f t="shared" si="24"/>
        <v>32265</v>
      </c>
      <c r="E116">
        <f t="shared" si="25"/>
        <v>624</v>
      </c>
      <c r="F116">
        <f t="shared" si="26"/>
        <v>0</v>
      </c>
      <c r="G116">
        <f t="shared" si="27"/>
        <v>34</v>
      </c>
      <c r="H116">
        <f t="shared" si="28"/>
        <v>0</v>
      </c>
      <c r="I116">
        <f t="shared" si="29"/>
        <v>3775</v>
      </c>
      <c r="J116">
        <f t="shared" si="30"/>
        <v>0</v>
      </c>
      <c r="K116">
        <f t="shared" si="31"/>
        <v>4807</v>
      </c>
      <c r="L116">
        <f t="shared" si="32"/>
        <v>78</v>
      </c>
      <c r="M116">
        <f t="shared" si="33"/>
        <v>15348</v>
      </c>
      <c r="N116">
        <f t="shared" si="34"/>
        <v>32278</v>
      </c>
      <c r="O116">
        <f t="shared" si="35"/>
        <v>7092</v>
      </c>
      <c r="P116">
        <f t="shared" si="36"/>
        <v>19390</v>
      </c>
      <c r="Q116">
        <f t="shared" si="37"/>
        <v>1</v>
      </c>
      <c r="R116">
        <f t="shared" si="38"/>
        <v>8085</v>
      </c>
      <c r="S116">
        <f t="shared" si="39"/>
        <v>1929</v>
      </c>
      <c r="T116">
        <f t="shared" si="40"/>
        <v>4046</v>
      </c>
      <c r="U116">
        <f t="shared" si="41"/>
        <v>13184</v>
      </c>
      <c r="V116">
        <f t="shared" si="42"/>
        <v>48155</v>
      </c>
      <c r="W116">
        <v>56037</v>
      </c>
      <c r="X116">
        <v>56101</v>
      </c>
      <c r="Y116">
        <f t="shared" si="43"/>
        <v>-64</v>
      </c>
      <c r="Z116">
        <v>18762</v>
      </c>
      <c r="AB116">
        <v>0</v>
      </c>
      <c r="AC116">
        <v>0</v>
      </c>
      <c r="AD116">
        <v>2965</v>
      </c>
      <c r="AE116">
        <v>12925</v>
      </c>
      <c r="AF116">
        <v>0</v>
      </c>
      <c r="AG116">
        <v>11916</v>
      </c>
      <c r="AH116">
        <v>7477</v>
      </c>
      <c r="AI116">
        <v>268</v>
      </c>
      <c r="AJ116">
        <v>11716</v>
      </c>
      <c r="AK116">
        <v>888</v>
      </c>
      <c r="AL116">
        <v>624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34</v>
      </c>
      <c r="AT116">
        <v>0</v>
      </c>
      <c r="AU116">
        <v>0</v>
      </c>
      <c r="AV116">
        <v>0</v>
      </c>
      <c r="AW116">
        <v>0</v>
      </c>
      <c r="AX116">
        <v>3775</v>
      </c>
      <c r="AY116">
        <v>0</v>
      </c>
      <c r="AZ116">
        <v>0</v>
      </c>
      <c r="BA116">
        <v>3982</v>
      </c>
      <c r="BB116">
        <v>0</v>
      </c>
      <c r="BC116">
        <v>0</v>
      </c>
      <c r="BD116">
        <v>5</v>
      </c>
      <c r="BE116">
        <v>238</v>
      </c>
      <c r="BF116">
        <v>582</v>
      </c>
      <c r="BG116">
        <v>0</v>
      </c>
      <c r="BH116">
        <v>0</v>
      </c>
      <c r="BI116">
        <v>0</v>
      </c>
      <c r="BJ116">
        <v>78</v>
      </c>
      <c r="BK116">
        <v>0</v>
      </c>
      <c r="BL116">
        <v>0</v>
      </c>
      <c r="BM116">
        <v>0</v>
      </c>
      <c r="BN116">
        <v>15348</v>
      </c>
      <c r="BO116">
        <v>10653</v>
      </c>
      <c r="BP116">
        <v>20220</v>
      </c>
      <c r="BQ116">
        <v>1405</v>
      </c>
      <c r="BR116">
        <v>7092</v>
      </c>
      <c r="BS116">
        <v>0</v>
      </c>
      <c r="BT116">
        <v>4000</v>
      </c>
      <c r="BU116">
        <v>15390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1</v>
      </c>
      <c r="CB116">
        <v>0</v>
      </c>
      <c r="CC116">
        <v>0</v>
      </c>
      <c r="CD116">
        <v>0</v>
      </c>
      <c r="CE116">
        <v>7000</v>
      </c>
      <c r="CF116">
        <v>1085</v>
      </c>
      <c r="CG116">
        <v>1929</v>
      </c>
      <c r="CH116">
        <v>0</v>
      </c>
      <c r="CI116">
        <v>1632</v>
      </c>
      <c r="CJ116">
        <v>667</v>
      </c>
      <c r="CK116">
        <v>1747</v>
      </c>
    </row>
    <row r="117" spans="1:89" x14ac:dyDescent="0.35">
      <c r="A117" t="s">
        <v>111</v>
      </c>
      <c r="B117">
        <f t="shared" si="22"/>
        <v>78</v>
      </c>
      <c r="C117">
        <f t="shared" si="23"/>
        <v>18865</v>
      </c>
      <c r="D117">
        <f t="shared" si="24"/>
        <v>68768</v>
      </c>
      <c r="E117">
        <f t="shared" si="25"/>
        <v>3919</v>
      </c>
      <c r="F117">
        <f t="shared" si="26"/>
        <v>332</v>
      </c>
      <c r="G117">
        <f t="shared" si="27"/>
        <v>178</v>
      </c>
      <c r="H117">
        <f t="shared" si="28"/>
        <v>0</v>
      </c>
      <c r="I117">
        <f t="shared" si="29"/>
        <v>983</v>
      </c>
      <c r="J117">
        <f t="shared" si="30"/>
        <v>0</v>
      </c>
      <c r="K117">
        <f t="shared" si="31"/>
        <v>9360</v>
      </c>
      <c r="L117">
        <f t="shared" si="32"/>
        <v>-178</v>
      </c>
      <c r="M117">
        <f t="shared" si="33"/>
        <v>3122</v>
      </c>
      <c r="N117">
        <f t="shared" si="34"/>
        <v>42807</v>
      </c>
      <c r="O117">
        <f t="shared" si="35"/>
        <v>8063</v>
      </c>
      <c r="P117">
        <f t="shared" si="36"/>
        <v>45667</v>
      </c>
      <c r="Q117">
        <f t="shared" si="37"/>
        <v>26</v>
      </c>
      <c r="R117">
        <f t="shared" si="38"/>
        <v>0</v>
      </c>
      <c r="S117">
        <f t="shared" si="39"/>
        <v>4756</v>
      </c>
      <c r="T117">
        <f t="shared" si="40"/>
        <v>4108</v>
      </c>
      <c r="U117">
        <f t="shared" si="41"/>
        <v>41743</v>
      </c>
      <c r="V117">
        <f t="shared" si="42"/>
        <v>87711</v>
      </c>
      <c r="W117">
        <v>77183</v>
      </c>
      <c r="X117">
        <v>72534</v>
      </c>
      <c r="Y117">
        <f t="shared" si="43"/>
        <v>4649</v>
      </c>
      <c r="Z117">
        <v>16229</v>
      </c>
      <c r="AB117">
        <v>0</v>
      </c>
      <c r="AC117">
        <v>78</v>
      </c>
      <c r="AD117">
        <v>0</v>
      </c>
      <c r="AE117">
        <v>18865</v>
      </c>
      <c r="AF117">
        <v>1102</v>
      </c>
      <c r="AG117">
        <v>28134</v>
      </c>
      <c r="AH117">
        <v>33876</v>
      </c>
      <c r="AI117">
        <v>271</v>
      </c>
      <c r="AJ117">
        <v>957</v>
      </c>
      <c r="AK117">
        <v>4428</v>
      </c>
      <c r="AL117">
        <v>3919</v>
      </c>
      <c r="AM117">
        <v>0</v>
      </c>
      <c r="AN117">
        <v>0</v>
      </c>
      <c r="AO117">
        <v>0</v>
      </c>
      <c r="AP117">
        <v>82</v>
      </c>
      <c r="AQ117">
        <v>250</v>
      </c>
      <c r="AR117">
        <v>0</v>
      </c>
      <c r="AS117">
        <v>178</v>
      </c>
      <c r="AT117">
        <v>0</v>
      </c>
      <c r="AU117">
        <v>0</v>
      </c>
      <c r="AV117">
        <v>0</v>
      </c>
      <c r="AW117">
        <v>0</v>
      </c>
      <c r="AX117">
        <v>983</v>
      </c>
      <c r="AY117">
        <v>0</v>
      </c>
      <c r="AZ117">
        <v>0</v>
      </c>
      <c r="BA117">
        <v>4200</v>
      </c>
      <c r="BB117">
        <v>0</v>
      </c>
      <c r="BC117">
        <v>0</v>
      </c>
      <c r="BD117">
        <v>3019</v>
      </c>
      <c r="BE117">
        <v>0</v>
      </c>
      <c r="BF117">
        <v>2141</v>
      </c>
      <c r="BG117">
        <v>0</v>
      </c>
      <c r="BH117">
        <v>0</v>
      </c>
      <c r="BI117">
        <v>0</v>
      </c>
      <c r="BJ117">
        <v>-178</v>
      </c>
      <c r="BK117">
        <v>0</v>
      </c>
      <c r="BL117">
        <v>172</v>
      </c>
      <c r="BM117">
        <v>2117</v>
      </c>
      <c r="BN117">
        <v>833</v>
      </c>
      <c r="BO117">
        <v>12573</v>
      </c>
      <c r="BP117">
        <v>21056</v>
      </c>
      <c r="BQ117">
        <v>9178</v>
      </c>
      <c r="BR117">
        <v>8063</v>
      </c>
      <c r="BS117">
        <v>0</v>
      </c>
      <c r="BT117">
        <v>0</v>
      </c>
      <c r="BU117">
        <v>45667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26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4756</v>
      </c>
      <c r="CH117">
        <v>0</v>
      </c>
      <c r="CI117">
        <v>2679</v>
      </c>
      <c r="CJ117">
        <v>898</v>
      </c>
      <c r="CK117">
        <v>531</v>
      </c>
    </row>
    <row r="118" spans="1:89" x14ac:dyDescent="0.35">
      <c r="A118" t="s">
        <v>112</v>
      </c>
      <c r="B118">
        <f t="shared" si="22"/>
        <v>1251</v>
      </c>
      <c r="C118">
        <f t="shared" si="23"/>
        <v>982</v>
      </c>
      <c r="D118">
        <f t="shared" si="24"/>
        <v>32301</v>
      </c>
      <c r="E118">
        <f t="shared" si="25"/>
        <v>1722</v>
      </c>
      <c r="F118">
        <f t="shared" si="26"/>
        <v>1045</v>
      </c>
      <c r="G118">
        <f t="shared" si="27"/>
        <v>8026</v>
      </c>
      <c r="H118">
        <f t="shared" si="28"/>
        <v>0</v>
      </c>
      <c r="I118">
        <f t="shared" si="29"/>
        <v>1637</v>
      </c>
      <c r="J118">
        <f t="shared" si="30"/>
        <v>701</v>
      </c>
      <c r="K118">
        <f t="shared" si="31"/>
        <v>13300</v>
      </c>
      <c r="L118">
        <f t="shared" si="32"/>
        <v>243</v>
      </c>
      <c r="M118">
        <f t="shared" si="33"/>
        <v>4734</v>
      </c>
      <c r="N118">
        <f t="shared" si="34"/>
        <v>8764</v>
      </c>
      <c r="O118">
        <f t="shared" si="35"/>
        <v>3477</v>
      </c>
      <c r="P118">
        <f t="shared" si="36"/>
        <v>41794</v>
      </c>
      <c r="Q118">
        <f t="shared" si="37"/>
        <v>0</v>
      </c>
      <c r="R118">
        <f t="shared" si="38"/>
        <v>0</v>
      </c>
      <c r="S118">
        <f t="shared" si="39"/>
        <v>2957</v>
      </c>
      <c r="T118">
        <f t="shared" si="40"/>
        <v>8948</v>
      </c>
      <c r="U118">
        <f t="shared" si="41"/>
        <v>26351</v>
      </c>
      <c r="V118">
        <f t="shared" si="42"/>
        <v>34534</v>
      </c>
      <c r="W118">
        <v>37281</v>
      </c>
      <c r="X118">
        <v>39288</v>
      </c>
      <c r="Y118">
        <f t="shared" si="43"/>
        <v>-2007</v>
      </c>
      <c r="Z118">
        <v>12624</v>
      </c>
      <c r="AB118">
        <v>0</v>
      </c>
      <c r="AC118">
        <v>0</v>
      </c>
      <c r="AD118">
        <v>1251</v>
      </c>
      <c r="AE118">
        <v>982</v>
      </c>
      <c r="AF118">
        <v>1334</v>
      </c>
      <c r="AG118">
        <v>7616</v>
      </c>
      <c r="AH118">
        <v>21517</v>
      </c>
      <c r="AI118">
        <v>206</v>
      </c>
      <c r="AJ118">
        <v>540</v>
      </c>
      <c r="AK118">
        <v>1088</v>
      </c>
      <c r="AL118">
        <v>1677</v>
      </c>
      <c r="AM118">
        <v>20</v>
      </c>
      <c r="AN118">
        <v>25</v>
      </c>
      <c r="AO118">
        <v>0</v>
      </c>
      <c r="AP118">
        <v>1045</v>
      </c>
      <c r="AQ118">
        <v>0</v>
      </c>
      <c r="AR118">
        <v>0</v>
      </c>
      <c r="AS118">
        <v>8026</v>
      </c>
      <c r="AT118">
        <v>0</v>
      </c>
      <c r="AU118">
        <v>0</v>
      </c>
      <c r="AV118">
        <v>0</v>
      </c>
      <c r="AW118">
        <v>0</v>
      </c>
      <c r="AX118">
        <v>1637</v>
      </c>
      <c r="AY118">
        <v>701</v>
      </c>
      <c r="AZ118">
        <v>0</v>
      </c>
      <c r="BA118">
        <v>0</v>
      </c>
      <c r="BB118">
        <v>0</v>
      </c>
      <c r="BC118">
        <v>0</v>
      </c>
      <c r="BD118">
        <v>9529</v>
      </c>
      <c r="BE118">
        <v>0</v>
      </c>
      <c r="BF118">
        <v>3771</v>
      </c>
      <c r="BG118">
        <v>0</v>
      </c>
      <c r="BH118">
        <v>0</v>
      </c>
      <c r="BI118">
        <v>0</v>
      </c>
      <c r="BJ118">
        <v>243</v>
      </c>
      <c r="BK118">
        <v>0</v>
      </c>
      <c r="BL118">
        <v>1828</v>
      </c>
      <c r="BM118">
        <v>0</v>
      </c>
      <c r="BN118">
        <v>2906</v>
      </c>
      <c r="BO118">
        <v>5143</v>
      </c>
      <c r="BP118">
        <v>3159</v>
      </c>
      <c r="BQ118">
        <v>462</v>
      </c>
      <c r="BR118">
        <v>3477</v>
      </c>
      <c r="BS118">
        <v>0</v>
      </c>
      <c r="BT118">
        <v>0</v>
      </c>
      <c r="BU118">
        <v>41794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2957</v>
      </c>
      <c r="CH118">
        <v>0</v>
      </c>
      <c r="CI118">
        <v>5977</v>
      </c>
      <c r="CJ118">
        <v>1100</v>
      </c>
      <c r="CK118">
        <v>1871</v>
      </c>
    </row>
    <row r="119" spans="1:89" x14ac:dyDescent="0.35">
      <c r="A119" t="s">
        <v>113</v>
      </c>
      <c r="B119">
        <f t="shared" si="22"/>
        <v>95</v>
      </c>
      <c r="C119">
        <f t="shared" si="23"/>
        <v>4613</v>
      </c>
      <c r="D119">
        <f t="shared" si="24"/>
        <v>76009</v>
      </c>
      <c r="E119">
        <f t="shared" si="25"/>
        <v>19</v>
      </c>
      <c r="F119">
        <f t="shared" si="26"/>
        <v>316</v>
      </c>
      <c r="G119">
        <f t="shared" si="27"/>
        <v>4924</v>
      </c>
      <c r="H119">
        <f t="shared" si="28"/>
        <v>0</v>
      </c>
      <c r="I119">
        <f t="shared" si="29"/>
        <v>931</v>
      </c>
      <c r="J119">
        <f t="shared" si="30"/>
        <v>0</v>
      </c>
      <c r="K119">
        <f t="shared" si="31"/>
        <v>1196</v>
      </c>
      <c r="L119">
        <f t="shared" si="32"/>
        <v>1344</v>
      </c>
      <c r="M119">
        <f t="shared" si="33"/>
        <v>13143</v>
      </c>
      <c r="N119">
        <f t="shared" si="34"/>
        <v>59801</v>
      </c>
      <c r="O119">
        <f t="shared" si="35"/>
        <v>5584</v>
      </c>
      <c r="P119">
        <f t="shared" si="36"/>
        <v>17002</v>
      </c>
      <c r="Q119">
        <f t="shared" si="37"/>
        <v>64</v>
      </c>
      <c r="R119">
        <f t="shared" si="38"/>
        <v>4026</v>
      </c>
      <c r="S119">
        <f t="shared" si="39"/>
        <v>5868</v>
      </c>
      <c r="T119">
        <f t="shared" si="40"/>
        <v>10247</v>
      </c>
      <c r="U119">
        <f t="shared" si="41"/>
        <v>16284</v>
      </c>
      <c r="V119">
        <f t="shared" si="42"/>
        <v>80717</v>
      </c>
      <c r="W119">
        <v>126704</v>
      </c>
      <c r="X119">
        <v>125522</v>
      </c>
      <c r="Y119">
        <f t="shared" si="43"/>
        <v>1182</v>
      </c>
      <c r="Z119">
        <v>39452</v>
      </c>
      <c r="AB119">
        <v>0</v>
      </c>
      <c r="AC119">
        <v>95</v>
      </c>
      <c r="AD119">
        <v>0</v>
      </c>
      <c r="AE119">
        <v>4613</v>
      </c>
      <c r="AF119">
        <v>0</v>
      </c>
      <c r="AG119">
        <v>50585</v>
      </c>
      <c r="AH119">
        <v>18481</v>
      </c>
      <c r="AI119">
        <v>0</v>
      </c>
      <c r="AJ119">
        <v>5645</v>
      </c>
      <c r="AK119">
        <v>1298</v>
      </c>
      <c r="AL119">
        <v>0</v>
      </c>
      <c r="AM119">
        <v>0</v>
      </c>
      <c r="AN119">
        <v>19</v>
      </c>
      <c r="AO119">
        <v>0</v>
      </c>
      <c r="AP119">
        <v>0</v>
      </c>
      <c r="AQ119">
        <v>316</v>
      </c>
      <c r="AR119">
        <v>0</v>
      </c>
      <c r="AS119">
        <v>4924</v>
      </c>
      <c r="AT119">
        <v>0</v>
      </c>
      <c r="AU119">
        <v>0</v>
      </c>
      <c r="AV119">
        <v>0</v>
      </c>
      <c r="AW119">
        <v>0</v>
      </c>
      <c r="AX119">
        <v>931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244</v>
      </c>
      <c r="BE119">
        <v>0</v>
      </c>
      <c r="BF119">
        <v>952</v>
      </c>
      <c r="BG119">
        <v>0</v>
      </c>
      <c r="BH119">
        <v>0</v>
      </c>
      <c r="BI119">
        <v>0</v>
      </c>
      <c r="BJ119">
        <v>1344</v>
      </c>
      <c r="BK119">
        <v>0</v>
      </c>
      <c r="BL119">
        <v>12007</v>
      </c>
      <c r="BM119">
        <v>0</v>
      </c>
      <c r="BN119">
        <v>1136</v>
      </c>
      <c r="BO119">
        <v>21223</v>
      </c>
      <c r="BP119">
        <v>33289</v>
      </c>
      <c r="BQ119">
        <v>5289</v>
      </c>
      <c r="BR119">
        <v>5584</v>
      </c>
      <c r="BS119">
        <v>0</v>
      </c>
      <c r="BT119">
        <v>0</v>
      </c>
      <c r="BU119">
        <v>15000</v>
      </c>
      <c r="BV119">
        <v>0</v>
      </c>
      <c r="BW119">
        <v>1400</v>
      </c>
      <c r="BX119">
        <v>602</v>
      </c>
      <c r="BY119">
        <v>0</v>
      </c>
      <c r="BZ119">
        <v>0</v>
      </c>
      <c r="CA119">
        <v>64</v>
      </c>
      <c r="CB119">
        <v>0</v>
      </c>
      <c r="CC119">
        <v>0</v>
      </c>
      <c r="CD119">
        <v>0</v>
      </c>
      <c r="CE119">
        <v>0</v>
      </c>
      <c r="CF119">
        <v>4026</v>
      </c>
      <c r="CG119">
        <v>5868</v>
      </c>
      <c r="CH119">
        <v>0</v>
      </c>
      <c r="CI119">
        <v>4973</v>
      </c>
      <c r="CJ119">
        <v>0</v>
      </c>
      <c r="CK119">
        <v>5274</v>
      </c>
    </row>
    <row r="120" spans="1:89" x14ac:dyDescent="0.35">
      <c r="A120" t="s">
        <v>114</v>
      </c>
      <c r="B120">
        <f t="shared" si="22"/>
        <v>5</v>
      </c>
      <c r="C120">
        <f t="shared" si="23"/>
        <v>2398</v>
      </c>
      <c r="D120">
        <f t="shared" si="24"/>
        <v>59647</v>
      </c>
      <c r="E120">
        <f t="shared" si="25"/>
        <v>3030</v>
      </c>
      <c r="F120">
        <f t="shared" si="26"/>
        <v>1500</v>
      </c>
      <c r="G120">
        <f t="shared" si="27"/>
        <v>532</v>
      </c>
      <c r="H120">
        <f t="shared" si="28"/>
        <v>0</v>
      </c>
      <c r="I120">
        <f t="shared" si="29"/>
        <v>0</v>
      </c>
      <c r="J120">
        <f t="shared" si="30"/>
        <v>0</v>
      </c>
      <c r="K120">
        <f t="shared" si="31"/>
        <v>26578</v>
      </c>
      <c r="L120">
        <f t="shared" si="32"/>
        <v>3051</v>
      </c>
      <c r="M120">
        <f t="shared" si="33"/>
        <v>3659</v>
      </c>
      <c r="N120">
        <f t="shared" si="34"/>
        <v>60380</v>
      </c>
      <c r="O120">
        <f t="shared" si="35"/>
        <v>14664</v>
      </c>
      <c r="P120">
        <f t="shared" si="36"/>
        <v>9900</v>
      </c>
      <c r="Q120">
        <f t="shared" si="37"/>
        <v>182</v>
      </c>
      <c r="R120">
        <f t="shared" si="38"/>
        <v>3375</v>
      </c>
      <c r="S120">
        <f t="shared" si="39"/>
        <v>4869</v>
      </c>
      <c r="T120">
        <f t="shared" si="40"/>
        <v>7032</v>
      </c>
      <c r="U120">
        <f t="shared" si="41"/>
        <v>-9962</v>
      </c>
      <c r="V120">
        <f t="shared" si="42"/>
        <v>62050</v>
      </c>
      <c r="W120">
        <v>80537</v>
      </c>
      <c r="X120">
        <v>80457</v>
      </c>
      <c r="Y120">
        <f t="shared" si="43"/>
        <v>80</v>
      </c>
      <c r="Z120">
        <v>27593</v>
      </c>
      <c r="AB120">
        <v>0</v>
      </c>
      <c r="AC120">
        <v>0</v>
      </c>
      <c r="AD120">
        <v>5</v>
      </c>
      <c r="AE120">
        <v>2398</v>
      </c>
      <c r="AF120">
        <v>2737</v>
      </c>
      <c r="AG120">
        <v>13189</v>
      </c>
      <c r="AH120">
        <v>41793</v>
      </c>
      <c r="AI120">
        <v>647</v>
      </c>
      <c r="AJ120">
        <v>628</v>
      </c>
      <c r="AK120">
        <v>653</v>
      </c>
      <c r="AL120">
        <v>3030</v>
      </c>
      <c r="AM120">
        <v>0</v>
      </c>
      <c r="AN120">
        <v>0</v>
      </c>
      <c r="AO120">
        <v>26</v>
      </c>
      <c r="AP120">
        <v>1474</v>
      </c>
      <c r="AQ120">
        <v>0</v>
      </c>
      <c r="AR120">
        <v>0</v>
      </c>
      <c r="AS120">
        <v>532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24700</v>
      </c>
      <c r="BB120">
        <v>0</v>
      </c>
      <c r="BC120">
        <v>0</v>
      </c>
      <c r="BD120">
        <v>0</v>
      </c>
      <c r="BE120">
        <v>196</v>
      </c>
      <c r="BF120">
        <v>1682</v>
      </c>
      <c r="BG120">
        <v>0</v>
      </c>
      <c r="BH120">
        <v>0</v>
      </c>
      <c r="BI120">
        <v>0</v>
      </c>
      <c r="BJ120">
        <v>3051</v>
      </c>
      <c r="BK120">
        <v>0</v>
      </c>
      <c r="BL120">
        <v>1111</v>
      </c>
      <c r="BM120">
        <v>1041</v>
      </c>
      <c r="BN120">
        <v>1507</v>
      </c>
      <c r="BO120">
        <v>23913</v>
      </c>
      <c r="BP120">
        <v>34630</v>
      </c>
      <c r="BQ120">
        <v>1837</v>
      </c>
      <c r="BR120">
        <v>14664</v>
      </c>
      <c r="BS120">
        <v>0</v>
      </c>
      <c r="BT120">
        <v>0</v>
      </c>
      <c r="BU120">
        <v>9900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182</v>
      </c>
      <c r="CB120">
        <v>0</v>
      </c>
      <c r="CC120">
        <v>0</v>
      </c>
      <c r="CD120">
        <v>0</v>
      </c>
      <c r="CE120">
        <v>0</v>
      </c>
      <c r="CF120">
        <v>3375</v>
      </c>
      <c r="CG120">
        <v>4869</v>
      </c>
      <c r="CH120">
        <v>0</v>
      </c>
      <c r="CI120">
        <v>3391</v>
      </c>
      <c r="CJ120">
        <v>897</v>
      </c>
      <c r="CK120">
        <v>2744</v>
      </c>
    </row>
    <row r="121" spans="1:89" x14ac:dyDescent="0.35">
      <c r="A121" t="s">
        <v>115</v>
      </c>
      <c r="B121">
        <f t="shared" si="22"/>
        <v>0</v>
      </c>
      <c r="C121">
        <f t="shared" si="23"/>
        <v>6233</v>
      </c>
      <c r="D121">
        <f t="shared" si="24"/>
        <v>58855</v>
      </c>
      <c r="E121">
        <f t="shared" si="25"/>
        <v>66</v>
      </c>
      <c r="F121">
        <f t="shared" si="26"/>
        <v>475</v>
      </c>
      <c r="G121">
        <f t="shared" si="27"/>
        <v>1141</v>
      </c>
      <c r="H121">
        <f t="shared" si="28"/>
        <v>1057</v>
      </c>
      <c r="I121">
        <f t="shared" si="29"/>
        <v>1192</v>
      </c>
      <c r="J121">
        <f t="shared" si="30"/>
        <v>0</v>
      </c>
      <c r="K121">
        <f t="shared" si="31"/>
        <v>3496</v>
      </c>
      <c r="L121">
        <f t="shared" si="32"/>
        <v>17171</v>
      </c>
      <c r="M121">
        <f t="shared" si="33"/>
        <v>4929</v>
      </c>
      <c r="N121">
        <f t="shared" si="34"/>
        <v>29737</v>
      </c>
      <c r="O121">
        <f t="shared" si="35"/>
        <v>9257</v>
      </c>
      <c r="P121">
        <f t="shared" si="36"/>
        <v>46695</v>
      </c>
      <c r="Q121">
        <f t="shared" si="37"/>
        <v>0</v>
      </c>
      <c r="R121">
        <f t="shared" si="38"/>
        <v>-100</v>
      </c>
      <c r="S121">
        <f t="shared" si="39"/>
        <v>3014</v>
      </c>
      <c r="T121">
        <f t="shared" si="40"/>
        <v>6001</v>
      </c>
      <c r="U121">
        <f t="shared" si="41"/>
        <v>27341</v>
      </c>
      <c r="V121">
        <f t="shared" si="42"/>
        <v>65088</v>
      </c>
      <c r="W121">
        <v>66282</v>
      </c>
      <c r="X121">
        <v>67550</v>
      </c>
      <c r="Y121">
        <f t="shared" si="43"/>
        <v>-1268</v>
      </c>
      <c r="Z121">
        <v>19226</v>
      </c>
      <c r="AB121">
        <v>0</v>
      </c>
      <c r="AC121">
        <v>0</v>
      </c>
      <c r="AD121">
        <v>0</v>
      </c>
      <c r="AE121">
        <v>6233</v>
      </c>
      <c r="AF121">
        <v>13</v>
      </c>
      <c r="AG121">
        <v>33357</v>
      </c>
      <c r="AH121">
        <v>23853</v>
      </c>
      <c r="AI121">
        <v>300</v>
      </c>
      <c r="AJ121">
        <v>545</v>
      </c>
      <c r="AK121">
        <v>787</v>
      </c>
      <c r="AL121">
        <v>6</v>
      </c>
      <c r="AM121">
        <v>0</v>
      </c>
      <c r="AN121">
        <v>60</v>
      </c>
      <c r="AO121">
        <v>0</v>
      </c>
      <c r="AP121">
        <v>0</v>
      </c>
      <c r="AQ121">
        <v>475</v>
      </c>
      <c r="AR121">
        <v>0</v>
      </c>
      <c r="AS121">
        <v>1141</v>
      </c>
      <c r="AT121">
        <v>0</v>
      </c>
      <c r="AU121">
        <v>0</v>
      </c>
      <c r="AV121">
        <v>1057</v>
      </c>
      <c r="AW121">
        <v>0</v>
      </c>
      <c r="AX121">
        <v>1192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3496</v>
      </c>
      <c r="BG121">
        <v>0</v>
      </c>
      <c r="BH121">
        <v>0</v>
      </c>
      <c r="BI121">
        <v>0</v>
      </c>
      <c r="BJ121">
        <v>17171</v>
      </c>
      <c r="BK121">
        <v>0</v>
      </c>
      <c r="BL121">
        <v>0</v>
      </c>
      <c r="BM121">
        <v>0</v>
      </c>
      <c r="BN121">
        <v>4929</v>
      </c>
      <c r="BO121">
        <v>11438</v>
      </c>
      <c r="BP121">
        <v>16725</v>
      </c>
      <c r="BQ121">
        <v>1574</v>
      </c>
      <c r="BR121">
        <v>9257</v>
      </c>
      <c r="BS121">
        <v>0</v>
      </c>
      <c r="BT121">
        <v>0</v>
      </c>
      <c r="BU121">
        <v>46695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-100</v>
      </c>
      <c r="CG121">
        <v>3014</v>
      </c>
      <c r="CH121">
        <v>0</v>
      </c>
      <c r="CI121">
        <v>0</v>
      </c>
      <c r="CJ121">
        <v>0</v>
      </c>
      <c r="CK121">
        <v>6001</v>
      </c>
    </row>
    <row r="122" spans="1:89" x14ac:dyDescent="0.35">
      <c r="A122" t="s">
        <v>116</v>
      </c>
      <c r="B122">
        <f t="shared" si="22"/>
        <v>14368</v>
      </c>
      <c r="C122">
        <f t="shared" si="23"/>
        <v>5989</v>
      </c>
      <c r="D122">
        <f t="shared" si="24"/>
        <v>123303</v>
      </c>
      <c r="E122">
        <f t="shared" si="25"/>
        <v>12281</v>
      </c>
      <c r="F122">
        <f t="shared" si="26"/>
        <v>0</v>
      </c>
      <c r="G122">
        <f t="shared" si="27"/>
        <v>150</v>
      </c>
      <c r="H122">
        <f t="shared" si="28"/>
        <v>0</v>
      </c>
      <c r="I122">
        <f t="shared" si="29"/>
        <v>25298</v>
      </c>
      <c r="J122">
        <f t="shared" si="30"/>
        <v>11</v>
      </c>
      <c r="K122">
        <f t="shared" si="31"/>
        <v>49263</v>
      </c>
      <c r="L122">
        <f t="shared" si="32"/>
        <v>1693</v>
      </c>
      <c r="M122">
        <f t="shared" si="33"/>
        <v>10561</v>
      </c>
      <c r="N122">
        <f t="shared" si="34"/>
        <v>72259</v>
      </c>
      <c r="O122">
        <f t="shared" si="35"/>
        <v>28955</v>
      </c>
      <c r="P122">
        <f t="shared" si="36"/>
        <v>103864</v>
      </c>
      <c r="Q122">
        <f t="shared" si="37"/>
        <v>12</v>
      </c>
      <c r="R122">
        <f t="shared" si="38"/>
        <v>0</v>
      </c>
      <c r="S122">
        <f t="shared" si="39"/>
        <v>9808</v>
      </c>
      <c r="T122">
        <f t="shared" si="40"/>
        <v>28020</v>
      </c>
      <c r="U122">
        <f t="shared" si="41"/>
        <v>80037</v>
      </c>
      <c r="V122">
        <f t="shared" si="42"/>
        <v>143660</v>
      </c>
      <c r="W122">
        <v>215158</v>
      </c>
      <c r="X122">
        <v>206668</v>
      </c>
      <c r="Y122">
        <f t="shared" si="43"/>
        <v>8490</v>
      </c>
      <c r="Z122">
        <v>51787</v>
      </c>
      <c r="AB122">
        <v>0</v>
      </c>
      <c r="AC122">
        <v>38</v>
      </c>
      <c r="AD122">
        <v>14330</v>
      </c>
      <c r="AE122">
        <v>5989</v>
      </c>
      <c r="AF122">
        <v>92</v>
      </c>
      <c r="AG122">
        <v>54886</v>
      </c>
      <c r="AH122">
        <v>62177</v>
      </c>
      <c r="AI122">
        <v>1571</v>
      </c>
      <c r="AJ122">
        <v>3129</v>
      </c>
      <c r="AK122">
        <v>1448</v>
      </c>
      <c r="AL122">
        <v>12281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150</v>
      </c>
      <c r="AT122">
        <v>0</v>
      </c>
      <c r="AU122">
        <v>0</v>
      </c>
      <c r="AV122">
        <v>0</v>
      </c>
      <c r="AW122">
        <v>0</v>
      </c>
      <c r="AX122">
        <v>25298</v>
      </c>
      <c r="AY122">
        <v>11</v>
      </c>
      <c r="AZ122">
        <v>0</v>
      </c>
      <c r="BA122">
        <v>12864</v>
      </c>
      <c r="BB122">
        <v>0</v>
      </c>
      <c r="BC122">
        <v>0</v>
      </c>
      <c r="BD122">
        <v>33743</v>
      </c>
      <c r="BE122">
        <v>0</v>
      </c>
      <c r="BF122">
        <v>2656</v>
      </c>
      <c r="BG122">
        <v>0</v>
      </c>
      <c r="BH122">
        <v>0</v>
      </c>
      <c r="BI122">
        <v>0</v>
      </c>
      <c r="BJ122">
        <v>1693</v>
      </c>
      <c r="BK122">
        <v>0</v>
      </c>
      <c r="BL122">
        <v>295</v>
      </c>
      <c r="BM122">
        <v>311</v>
      </c>
      <c r="BN122">
        <v>9955</v>
      </c>
      <c r="BO122">
        <v>50178</v>
      </c>
      <c r="BP122">
        <v>3182</v>
      </c>
      <c r="BQ122">
        <v>18899</v>
      </c>
      <c r="BR122">
        <v>28955</v>
      </c>
      <c r="BS122">
        <v>0</v>
      </c>
      <c r="BT122">
        <v>0</v>
      </c>
      <c r="BU122">
        <v>103864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12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9808</v>
      </c>
      <c r="CH122">
        <v>0</v>
      </c>
      <c r="CI122">
        <v>10334</v>
      </c>
      <c r="CJ122">
        <v>3610</v>
      </c>
      <c r="CK122">
        <v>14076</v>
      </c>
    </row>
    <row r="123" spans="1:89" x14ac:dyDescent="0.35">
      <c r="A123" t="s">
        <v>117</v>
      </c>
      <c r="B123">
        <f t="shared" si="22"/>
        <v>26424</v>
      </c>
      <c r="C123">
        <f t="shared" si="23"/>
        <v>19508</v>
      </c>
      <c r="D123">
        <f t="shared" si="24"/>
        <v>421018</v>
      </c>
      <c r="E123">
        <f t="shared" si="25"/>
        <v>2295</v>
      </c>
      <c r="F123">
        <f t="shared" si="26"/>
        <v>1443</v>
      </c>
      <c r="G123">
        <f t="shared" si="27"/>
        <v>27121</v>
      </c>
      <c r="H123">
        <f t="shared" si="28"/>
        <v>0</v>
      </c>
      <c r="I123">
        <f t="shared" si="29"/>
        <v>12570</v>
      </c>
      <c r="J123">
        <f t="shared" si="30"/>
        <v>2</v>
      </c>
      <c r="K123">
        <f t="shared" si="31"/>
        <v>25583</v>
      </c>
      <c r="L123">
        <f t="shared" si="32"/>
        <v>38804</v>
      </c>
      <c r="M123">
        <f t="shared" si="33"/>
        <v>8130</v>
      </c>
      <c r="N123">
        <f t="shared" si="34"/>
        <v>61777</v>
      </c>
      <c r="O123">
        <f t="shared" si="35"/>
        <v>23994</v>
      </c>
      <c r="P123">
        <f t="shared" si="36"/>
        <v>328625</v>
      </c>
      <c r="Q123">
        <f t="shared" si="37"/>
        <v>-138</v>
      </c>
      <c r="R123">
        <f t="shared" si="38"/>
        <v>42500</v>
      </c>
      <c r="S123">
        <f t="shared" si="39"/>
        <v>12459</v>
      </c>
      <c r="T123">
        <f t="shared" si="40"/>
        <v>113681</v>
      </c>
      <c r="U123">
        <f t="shared" si="41"/>
        <v>396046</v>
      </c>
      <c r="V123">
        <f t="shared" si="42"/>
        <v>466950</v>
      </c>
      <c r="W123">
        <v>528461</v>
      </c>
      <c r="X123">
        <v>536982</v>
      </c>
      <c r="Y123">
        <f t="shared" si="43"/>
        <v>-8521</v>
      </c>
      <c r="Z123">
        <v>87461</v>
      </c>
      <c r="AB123">
        <v>0</v>
      </c>
      <c r="AC123">
        <v>160</v>
      </c>
      <c r="AD123">
        <v>26264</v>
      </c>
      <c r="AE123">
        <v>19508</v>
      </c>
      <c r="AF123">
        <v>0</v>
      </c>
      <c r="AG123">
        <v>265606</v>
      </c>
      <c r="AH123">
        <v>131998</v>
      </c>
      <c r="AI123">
        <v>4</v>
      </c>
      <c r="AJ123">
        <v>20484</v>
      </c>
      <c r="AK123">
        <v>2926</v>
      </c>
      <c r="AL123">
        <v>2171</v>
      </c>
      <c r="AM123">
        <v>123</v>
      </c>
      <c r="AN123">
        <v>1</v>
      </c>
      <c r="AO123">
        <v>0</v>
      </c>
      <c r="AP123">
        <v>1443</v>
      </c>
      <c r="AQ123">
        <v>0</v>
      </c>
      <c r="AR123">
        <v>0</v>
      </c>
      <c r="AS123">
        <v>27121</v>
      </c>
      <c r="AT123">
        <v>0</v>
      </c>
      <c r="AU123">
        <v>0</v>
      </c>
      <c r="AV123">
        <v>0</v>
      </c>
      <c r="AW123">
        <v>0</v>
      </c>
      <c r="AX123">
        <v>12570</v>
      </c>
      <c r="AY123">
        <v>2</v>
      </c>
      <c r="AZ123">
        <v>0</v>
      </c>
      <c r="BA123">
        <v>16595</v>
      </c>
      <c r="BB123">
        <v>0</v>
      </c>
      <c r="BC123">
        <v>0</v>
      </c>
      <c r="BD123">
        <v>0</v>
      </c>
      <c r="BE123">
        <v>4539</v>
      </c>
      <c r="BF123">
        <v>4449</v>
      </c>
      <c r="BG123">
        <v>37000</v>
      </c>
      <c r="BH123">
        <v>0</v>
      </c>
      <c r="BI123">
        <v>1114</v>
      </c>
      <c r="BJ123">
        <v>690</v>
      </c>
      <c r="BK123">
        <v>0</v>
      </c>
      <c r="BL123">
        <v>-1529</v>
      </c>
      <c r="BM123">
        <v>6915</v>
      </c>
      <c r="BN123">
        <v>2744</v>
      </c>
      <c r="BO123">
        <v>19220</v>
      </c>
      <c r="BP123">
        <v>36345</v>
      </c>
      <c r="BQ123">
        <v>6212</v>
      </c>
      <c r="BR123">
        <v>23994</v>
      </c>
      <c r="BS123">
        <v>0</v>
      </c>
      <c r="BT123">
        <v>0</v>
      </c>
      <c r="BU123">
        <v>308000</v>
      </c>
      <c r="BV123">
        <v>0</v>
      </c>
      <c r="BW123">
        <v>0</v>
      </c>
      <c r="BX123">
        <v>0</v>
      </c>
      <c r="BY123">
        <v>20625</v>
      </c>
      <c r="BZ123">
        <v>0</v>
      </c>
      <c r="CA123">
        <v>-138</v>
      </c>
      <c r="CB123">
        <v>0</v>
      </c>
      <c r="CC123">
        <v>0</v>
      </c>
      <c r="CD123">
        <v>0</v>
      </c>
      <c r="CE123">
        <v>42500</v>
      </c>
      <c r="CF123">
        <v>0</v>
      </c>
      <c r="CG123">
        <v>12459</v>
      </c>
      <c r="CH123">
        <v>113</v>
      </c>
      <c r="CI123">
        <v>74233</v>
      </c>
      <c r="CJ123">
        <v>15893</v>
      </c>
      <c r="CK123">
        <v>23442</v>
      </c>
    </row>
    <row r="124" spans="1:89" x14ac:dyDescent="0.35">
      <c r="A124" t="s">
        <v>118</v>
      </c>
      <c r="B124">
        <f t="shared" si="22"/>
        <v>43</v>
      </c>
      <c r="C124">
        <f t="shared" si="23"/>
        <v>3427</v>
      </c>
      <c r="D124">
        <f t="shared" si="24"/>
        <v>30471</v>
      </c>
      <c r="E124">
        <f t="shared" si="25"/>
        <v>1051</v>
      </c>
      <c r="F124">
        <f t="shared" si="26"/>
        <v>2362</v>
      </c>
      <c r="G124">
        <f t="shared" si="27"/>
        <v>6778</v>
      </c>
      <c r="H124">
        <f t="shared" si="28"/>
        <v>0</v>
      </c>
      <c r="I124">
        <f t="shared" si="29"/>
        <v>-474</v>
      </c>
      <c r="J124">
        <f t="shared" si="30"/>
        <v>0</v>
      </c>
      <c r="K124">
        <f t="shared" si="31"/>
        <v>9241</v>
      </c>
      <c r="L124">
        <f t="shared" si="32"/>
        <v>104</v>
      </c>
      <c r="M124">
        <f t="shared" si="33"/>
        <v>2812</v>
      </c>
      <c r="N124">
        <f t="shared" si="34"/>
        <v>17019</v>
      </c>
      <c r="O124">
        <f t="shared" si="35"/>
        <v>6270</v>
      </c>
      <c r="P124">
        <f t="shared" si="36"/>
        <v>17132</v>
      </c>
      <c r="Q124">
        <f t="shared" si="37"/>
        <v>1388</v>
      </c>
      <c r="R124">
        <f t="shared" si="38"/>
        <v>5000</v>
      </c>
      <c r="S124">
        <f t="shared" si="39"/>
        <v>3618</v>
      </c>
      <c r="T124">
        <f t="shared" si="40"/>
        <v>5365</v>
      </c>
      <c r="U124">
        <f t="shared" si="41"/>
        <v>11206</v>
      </c>
      <c r="V124">
        <f t="shared" si="42"/>
        <v>33941</v>
      </c>
      <c r="W124">
        <v>43385</v>
      </c>
      <c r="X124">
        <v>42646</v>
      </c>
      <c r="Y124">
        <f t="shared" si="43"/>
        <v>739</v>
      </c>
      <c r="Z124">
        <v>16807</v>
      </c>
      <c r="AB124">
        <v>0</v>
      </c>
      <c r="AC124">
        <v>39</v>
      </c>
      <c r="AD124">
        <v>4</v>
      </c>
      <c r="AE124">
        <v>3427</v>
      </c>
      <c r="AF124">
        <v>0</v>
      </c>
      <c r="AG124">
        <v>21407</v>
      </c>
      <c r="AH124">
        <v>8145</v>
      </c>
      <c r="AI124">
        <v>176</v>
      </c>
      <c r="AJ124">
        <v>434</v>
      </c>
      <c r="AK124">
        <v>309</v>
      </c>
      <c r="AL124">
        <v>1051</v>
      </c>
      <c r="AM124">
        <v>0</v>
      </c>
      <c r="AN124">
        <v>0</v>
      </c>
      <c r="AO124">
        <v>1362</v>
      </c>
      <c r="AP124">
        <v>1000</v>
      </c>
      <c r="AQ124">
        <v>0</v>
      </c>
      <c r="AR124">
        <v>0</v>
      </c>
      <c r="AS124">
        <v>6778</v>
      </c>
      <c r="AT124">
        <v>0</v>
      </c>
      <c r="AU124">
        <v>0</v>
      </c>
      <c r="AV124">
        <v>0</v>
      </c>
      <c r="AW124">
        <v>0</v>
      </c>
      <c r="AX124">
        <v>-474</v>
      </c>
      <c r="AY124">
        <v>0</v>
      </c>
      <c r="AZ124">
        <v>0</v>
      </c>
      <c r="BA124">
        <v>3853</v>
      </c>
      <c r="BB124">
        <v>0</v>
      </c>
      <c r="BC124">
        <v>0</v>
      </c>
      <c r="BD124">
        <v>3983</v>
      </c>
      <c r="BE124">
        <v>382</v>
      </c>
      <c r="BF124">
        <v>1023</v>
      </c>
      <c r="BG124">
        <v>0</v>
      </c>
      <c r="BH124">
        <v>0</v>
      </c>
      <c r="BI124">
        <v>0</v>
      </c>
      <c r="BJ124">
        <v>104</v>
      </c>
      <c r="BK124">
        <v>0</v>
      </c>
      <c r="BL124">
        <v>827</v>
      </c>
      <c r="BM124">
        <v>8</v>
      </c>
      <c r="BN124">
        <v>1977</v>
      </c>
      <c r="BO124">
        <v>4947</v>
      </c>
      <c r="BP124">
        <v>11310</v>
      </c>
      <c r="BQ124">
        <v>762</v>
      </c>
      <c r="BR124">
        <v>6270</v>
      </c>
      <c r="BS124">
        <v>0</v>
      </c>
      <c r="BT124">
        <v>0</v>
      </c>
      <c r="BU124">
        <v>15832</v>
      </c>
      <c r="BV124">
        <v>0</v>
      </c>
      <c r="BW124">
        <v>1300</v>
      </c>
      <c r="BX124">
        <v>0</v>
      </c>
      <c r="BY124">
        <v>0</v>
      </c>
      <c r="BZ124">
        <v>1362</v>
      </c>
      <c r="CA124">
        <v>26</v>
      </c>
      <c r="CB124">
        <v>0</v>
      </c>
      <c r="CC124">
        <v>0</v>
      </c>
      <c r="CD124">
        <v>0</v>
      </c>
      <c r="CE124">
        <v>5000</v>
      </c>
      <c r="CF124">
        <v>0</v>
      </c>
      <c r="CG124">
        <v>3618</v>
      </c>
      <c r="CH124">
        <v>0</v>
      </c>
      <c r="CI124">
        <v>1920</v>
      </c>
      <c r="CJ124">
        <v>90</v>
      </c>
      <c r="CK124">
        <v>3355</v>
      </c>
    </row>
    <row r="125" spans="1:89" x14ac:dyDescent="0.35">
      <c r="A125" t="s">
        <v>119</v>
      </c>
      <c r="B125">
        <f t="shared" si="22"/>
        <v>0</v>
      </c>
      <c r="C125">
        <f t="shared" si="23"/>
        <v>2755</v>
      </c>
      <c r="D125">
        <f t="shared" si="24"/>
        <v>48116</v>
      </c>
      <c r="E125">
        <f t="shared" si="25"/>
        <v>357</v>
      </c>
      <c r="F125">
        <f t="shared" si="26"/>
        <v>0</v>
      </c>
      <c r="G125">
        <f t="shared" si="27"/>
        <v>714</v>
      </c>
      <c r="H125">
        <f t="shared" si="28"/>
        <v>0</v>
      </c>
      <c r="I125">
        <f t="shared" si="29"/>
        <v>2580</v>
      </c>
      <c r="J125">
        <f t="shared" si="30"/>
        <v>0</v>
      </c>
      <c r="K125">
        <f t="shared" si="31"/>
        <v>8324</v>
      </c>
      <c r="L125">
        <f t="shared" si="32"/>
        <v>30254</v>
      </c>
      <c r="M125">
        <f t="shared" si="33"/>
        <v>5932</v>
      </c>
      <c r="N125">
        <f t="shared" si="34"/>
        <v>29302</v>
      </c>
      <c r="O125">
        <f t="shared" si="35"/>
        <v>4044</v>
      </c>
      <c r="P125">
        <f t="shared" si="36"/>
        <v>50200</v>
      </c>
      <c r="Q125">
        <f t="shared" si="37"/>
        <v>496</v>
      </c>
      <c r="R125">
        <f t="shared" si="38"/>
        <v>0</v>
      </c>
      <c r="S125">
        <f t="shared" si="39"/>
        <v>3053</v>
      </c>
      <c r="T125">
        <f t="shared" si="40"/>
        <v>11937</v>
      </c>
      <c r="U125">
        <f t="shared" si="41"/>
        <v>20462</v>
      </c>
      <c r="V125">
        <f t="shared" si="42"/>
        <v>50871</v>
      </c>
      <c r="W125">
        <v>64358</v>
      </c>
      <c r="X125">
        <v>62118</v>
      </c>
      <c r="Y125">
        <f t="shared" si="43"/>
        <v>2240</v>
      </c>
      <c r="Z125">
        <v>24312</v>
      </c>
      <c r="AB125">
        <v>0</v>
      </c>
      <c r="AC125">
        <v>0</v>
      </c>
      <c r="AD125">
        <v>0</v>
      </c>
      <c r="AE125">
        <v>2755</v>
      </c>
      <c r="AF125">
        <v>0</v>
      </c>
      <c r="AG125">
        <v>4885</v>
      </c>
      <c r="AH125">
        <v>29741</v>
      </c>
      <c r="AI125">
        <v>0</v>
      </c>
      <c r="AJ125">
        <v>1966</v>
      </c>
      <c r="AK125">
        <v>11524</v>
      </c>
      <c r="AL125">
        <v>357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714</v>
      </c>
      <c r="AT125">
        <v>0</v>
      </c>
      <c r="AU125">
        <v>0</v>
      </c>
      <c r="AV125">
        <v>0</v>
      </c>
      <c r="AW125">
        <v>0</v>
      </c>
      <c r="AX125">
        <v>2580</v>
      </c>
      <c r="AY125">
        <v>0</v>
      </c>
      <c r="AZ125">
        <v>0</v>
      </c>
      <c r="BA125">
        <v>7003</v>
      </c>
      <c r="BB125">
        <v>0</v>
      </c>
      <c r="BC125">
        <v>0</v>
      </c>
      <c r="BD125">
        <v>0</v>
      </c>
      <c r="BE125">
        <v>0</v>
      </c>
      <c r="BF125">
        <v>1321</v>
      </c>
      <c r="BG125">
        <v>29860</v>
      </c>
      <c r="BH125">
        <v>0</v>
      </c>
      <c r="BI125">
        <v>0</v>
      </c>
      <c r="BJ125">
        <v>394</v>
      </c>
      <c r="BK125">
        <v>0</v>
      </c>
      <c r="BL125">
        <v>-418</v>
      </c>
      <c r="BM125">
        <v>0</v>
      </c>
      <c r="BN125">
        <v>6350</v>
      </c>
      <c r="BO125">
        <v>10080</v>
      </c>
      <c r="BP125">
        <v>16786</v>
      </c>
      <c r="BQ125">
        <v>2436</v>
      </c>
      <c r="BR125">
        <v>4044</v>
      </c>
      <c r="BS125">
        <v>0</v>
      </c>
      <c r="BT125">
        <v>0</v>
      </c>
      <c r="BU125">
        <v>50200</v>
      </c>
      <c r="BV125">
        <v>0</v>
      </c>
      <c r="BW125">
        <v>0</v>
      </c>
      <c r="BX125">
        <v>0</v>
      </c>
      <c r="BY125">
        <v>0</v>
      </c>
      <c r="BZ125">
        <v>0</v>
      </c>
      <c r="CA125">
        <v>496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3053</v>
      </c>
      <c r="CH125">
        <v>0</v>
      </c>
      <c r="CI125">
        <v>7574</v>
      </c>
      <c r="CJ125">
        <v>0</v>
      </c>
      <c r="CK125">
        <v>4363</v>
      </c>
    </row>
    <row r="126" spans="1:89" x14ac:dyDescent="0.35">
      <c r="A126" t="s">
        <v>120</v>
      </c>
      <c r="B126">
        <f t="shared" si="22"/>
        <v>1164</v>
      </c>
      <c r="C126">
        <f t="shared" si="23"/>
        <v>3703</v>
      </c>
      <c r="D126">
        <f t="shared" si="24"/>
        <v>112337</v>
      </c>
      <c r="E126">
        <f t="shared" si="25"/>
        <v>137</v>
      </c>
      <c r="F126">
        <f t="shared" si="26"/>
        <v>71</v>
      </c>
      <c r="G126">
        <f t="shared" si="27"/>
        <v>4037</v>
      </c>
      <c r="H126">
        <f t="shared" si="28"/>
        <v>74</v>
      </c>
      <c r="I126">
        <f t="shared" si="29"/>
        <v>-87</v>
      </c>
      <c r="J126">
        <f t="shared" si="30"/>
        <v>25</v>
      </c>
      <c r="K126">
        <f t="shared" si="31"/>
        <v>3794</v>
      </c>
      <c r="L126">
        <f t="shared" si="32"/>
        <v>56034</v>
      </c>
      <c r="M126">
        <f t="shared" si="33"/>
        <v>7540</v>
      </c>
      <c r="N126">
        <f t="shared" si="34"/>
        <v>50941</v>
      </c>
      <c r="O126">
        <f t="shared" si="35"/>
        <v>11384</v>
      </c>
      <c r="P126">
        <f t="shared" si="36"/>
        <v>108891</v>
      </c>
      <c r="Q126">
        <f t="shared" si="37"/>
        <v>0</v>
      </c>
      <c r="R126">
        <f t="shared" si="38"/>
        <v>0</v>
      </c>
      <c r="S126">
        <f t="shared" si="39"/>
        <v>5251</v>
      </c>
      <c r="T126">
        <f t="shared" si="40"/>
        <v>12361</v>
      </c>
      <c r="U126">
        <f t="shared" si="41"/>
        <v>54953</v>
      </c>
      <c r="V126">
        <f t="shared" si="42"/>
        <v>117204</v>
      </c>
      <c r="W126">
        <v>124264</v>
      </c>
      <c r="X126">
        <v>113747</v>
      </c>
      <c r="Y126">
        <f t="shared" si="43"/>
        <v>10517</v>
      </c>
      <c r="Z126">
        <v>36264</v>
      </c>
      <c r="AB126">
        <v>0</v>
      </c>
      <c r="AC126">
        <v>333</v>
      </c>
      <c r="AD126">
        <v>831</v>
      </c>
      <c r="AE126">
        <v>3703</v>
      </c>
      <c r="AF126">
        <v>0</v>
      </c>
      <c r="AG126">
        <v>49022</v>
      </c>
      <c r="AH126">
        <v>49645</v>
      </c>
      <c r="AI126">
        <v>2105</v>
      </c>
      <c r="AJ126">
        <v>9177</v>
      </c>
      <c r="AK126">
        <v>2388</v>
      </c>
      <c r="AL126">
        <v>80</v>
      </c>
      <c r="AM126">
        <v>57</v>
      </c>
      <c r="AN126">
        <v>0</v>
      </c>
      <c r="AO126">
        <v>0</v>
      </c>
      <c r="AP126">
        <v>71</v>
      </c>
      <c r="AQ126">
        <v>0</v>
      </c>
      <c r="AR126">
        <v>0</v>
      </c>
      <c r="AS126">
        <v>4037</v>
      </c>
      <c r="AT126">
        <v>0</v>
      </c>
      <c r="AU126">
        <v>0</v>
      </c>
      <c r="AV126">
        <v>74</v>
      </c>
      <c r="AW126">
        <v>0</v>
      </c>
      <c r="AX126">
        <v>-87</v>
      </c>
      <c r="AY126">
        <v>25</v>
      </c>
      <c r="AZ126">
        <v>0</v>
      </c>
      <c r="BA126">
        <v>872</v>
      </c>
      <c r="BB126">
        <v>0</v>
      </c>
      <c r="BC126">
        <v>0</v>
      </c>
      <c r="BD126">
        <v>0</v>
      </c>
      <c r="BE126">
        <v>0</v>
      </c>
      <c r="BF126">
        <v>2922</v>
      </c>
      <c r="BG126">
        <v>55010</v>
      </c>
      <c r="BH126">
        <v>0</v>
      </c>
      <c r="BI126">
        <v>0</v>
      </c>
      <c r="BJ126">
        <v>1024</v>
      </c>
      <c r="BK126">
        <v>0</v>
      </c>
      <c r="BL126">
        <v>0</v>
      </c>
      <c r="BM126">
        <v>0</v>
      </c>
      <c r="BN126">
        <v>7540</v>
      </c>
      <c r="BO126">
        <v>37164</v>
      </c>
      <c r="BP126">
        <v>10139</v>
      </c>
      <c r="BQ126">
        <v>3638</v>
      </c>
      <c r="BR126">
        <v>11384</v>
      </c>
      <c r="BS126">
        <v>0</v>
      </c>
      <c r="BT126">
        <v>0</v>
      </c>
      <c r="BU126">
        <v>108891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5251</v>
      </c>
      <c r="CH126">
        <v>0</v>
      </c>
      <c r="CI126">
        <v>5218</v>
      </c>
      <c r="CJ126">
        <v>1462</v>
      </c>
      <c r="CK126">
        <v>5681</v>
      </c>
    </row>
    <row r="127" spans="1:89" x14ac:dyDescent="0.35">
      <c r="A127" t="s">
        <v>121</v>
      </c>
      <c r="B127">
        <f t="shared" si="22"/>
        <v>852</v>
      </c>
      <c r="C127">
        <f t="shared" si="23"/>
        <v>53668</v>
      </c>
      <c r="D127">
        <f t="shared" si="24"/>
        <v>255750</v>
      </c>
      <c r="E127">
        <f t="shared" si="25"/>
        <v>6550</v>
      </c>
      <c r="F127">
        <f t="shared" si="26"/>
        <v>1922</v>
      </c>
      <c r="G127">
        <f t="shared" si="27"/>
        <v>20060</v>
      </c>
      <c r="H127">
        <f t="shared" si="28"/>
        <v>0</v>
      </c>
      <c r="I127">
        <f t="shared" si="29"/>
        <v>114000</v>
      </c>
      <c r="J127">
        <f t="shared" si="30"/>
        <v>398</v>
      </c>
      <c r="K127">
        <f t="shared" si="31"/>
        <v>39176</v>
      </c>
      <c r="L127">
        <f t="shared" si="32"/>
        <v>33208</v>
      </c>
      <c r="M127">
        <f t="shared" si="33"/>
        <v>21052</v>
      </c>
      <c r="N127">
        <f t="shared" si="34"/>
        <v>275691</v>
      </c>
      <c r="O127">
        <f t="shared" si="35"/>
        <v>39186</v>
      </c>
      <c r="P127">
        <f t="shared" si="36"/>
        <v>66921</v>
      </c>
      <c r="Q127">
        <f t="shared" si="37"/>
        <v>605</v>
      </c>
      <c r="R127">
        <f t="shared" si="38"/>
        <v>0</v>
      </c>
      <c r="S127">
        <f t="shared" si="39"/>
        <v>34888</v>
      </c>
      <c r="T127">
        <f t="shared" si="40"/>
        <v>129345</v>
      </c>
      <c r="U127">
        <f t="shared" si="41"/>
        <v>116341</v>
      </c>
      <c r="V127">
        <f t="shared" si="42"/>
        <v>310270</v>
      </c>
      <c r="W127">
        <v>435225</v>
      </c>
      <c r="X127">
        <v>435523</v>
      </c>
      <c r="Y127">
        <f t="shared" si="43"/>
        <v>-298</v>
      </c>
      <c r="Z127">
        <v>95874</v>
      </c>
      <c r="AB127">
        <v>0</v>
      </c>
      <c r="AC127">
        <v>89</v>
      </c>
      <c r="AD127">
        <v>763</v>
      </c>
      <c r="AE127">
        <v>53668</v>
      </c>
      <c r="AF127">
        <v>542</v>
      </c>
      <c r="AG127">
        <v>120090</v>
      </c>
      <c r="AH127">
        <v>103040</v>
      </c>
      <c r="AI127">
        <v>0</v>
      </c>
      <c r="AJ127">
        <v>21064</v>
      </c>
      <c r="AK127">
        <v>11014</v>
      </c>
      <c r="AL127">
        <v>6550</v>
      </c>
      <c r="AM127">
        <v>0</v>
      </c>
      <c r="AN127">
        <v>0</v>
      </c>
      <c r="AO127">
        <v>1922</v>
      </c>
      <c r="AP127">
        <v>0</v>
      </c>
      <c r="AQ127">
        <v>0</v>
      </c>
      <c r="AR127">
        <v>0</v>
      </c>
      <c r="AS127">
        <v>20060</v>
      </c>
      <c r="AT127">
        <v>0</v>
      </c>
      <c r="AU127">
        <v>0</v>
      </c>
      <c r="AV127">
        <v>0</v>
      </c>
      <c r="AW127">
        <v>0</v>
      </c>
      <c r="AX127">
        <v>114000</v>
      </c>
      <c r="AY127">
        <v>398</v>
      </c>
      <c r="AZ127">
        <v>0</v>
      </c>
      <c r="BA127">
        <v>22773</v>
      </c>
      <c r="BB127">
        <v>0</v>
      </c>
      <c r="BC127">
        <v>0</v>
      </c>
      <c r="BD127">
        <v>0</v>
      </c>
      <c r="BE127">
        <v>10250</v>
      </c>
      <c r="BF127">
        <v>6153</v>
      </c>
      <c r="BG127">
        <v>32900</v>
      </c>
      <c r="BH127">
        <v>0</v>
      </c>
      <c r="BI127">
        <v>0</v>
      </c>
      <c r="BJ127">
        <v>308</v>
      </c>
      <c r="BK127">
        <v>0</v>
      </c>
      <c r="BL127">
        <v>994</v>
      </c>
      <c r="BM127">
        <v>1750</v>
      </c>
      <c r="BN127">
        <v>18308</v>
      </c>
      <c r="BO127">
        <v>144043</v>
      </c>
      <c r="BP127">
        <v>118120</v>
      </c>
      <c r="BQ127">
        <v>13528</v>
      </c>
      <c r="BR127">
        <v>39186</v>
      </c>
      <c r="BS127">
        <v>0</v>
      </c>
      <c r="BT127">
        <v>0</v>
      </c>
      <c r="BU127">
        <v>66921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605</v>
      </c>
      <c r="CB127">
        <v>0</v>
      </c>
      <c r="CC127">
        <v>0</v>
      </c>
      <c r="CD127">
        <v>0</v>
      </c>
      <c r="CE127">
        <v>0</v>
      </c>
      <c r="CF127">
        <v>0</v>
      </c>
      <c r="CG127">
        <v>34888</v>
      </c>
      <c r="CH127">
        <v>321</v>
      </c>
      <c r="CI127">
        <v>43297</v>
      </c>
      <c r="CJ127">
        <v>62601</v>
      </c>
      <c r="CK127">
        <v>23126</v>
      </c>
    </row>
    <row r="128" spans="1:89" x14ac:dyDescent="0.35">
      <c r="A128" t="s">
        <v>122</v>
      </c>
      <c r="B128">
        <f t="shared" si="22"/>
        <v>3393</v>
      </c>
      <c r="C128">
        <f t="shared" si="23"/>
        <v>5019</v>
      </c>
      <c r="D128">
        <f t="shared" si="24"/>
        <v>82326</v>
      </c>
      <c r="E128">
        <f t="shared" si="25"/>
        <v>1563</v>
      </c>
      <c r="F128">
        <f t="shared" si="26"/>
        <v>41</v>
      </c>
      <c r="G128">
        <f t="shared" si="27"/>
        <v>2788</v>
      </c>
      <c r="H128">
        <f t="shared" si="28"/>
        <v>0</v>
      </c>
      <c r="I128">
        <f t="shared" si="29"/>
        <v>51375</v>
      </c>
      <c r="J128">
        <f t="shared" si="30"/>
        <v>5573</v>
      </c>
      <c r="K128">
        <f t="shared" si="31"/>
        <v>9936</v>
      </c>
      <c r="L128">
        <f t="shared" si="32"/>
        <v>188</v>
      </c>
      <c r="M128">
        <f t="shared" si="33"/>
        <v>7836</v>
      </c>
      <c r="N128">
        <f t="shared" si="34"/>
        <v>49839</v>
      </c>
      <c r="O128">
        <f t="shared" si="35"/>
        <v>13556</v>
      </c>
      <c r="P128">
        <f t="shared" si="36"/>
        <v>76958</v>
      </c>
      <c r="Q128">
        <f t="shared" si="37"/>
        <v>0</v>
      </c>
      <c r="R128">
        <f t="shared" si="38"/>
        <v>16500</v>
      </c>
      <c r="S128">
        <f t="shared" si="39"/>
        <v>4861</v>
      </c>
      <c r="T128">
        <f t="shared" si="40"/>
        <v>8321</v>
      </c>
      <c r="U128">
        <f t="shared" si="41"/>
        <v>85851</v>
      </c>
      <c r="V128">
        <f t="shared" si="42"/>
        <v>90738</v>
      </c>
      <c r="W128">
        <v>102479</v>
      </c>
      <c r="X128">
        <v>101064</v>
      </c>
      <c r="Y128">
        <f t="shared" si="43"/>
        <v>1415</v>
      </c>
      <c r="Z128">
        <v>32689</v>
      </c>
      <c r="AB128">
        <v>0</v>
      </c>
      <c r="AC128">
        <v>40</v>
      </c>
      <c r="AD128">
        <v>3353</v>
      </c>
      <c r="AE128">
        <v>5019</v>
      </c>
      <c r="AF128">
        <v>0</v>
      </c>
      <c r="AG128">
        <v>45376</v>
      </c>
      <c r="AH128">
        <v>33722</v>
      </c>
      <c r="AI128">
        <v>0</v>
      </c>
      <c r="AJ128">
        <v>2238</v>
      </c>
      <c r="AK128">
        <v>990</v>
      </c>
      <c r="AL128">
        <v>1563</v>
      </c>
      <c r="AM128">
        <v>0</v>
      </c>
      <c r="AN128">
        <v>0</v>
      </c>
      <c r="AO128">
        <v>41</v>
      </c>
      <c r="AP128">
        <v>0</v>
      </c>
      <c r="AQ128">
        <v>0</v>
      </c>
      <c r="AR128">
        <v>1297</v>
      </c>
      <c r="AS128">
        <v>1491</v>
      </c>
      <c r="AT128">
        <v>0</v>
      </c>
      <c r="AU128">
        <v>0</v>
      </c>
      <c r="AV128">
        <v>0</v>
      </c>
      <c r="AW128">
        <v>0</v>
      </c>
      <c r="AX128">
        <v>51375</v>
      </c>
      <c r="AY128">
        <v>5573</v>
      </c>
      <c r="AZ128">
        <v>0</v>
      </c>
      <c r="BA128">
        <v>7651</v>
      </c>
      <c r="BB128">
        <v>0</v>
      </c>
      <c r="BC128">
        <v>0</v>
      </c>
      <c r="BD128">
        <v>11</v>
      </c>
      <c r="BE128">
        <v>152</v>
      </c>
      <c r="BF128">
        <v>2122</v>
      </c>
      <c r="BG128">
        <v>0</v>
      </c>
      <c r="BH128">
        <v>0</v>
      </c>
      <c r="BI128">
        <v>0</v>
      </c>
      <c r="BJ128">
        <v>188</v>
      </c>
      <c r="BK128">
        <v>0</v>
      </c>
      <c r="BL128">
        <v>3528</v>
      </c>
      <c r="BM128">
        <v>3456</v>
      </c>
      <c r="BN128">
        <v>852</v>
      </c>
      <c r="BO128">
        <v>23910</v>
      </c>
      <c r="BP128">
        <v>23776</v>
      </c>
      <c r="BQ128">
        <v>2153</v>
      </c>
      <c r="BR128">
        <v>13556</v>
      </c>
      <c r="BS128">
        <v>0</v>
      </c>
      <c r="BT128">
        <v>0</v>
      </c>
      <c r="BU128">
        <v>57458</v>
      </c>
      <c r="BV128">
        <v>0</v>
      </c>
      <c r="BW128">
        <v>19500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16500</v>
      </c>
      <c r="CF128">
        <v>0</v>
      </c>
      <c r="CG128">
        <v>4861</v>
      </c>
      <c r="CH128">
        <v>0</v>
      </c>
      <c r="CI128">
        <v>3563</v>
      </c>
      <c r="CJ128">
        <v>2849</v>
      </c>
      <c r="CK128">
        <v>1909</v>
      </c>
    </row>
    <row r="129" spans="1:89" x14ac:dyDescent="0.35">
      <c r="A129" t="s">
        <v>390</v>
      </c>
      <c r="B129">
        <f t="shared" si="22"/>
        <v>2326</v>
      </c>
      <c r="C129">
        <f t="shared" si="23"/>
        <v>55717</v>
      </c>
      <c r="D129">
        <f t="shared" si="24"/>
        <v>227824</v>
      </c>
      <c r="E129">
        <f t="shared" si="25"/>
        <v>850</v>
      </c>
      <c r="F129">
        <f t="shared" si="26"/>
        <v>240978</v>
      </c>
      <c r="G129">
        <f t="shared" si="27"/>
        <v>13836</v>
      </c>
      <c r="H129">
        <f t="shared" si="28"/>
        <v>865</v>
      </c>
      <c r="I129">
        <f t="shared" si="29"/>
        <v>41936</v>
      </c>
      <c r="J129">
        <f t="shared" si="30"/>
        <v>2920</v>
      </c>
      <c r="K129">
        <f t="shared" si="31"/>
        <v>155592</v>
      </c>
      <c r="L129">
        <f t="shared" si="32"/>
        <v>707</v>
      </c>
      <c r="M129">
        <f t="shared" si="33"/>
        <v>24298</v>
      </c>
      <c r="N129">
        <f t="shared" si="34"/>
        <v>141132</v>
      </c>
      <c r="O129">
        <f t="shared" si="35"/>
        <v>39029</v>
      </c>
      <c r="P129">
        <f t="shared" si="36"/>
        <v>502159</v>
      </c>
      <c r="Q129">
        <f t="shared" si="37"/>
        <v>92</v>
      </c>
      <c r="R129">
        <f t="shared" si="38"/>
        <v>0</v>
      </c>
      <c r="S129">
        <f t="shared" si="39"/>
        <v>9419</v>
      </c>
      <c r="T129">
        <f t="shared" si="40"/>
        <v>76019</v>
      </c>
      <c r="U129">
        <f t="shared" si="41"/>
        <v>151413</v>
      </c>
      <c r="V129">
        <f t="shared" si="42"/>
        <v>285867</v>
      </c>
      <c r="W129">
        <v>376991</v>
      </c>
      <c r="X129">
        <v>357762</v>
      </c>
      <c r="Y129">
        <f t="shared" si="43"/>
        <v>19229</v>
      </c>
      <c r="Z129">
        <v>83058</v>
      </c>
      <c r="AB129">
        <v>323</v>
      </c>
      <c r="AC129">
        <v>0</v>
      </c>
      <c r="AD129">
        <v>2003</v>
      </c>
      <c r="AE129">
        <v>55717</v>
      </c>
      <c r="AF129">
        <v>24</v>
      </c>
      <c r="AG129">
        <v>118111</v>
      </c>
      <c r="AH129">
        <v>64539</v>
      </c>
      <c r="AI129">
        <v>15</v>
      </c>
      <c r="AJ129">
        <v>31627</v>
      </c>
      <c r="AK129">
        <v>13508</v>
      </c>
      <c r="AL129">
        <v>721</v>
      </c>
      <c r="AM129">
        <v>129</v>
      </c>
      <c r="AN129">
        <v>0</v>
      </c>
      <c r="AO129">
        <v>240978</v>
      </c>
      <c r="AP129">
        <v>0</v>
      </c>
      <c r="AQ129">
        <v>0</v>
      </c>
      <c r="AR129">
        <v>0</v>
      </c>
      <c r="AS129">
        <v>13836</v>
      </c>
      <c r="AT129">
        <v>0</v>
      </c>
      <c r="AU129">
        <v>0</v>
      </c>
      <c r="AV129">
        <v>865</v>
      </c>
      <c r="AW129">
        <v>0</v>
      </c>
      <c r="AX129">
        <v>41936</v>
      </c>
      <c r="AY129">
        <v>2920</v>
      </c>
      <c r="AZ129">
        <v>0</v>
      </c>
      <c r="BA129">
        <v>18875</v>
      </c>
      <c r="BB129">
        <v>0</v>
      </c>
      <c r="BC129">
        <v>0</v>
      </c>
      <c r="BD129">
        <v>122495</v>
      </c>
      <c r="BE129">
        <v>6164</v>
      </c>
      <c r="BF129">
        <v>8058</v>
      </c>
      <c r="BG129">
        <v>0</v>
      </c>
      <c r="BH129">
        <v>0</v>
      </c>
      <c r="BI129">
        <v>0</v>
      </c>
      <c r="BJ129">
        <v>707</v>
      </c>
      <c r="BK129">
        <v>1372</v>
      </c>
      <c r="BL129">
        <v>25</v>
      </c>
      <c r="BM129">
        <v>1910</v>
      </c>
      <c r="BN129">
        <v>20991</v>
      </c>
      <c r="BO129">
        <v>85179</v>
      </c>
      <c r="BP129">
        <v>38697</v>
      </c>
      <c r="BQ129">
        <v>17256</v>
      </c>
      <c r="BR129">
        <v>39029</v>
      </c>
      <c r="BS129">
        <v>0</v>
      </c>
      <c r="BT129">
        <v>0</v>
      </c>
      <c r="BU129">
        <v>487159</v>
      </c>
      <c r="BV129">
        <v>0</v>
      </c>
      <c r="BW129">
        <v>0</v>
      </c>
      <c r="BX129">
        <v>0</v>
      </c>
      <c r="BY129">
        <v>15000</v>
      </c>
      <c r="BZ129">
        <v>0</v>
      </c>
      <c r="CA129">
        <v>92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9419</v>
      </c>
      <c r="CH129">
        <v>259</v>
      </c>
      <c r="CI129">
        <v>38673</v>
      </c>
      <c r="CJ129">
        <v>679</v>
      </c>
      <c r="CK129">
        <v>36408</v>
      </c>
    </row>
    <row r="130" spans="1:89" x14ac:dyDescent="0.35">
      <c r="A130" t="s">
        <v>123</v>
      </c>
      <c r="B130">
        <f t="shared" si="22"/>
        <v>-18</v>
      </c>
      <c r="C130">
        <f t="shared" si="23"/>
        <v>12232</v>
      </c>
      <c r="D130">
        <f t="shared" si="24"/>
        <v>157540</v>
      </c>
      <c r="E130">
        <f t="shared" si="25"/>
        <v>1056</v>
      </c>
      <c r="F130">
        <f t="shared" si="26"/>
        <v>2808</v>
      </c>
      <c r="G130">
        <f t="shared" si="27"/>
        <v>9451</v>
      </c>
      <c r="H130">
        <f t="shared" si="28"/>
        <v>0</v>
      </c>
      <c r="I130">
        <f t="shared" si="29"/>
        <v>4699</v>
      </c>
      <c r="J130">
        <f t="shared" si="30"/>
        <v>1200</v>
      </c>
      <c r="K130">
        <f t="shared" si="31"/>
        <v>10058</v>
      </c>
      <c r="L130">
        <f t="shared" si="32"/>
        <v>54526</v>
      </c>
      <c r="M130">
        <f t="shared" si="33"/>
        <v>13722</v>
      </c>
      <c r="N130">
        <f t="shared" si="34"/>
        <v>92583</v>
      </c>
      <c r="O130">
        <f t="shared" si="35"/>
        <v>24197</v>
      </c>
      <c r="P130">
        <f t="shared" si="36"/>
        <v>71683</v>
      </c>
      <c r="Q130">
        <f t="shared" si="37"/>
        <v>0</v>
      </c>
      <c r="R130">
        <f t="shared" si="38"/>
        <v>0</v>
      </c>
      <c r="S130">
        <f t="shared" si="39"/>
        <v>9716</v>
      </c>
      <c r="T130">
        <f t="shared" si="40"/>
        <v>69095</v>
      </c>
      <c r="U130">
        <f t="shared" si="41"/>
        <v>59929</v>
      </c>
      <c r="V130">
        <f t="shared" si="42"/>
        <v>169754</v>
      </c>
      <c r="W130">
        <v>218586</v>
      </c>
      <c r="X130">
        <v>198044</v>
      </c>
      <c r="Y130">
        <f t="shared" si="43"/>
        <v>20542</v>
      </c>
      <c r="Z130">
        <v>48224</v>
      </c>
      <c r="AB130">
        <v>0</v>
      </c>
      <c r="AC130">
        <v>56</v>
      </c>
      <c r="AD130">
        <v>-74</v>
      </c>
      <c r="AE130">
        <v>12232</v>
      </c>
      <c r="AF130">
        <v>0</v>
      </c>
      <c r="AG130">
        <v>73072</v>
      </c>
      <c r="AH130">
        <v>79773</v>
      </c>
      <c r="AI130">
        <v>438</v>
      </c>
      <c r="AJ130">
        <v>3102</v>
      </c>
      <c r="AK130">
        <v>1155</v>
      </c>
      <c r="AL130">
        <v>1056</v>
      </c>
      <c r="AM130">
        <v>0</v>
      </c>
      <c r="AN130">
        <v>0</v>
      </c>
      <c r="AO130">
        <v>2808</v>
      </c>
      <c r="AP130">
        <v>0</v>
      </c>
      <c r="AQ130">
        <v>0</v>
      </c>
      <c r="AR130">
        <v>0</v>
      </c>
      <c r="AS130">
        <v>9451</v>
      </c>
      <c r="AT130">
        <v>0</v>
      </c>
      <c r="AU130">
        <v>0</v>
      </c>
      <c r="AV130">
        <v>0</v>
      </c>
      <c r="AW130">
        <v>1075</v>
      </c>
      <c r="AX130">
        <v>4699</v>
      </c>
      <c r="AY130">
        <v>125</v>
      </c>
      <c r="AZ130">
        <v>0</v>
      </c>
      <c r="BA130">
        <v>143</v>
      </c>
      <c r="BB130">
        <v>0</v>
      </c>
      <c r="BC130">
        <v>0</v>
      </c>
      <c r="BD130">
        <v>0</v>
      </c>
      <c r="BE130">
        <v>0</v>
      </c>
      <c r="BF130">
        <v>9915</v>
      </c>
      <c r="BG130">
        <v>0</v>
      </c>
      <c r="BH130">
        <v>0</v>
      </c>
      <c r="BI130">
        <v>12746</v>
      </c>
      <c r="BJ130">
        <v>41780</v>
      </c>
      <c r="BK130">
        <v>0</v>
      </c>
      <c r="BL130">
        <v>5580</v>
      </c>
      <c r="BM130">
        <v>8436</v>
      </c>
      <c r="BN130">
        <v>-294</v>
      </c>
      <c r="BO130">
        <v>29970</v>
      </c>
      <c r="BP130">
        <v>42483</v>
      </c>
      <c r="BQ130">
        <v>20130</v>
      </c>
      <c r="BR130">
        <v>24197</v>
      </c>
      <c r="BS130">
        <v>0</v>
      </c>
      <c r="BT130">
        <v>0</v>
      </c>
      <c r="BU130">
        <v>71683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9716</v>
      </c>
      <c r="CH130">
        <v>0</v>
      </c>
      <c r="CI130">
        <v>56704</v>
      </c>
      <c r="CJ130">
        <v>6577</v>
      </c>
      <c r="CK130">
        <v>5814</v>
      </c>
    </row>
    <row r="131" spans="1:89" x14ac:dyDescent="0.35">
      <c r="A131" t="s">
        <v>124</v>
      </c>
      <c r="B131">
        <f t="shared" ref="B131:B194" si="44">SUM(AB131:AD131)</f>
        <v>7631</v>
      </c>
      <c r="C131">
        <f t="shared" ref="C131:C194" si="45">SUM(AE131)</f>
        <v>25937</v>
      </c>
      <c r="D131">
        <f t="shared" ref="D131:D194" si="46">SUM(AF131:AK131)</f>
        <v>21849</v>
      </c>
      <c r="E131">
        <f t="shared" ref="E131:E194" si="47">SUM(AL131:AN131)</f>
        <v>740</v>
      </c>
      <c r="F131">
        <f t="shared" ref="F131:F194" si="48">SUM(AO131:AQ131)</f>
        <v>5590</v>
      </c>
      <c r="G131">
        <f t="shared" ref="G131:G194" si="49">SUM(AR131:AS131)</f>
        <v>377</v>
      </c>
      <c r="H131">
        <f t="shared" ref="H131:H194" si="50">SUM(AT131:AV131)</f>
        <v>4907</v>
      </c>
      <c r="I131">
        <f t="shared" ref="I131:I194" si="51">AX131</f>
        <v>0</v>
      </c>
      <c r="J131">
        <f t="shared" ref="J131:J194" si="52">SUM(AW131,AY131,AZ131)</f>
        <v>2</v>
      </c>
      <c r="K131">
        <f t="shared" ref="K131:K194" si="53">SUM(BA131,BD131,BE131,BF131)</f>
        <v>6262</v>
      </c>
      <c r="L131">
        <f t="shared" ref="L131:L194" si="54">SUM(BB131,BC131,BG131,BH131,BI131,BJ131)</f>
        <v>706</v>
      </c>
      <c r="M131">
        <f t="shared" ref="M131:M194" si="55">SUM(BK131:BN131)</f>
        <v>99</v>
      </c>
      <c r="N131">
        <f t="shared" ref="N131:N194" si="56">SUM(BO131:BQ131)</f>
        <v>18211</v>
      </c>
      <c r="O131">
        <f t="shared" ref="O131:O194" si="57">SUM(BR131)</f>
        <v>8181</v>
      </c>
      <c r="P131">
        <f t="shared" ref="P131:P194" si="58">SUM(BS131:BY131,CB131)</f>
        <v>38977</v>
      </c>
      <c r="Q131">
        <f t="shared" ref="Q131:Q194" si="59">SUM(BZ131:CA131)</f>
        <v>0</v>
      </c>
      <c r="R131">
        <f t="shared" ref="R131:R194" si="60">SUM(CC131:CF131)</f>
        <v>0</v>
      </c>
      <c r="S131">
        <f t="shared" ref="S131:S194" si="61">SUM(CG131)</f>
        <v>2213</v>
      </c>
      <c r="T131">
        <f t="shared" ref="T131:T194" si="62">SUM(CH131:CK131)</f>
        <v>6518</v>
      </c>
      <c r="U131">
        <f t="shared" ref="U131:U194" si="63">SUM(SUM(P131:T131),-SUM(F131,G131,H131,K131,L131,M131))</f>
        <v>29767</v>
      </c>
      <c r="V131">
        <f t="shared" ref="V131:V194" si="64">SUM(B131:D131)</f>
        <v>55417</v>
      </c>
      <c r="W131">
        <v>52275</v>
      </c>
      <c r="X131">
        <v>49769</v>
      </c>
      <c r="Y131">
        <f t="shared" ref="Y131:Y194" si="65">SUM(W131,-X131)</f>
        <v>2506</v>
      </c>
      <c r="Z131">
        <v>16836</v>
      </c>
      <c r="AB131">
        <v>0</v>
      </c>
      <c r="AC131">
        <v>1735</v>
      </c>
      <c r="AD131">
        <v>5896</v>
      </c>
      <c r="AE131">
        <v>25937</v>
      </c>
      <c r="AF131">
        <v>0</v>
      </c>
      <c r="AG131">
        <v>9386</v>
      </c>
      <c r="AH131">
        <v>10315</v>
      </c>
      <c r="AI131">
        <v>21</v>
      </c>
      <c r="AJ131">
        <v>246</v>
      </c>
      <c r="AK131">
        <v>1881</v>
      </c>
      <c r="AL131">
        <v>380</v>
      </c>
      <c r="AM131">
        <v>0</v>
      </c>
      <c r="AN131">
        <v>360</v>
      </c>
      <c r="AO131">
        <v>5590</v>
      </c>
      <c r="AP131">
        <v>0</v>
      </c>
      <c r="AQ131">
        <v>0</v>
      </c>
      <c r="AR131">
        <v>0</v>
      </c>
      <c r="AS131">
        <v>377</v>
      </c>
      <c r="AT131">
        <v>0</v>
      </c>
      <c r="AU131">
        <v>0</v>
      </c>
      <c r="AV131">
        <v>4907</v>
      </c>
      <c r="AW131">
        <v>0</v>
      </c>
      <c r="AX131">
        <v>0</v>
      </c>
      <c r="AY131">
        <v>2</v>
      </c>
      <c r="AZ131">
        <v>0</v>
      </c>
      <c r="BA131">
        <v>3685</v>
      </c>
      <c r="BB131">
        <v>0</v>
      </c>
      <c r="BC131">
        <v>0</v>
      </c>
      <c r="BD131">
        <v>1308</v>
      </c>
      <c r="BE131">
        <v>0</v>
      </c>
      <c r="BF131">
        <v>1269</v>
      </c>
      <c r="BG131">
        <v>0</v>
      </c>
      <c r="BH131">
        <v>0</v>
      </c>
      <c r="BI131">
        <v>278</v>
      </c>
      <c r="BJ131">
        <v>428</v>
      </c>
      <c r="BK131">
        <v>0</v>
      </c>
      <c r="BL131">
        <v>0</v>
      </c>
      <c r="BM131">
        <v>0</v>
      </c>
      <c r="BN131">
        <v>99</v>
      </c>
      <c r="BO131">
        <v>12518</v>
      </c>
      <c r="BP131">
        <v>2010</v>
      </c>
      <c r="BQ131">
        <v>3683</v>
      </c>
      <c r="BR131">
        <v>8181</v>
      </c>
      <c r="BS131">
        <v>0</v>
      </c>
      <c r="BT131">
        <v>0</v>
      </c>
      <c r="BU131">
        <v>33387</v>
      </c>
      <c r="BV131">
        <v>0</v>
      </c>
      <c r="BW131">
        <v>0</v>
      </c>
      <c r="BX131">
        <v>5590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2213</v>
      </c>
      <c r="CH131">
        <v>0</v>
      </c>
      <c r="CI131">
        <v>0</v>
      </c>
      <c r="CJ131">
        <v>0</v>
      </c>
      <c r="CK131">
        <v>6518</v>
      </c>
    </row>
    <row r="132" spans="1:89" x14ac:dyDescent="0.35">
      <c r="A132" t="s">
        <v>125</v>
      </c>
      <c r="B132">
        <f t="shared" si="44"/>
        <v>42</v>
      </c>
      <c r="C132">
        <f t="shared" si="45"/>
        <v>25908</v>
      </c>
      <c r="D132">
        <f t="shared" si="46"/>
        <v>89150</v>
      </c>
      <c r="E132">
        <f t="shared" si="47"/>
        <v>520</v>
      </c>
      <c r="F132">
        <f t="shared" si="48"/>
        <v>0</v>
      </c>
      <c r="G132">
        <f t="shared" si="49"/>
        <v>5898</v>
      </c>
      <c r="H132">
        <f t="shared" si="50"/>
        <v>0</v>
      </c>
      <c r="I132">
        <f t="shared" si="51"/>
        <v>0</v>
      </c>
      <c r="J132">
        <f t="shared" si="52"/>
        <v>41853</v>
      </c>
      <c r="K132">
        <f t="shared" si="53"/>
        <v>9942</v>
      </c>
      <c r="L132">
        <f t="shared" si="54"/>
        <v>24896</v>
      </c>
      <c r="M132">
        <f t="shared" si="55"/>
        <v>8314</v>
      </c>
      <c r="N132">
        <f t="shared" si="56"/>
        <v>64590</v>
      </c>
      <c r="O132">
        <f t="shared" si="57"/>
        <v>24046</v>
      </c>
      <c r="P132">
        <f t="shared" si="58"/>
        <v>89387</v>
      </c>
      <c r="Q132">
        <f t="shared" si="59"/>
        <v>148</v>
      </c>
      <c r="R132">
        <f t="shared" si="60"/>
        <v>-166</v>
      </c>
      <c r="S132">
        <f t="shared" si="61"/>
        <v>9919</v>
      </c>
      <c r="T132">
        <f t="shared" si="62"/>
        <v>18600</v>
      </c>
      <c r="U132">
        <f t="shared" si="63"/>
        <v>68838</v>
      </c>
      <c r="V132">
        <f t="shared" si="64"/>
        <v>115100</v>
      </c>
      <c r="W132">
        <v>149327</v>
      </c>
      <c r="X132">
        <v>140420</v>
      </c>
      <c r="Y132">
        <f t="shared" si="65"/>
        <v>8907</v>
      </c>
      <c r="Z132">
        <v>46026</v>
      </c>
      <c r="AB132">
        <v>0</v>
      </c>
      <c r="AC132">
        <v>42</v>
      </c>
      <c r="AD132">
        <v>0</v>
      </c>
      <c r="AE132">
        <v>25908</v>
      </c>
      <c r="AF132">
        <v>0</v>
      </c>
      <c r="AG132">
        <v>39249</v>
      </c>
      <c r="AH132">
        <v>32473</v>
      </c>
      <c r="AI132">
        <v>1469</v>
      </c>
      <c r="AJ132">
        <v>3752</v>
      </c>
      <c r="AK132">
        <v>12207</v>
      </c>
      <c r="AL132">
        <v>520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5898</v>
      </c>
      <c r="AT132">
        <v>0</v>
      </c>
      <c r="AU132">
        <v>0</v>
      </c>
      <c r="AV132">
        <v>0</v>
      </c>
      <c r="AW132">
        <v>41849</v>
      </c>
      <c r="AX132">
        <v>0</v>
      </c>
      <c r="AY132">
        <v>4</v>
      </c>
      <c r="AZ132">
        <v>0</v>
      </c>
      <c r="BA132">
        <v>7167</v>
      </c>
      <c r="BB132">
        <v>0</v>
      </c>
      <c r="BC132">
        <v>0</v>
      </c>
      <c r="BD132">
        <v>0</v>
      </c>
      <c r="BE132">
        <v>0</v>
      </c>
      <c r="BF132">
        <v>2775</v>
      </c>
      <c r="BG132">
        <v>24875</v>
      </c>
      <c r="BH132">
        <v>0</v>
      </c>
      <c r="BI132">
        <v>0</v>
      </c>
      <c r="BJ132">
        <v>21</v>
      </c>
      <c r="BK132">
        <v>0</v>
      </c>
      <c r="BL132">
        <v>0</v>
      </c>
      <c r="BM132">
        <v>0</v>
      </c>
      <c r="BN132">
        <v>8314</v>
      </c>
      <c r="BO132">
        <v>37082</v>
      </c>
      <c r="BP132">
        <v>15555</v>
      </c>
      <c r="BQ132">
        <v>11953</v>
      </c>
      <c r="BR132">
        <v>24046</v>
      </c>
      <c r="BS132">
        <v>0</v>
      </c>
      <c r="BT132">
        <v>0</v>
      </c>
      <c r="BU132">
        <v>89387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148</v>
      </c>
      <c r="CB132">
        <v>0</v>
      </c>
      <c r="CC132">
        <v>0</v>
      </c>
      <c r="CD132">
        <v>0</v>
      </c>
      <c r="CE132">
        <v>0</v>
      </c>
      <c r="CF132">
        <v>-166</v>
      </c>
      <c r="CG132">
        <v>9919</v>
      </c>
      <c r="CH132">
        <v>0</v>
      </c>
      <c r="CI132">
        <v>0</v>
      </c>
      <c r="CJ132">
        <v>0</v>
      </c>
      <c r="CK132">
        <v>18600</v>
      </c>
    </row>
    <row r="133" spans="1:89" x14ac:dyDescent="0.35">
      <c r="A133" t="s">
        <v>126</v>
      </c>
      <c r="B133">
        <f t="shared" si="44"/>
        <v>1722</v>
      </c>
      <c r="C133">
        <f t="shared" si="45"/>
        <v>4711</v>
      </c>
      <c r="D133">
        <f t="shared" si="46"/>
        <v>56703</v>
      </c>
      <c r="E133">
        <f t="shared" si="47"/>
        <v>1775</v>
      </c>
      <c r="F133">
        <f t="shared" si="48"/>
        <v>2234</v>
      </c>
      <c r="G133">
        <f t="shared" si="49"/>
        <v>10100</v>
      </c>
      <c r="H133">
        <f t="shared" si="50"/>
        <v>0</v>
      </c>
      <c r="I133">
        <f t="shared" si="51"/>
        <v>-2066</v>
      </c>
      <c r="J133">
        <f t="shared" si="52"/>
        <v>0</v>
      </c>
      <c r="K133">
        <f t="shared" si="53"/>
        <v>22536</v>
      </c>
      <c r="L133">
        <f t="shared" si="54"/>
        <v>294</v>
      </c>
      <c r="M133">
        <f t="shared" si="55"/>
        <v>2679</v>
      </c>
      <c r="N133">
        <f t="shared" si="56"/>
        <v>73511</v>
      </c>
      <c r="O133">
        <f t="shared" si="57"/>
        <v>6023</v>
      </c>
      <c r="P133">
        <f t="shared" si="58"/>
        <v>10600</v>
      </c>
      <c r="Q133">
        <f t="shared" si="59"/>
        <v>21</v>
      </c>
      <c r="R133">
        <f t="shared" si="60"/>
        <v>0</v>
      </c>
      <c r="S133">
        <f t="shared" si="61"/>
        <v>3361</v>
      </c>
      <c r="T133">
        <f t="shared" si="62"/>
        <v>7172</v>
      </c>
      <c r="U133">
        <f t="shared" si="63"/>
        <v>-16689</v>
      </c>
      <c r="V133">
        <f t="shared" si="64"/>
        <v>63136</v>
      </c>
      <c r="W133">
        <v>67293</v>
      </c>
      <c r="X133">
        <v>63860</v>
      </c>
      <c r="Y133">
        <f t="shared" si="65"/>
        <v>3433</v>
      </c>
      <c r="Z133">
        <v>22822</v>
      </c>
      <c r="AB133">
        <v>0</v>
      </c>
      <c r="AC133">
        <v>0</v>
      </c>
      <c r="AD133">
        <v>1722</v>
      </c>
      <c r="AE133">
        <v>4711</v>
      </c>
      <c r="AF133">
        <v>504</v>
      </c>
      <c r="AG133">
        <v>24680</v>
      </c>
      <c r="AH133">
        <v>28842</v>
      </c>
      <c r="AI133">
        <v>0</v>
      </c>
      <c r="AJ133">
        <v>960</v>
      </c>
      <c r="AK133">
        <v>1717</v>
      </c>
      <c r="AL133">
        <v>1775</v>
      </c>
      <c r="AM133">
        <v>0</v>
      </c>
      <c r="AN133">
        <v>0</v>
      </c>
      <c r="AO133">
        <v>0</v>
      </c>
      <c r="AP133">
        <v>0</v>
      </c>
      <c r="AQ133">
        <v>2234</v>
      </c>
      <c r="AR133">
        <v>0</v>
      </c>
      <c r="AS133">
        <v>10100</v>
      </c>
      <c r="AT133">
        <v>0</v>
      </c>
      <c r="AU133">
        <v>0</v>
      </c>
      <c r="AV133">
        <v>0</v>
      </c>
      <c r="AW133">
        <v>0</v>
      </c>
      <c r="AX133">
        <v>-2066</v>
      </c>
      <c r="AY133">
        <v>0</v>
      </c>
      <c r="AZ133">
        <v>0</v>
      </c>
      <c r="BA133">
        <v>6408</v>
      </c>
      <c r="BB133">
        <v>0</v>
      </c>
      <c r="BC133">
        <v>0</v>
      </c>
      <c r="BD133">
        <v>15684</v>
      </c>
      <c r="BE133">
        <v>0</v>
      </c>
      <c r="BF133">
        <v>444</v>
      </c>
      <c r="BG133">
        <v>0</v>
      </c>
      <c r="BH133">
        <v>0</v>
      </c>
      <c r="BI133">
        <v>0</v>
      </c>
      <c r="BJ133">
        <v>294</v>
      </c>
      <c r="BK133">
        <v>0</v>
      </c>
      <c r="BL133">
        <v>110</v>
      </c>
      <c r="BM133">
        <v>77</v>
      </c>
      <c r="BN133">
        <v>2492</v>
      </c>
      <c r="BO133">
        <v>39062</v>
      </c>
      <c r="BP133">
        <v>29645</v>
      </c>
      <c r="BQ133">
        <v>4804</v>
      </c>
      <c r="BR133">
        <v>6023</v>
      </c>
      <c r="BS133">
        <v>0</v>
      </c>
      <c r="BT133">
        <v>0</v>
      </c>
      <c r="BU133">
        <v>10600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21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3361</v>
      </c>
      <c r="CH133">
        <v>0</v>
      </c>
      <c r="CI133">
        <v>3631</v>
      </c>
      <c r="CJ133">
        <v>1437</v>
      </c>
      <c r="CK133">
        <v>2104</v>
      </c>
    </row>
    <row r="134" spans="1:89" x14ac:dyDescent="0.35">
      <c r="A134" t="s">
        <v>127</v>
      </c>
      <c r="B134">
        <f t="shared" si="44"/>
        <v>2324</v>
      </c>
      <c r="C134">
        <f t="shared" si="45"/>
        <v>2113</v>
      </c>
      <c r="D134">
        <f t="shared" si="46"/>
        <v>37055</v>
      </c>
      <c r="E134">
        <f t="shared" si="47"/>
        <v>194</v>
      </c>
      <c r="F134">
        <f t="shared" si="48"/>
        <v>1195</v>
      </c>
      <c r="G134">
        <f t="shared" si="49"/>
        <v>2179</v>
      </c>
      <c r="H134">
        <f t="shared" si="50"/>
        <v>377</v>
      </c>
      <c r="I134">
        <f t="shared" si="51"/>
        <v>2937</v>
      </c>
      <c r="J134">
        <f t="shared" si="52"/>
        <v>0</v>
      </c>
      <c r="K134">
        <f t="shared" si="53"/>
        <v>5553</v>
      </c>
      <c r="L134">
        <f t="shared" si="54"/>
        <v>7136</v>
      </c>
      <c r="M134">
        <f t="shared" si="55"/>
        <v>2304</v>
      </c>
      <c r="N134">
        <f t="shared" si="56"/>
        <v>16231</v>
      </c>
      <c r="O134">
        <f t="shared" si="57"/>
        <v>11293</v>
      </c>
      <c r="P134">
        <f t="shared" si="58"/>
        <v>27920</v>
      </c>
      <c r="Q134">
        <f t="shared" si="59"/>
        <v>0</v>
      </c>
      <c r="R134">
        <f t="shared" si="60"/>
        <v>1052</v>
      </c>
      <c r="S134">
        <f t="shared" si="61"/>
        <v>4180</v>
      </c>
      <c r="T134">
        <f t="shared" si="62"/>
        <v>2691</v>
      </c>
      <c r="U134">
        <f t="shared" si="63"/>
        <v>17099</v>
      </c>
      <c r="V134">
        <f t="shared" si="64"/>
        <v>41492</v>
      </c>
      <c r="W134">
        <v>46009</v>
      </c>
      <c r="X134">
        <v>44782</v>
      </c>
      <c r="Y134">
        <f t="shared" si="65"/>
        <v>1227</v>
      </c>
      <c r="Z134">
        <v>15961</v>
      </c>
      <c r="AB134">
        <v>0</v>
      </c>
      <c r="AC134">
        <v>1453</v>
      </c>
      <c r="AD134">
        <v>871</v>
      </c>
      <c r="AE134">
        <v>2113</v>
      </c>
      <c r="AF134">
        <v>0</v>
      </c>
      <c r="AG134">
        <v>15740</v>
      </c>
      <c r="AH134">
        <v>17145</v>
      </c>
      <c r="AI134">
        <v>194</v>
      </c>
      <c r="AJ134">
        <v>3294</v>
      </c>
      <c r="AK134">
        <v>682</v>
      </c>
      <c r="AL134">
        <v>194</v>
      </c>
      <c r="AM134">
        <v>0</v>
      </c>
      <c r="AN134">
        <v>0</v>
      </c>
      <c r="AO134">
        <v>1195</v>
      </c>
      <c r="AP134">
        <v>0</v>
      </c>
      <c r="AQ134">
        <v>0</v>
      </c>
      <c r="AR134">
        <v>0</v>
      </c>
      <c r="AS134">
        <v>2179</v>
      </c>
      <c r="AT134">
        <v>0</v>
      </c>
      <c r="AU134">
        <v>0</v>
      </c>
      <c r="AV134">
        <v>377</v>
      </c>
      <c r="AW134">
        <v>0</v>
      </c>
      <c r="AX134">
        <v>2937</v>
      </c>
      <c r="AY134">
        <v>0</v>
      </c>
      <c r="AZ134">
        <v>0</v>
      </c>
      <c r="BA134">
        <v>2794</v>
      </c>
      <c r="BB134">
        <v>0</v>
      </c>
      <c r="BC134">
        <v>0</v>
      </c>
      <c r="BD134">
        <v>0</v>
      </c>
      <c r="BE134">
        <v>781</v>
      </c>
      <c r="BF134">
        <v>1978</v>
      </c>
      <c r="BG134">
        <v>5623</v>
      </c>
      <c r="BH134">
        <v>0</v>
      </c>
      <c r="BI134">
        <v>0</v>
      </c>
      <c r="BJ134">
        <v>1513</v>
      </c>
      <c r="BK134">
        <v>0</v>
      </c>
      <c r="BL134">
        <v>73</v>
      </c>
      <c r="BM134">
        <v>0</v>
      </c>
      <c r="BN134">
        <v>2231</v>
      </c>
      <c r="BO134">
        <v>5744</v>
      </c>
      <c r="BP134">
        <v>8191</v>
      </c>
      <c r="BQ134">
        <v>2296</v>
      </c>
      <c r="BR134">
        <v>11293</v>
      </c>
      <c r="BS134">
        <v>0</v>
      </c>
      <c r="BT134">
        <v>0</v>
      </c>
      <c r="BU134">
        <v>27920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1052</v>
      </c>
      <c r="CG134">
        <v>4180</v>
      </c>
      <c r="CH134">
        <v>0</v>
      </c>
      <c r="CI134">
        <v>1531</v>
      </c>
      <c r="CJ134">
        <v>46</v>
      </c>
      <c r="CK134">
        <v>1114</v>
      </c>
    </row>
    <row r="135" spans="1:89" x14ac:dyDescent="0.35">
      <c r="A135" t="s">
        <v>128</v>
      </c>
      <c r="B135">
        <f t="shared" si="44"/>
        <v>1726</v>
      </c>
      <c r="C135">
        <f t="shared" si="45"/>
        <v>19003</v>
      </c>
      <c r="D135">
        <f t="shared" si="46"/>
        <v>260992</v>
      </c>
      <c r="E135">
        <f t="shared" si="47"/>
        <v>2364</v>
      </c>
      <c r="F135">
        <f t="shared" si="48"/>
        <v>16081</v>
      </c>
      <c r="G135">
        <f t="shared" si="49"/>
        <v>5786</v>
      </c>
      <c r="H135">
        <f t="shared" si="50"/>
        <v>3</v>
      </c>
      <c r="I135">
        <f t="shared" si="51"/>
        <v>3570</v>
      </c>
      <c r="J135">
        <f t="shared" si="52"/>
        <v>38</v>
      </c>
      <c r="K135">
        <f t="shared" si="53"/>
        <v>67776</v>
      </c>
      <c r="L135">
        <f t="shared" si="54"/>
        <v>17</v>
      </c>
      <c r="M135">
        <f t="shared" si="55"/>
        <v>2380</v>
      </c>
      <c r="N135">
        <f t="shared" si="56"/>
        <v>92108</v>
      </c>
      <c r="O135">
        <f t="shared" si="57"/>
        <v>18302</v>
      </c>
      <c r="P135">
        <f t="shared" si="58"/>
        <v>192194</v>
      </c>
      <c r="Q135">
        <f t="shared" si="59"/>
        <v>519</v>
      </c>
      <c r="R135">
        <f t="shared" si="60"/>
        <v>4901</v>
      </c>
      <c r="S135">
        <f t="shared" si="61"/>
        <v>42375</v>
      </c>
      <c r="T135">
        <f t="shared" si="62"/>
        <v>29337</v>
      </c>
      <c r="U135">
        <f t="shared" si="63"/>
        <v>177283</v>
      </c>
      <c r="V135">
        <f t="shared" si="64"/>
        <v>281721</v>
      </c>
      <c r="W135">
        <v>365980</v>
      </c>
      <c r="X135">
        <v>361138</v>
      </c>
      <c r="Y135">
        <f t="shared" si="65"/>
        <v>4842</v>
      </c>
      <c r="Z135">
        <v>94435</v>
      </c>
      <c r="AB135">
        <v>0</v>
      </c>
      <c r="AC135">
        <v>91</v>
      </c>
      <c r="AD135">
        <v>1635</v>
      </c>
      <c r="AE135">
        <v>19003</v>
      </c>
      <c r="AF135">
        <v>10060</v>
      </c>
      <c r="AG135">
        <v>119425</v>
      </c>
      <c r="AH135">
        <v>111078</v>
      </c>
      <c r="AI135">
        <v>417</v>
      </c>
      <c r="AJ135">
        <v>5566</v>
      </c>
      <c r="AK135">
        <v>14446</v>
      </c>
      <c r="AL135">
        <v>2364</v>
      </c>
      <c r="AM135">
        <v>0</v>
      </c>
      <c r="AN135">
        <v>0</v>
      </c>
      <c r="AO135">
        <v>0</v>
      </c>
      <c r="AP135">
        <v>16081</v>
      </c>
      <c r="AQ135">
        <v>0</v>
      </c>
      <c r="AR135">
        <v>0</v>
      </c>
      <c r="AS135">
        <v>5786</v>
      </c>
      <c r="AT135">
        <v>0</v>
      </c>
      <c r="AU135">
        <v>0</v>
      </c>
      <c r="AV135">
        <v>3</v>
      </c>
      <c r="AW135">
        <v>0</v>
      </c>
      <c r="AX135">
        <v>3570</v>
      </c>
      <c r="AY135">
        <v>38</v>
      </c>
      <c r="AZ135">
        <v>0</v>
      </c>
      <c r="BA135">
        <v>20743</v>
      </c>
      <c r="BB135">
        <v>0</v>
      </c>
      <c r="BC135">
        <v>0</v>
      </c>
      <c r="BD135">
        <v>34109</v>
      </c>
      <c r="BE135">
        <v>0</v>
      </c>
      <c r="BF135">
        <v>12924</v>
      </c>
      <c r="BG135">
        <v>0</v>
      </c>
      <c r="BH135">
        <v>0</v>
      </c>
      <c r="BI135">
        <v>0</v>
      </c>
      <c r="BJ135">
        <v>17</v>
      </c>
      <c r="BK135">
        <v>0</v>
      </c>
      <c r="BL135">
        <v>0</v>
      </c>
      <c r="BM135">
        <v>0</v>
      </c>
      <c r="BN135">
        <v>2380</v>
      </c>
      <c r="BO135">
        <v>68720</v>
      </c>
      <c r="BP135">
        <v>19235</v>
      </c>
      <c r="BQ135">
        <v>4153</v>
      </c>
      <c r="BR135">
        <v>18302</v>
      </c>
      <c r="BS135">
        <v>0</v>
      </c>
      <c r="BT135">
        <v>24240</v>
      </c>
      <c r="BU135">
        <v>127273</v>
      </c>
      <c r="BV135">
        <v>0</v>
      </c>
      <c r="BW135">
        <v>40681</v>
      </c>
      <c r="BX135">
        <v>0</v>
      </c>
      <c r="BY135">
        <v>0</v>
      </c>
      <c r="BZ135">
        <v>0</v>
      </c>
      <c r="CA135">
        <v>519</v>
      </c>
      <c r="CB135">
        <v>0</v>
      </c>
      <c r="CC135">
        <v>0</v>
      </c>
      <c r="CD135">
        <v>0</v>
      </c>
      <c r="CE135">
        <v>0</v>
      </c>
      <c r="CF135">
        <v>4901</v>
      </c>
      <c r="CG135">
        <v>42375</v>
      </c>
      <c r="CH135">
        <v>0</v>
      </c>
      <c r="CI135">
        <v>21241</v>
      </c>
      <c r="CJ135">
        <v>1536</v>
      </c>
      <c r="CK135">
        <v>6560</v>
      </c>
    </row>
    <row r="136" spans="1:89" x14ac:dyDescent="0.35">
      <c r="A136" t="s">
        <v>129</v>
      </c>
      <c r="B136">
        <f t="shared" si="44"/>
        <v>1607</v>
      </c>
      <c r="C136">
        <f t="shared" si="45"/>
        <v>13152</v>
      </c>
      <c r="D136">
        <f t="shared" si="46"/>
        <v>227350</v>
      </c>
      <c r="E136">
        <f t="shared" si="47"/>
        <v>13964</v>
      </c>
      <c r="F136">
        <f t="shared" si="48"/>
        <v>0</v>
      </c>
      <c r="G136">
        <f t="shared" si="49"/>
        <v>20231</v>
      </c>
      <c r="H136">
        <f t="shared" si="50"/>
        <v>14</v>
      </c>
      <c r="I136">
        <f t="shared" si="51"/>
        <v>989</v>
      </c>
      <c r="J136">
        <f t="shared" si="52"/>
        <v>19</v>
      </c>
      <c r="K136">
        <f t="shared" si="53"/>
        <v>34085</v>
      </c>
      <c r="L136">
        <f t="shared" si="54"/>
        <v>1595</v>
      </c>
      <c r="M136">
        <f t="shared" si="55"/>
        <v>15931</v>
      </c>
      <c r="N136">
        <f t="shared" si="56"/>
        <v>207488</v>
      </c>
      <c r="O136">
        <f t="shared" si="57"/>
        <v>19358</v>
      </c>
      <c r="P136">
        <f t="shared" si="58"/>
        <v>47500</v>
      </c>
      <c r="Q136">
        <f t="shared" si="59"/>
        <v>32</v>
      </c>
      <c r="R136">
        <f t="shared" si="60"/>
        <v>0</v>
      </c>
      <c r="S136">
        <f t="shared" si="61"/>
        <v>16142</v>
      </c>
      <c r="T136">
        <f t="shared" si="62"/>
        <v>38419</v>
      </c>
      <c r="U136">
        <f t="shared" si="63"/>
        <v>30237</v>
      </c>
      <c r="V136">
        <f t="shared" si="64"/>
        <v>242109</v>
      </c>
      <c r="W136">
        <v>249373</v>
      </c>
      <c r="X136">
        <v>245806</v>
      </c>
      <c r="Y136">
        <f t="shared" si="65"/>
        <v>3567</v>
      </c>
      <c r="Z136">
        <v>90256</v>
      </c>
      <c r="AB136">
        <v>0</v>
      </c>
      <c r="AC136">
        <v>33</v>
      </c>
      <c r="AD136">
        <v>1574</v>
      </c>
      <c r="AE136">
        <v>13152</v>
      </c>
      <c r="AF136">
        <v>0</v>
      </c>
      <c r="AG136">
        <v>81162</v>
      </c>
      <c r="AH136">
        <v>136445</v>
      </c>
      <c r="AI136">
        <v>2146</v>
      </c>
      <c r="AJ136">
        <v>2884</v>
      </c>
      <c r="AK136">
        <v>4713</v>
      </c>
      <c r="AL136">
        <v>13964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20231</v>
      </c>
      <c r="AT136">
        <v>0</v>
      </c>
      <c r="AU136">
        <v>0</v>
      </c>
      <c r="AV136">
        <v>14</v>
      </c>
      <c r="AW136">
        <v>19</v>
      </c>
      <c r="AX136">
        <v>989</v>
      </c>
      <c r="AY136">
        <v>0</v>
      </c>
      <c r="AZ136">
        <v>0</v>
      </c>
      <c r="BA136">
        <v>20881</v>
      </c>
      <c r="BB136">
        <v>0</v>
      </c>
      <c r="BC136">
        <v>0</v>
      </c>
      <c r="BD136">
        <v>7093</v>
      </c>
      <c r="BE136">
        <v>220</v>
      </c>
      <c r="BF136">
        <v>5891</v>
      </c>
      <c r="BG136">
        <v>0</v>
      </c>
      <c r="BH136">
        <v>0</v>
      </c>
      <c r="BI136">
        <v>0</v>
      </c>
      <c r="BJ136">
        <v>1595</v>
      </c>
      <c r="BK136">
        <v>0</v>
      </c>
      <c r="BL136">
        <v>3906</v>
      </c>
      <c r="BM136">
        <v>529</v>
      </c>
      <c r="BN136">
        <v>11496</v>
      </c>
      <c r="BO136">
        <v>96126</v>
      </c>
      <c r="BP136">
        <v>101992</v>
      </c>
      <c r="BQ136">
        <v>9370</v>
      </c>
      <c r="BR136">
        <v>19358</v>
      </c>
      <c r="BS136">
        <v>0</v>
      </c>
      <c r="BT136">
        <v>0</v>
      </c>
      <c r="BU136">
        <v>47500</v>
      </c>
      <c r="BV136">
        <v>0</v>
      </c>
      <c r="BW136">
        <v>0</v>
      </c>
      <c r="BX136">
        <v>0</v>
      </c>
      <c r="BY136">
        <v>0</v>
      </c>
      <c r="BZ136">
        <v>0</v>
      </c>
      <c r="CA136">
        <v>32</v>
      </c>
      <c r="CB136">
        <v>0</v>
      </c>
      <c r="CC136">
        <v>0</v>
      </c>
      <c r="CD136">
        <v>0</v>
      </c>
      <c r="CE136">
        <v>0</v>
      </c>
      <c r="CF136">
        <v>0</v>
      </c>
      <c r="CG136">
        <v>16142</v>
      </c>
      <c r="CH136">
        <v>11060</v>
      </c>
      <c r="CI136">
        <v>24165</v>
      </c>
      <c r="CJ136">
        <v>2549</v>
      </c>
      <c r="CK136">
        <v>645</v>
      </c>
    </row>
    <row r="137" spans="1:89" x14ac:dyDescent="0.35">
      <c r="A137" t="s">
        <v>130</v>
      </c>
      <c r="B137">
        <f t="shared" si="44"/>
        <v>11871</v>
      </c>
      <c r="C137">
        <f t="shared" si="45"/>
        <v>13016</v>
      </c>
      <c r="D137">
        <f t="shared" si="46"/>
        <v>95082</v>
      </c>
      <c r="E137">
        <f t="shared" si="47"/>
        <v>1532</v>
      </c>
      <c r="F137">
        <f t="shared" si="48"/>
        <v>1404</v>
      </c>
      <c r="G137">
        <f t="shared" si="49"/>
        <v>5094</v>
      </c>
      <c r="H137">
        <f t="shared" si="50"/>
        <v>0</v>
      </c>
      <c r="I137">
        <f t="shared" si="51"/>
        <v>-1444</v>
      </c>
      <c r="J137">
        <f t="shared" si="52"/>
        <v>0</v>
      </c>
      <c r="K137">
        <f t="shared" si="53"/>
        <v>37806</v>
      </c>
      <c r="L137">
        <f t="shared" si="54"/>
        <v>523</v>
      </c>
      <c r="M137">
        <f t="shared" si="55"/>
        <v>7081</v>
      </c>
      <c r="N137">
        <f t="shared" si="56"/>
        <v>101874</v>
      </c>
      <c r="O137">
        <f t="shared" si="57"/>
        <v>6346</v>
      </c>
      <c r="P137">
        <f t="shared" si="58"/>
        <v>46186</v>
      </c>
      <c r="Q137">
        <f t="shared" si="59"/>
        <v>37</v>
      </c>
      <c r="R137">
        <f t="shared" si="60"/>
        <v>423</v>
      </c>
      <c r="S137">
        <f t="shared" si="61"/>
        <v>8441</v>
      </c>
      <c r="T137">
        <f t="shared" si="62"/>
        <v>8659</v>
      </c>
      <c r="U137">
        <f t="shared" si="63"/>
        <v>11838</v>
      </c>
      <c r="V137">
        <f t="shared" si="64"/>
        <v>119969</v>
      </c>
      <c r="W137">
        <v>118347</v>
      </c>
      <c r="X137">
        <v>113034</v>
      </c>
      <c r="Y137">
        <f t="shared" si="65"/>
        <v>5313</v>
      </c>
      <c r="Z137">
        <v>35446</v>
      </c>
      <c r="AB137">
        <v>0</v>
      </c>
      <c r="AC137">
        <v>1193</v>
      </c>
      <c r="AD137">
        <v>10678</v>
      </c>
      <c r="AE137">
        <v>13016</v>
      </c>
      <c r="AF137">
        <v>0</v>
      </c>
      <c r="AG137">
        <v>37954</v>
      </c>
      <c r="AH137">
        <v>55869</v>
      </c>
      <c r="AI137">
        <v>0</v>
      </c>
      <c r="AJ137">
        <v>388</v>
      </c>
      <c r="AK137">
        <v>871</v>
      </c>
      <c r="AL137">
        <v>1532</v>
      </c>
      <c r="AM137">
        <v>0</v>
      </c>
      <c r="AN137">
        <v>0</v>
      </c>
      <c r="AO137">
        <v>0</v>
      </c>
      <c r="AP137">
        <v>1404</v>
      </c>
      <c r="AQ137">
        <v>0</v>
      </c>
      <c r="AR137">
        <v>0</v>
      </c>
      <c r="AS137">
        <v>5094</v>
      </c>
      <c r="AT137">
        <v>0</v>
      </c>
      <c r="AU137">
        <v>0</v>
      </c>
      <c r="AV137">
        <v>0</v>
      </c>
      <c r="AW137">
        <v>0</v>
      </c>
      <c r="AX137">
        <v>-1444</v>
      </c>
      <c r="AY137">
        <v>0</v>
      </c>
      <c r="AZ137">
        <v>0</v>
      </c>
      <c r="BA137">
        <v>6426</v>
      </c>
      <c r="BB137">
        <v>0</v>
      </c>
      <c r="BC137">
        <v>0</v>
      </c>
      <c r="BD137">
        <v>29565</v>
      </c>
      <c r="BE137">
        <v>0</v>
      </c>
      <c r="BF137">
        <v>1815</v>
      </c>
      <c r="BG137">
        <v>0</v>
      </c>
      <c r="BH137">
        <v>0</v>
      </c>
      <c r="BI137">
        <v>0</v>
      </c>
      <c r="BJ137">
        <v>523</v>
      </c>
      <c r="BK137">
        <v>0</v>
      </c>
      <c r="BL137">
        <v>870</v>
      </c>
      <c r="BM137">
        <v>1933</v>
      </c>
      <c r="BN137">
        <v>4278</v>
      </c>
      <c r="BO137">
        <v>12376</v>
      </c>
      <c r="BP137">
        <v>82579</v>
      </c>
      <c r="BQ137">
        <v>6919</v>
      </c>
      <c r="BR137">
        <v>6346</v>
      </c>
      <c r="BS137">
        <v>0</v>
      </c>
      <c r="BT137">
        <v>0</v>
      </c>
      <c r="BU137">
        <v>46186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37</v>
      </c>
      <c r="CB137">
        <v>0</v>
      </c>
      <c r="CC137">
        <v>0</v>
      </c>
      <c r="CD137">
        <v>0</v>
      </c>
      <c r="CE137">
        <v>0</v>
      </c>
      <c r="CF137">
        <v>423</v>
      </c>
      <c r="CG137">
        <v>8441</v>
      </c>
      <c r="CH137">
        <v>0</v>
      </c>
      <c r="CI137">
        <v>5165</v>
      </c>
      <c r="CJ137">
        <v>1010</v>
      </c>
      <c r="CK137">
        <v>2484</v>
      </c>
    </row>
    <row r="138" spans="1:89" x14ac:dyDescent="0.35">
      <c r="A138" t="s">
        <v>131</v>
      </c>
      <c r="B138">
        <f t="shared" si="44"/>
        <v>9</v>
      </c>
      <c r="C138">
        <f t="shared" si="45"/>
        <v>3177</v>
      </c>
      <c r="D138">
        <f t="shared" si="46"/>
        <v>171675</v>
      </c>
      <c r="E138">
        <f t="shared" si="47"/>
        <v>1943</v>
      </c>
      <c r="F138">
        <f t="shared" si="48"/>
        <v>2372</v>
      </c>
      <c r="G138">
        <f t="shared" si="49"/>
        <v>2845</v>
      </c>
      <c r="H138">
        <f t="shared" si="50"/>
        <v>0</v>
      </c>
      <c r="I138">
        <f t="shared" si="51"/>
        <v>3287</v>
      </c>
      <c r="J138">
        <f t="shared" si="52"/>
        <v>0</v>
      </c>
      <c r="K138">
        <f t="shared" si="53"/>
        <v>15044</v>
      </c>
      <c r="L138">
        <f t="shared" si="54"/>
        <v>330</v>
      </c>
      <c r="M138">
        <f t="shared" si="55"/>
        <v>17506</v>
      </c>
      <c r="N138">
        <f t="shared" si="56"/>
        <v>84085</v>
      </c>
      <c r="O138">
        <f t="shared" si="57"/>
        <v>25677</v>
      </c>
      <c r="P138">
        <f t="shared" si="58"/>
        <v>78318</v>
      </c>
      <c r="Q138">
        <f t="shared" si="59"/>
        <v>0</v>
      </c>
      <c r="R138">
        <f t="shared" si="60"/>
        <v>3704</v>
      </c>
      <c r="S138">
        <f t="shared" si="61"/>
        <v>10265</v>
      </c>
      <c r="T138">
        <f t="shared" si="62"/>
        <v>16140</v>
      </c>
      <c r="U138">
        <f t="shared" si="63"/>
        <v>70330</v>
      </c>
      <c r="V138">
        <f t="shared" si="64"/>
        <v>174861</v>
      </c>
      <c r="W138">
        <v>155084</v>
      </c>
      <c r="X138">
        <v>146196</v>
      </c>
      <c r="Y138">
        <f t="shared" si="65"/>
        <v>8888</v>
      </c>
      <c r="Z138">
        <v>49522</v>
      </c>
      <c r="AB138">
        <v>0</v>
      </c>
      <c r="AC138">
        <v>9</v>
      </c>
      <c r="AD138">
        <v>0</v>
      </c>
      <c r="AE138">
        <v>3177</v>
      </c>
      <c r="AF138">
        <v>2</v>
      </c>
      <c r="AG138">
        <v>79061</v>
      </c>
      <c r="AH138">
        <v>86487</v>
      </c>
      <c r="AI138">
        <v>96</v>
      </c>
      <c r="AJ138">
        <v>4169</v>
      </c>
      <c r="AK138">
        <v>1860</v>
      </c>
      <c r="AL138">
        <v>1943</v>
      </c>
      <c r="AM138">
        <v>0</v>
      </c>
      <c r="AN138">
        <v>0</v>
      </c>
      <c r="AO138">
        <v>2994</v>
      </c>
      <c r="AP138">
        <v>0</v>
      </c>
      <c r="AQ138">
        <v>-622</v>
      </c>
      <c r="AR138">
        <v>0</v>
      </c>
      <c r="AS138">
        <v>2845</v>
      </c>
      <c r="AT138">
        <v>0</v>
      </c>
      <c r="AU138">
        <v>0</v>
      </c>
      <c r="AV138">
        <v>0</v>
      </c>
      <c r="AW138">
        <v>0</v>
      </c>
      <c r="AX138">
        <v>3287</v>
      </c>
      <c r="AY138">
        <v>0</v>
      </c>
      <c r="AZ138">
        <v>0</v>
      </c>
      <c r="BA138">
        <v>45</v>
      </c>
      <c r="BB138">
        <v>0</v>
      </c>
      <c r="BC138">
        <v>0</v>
      </c>
      <c r="BD138">
        <v>12319</v>
      </c>
      <c r="BE138">
        <v>0</v>
      </c>
      <c r="BF138">
        <v>2680</v>
      </c>
      <c r="BG138">
        <v>0</v>
      </c>
      <c r="BH138">
        <v>0</v>
      </c>
      <c r="BI138">
        <v>0</v>
      </c>
      <c r="BJ138">
        <v>330</v>
      </c>
      <c r="BK138">
        <v>303</v>
      </c>
      <c r="BL138">
        <v>11039</v>
      </c>
      <c r="BM138">
        <v>998</v>
      </c>
      <c r="BN138">
        <v>5166</v>
      </c>
      <c r="BO138">
        <v>35673</v>
      </c>
      <c r="BP138">
        <v>48412</v>
      </c>
      <c r="BQ138">
        <v>0</v>
      </c>
      <c r="BR138">
        <v>25677</v>
      </c>
      <c r="BS138">
        <v>0</v>
      </c>
      <c r="BT138">
        <v>0</v>
      </c>
      <c r="BU138">
        <v>78318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0</v>
      </c>
      <c r="CC138">
        <v>0</v>
      </c>
      <c r="CD138">
        <v>0</v>
      </c>
      <c r="CE138">
        <v>0</v>
      </c>
      <c r="CF138">
        <v>3704</v>
      </c>
      <c r="CG138">
        <v>10265</v>
      </c>
      <c r="CH138">
        <v>0</v>
      </c>
      <c r="CI138">
        <v>11217</v>
      </c>
      <c r="CJ138">
        <v>747</v>
      </c>
      <c r="CK138">
        <v>4176</v>
      </c>
    </row>
    <row r="139" spans="1:89" x14ac:dyDescent="0.35">
      <c r="A139" t="s">
        <v>132</v>
      </c>
      <c r="B139">
        <f t="shared" si="44"/>
        <v>8582</v>
      </c>
      <c r="C139">
        <f t="shared" si="45"/>
        <v>7124</v>
      </c>
      <c r="D139">
        <f t="shared" si="46"/>
        <v>111448</v>
      </c>
      <c r="E139">
        <f t="shared" si="47"/>
        <v>1037</v>
      </c>
      <c r="F139">
        <f t="shared" si="48"/>
        <v>11584</v>
      </c>
      <c r="G139">
        <f t="shared" si="49"/>
        <v>607</v>
      </c>
      <c r="H139">
        <f t="shared" si="50"/>
        <v>0</v>
      </c>
      <c r="I139">
        <f t="shared" si="51"/>
        <v>14276</v>
      </c>
      <c r="J139">
        <f t="shared" si="52"/>
        <v>108</v>
      </c>
      <c r="K139">
        <f t="shared" si="53"/>
        <v>89752</v>
      </c>
      <c r="L139">
        <f t="shared" si="54"/>
        <v>96</v>
      </c>
      <c r="M139">
        <f t="shared" si="55"/>
        <v>7826</v>
      </c>
      <c r="N139">
        <f t="shared" si="56"/>
        <v>75517</v>
      </c>
      <c r="O139">
        <f t="shared" si="57"/>
        <v>8775</v>
      </c>
      <c r="P139">
        <f t="shared" si="58"/>
        <v>108283</v>
      </c>
      <c r="Q139">
        <f t="shared" si="59"/>
        <v>0</v>
      </c>
      <c r="R139">
        <f t="shared" si="60"/>
        <v>2</v>
      </c>
      <c r="S139">
        <f t="shared" si="61"/>
        <v>11797</v>
      </c>
      <c r="T139">
        <f t="shared" si="62"/>
        <v>48069</v>
      </c>
      <c r="U139">
        <f t="shared" si="63"/>
        <v>58286</v>
      </c>
      <c r="V139">
        <f t="shared" si="64"/>
        <v>127154</v>
      </c>
      <c r="W139">
        <v>242658</v>
      </c>
      <c r="X139">
        <v>218763</v>
      </c>
      <c r="Y139">
        <f t="shared" si="65"/>
        <v>23895</v>
      </c>
      <c r="Z139">
        <v>56591</v>
      </c>
      <c r="AB139">
        <v>0</v>
      </c>
      <c r="AC139">
        <v>139</v>
      </c>
      <c r="AD139">
        <v>8443</v>
      </c>
      <c r="AE139">
        <v>7124</v>
      </c>
      <c r="AF139">
        <v>285</v>
      </c>
      <c r="AG139">
        <v>57288</v>
      </c>
      <c r="AH139">
        <v>49881</v>
      </c>
      <c r="AI139">
        <v>0</v>
      </c>
      <c r="AJ139">
        <v>2938</v>
      </c>
      <c r="AK139">
        <v>1056</v>
      </c>
      <c r="AL139">
        <v>1037</v>
      </c>
      <c r="AM139">
        <v>0</v>
      </c>
      <c r="AN139">
        <v>0</v>
      </c>
      <c r="AO139">
        <v>346</v>
      </c>
      <c r="AP139">
        <v>0</v>
      </c>
      <c r="AQ139">
        <v>11238</v>
      </c>
      <c r="AR139">
        <v>0</v>
      </c>
      <c r="AS139">
        <v>607</v>
      </c>
      <c r="AT139">
        <v>0</v>
      </c>
      <c r="AU139">
        <v>0</v>
      </c>
      <c r="AV139">
        <v>0</v>
      </c>
      <c r="AW139">
        <v>108</v>
      </c>
      <c r="AX139">
        <v>14276</v>
      </c>
      <c r="AY139">
        <v>0</v>
      </c>
      <c r="AZ139">
        <v>0</v>
      </c>
      <c r="BA139">
        <v>18468</v>
      </c>
      <c r="BB139">
        <v>0</v>
      </c>
      <c r="BC139">
        <v>0</v>
      </c>
      <c r="BD139">
        <v>67048</v>
      </c>
      <c r="BE139">
        <v>0</v>
      </c>
      <c r="BF139">
        <v>4236</v>
      </c>
      <c r="BG139">
        <v>0</v>
      </c>
      <c r="BH139">
        <v>0</v>
      </c>
      <c r="BI139">
        <v>50</v>
      </c>
      <c r="BJ139">
        <v>46</v>
      </c>
      <c r="BK139">
        <v>0</v>
      </c>
      <c r="BL139">
        <v>1288</v>
      </c>
      <c r="BM139">
        <v>2638</v>
      </c>
      <c r="BN139">
        <v>3900</v>
      </c>
      <c r="BO139">
        <v>52063</v>
      </c>
      <c r="BP139">
        <v>1671</v>
      </c>
      <c r="BQ139">
        <v>21783</v>
      </c>
      <c r="BR139">
        <v>8775</v>
      </c>
      <c r="BS139">
        <v>0</v>
      </c>
      <c r="BT139">
        <v>16400</v>
      </c>
      <c r="BU139">
        <v>84283</v>
      </c>
      <c r="BV139">
        <v>0</v>
      </c>
      <c r="BW139">
        <v>7600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2</v>
      </c>
      <c r="CG139">
        <v>11797</v>
      </c>
      <c r="CH139">
        <v>0</v>
      </c>
      <c r="CI139">
        <v>35504</v>
      </c>
      <c r="CJ139">
        <v>10767</v>
      </c>
      <c r="CK139">
        <v>1798</v>
      </c>
    </row>
    <row r="140" spans="1:89" x14ac:dyDescent="0.35">
      <c r="A140" t="s">
        <v>133</v>
      </c>
      <c r="B140">
        <f t="shared" si="44"/>
        <v>1500</v>
      </c>
      <c r="C140">
        <f t="shared" si="45"/>
        <v>22085</v>
      </c>
      <c r="D140">
        <f t="shared" si="46"/>
        <v>216511</v>
      </c>
      <c r="E140">
        <f t="shared" si="47"/>
        <v>957</v>
      </c>
      <c r="F140">
        <f t="shared" si="48"/>
        <v>35376</v>
      </c>
      <c r="G140">
        <f t="shared" si="49"/>
        <v>22023</v>
      </c>
      <c r="H140">
        <f t="shared" si="50"/>
        <v>14600</v>
      </c>
      <c r="I140">
        <f t="shared" si="51"/>
        <v>-10560</v>
      </c>
      <c r="J140">
        <f t="shared" si="52"/>
        <v>0</v>
      </c>
      <c r="K140">
        <f t="shared" si="53"/>
        <v>27990</v>
      </c>
      <c r="L140">
        <f t="shared" si="54"/>
        <v>19034</v>
      </c>
      <c r="M140">
        <f t="shared" si="55"/>
        <v>28025</v>
      </c>
      <c r="N140">
        <f t="shared" si="56"/>
        <v>106100</v>
      </c>
      <c r="O140">
        <f t="shared" si="57"/>
        <v>24576</v>
      </c>
      <c r="P140">
        <f t="shared" si="58"/>
        <v>162326</v>
      </c>
      <c r="Q140">
        <f t="shared" si="59"/>
        <v>135</v>
      </c>
      <c r="R140">
        <f t="shared" si="60"/>
        <v>10000</v>
      </c>
      <c r="S140">
        <f t="shared" si="61"/>
        <v>14425</v>
      </c>
      <c r="T140">
        <f t="shared" si="62"/>
        <v>59979</v>
      </c>
      <c r="U140">
        <f t="shared" si="63"/>
        <v>99817</v>
      </c>
      <c r="V140">
        <f t="shared" si="64"/>
        <v>240096</v>
      </c>
      <c r="W140">
        <v>315072</v>
      </c>
      <c r="X140">
        <v>311092</v>
      </c>
      <c r="Y140">
        <f t="shared" si="65"/>
        <v>3980</v>
      </c>
      <c r="Z140">
        <v>75645</v>
      </c>
      <c r="AB140">
        <v>0</v>
      </c>
      <c r="AC140">
        <v>671</v>
      </c>
      <c r="AD140">
        <v>829</v>
      </c>
      <c r="AE140">
        <v>22085</v>
      </c>
      <c r="AF140">
        <v>36</v>
      </c>
      <c r="AG140">
        <v>101394</v>
      </c>
      <c r="AH140">
        <v>105682</v>
      </c>
      <c r="AI140">
        <v>2513</v>
      </c>
      <c r="AJ140">
        <v>4766</v>
      </c>
      <c r="AK140">
        <v>2120</v>
      </c>
      <c r="AL140">
        <v>957</v>
      </c>
      <c r="AM140">
        <v>0</v>
      </c>
      <c r="AN140">
        <v>0</v>
      </c>
      <c r="AO140">
        <v>33406</v>
      </c>
      <c r="AP140">
        <v>1970</v>
      </c>
      <c r="AQ140">
        <v>0</v>
      </c>
      <c r="AR140">
        <v>0</v>
      </c>
      <c r="AS140">
        <v>22023</v>
      </c>
      <c r="AT140">
        <v>0</v>
      </c>
      <c r="AU140">
        <v>0</v>
      </c>
      <c r="AV140">
        <v>14600</v>
      </c>
      <c r="AW140">
        <v>0</v>
      </c>
      <c r="AX140">
        <v>-10560</v>
      </c>
      <c r="AY140">
        <v>0</v>
      </c>
      <c r="AZ140">
        <v>0</v>
      </c>
      <c r="BA140">
        <v>21340</v>
      </c>
      <c r="BB140">
        <v>0</v>
      </c>
      <c r="BC140">
        <v>0</v>
      </c>
      <c r="BD140">
        <v>0</v>
      </c>
      <c r="BE140">
        <v>0</v>
      </c>
      <c r="BF140">
        <v>6650</v>
      </c>
      <c r="BG140">
        <v>18607</v>
      </c>
      <c r="BH140">
        <v>0</v>
      </c>
      <c r="BI140">
        <v>0</v>
      </c>
      <c r="BJ140">
        <v>427</v>
      </c>
      <c r="BK140">
        <v>0</v>
      </c>
      <c r="BL140">
        <v>5052</v>
      </c>
      <c r="BM140">
        <v>0</v>
      </c>
      <c r="BN140">
        <v>22973</v>
      </c>
      <c r="BO140">
        <v>15068</v>
      </c>
      <c r="BP140">
        <v>81948</v>
      </c>
      <c r="BQ140">
        <v>9084</v>
      </c>
      <c r="BR140">
        <v>24576</v>
      </c>
      <c r="BS140">
        <v>0</v>
      </c>
      <c r="BT140">
        <v>0</v>
      </c>
      <c r="BU140">
        <v>162326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135</v>
      </c>
      <c r="CB140">
        <v>0</v>
      </c>
      <c r="CC140">
        <v>0</v>
      </c>
      <c r="CD140">
        <v>0</v>
      </c>
      <c r="CE140">
        <v>10000</v>
      </c>
      <c r="CF140">
        <v>0</v>
      </c>
      <c r="CG140">
        <v>14425</v>
      </c>
      <c r="CH140">
        <v>0</v>
      </c>
      <c r="CI140">
        <v>36173</v>
      </c>
      <c r="CJ140">
        <v>0</v>
      </c>
      <c r="CK140">
        <v>23806</v>
      </c>
    </row>
    <row r="141" spans="1:89" x14ac:dyDescent="0.35">
      <c r="A141" t="s">
        <v>134</v>
      </c>
      <c r="B141">
        <f t="shared" si="44"/>
        <v>8082</v>
      </c>
      <c r="C141">
        <f t="shared" si="45"/>
        <v>14091</v>
      </c>
      <c r="D141">
        <f t="shared" si="46"/>
        <v>111647</v>
      </c>
      <c r="E141">
        <f t="shared" si="47"/>
        <v>2202</v>
      </c>
      <c r="F141">
        <f t="shared" si="48"/>
        <v>6184</v>
      </c>
      <c r="G141">
        <f t="shared" si="49"/>
        <v>2102</v>
      </c>
      <c r="H141">
        <f t="shared" si="50"/>
        <v>12454</v>
      </c>
      <c r="I141">
        <f t="shared" si="51"/>
        <v>-27</v>
      </c>
      <c r="J141">
        <f t="shared" si="52"/>
        <v>69</v>
      </c>
      <c r="K141">
        <f t="shared" si="53"/>
        <v>56294</v>
      </c>
      <c r="L141">
        <f t="shared" si="54"/>
        <v>443</v>
      </c>
      <c r="M141">
        <f t="shared" si="55"/>
        <v>779</v>
      </c>
      <c r="N141">
        <f t="shared" si="56"/>
        <v>80335</v>
      </c>
      <c r="O141">
        <f t="shared" si="57"/>
        <v>16116</v>
      </c>
      <c r="P141">
        <f t="shared" si="58"/>
        <v>89396</v>
      </c>
      <c r="Q141">
        <f t="shared" si="59"/>
        <v>11</v>
      </c>
      <c r="R141">
        <f t="shared" si="60"/>
        <v>0</v>
      </c>
      <c r="S141">
        <f t="shared" si="61"/>
        <v>8574</v>
      </c>
      <c r="T141">
        <f t="shared" si="62"/>
        <v>19890</v>
      </c>
      <c r="U141">
        <f t="shared" si="63"/>
        <v>39615</v>
      </c>
      <c r="V141">
        <f t="shared" si="64"/>
        <v>133820</v>
      </c>
      <c r="W141">
        <v>148148</v>
      </c>
      <c r="X141">
        <v>138809</v>
      </c>
      <c r="Y141">
        <f t="shared" si="65"/>
        <v>9339</v>
      </c>
      <c r="Z141">
        <v>43917</v>
      </c>
      <c r="AB141">
        <v>0</v>
      </c>
      <c r="AC141">
        <v>150</v>
      </c>
      <c r="AD141">
        <v>7932</v>
      </c>
      <c r="AE141">
        <v>14091</v>
      </c>
      <c r="AF141">
        <v>562</v>
      </c>
      <c r="AG141">
        <v>62152</v>
      </c>
      <c r="AH141">
        <v>40358</v>
      </c>
      <c r="AI141">
        <v>5264</v>
      </c>
      <c r="AJ141">
        <v>1571</v>
      </c>
      <c r="AK141">
        <v>1740</v>
      </c>
      <c r="AL141">
        <v>798</v>
      </c>
      <c r="AM141">
        <v>1152</v>
      </c>
      <c r="AN141">
        <v>252</v>
      </c>
      <c r="AO141">
        <v>3356</v>
      </c>
      <c r="AP141">
        <v>165</v>
      </c>
      <c r="AQ141">
        <v>2663</v>
      </c>
      <c r="AR141">
        <v>0</v>
      </c>
      <c r="AS141">
        <v>2102</v>
      </c>
      <c r="AT141">
        <v>0</v>
      </c>
      <c r="AU141">
        <v>0</v>
      </c>
      <c r="AV141">
        <v>12454</v>
      </c>
      <c r="AW141">
        <v>0</v>
      </c>
      <c r="AX141">
        <v>-27</v>
      </c>
      <c r="AY141">
        <v>69</v>
      </c>
      <c r="AZ141">
        <v>0</v>
      </c>
      <c r="BA141">
        <v>956</v>
      </c>
      <c r="BB141">
        <v>0</v>
      </c>
      <c r="BC141">
        <v>0</v>
      </c>
      <c r="BD141">
        <v>34601</v>
      </c>
      <c r="BE141">
        <v>0</v>
      </c>
      <c r="BF141">
        <v>20737</v>
      </c>
      <c r="BG141">
        <v>0</v>
      </c>
      <c r="BH141">
        <v>0</v>
      </c>
      <c r="BI141">
        <v>0</v>
      </c>
      <c r="BJ141">
        <v>443</v>
      </c>
      <c r="BK141">
        <v>0</v>
      </c>
      <c r="BL141">
        <v>0</v>
      </c>
      <c r="BM141">
        <v>0</v>
      </c>
      <c r="BN141">
        <v>779</v>
      </c>
      <c r="BO141">
        <v>39299</v>
      </c>
      <c r="BP141">
        <v>33740</v>
      </c>
      <c r="BQ141">
        <v>7296</v>
      </c>
      <c r="BR141">
        <v>16116</v>
      </c>
      <c r="BS141">
        <v>0</v>
      </c>
      <c r="BT141">
        <v>0</v>
      </c>
      <c r="BU141">
        <v>89396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11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8574</v>
      </c>
      <c r="CH141">
        <v>0</v>
      </c>
      <c r="CI141">
        <v>7864</v>
      </c>
      <c r="CJ141">
        <v>3551</v>
      </c>
      <c r="CK141">
        <v>8475</v>
      </c>
    </row>
    <row r="142" spans="1:89" x14ac:dyDescent="0.35">
      <c r="A142" t="s">
        <v>135</v>
      </c>
      <c r="B142">
        <f t="shared" si="44"/>
        <v>2164</v>
      </c>
      <c r="C142">
        <f t="shared" si="45"/>
        <v>26748</v>
      </c>
      <c r="D142">
        <f t="shared" si="46"/>
        <v>96532</v>
      </c>
      <c r="E142">
        <f t="shared" si="47"/>
        <v>18</v>
      </c>
      <c r="F142">
        <f t="shared" si="48"/>
        <v>0</v>
      </c>
      <c r="G142">
        <f t="shared" si="49"/>
        <v>2079</v>
      </c>
      <c r="H142">
        <f t="shared" si="50"/>
        <v>0</v>
      </c>
      <c r="I142">
        <f t="shared" si="51"/>
        <v>7052</v>
      </c>
      <c r="J142">
        <f t="shared" si="52"/>
        <v>19</v>
      </c>
      <c r="K142">
        <f t="shared" si="53"/>
        <v>9143</v>
      </c>
      <c r="L142">
        <f t="shared" si="54"/>
        <v>9</v>
      </c>
      <c r="M142">
        <f t="shared" si="55"/>
        <v>3020</v>
      </c>
      <c r="N142">
        <f t="shared" si="56"/>
        <v>57166</v>
      </c>
      <c r="O142">
        <f t="shared" si="57"/>
        <v>12849</v>
      </c>
      <c r="P142">
        <f t="shared" si="58"/>
        <v>45190</v>
      </c>
      <c r="Q142">
        <f t="shared" si="59"/>
        <v>94</v>
      </c>
      <c r="R142">
        <f t="shared" si="60"/>
        <v>1478</v>
      </c>
      <c r="S142">
        <f t="shared" si="61"/>
        <v>6388</v>
      </c>
      <c r="T142">
        <f t="shared" si="62"/>
        <v>23618</v>
      </c>
      <c r="U142">
        <f t="shared" si="63"/>
        <v>62517</v>
      </c>
      <c r="V142">
        <f t="shared" si="64"/>
        <v>125444</v>
      </c>
      <c r="W142">
        <v>133230</v>
      </c>
      <c r="X142">
        <v>130915</v>
      </c>
      <c r="Y142">
        <f t="shared" si="65"/>
        <v>2315</v>
      </c>
      <c r="Z142">
        <v>50847</v>
      </c>
      <c r="AB142">
        <v>0</v>
      </c>
      <c r="AC142">
        <v>2082</v>
      </c>
      <c r="AD142">
        <v>82</v>
      </c>
      <c r="AE142">
        <v>26748</v>
      </c>
      <c r="AF142">
        <v>0</v>
      </c>
      <c r="AG142">
        <v>80992</v>
      </c>
      <c r="AH142">
        <v>9153</v>
      </c>
      <c r="AI142">
        <v>353</v>
      </c>
      <c r="AJ142">
        <v>2160</v>
      </c>
      <c r="AK142">
        <v>3874</v>
      </c>
      <c r="AL142">
        <v>18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2079</v>
      </c>
      <c r="AT142">
        <v>0</v>
      </c>
      <c r="AU142">
        <v>0</v>
      </c>
      <c r="AV142">
        <v>0</v>
      </c>
      <c r="AW142">
        <v>0</v>
      </c>
      <c r="AX142">
        <v>7052</v>
      </c>
      <c r="AY142">
        <v>19</v>
      </c>
      <c r="AZ142">
        <v>0</v>
      </c>
      <c r="BA142">
        <v>7246</v>
      </c>
      <c r="BB142">
        <v>0</v>
      </c>
      <c r="BC142">
        <v>0</v>
      </c>
      <c r="BD142">
        <v>0</v>
      </c>
      <c r="BE142">
        <v>0</v>
      </c>
      <c r="BF142">
        <v>1897</v>
      </c>
      <c r="BG142">
        <v>0</v>
      </c>
      <c r="BH142">
        <v>0</v>
      </c>
      <c r="BI142">
        <v>0</v>
      </c>
      <c r="BJ142">
        <v>9</v>
      </c>
      <c r="BK142">
        <v>0</v>
      </c>
      <c r="BL142">
        <v>47</v>
      </c>
      <c r="BM142">
        <v>1612</v>
      </c>
      <c r="BN142">
        <v>1361</v>
      </c>
      <c r="BO142">
        <v>36364</v>
      </c>
      <c r="BP142">
        <v>17739</v>
      </c>
      <c r="BQ142">
        <v>3063</v>
      </c>
      <c r="BR142">
        <v>12849</v>
      </c>
      <c r="BS142">
        <v>0</v>
      </c>
      <c r="BT142">
        <v>3000</v>
      </c>
      <c r="BU142">
        <v>42190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94</v>
      </c>
      <c r="CB142">
        <v>0</v>
      </c>
      <c r="CC142">
        <v>0</v>
      </c>
      <c r="CD142">
        <v>0</v>
      </c>
      <c r="CE142">
        <v>0</v>
      </c>
      <c r="CF142">
        <v>1478</v>
      </c>
      <c r="CG142">
        <v>6388</v>
      </c>
      <c r="CH142">
        <v>0</v>
      </c>
      <c r="CI142">
        <v>14557</v>
      </c>
      <c r="CJ142">
        <v>1278</v>
      </c>
      <c r="CK142">
        <v>7783</v>
      </c>
    </row>
    <row r="143" spans="1:89" x14ac:dyDescent="0.35">
      <c r="A143" t="s">
        <v>136</v>
      </c>
      <c r="B143">
        <f t="shared" si="44"/>
        <v>314</v>
      </c>
      <c r="C143">
        <f t="shared" si="45"/>
        <v>7418</v>
      </c>
      <c r="D143">
        <f t="shared" si="46"/>
        <v>52679</v>
      </c>
      <c r="E143">
        <f t="shared" si="47"/>
        <v>265</v>
      </c>
      <c r="F143">
        <f t="shared" si="48"/>
        <v>0</v>
      </c>
      <c r="G143">
        <f t="shared" si="49"/>
        <v>53894</v>
      </c>
      <c r="H143">
        <f t="shared" si="50"/>
        <v>0</v>
      </c>
      <c r="I143">
        <f t="shared" si="51"/>
        <v>1260</v>
      </c>
      <c r="J143">
        <f t="shared" si="52"/>
        <v>0</v>
      </c>
      <c r="K143">
        <f t="shared" si="53"/>
        <v>60926</v>
      </c>
      <c r="L143">
        <f t="shared" si="54"/>
        <v>415</v>
      </c>
      <c r="M143">
        <f t="shared" si="55"/>
        <v>1456</v>
      </c>
      <c r="N143">
        <f t="shared" si="56"/>
        <v>113172</v>
      </c>
      <c r="O143">
        <f t="shared" si="57"/>
        <v>37382</v>
      </c>
      <c r="P143">
        <f t="shared" si="58"/>
        <v>0</v>
      </c>
      <c r="Q143">
        <f t="shared" si="59"/>
        <v>24</v>
      </c>
      <c r="R143">
        <f t="shared" si="60"/>
        <v>0</v>
      </c>
      <c r="S143">
        <f t="shared" si="61"/>
        <v>19525</v>
      </c>
      <c r="T143">
        <f t="shared" si="62"/>
        <v>8523</v>
      </c>
      <c r="U143">
        <f t="shared" si="63"/>
        <v>-88619</v>
      </c>
      <c r="V143">
        <f t="shared" si="64"/>
        <v>60411</v>
      </c>
      <c r="W143">
        <v>135552</v>
      </c>
      <c r="X143">
        <v>123279</v>
      </c>
      <c r="Y143">
        <f t="shared" si="65"/>
        <v>12273</v>
      </c>
      <c r="Z143">
        <v>41193</v>
      </c>
      <c r="AB143">
        <v>0</v>
      </c>
      <c r="AC143">
        <v>0</v>
      </c>
      <c r="AD143">
        <v>314</v>
      </c>
      <c r="AE143">
        <v>7418</v>
      </c>
      <c r="AF143">
        <v>2868</v>
      </c>
      <c r="AG143">
        <v>38312</v>
      </c>
      <c r="AH143">
        <v>9466</v>
      </c>
      <c r="AI143">
        <v>327</v>
      </c>
      <c r="AJ143">
        <v>915</v>
      </c>
      <c r="AK143">
        <v>791</v>
      </c>
      <c r="AL143">
        <v>265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50260</v>
      </c>
      <c r="AS143">
        <v>3634</v>
      </c>
      <c r="AT143">
        <v>0</v>
      </c>
      <c r="AU143">
        <v>0</v>
      </c>
      <c r="AV143">
        <v>0</v>
      </c>
      <c r="AW143">
        <v>0</v>
      </c>
      <c r="AX143">
        <v>1260</v>
      </c>
      <c r="AY143">
        <v>0</v>
      </c>
      <c r="AZ143">
        <v>0</v>
      </c>
      <c r="BA143">
        <v>9917</v>
      </c>
      <c r="BB143">
        <v>0</v>
      </c>
      <c r="BC143">
        <v>0</v>
      </c>
      <c r="BD143">
        <v>39420</v>
      </c>
      <c r="BE143">
        <v>0</v>
      </c>
      <c r="BF143">
        <v>11589</v>
      </c>
      <c r="BG143">
        <v>0</v>
      </c>
      <c r="BH143">
        <v>0</v>
      </c>
      <c r="BI143">
        <v>0</v>
      </c>
      <c r="BJ143">
        <v>415</v>
      </c>
      <c r="BK143">
        <v>0</v>
      </c>
      <c r="BL143">
        <v>278</v>
      </c>
      <c r="BM143">
        <v>881</v>
      </c>
      <c r="BN143">
        <v>297</v>
      </c>
      <c r="BO143">
        <v>67824</v>
      </c>
      <c r="BP143">
        <v>37366</v>
      </c>
      <c r="BQ143">
        <v>7982</v>
      </c>
      <c r="BR143">
        <v>37382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0</v>
      </c>
      <c r="BZ143">
        <v>0</v>
      </c>
      <c r="CA143">
        <v>24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19525</v>
      </c>
      <c r="CH143">
        <v>0</v>
      </c>
      <c r="CI143">
        <v>4549</v>
      </c>
      <c r="CJ143">
        <v>3249</v>
      </c>
      <c r="CK143">
        <v>725</v>
      </c>
    </row>
    <row r="144" spans="1:89" x14ac:dyDescent="0.35">
      <c r="A144" t="s">
        <v>137</v>
      </c>
      <c r="B144">
        <f t="shared" si="44"/>
        <v>407</v>
      </c>
      <c r="C144">
        <f t="shared" si="45"/>
        <v>8513</v>
      </c>
      <c r="D144">
        <f t="shared" si="46"/>
        <v>70215</v>
      </c>
      <c r="E144">
        <f t="shared" si="47"/>
        <v>5806</v>
      </c>
      <c r="F144">
        <f t="shared" si="48"/>
        <v>0</v>
      </c>
      <c r="G144">
        <f t="shared" si="49"/>
        <v>489</v>
      </c>
      <c r="H144">
        <f t="shared" si="50"/>
        <v>0</v>
      </c>
      <c r="I144">
        <f t="shared" si="51"/>
        <v>1827</v>
      </c>
      <c r="J144">
        <f t="shared" si="52"/>
        <v>0</v>
      </c>
      <c r="K144">
        <f t="shared" si="53"/>
        <v>10594</v>
      </c>
      <c r="L144">
        <f t="shared" si="54"/>
        <v>8268</v>
      </c>
      <c r="M144">
        <f t="shared" si="55"/>
        <v>-81</v>
      </c>
      <c r="N144">
        <f t="shared" si="56"/>
        <v>48427</v>
      </c>
      <c r="O144">
        <f t="shared" si="57"/>
        <v>13435</v>
      </c>
      <c r="P144">
        <f t="shared" si="58"/>
        <v>24635</v>
      </c>
      <c r="Q144">
        <f t="shared" si="59"/>
        <v>-11</v>
      </c>
      <c r="R144">
        <f t="shared" si="60"/>
        <v>5189</v>
      </c>
      <c r="S144">
        <f t="shared" si="61"/>
        <v>7403</v>
      </c>
      <c r="T144">
        <f t="shared" si="62"/>
        <v>6959</v>
      </c>
      <c r="U144">
        <f t="shared" si="63"/>
        <v>24905</v>
      </c>
      <c r="V144">
        <f t="shared" si="64"/>
        <v>79135</v>
      </c>
      <c r="W144">
        <v>96995</v>
      </c>
      <c r="X144">
        <v>87595</v>
      </c>
      <c r="Y144">
        <f t="shared" si="65"/>
        <v>9400</v>
      </c>
      <c r="Z144">
        <v>27330</v>
      </c>
      <c r="AB144">
        <v>0</v>
      </c>
      <c r="AC144">
        <v>195</v>
      </c>
      <c r="AD144">
        <v>212</v>
      </c>
      <c r="AE144">
        <v>8513</v>
      </c>
      <c r="AF144">
        <v>54</v>
      </c>
      <c r="AG144">
        <v>26336</v>
      </c>
      <c r="AH144">
        <v>41644</v>
      </c>
      <c r="AI144">
        <v>299</v>
      </c>
      <c r="AJ144">
        <v>118</v>
      </c>
      <c r="AK144">
        <v>1764</v>
      </c>
      <c r="AL144">
        <v>5806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489</v>
      </c>
      <c r="AT144">
        <v>0</v>
      </c>
      <c r="AU144">
        <v>0</v>
      </c>
      <c r="AV144">
        <v>0</v>
      </c>
      <c r="AW144">
        <v>0</v>
      </c>
      <c r="AX144">
        <v>1827</v>
      </c>
      <c r="AY144">
        <v>0</v>
      </c>
      <c r="AZ144">
        <v>0</v>
      </c>
      <c r="BA144">
        <v>440</v>
      </c>
      <c r="BB144">
        <v>0</v>
      </c>
      <c r="BC144">
        <v>0</v>
      </c>
      <c r="BD144">
        <v>0</v>
      </c>
      <c r="BE144">
        <v>0</v>
      </c>
      <c r="BF144">
        <v>10154</v>
      </c>
      <c r="BG144">
        <v>0</v>
      </c>
      <c r="BH144">
        <v>0</v>
      </c>
      <c r="BI144">
        <v>0</v>
      </c>
      <c r="BJ144">
        <v>8268</v>
      </c>
      <c r="BK144">
        <v>0</v>
      </c>
      <c r="BL144">
        <v>0</v>
      </c>
      <c r="BM144">
        <v>0</v>
      </c>
      <c r="BN144">
        <v>-81</v>
      </c>
      <c r="BO144">
        <v>25246</v>
      </c>
      <c r="BP144">
        <v>21088</v>
      </c>
      <c r="BQ144">
        <v>2093</v>
      </c>
      <c r="BR144">
        <v>13435</v>
      </c>
      <c r="BS144">
        <v>0</v>
      </c>
      <c r="BT144">
        <v>0</v>
      </c>
      <c r="BU144">
        <v>24635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-11</v>
      </c>
      <c r="CB144">
        <v>0</v>
      </c>
      <c r="CC144">
        <v>0</v>
      </c>
      <c r="CD144">
        <v>0</v>
      </c>
      <c r="CE144">
        <v>5000</v>
      </c>
      <c r="CF144">
        <v>189</v>
      </c>
      <c r="CG144">
        <v>7403</v>
      </c>
      <c r="CH144">
        <v>0</v>
      </c>
      <c r="CI144">
        <v>0</v>
      </c>
      <c r="CJ144">
        <v>0</v>
      </c>
      <c r="CK144">
        <v>6959</v>
      </c>
    </row>
    <row r="145" spans="1:89" x14ac:dyDescent="0.35">
      <c r="A145" t="s">
        <v>138</v>
      </c>
      <c r="B145">
        <f t="shared" si="44"/>
        <v>76</v>
      </c>
      <c r="C145">
        <f t="shared" si="45"/>
        <v>6998</v>
      </c>
      <c r="D145">
        <f t="shared" si="46"/>
        <v>56485</v>
      </c>
      <c r="E145">
        <f t="shared" si="47"/>
        <v>44</v>
      </c>
      <c r="F145">
        <f t="shared" si="48"/>
        <v>11345</v>
      </c>
      <c r="G145">
        <f t="shared" si="49"/>
        <v>1260</v>
      </c>
      <c r="H145">
        <f t="shared" si="50"/>
        <v>4193</v>
      </c>
      <c r="I145">
        <f t="shared" si="51"/>
        <v>-170</v>
      </c>
      <c r="J145">
        <f t="shared" si="52"/>
        <v>0</v>
      </c>
      <c r="K145">
        <f t="shared" si="53"/>
        <v>7740</v>
      </c>
      <c r="L145">
        <f t="shared" si="54"/>
        <v>18574</v>
      </c>
      <c r="M145">
        <f t="shared" si="55"/>
        <v>4672</v>
      </c>
      <c r="N145">
        <f t="shared" si="56"/>
        <v>32746</v>
      </c>
      <c r="O145">
        <f t="shared" si="57"/>
        <v>25567</v>
      </c>
      <c r="P145">
        <f t="shared" si="58"/>
        <v>36326</v>
      </c>
      <c r="Q145">
        <f t="shared" si="59"/>
        <v>6</v>
      </c>
      <c r="R145">
        <f t="shared" si="60"/>
        <v>0</v>
      </c>
      <c r="S145">
        <f t="shared" si="61"/>
        <v>6647</v>
      </c>
      <c r="T145">
        <f t="shared" si="62"/>
        <v>9924</v>
      </c>
      <c r="U145">
        <f t="shared" si="63"/>
        <v>5119</v>
      </c>
      <c r="V145">
        <f t="shared" si="64"/>
        <v>63559</v>
      </c>
      <c r="W145">
        <v>100389</v>
      </c>
      <c r="X145">
        <v>99648</v>
      </c>
      <c r="Y145">
        <f t="shared" si="65"/>
        <v>741</v>
      </c>
      <c r="Z145">
        <v>33421</v>
      </c>
      <c r="AB145">
        <v>0</v>
      </c>
      <c r="AC145">
        <v>76</v>
      </c>
      <c r="AD145">
        <v>0</v>
      </c>
      <c r="AE145">
        <v>6998</v>
      </c>
      <c r="AF145">
        <v>93</v>
      </c>
      <c r="AG145">
        <v>45990</v>
      </c>
      <c r="AH145">
        <v>8010</v>
      </c>
      <c r="AI145">
        <v>199</v>
      </c>
      <c r="AJ145">
        <v>1141</v>
      </c>
      <c r="AK145">
        <v>1052</v>
      </c>
      <c r="AL145">
        <v>44</v>
      </c>
      <c r="AM145">
        <v>0</v>
      </c>
      <c r="AN145">
        <v>0</v>
      </c>
      <c r="AO145">
        <v>11345</v>
      </c>
      <c r="AP145">
        <v>0</v>
      </c>
      <c r="AQ145">
        <v>0</v>
      </c>
      <c r="AR145">
        <v>0</v>
      </c>
      <c r="AS145">
        <v>1260</v>
      </c>
      <c r="AT145">
        <v>0</v>
      </c>
      <c r="AU145">
        <v>0</v>
      </c>
      <c r="AV145">
        <v>4193</v>
      </c>
      <c r="AW145">
        <v>0</v>
      </c>
      <c r="AX145">
        <v>-170</v>
      </c>
      <c r="AY145">
        <v>0</v>
      </c>
      <c r="AZ145">
        <v>0</v>
      </c>
      <c r="BA145">
        <v>5634</v>
      </c>
      <c r="BB145">
        <v>0</v>
      </c>
      <c r="BC145">
        <v>0</v>
      </c>
      <c r="BD145">
        <v>0</v>
      </c>
      <c r="BE145">
        <v>0</v>
      </c>
      <c r="BF145">
        <v>2106</v>
      </c>
      <c r="BG145">
        <v>18301</v>
      </c>
      <c r="BH145">
        <v>0</v>
      </c>
      <c r="BI145">
        <v>0</v>
      </c>
      <c r="BJ145">
        <v>273</v>
      </c>
      <c r="BK145">
        <v>0</v>
      </c>
      <c r="BL145">
        <v>0</v>
      </c>
      <c r="BM145">
        <v>0</v>
      </c>
      <c r="BN145">
        <v>4672</v>
      </c>
      <c r="BO145">
        <v>10352</v>
      </c>
      <c r="BP145">
        <v>19930</v>
      </c>
      <c r="BQ145">
        <v>2464</v>
      </c>
      <c r="BR145">
        <v>25567</v>
      </c>
      <c r="BS145">
        <v>0</v>
      </c>
      <c r="BT145">
        <v>0</v>
      </c>
      <c r="BU145">
        <v>35901</v>
      </c>
      <c r="BV145">
        <v>0</v>
      </c>
      <c r="BW145">
        <v>0</v>
      </c>
      <c r="BX145">
        <v>425</v>
      </c>
      <c r="BY145">
        <v>0</v>
      </c>
      <c r="BZ145">
        <v>0</v>
      </c>
      <c r="CA145">
        <v>6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6647</v>
      </c>
      <c r="CH145">
        <v>0</v>
      </c>
      <c r="CI145">
        <v>0</v>
      </c>
      <c r="CJ145">
        <v>0</v>
      </c>
      <c r="CK145">
        <v>9924</v>
      </c>
    </row>
    <row r="146" spans="1:89" x14ac:dyDescent="0.35">
      <c r="A146" t="s">
        <v>139</v>
      </c>
      <c r="B146">
        <f t="shared" si="44"/>
        <v>0</v>
      </c>
      <c r="C146">
        <f t="shared" si="45"/>
        <v>2930</v>
      </c>
      <c r="D146">
        <f t="shared" si="46"/>
        <v>72788</v>
      </c>
      <c r="E146">
        <f t="shared" si="47"/>
        <v>5445</v>
      </c>
      <c r="F146">
        <f t="shared" si="48"/>
        <v>2745</v>
      </c>
      <c r="G146">
        <f t="shared" si="49"/>
        <v>5634</v>
      </c>
      <c r="H146">
        <f t="shared" si="50"/>
        <v>0</v>
      </c>
      <c r="I146">
        <f t="shared" si="51"/>
        <v>9661</v>
      </c>
      <c r="J146">
        <f t="shared" si="52"/>
        <v>4</v>
      </c>
      <c r="K146">
        <f t="shared" si="53"/>
        <v>2483</v>
      </c>
      <c r="L146">
        <f t="shared" si="54"/>
        <v>-2221</v>
      </c>
      <c r="M146">
        <f t="shared" si="55"/>
        <v>18343</v>
      </c>
      <c r="N146">
        <f t="shared" si="56"/>
        <v>49434</v>
      </c>
      <c r="O146">
        <f t="shared" si="57"/>
        <v>17181</v>
      </c>
      <c r="P146">
        <f t="shared" si="58"/>
        <v>40186</v>
      </c>
      <c r="Q146">
        <f t="shared" si="59"/>
        <v>0</v>
      </c>
      <c r="R146">
        <f t="shared" si="60"/>
        <v>0</v>
      </c>
      <c r="S146">
        <f t="shared" si="61"/>
        <v>3618</v>
      </c>
      <c r="T146">
        <f t="shared" si="62"/>
        <v>7391</v>
      </c>
      <c r="U146">
        <f t="shared" si="63"/>
        <v>24211</v>
      </c>
      <c r="V146">
        <f t="shared" si="64"/>
        <v>75718</v>
      </c>
      <c r="W146">
        <v>81165</v>
      </c>
      <c r="X146">
        <v>76535</v>
      </c>
      <c r="Y146">
        <f t="shared" si="65"/>
        <v>4630</v>
      </c>
      <c r="Z146">
        <v>29168</v>
      </c>
      <c r="AB146">
        <v>0</v>
      </c>
      <c r="AC146">
        <v>0</v>
      </c>
      <c r="AD146">
        <v>0</v>
      </c>
      <c r="AE146">
        <v>2930</v>
      </c>
      <c r="AF146">
        <v>0</v>
      </c>
      <c r="AG146">
        <v>23819</v>
      </c>
      <c r="AH146">
        <v>46165</v>
      </c>
      <c r="AI146">
        <v>1781</v>
      </c>
      <c r="AJ146">
        <v>179</v>
      </c>
      <c r="AK146">
        <v>844</v>
      </c>
      <c r="AL146">
        <v>5445</v>
      </c>
      <c r="AM146">
        <v>0</v>
      </c>
      <c r="AN146">
        <v>0</v>
      </c>
      <c r="AO146">
        <v>0</v>
      </c>
      <c r="AP146">
        <v>2745</v>
      </c>
      <c r="AQ146">
        <v>0</v>
      </c>
      <c r="AR146">
        <v>0</v>
      </c>
      <c r="AS146">
        <v>5634</v>
      </c>
      <c r="AT146">
        <v>0</v>
      </c>
      <c r="AU146">
        <v>0</v>
      </c>
      <c r="AV146">
        <v>0</v>
      </c>
      <c r="AW146">
        <v>0</v>
      </c>
      <c r="AX146">
        <v>9661</v>
      </c>
      <c r="AY146">
        <v>4</v>
      </c>
      <c r="AZ146">
        <v>0</v>
      </c>
      <c r="BA146">
        <v>-173</v>
      </c>
      <c r="BB146">
        <v>0</v>
      </c>
      <c r="BC146">
        <v>0</v>
      </c>
      <c r="BD146">
        <v>0</v>
      </c>
      <c r="BE146">
        <v>1</v>
      </c>
      <c r="BF146">
        <v>2655</v>
      </c>
      <c r="BG146">
        <v>0</v>
      </c>
      <c r="BH146">
        <v>0</v>
      </c>
      <c r="BI146">
        <v>0</v>
      </c>
      <c r="BJ146">
        <v>-2221</v>
      </c>
      <c r="BK146">
        <v>0</v>
      </c>
      <c r="BL146">
        <v>0</v>
      </c>
      <c r="BM146">
        <v>3219</v>
      </c>
      <c r="BN146">
        <v>15124</v>
      </c>
      <c r="BO146">
        <v>25274</v>
      </c>
      <c r="BP146">
        <v>16292</v>
      </c>
      <c r="BQ146">
        <v>7868</v>
      </c>
      <c r="BR146">
        <v>17181</v>
      </c>
      <c r="BS146">
        <v>0</v>
      </c>
      <c r="BT146">
        <v>0</v>
      </c>
      <c r="BU146">
        <v>40186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3618</v>
      </c>
      <c r="CH146">
        <v>0</v>
      </c>
      <c r="CI146">
        <v>1795</v>
      </c>
      <c r="CJ146">
        <v>0</v>
      </c>
      <c r="CK146">
        <v>5596</v>
      </c>
    </row>
    <row r="147" spans="1:89" x14ac:dyDescent="0.35">
      <c r="A147" t="s">
        <v>140</v>
      </c>
      <c r="B147">
        <f t="shared" si="44"/>
        <v>21673</v>
      </c>
      <c r="C147">
        <f t="shared" si="45"/>
        <v>41154</v>
      </c>
      <c r="D147">
        <f t="shared" si="46"/>
        <v>125419</v>
      </c>
      <c r="E147">
        <f t="shared" si="47"/>
        <v>382</v>
      </c>
      <c r="F147">
        <f t="shared" si="48"/>
        <v>705</v>
      </c>
      <c r="G147">
        <f t="shared" si="49"/>
        <v>15695</v>
      </c>
      <c r="H147">
        <f t="shared" si="50"/>
        <v>0</v>
      </c>
      <c r="I147">
        <f t="shared" si="51"/>
        <v>22116</v>
      </c>
      <c r="J147">
        <f t="shared" si="52"/>
        <v>16089</v>
      </c>
      <c r="K147">
        <f t="shared" si="53"/>
        <v>33490</v>
      </c>
      <c r="L147">
        <f t="shared" si="54"/>
        <v>13</v>
      </c>
      <c r="M147">
        <f t="shared" si="55"/>
        <v>11198</v>
      </c>
      <c r="N147">
        <f t="shared" si="56"/>
        <v>89577</v>
      </c>
      <c r="O147">
        <f t="shared" si="57"/>
        <v>46188</v>
      </c>
      <c r="P147">
        <f t="shared" si="58"/>
        <v>94348</v>
      </c>
      <c r="Q147">
        <f t="shared" si="59"/>
        <v>0</v>
      </c>
      <c r="R147">
        <f t="shared" si="60"/>
        <v>-543</v>
      </c>
      <c r="S147">
        <f t="shared" si="61"/>
        <v>13442</v>
      </c>
      <c r="T147">
        <f t="shared" si="62"/>
        <v>44921</v>
      </c>
      <c r="U147">
        <f t="shared" si="63"/>
        <v>91067</v>
      </c>
      <c r="V147">
        <f t="shared" si="64"/>
        <v>188246</v>
      </c>
      <c r="W147">
        <v>207193</v>
      </c>
      <c r="X147">
        <v>194544</v>
      </c>
      <c r="Y147">
        <f t="shared" si="65"/>
        <v>12649</v>
      </c>
      <c r="Z147">
        <v>56177</v>
      </c>
      <c r="AB147">
        <v>0</v>
      </c>
      <c r="AC147">
        <v>3032</v>
      </c>
      <c r="AD147">
        <v>18641</v>
      </c>
      <c r="AE147">
        <v>41154</v>
      </c>
      <c r="AF147">
        <v>0</v>
      </c>
      <c r="AG147">
        <v>77758</v>
      </c>
      <c r="AH147">
        <v>15028</v>
      </c>
      <c r="AI147">
        <v>2022</v>
      </c>
      <c r="AJ147">
        <v>5650</v>
      </c>
      <c r="AK147">
        <v>24961</v>
      </c>
      <c r="AL147">
        <v>382</v>
      </c>
      <c r="AM147">
        <v>0</v>
      </c>
      <c r="AN147">
        <v>0</v>
      </c>
      <c r="AO147">
        <v>0</v>
      </c>
      <c r="AP147">
        <v>563</v>
      </c>
      <c r="AQ147">
        <v>142</v>
      </c>
      <c r="AR147">
        <v>0</v>
      </c>
      <c r="AS147">
        <v>15695</v>
      </c>
      <c r="AT147">
        <v>0</v>
      </c>
      <c r="AU147">
        <v>0</v>
      </c>
      <c r="AV147">
        <v>0</v>
      </c>
      <c r="AW147">
        <v>16088</v>
      </c>
      <c r="AX147">
        <v>22116</v>
      </c>
      <c r="AY147">
        <v>1</v>
      </c>
      <c r="AZ147">
        <v>0</v>
      </c>
      <c r="BA147">
        <v>11525</v>
      </c>
      <c r="BB147">
        <v>0</v>
      </c>
      <c r="BC147">
        <v>0</v>
      </c>
      <c r="BD147">
        <v>11073</v>
      </c>
      <c r="BE147">
        <v>0</v>
      </c>
      <c r="BF147">
        <v>10892</v>
      </c>
      <c r="BG147">
        <v>0</v>
      </c>
      <c r="BH147">
        <v>0</v>
      </c>
      <c r="BI147">
        <v>0</v>
      </c>
      <c r="BJ147">
        <v>13</v>
      </c>
      <c r="BK147">
        <v>0</v>
      </c>
      <c r="BL147">
        <v>60</v>
      </c>
      <c r="BM147">
        <v>3253</v>
      </c>
      <c r="BN147">
        <v>7885</v>
      </c>
      <c r="BO147">
        <v>47635</v>
      </c>
      <c r="BP147">
        <v>28938</v>
      </c>
      <c r="BQ147">
        <v>13004</v>
      </c>
      <c r="BR147">
        <v>46188</v>
      </c>
      <c r="BS147">
        <v>0</v>
      </c>
      <c r="BT147">
        <v>0</v>
      </c>
      <c r="BU147">
        <v>91004</v>
      </c>
      <c r="BV147">
        <v>0</v>
      </c>
      <c r="BW147">
        <v>0</v>
      </c>
      <c r="BX147">
        <v>3344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-543</v>
      </c>
      <c r="CG147">
        <v>13442</v>
      </c>
      <c r="CH147">
        <v>0</v>
      </c>
      <c r="CI147">
        <v>30548</v>
      </c>
      <c r="CJ147">
        <v>2371</v>
      </c>
      <c r="CK147">
        <v>12002</v>
      </c>
    </row>
    <row r="148" spans="1:89" x14ac:dyDescent="0.35">
      <c r="A148" t="s">
        <v>141</v>
      </c>
      <c r="B148">
        <f t="shared" si="44"/>
        <v>1082</v>
      </c>
      <c r="C148">
        <f t="shared" si="45"/>
        <v>9609</v>
      </c>
      <c r="D148">
        <f t="shared" si="46"/>
        <v>55222</v>
      </c>
      <c r="E148">
        <f t="shared" si="47"/>
        <v>2514</v>
      </c>
      <c r="F148">
        <f t="shared" si="48"/>
        <v>0</v>
      </c>
      <c r="G148">
        <f t="shared" si="49"/>
        <v>1490</v>
      </c>
      <c r="H148">
        <f t="shared" si="50"/>
        <v>0</v>
      </c>
      <c r="I148">
        <f t="shared" si="51"/>
        <v>3976</v>
      </c>
      <c r="J148">
        <f t="shared" si="52"/>
        <v>0</v>
      </c>
      <c r="K148">
        <f t="shared" si="53"/>
        <v>11638</v>
      </c>
      <c r="L148">
        <f t="shared" si="54"/>
        <v>-2066</v>
      </c>
      <c r="M148">
        <f t="shared" si="55"/>
        <v>1865</v>
      </c>
      <c r="N148">
        <f t="shared" si="56"/>
        <v>30981</v>
      </c>
      <c r="O148">
        <f t="shared" si="57"/>
        <v>3458</v>
      </c>
      <c r="P148">
        <f t="shared" si="58"/>
        <v>44080</v>
      </c>
      <c r="Q148">
        <f t="shared" si="59"/>
        <v>1</v>
      </c>
      <c r="R148">
        <f t="shared" si="60"/>
        <v>0</v>
      </c>
      <c r="S148">
        <f t="shared" si="61"/>
        <v>3043</v>
      </c>
      <c r="T148">
        <f t="shared" si="62"/>
        <v>3773</v>
      </c>
      <c r="U148">
        <f t="shared" si="63"/>
        <v>37970</v>
      </c>
      <c r="V148">
        <f t="shared" si="64"/>
        <v>65913</v>
      </c>
      <c r="W148">
        <v>44352</v>
      </c>
      <c r="X148">
        <v>41856</v>
      </c>
      <c r="Y148">
        <f t="shared" si="65"/>
        <v>2496</v>
      </c>
      <c r="Z148">
        <v>13009</v>
      </c>
      <c r="AB148">
        <v>0</v>
      </c>
      <c r="AC148">
        <v>0</v>
      </c>
      <c r="AD148">
        <v>1082</v>
      </c>
      <c r="AE148">
        <v>9609</v>
      </c>
      <c r="AF148">
        <v>0</v>
      </c>
      <c r="AG148">
        <v>28087</v>
      </c>
      <c r="AH148">
        <v>23808</v>
      </c>
      <c r="AI148">
        <v>48</v>
      </c>
      <c r="AJ148">
        <v>705</v>
      </c>
      <c r="AK148">
        <v>2574</v>
      </c>
      <c r="AL148">
        <v>2514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1490</v>
      </c>
      <c r="AT148">
        <v>0</v>
      </c>
      <c r="AU148">
        <v>0</v>
      </c>
      <c r="AV148">
        <v>0</v>
      </c>
      <c r="AW148">
        <v>0</v>
      </c>
      <c r="AX148">
        <v>3976</v>
      </c>
      <c r="AY148">
        <v>0</v>
      </c>
      <c r="AZ148">
        <v>0</v>
      </c>
      <c r="BA148">
        <v>3681</v>
      </c>
      <c r="BB148">
        <v>0</v>
      </c>
      <c r="BC148">
        <v>0</v>
      </c>
      <c r="BD148">
        <v>0</v>
      </c>
      <c r="BE148">
        <v>0</v>
      </c>
      <c r="BF148">
        <v>7957</v>
      </c>
      <c r="BG148">
        <v>0</v>
      </c>
      <c r="BH148">
        <v>0</v>
      </c>
      <c r="BI148">
        <v>0</v>
      </c>
      <c r="BJ148">
        <v>-2066</v>
      </c>
      <c r="BK148">
        <v>0</v>
      </c>
      <c r="BL148">
        <v>312</v>
      </c>
      <c r="BM148">
        <v>0</v>
      </c>
      <c r="BN148">
        <v>1553</v>
      </c>
      <c r="BO148">
        <v>7091</v>
      </c>
      <c r="BP148">
        <v>20201</v>
      </c>
      <c r="BQ148">
        <v>3689</v>
      </c>
      <c r="BR148">
        <v>3458</v>
      </c>
      <c r="BS148">
        <v>0</v>
      </c>
      <c r="BT148">
        <v>0</v>
      </c>
      <c r="BU148">
        <v>35930</v>
      </c>
      <c r="BV148">
        <v>0</v>
      </c>
      <c r="BW148">
        <v>8150</v>
      </c>
      <c r="BX148">
        <v>0</v>
      </c>
      <c r="BY148">
        <v>0</v>
      </c>
      <c r="BZ148">
        <v>0</v>
      </c>
      <c r="CA148">
        <v>1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3043</v>
      </c>
      <c r="CH148">
        <v>0</v>
      </c>
      <c r="CI148">
        <v>3252</v>
      </c>
      <c r="CJ148">
        <v>0</v>
      </c>
      <c r="CK148">
        <v>521</v>
      </c>
    </row>
    <row r="149" spans="1:89" x14ac:dyDescent="0.35">
      <c r="A149" t="s">
        <v>142</v>
      </c>
      <c r="B149">
        <f t="shared" si="44"/>
        <v>662</v>
      </c>
      <c r="C149">
        <f t="shared" si="45"/>
        <v>20348</v>
      </c>
      <c r="D149">
        <f t="shared" si="46"/>
        <v>224292</v>
      </c>
      <c r="E149">
        <f t="shared" si="47"/>
        <v>5240</v>
      </c>
      <c r="F149">
        <f t="shared" si="48"/>
        <v>469</v>
      </c>
      <c r="G149">
        <f t="shared" si="49"/>
        <v>23660</v>
      </c>
      <c r="H149">
        <f t="shared" si="50"/>
        <v>0</v>
      </c>
      <c r="I149">
        <f t="shared" si="51"/>
        <v>20617</v>
      </c>
      <c r="J149">
        <f t="shared" si="52"/>
        <v>2238</v>
      </c>
      <c r="K149">
        <f t="shared" si="53"/>
        <v>26020</v>
      </c>
      <c r="L149">
        <f t="shared" si="54"/>
        <v>24188</v>
      </c>
      <c r="M149">
        <f t="shared" si="55"/>
        <v>6061</v>
      </c>
      <c r="N149">
        <f t="shared" si="56"/>
        <v>101222</v>
      </c>
      <c r="O149">
        <f t="shared" si="57"/>
        <v>13004</v>
      </c>
      <c r="P149">
        <f t="shared" si="58"/>
        <v>197002</v>
      </c>
      <c r="Q149">
        <f t="shared" si="59"/>
        <v>44</v>
      </c>
      <c r="R149">
        <f t="shared" si="60"/>
        <v>0</v>
      </c>
      <c r="S149">
        <f t="shared" si="61"/>
        <v>11703</v>
      </c>
      <c r="T149">
        <f t="shared" si="62"/>
        <v>30817</v>
      </c>
      <c r="U149">
        <f t="shared" si="63"/>
        <v>159168</v>
      </c>
      <c r="V149">
        <f t="shared" si="64"/>
        <v>245302</v>
      </c>
      <c r="W149">
        <v>209351</v>
      </c>
      <c r="X149">
        <v>213899</v>
      </c>
      <c r="Y149">
        <f t="shared" si="65"/>
        <v>-4548</v>
      </c>
      <c r="Z149">
        <v>66966</v>
      </c>
      <c r="AB149">
        <v>0</v>
      </c>
      <c r="AC149">
        <v>0</v>
      </c>
      <c r="AD149">
        <v>662</v>
      </c>
      <c r="AE149">
        <v>20348</v>
      </c>
      <c r="AF149">
        <v>132</v>
      </c>
      <c r="AG149">
        <v>88749</v>
      </c>
      <c r="AH149">
        <v>108526</v>
      </c>
      <c r="AI149">
        <v>1726</v>
      </c>
      <c r="AJ149">
        <v>13480</v>
      </c>
      <c r="AK149">
        <v>11679</v>
      </c>
      <c r="AL149">
        <v>5240</v>
      </c>
      <c r="AM149">
        <v>0</v>
      </c>
      <c r="AN149">
        <v>0</v>
      </c>
      <c r="AO149">
        <v>0</v>
      </c>
      <c r="AP149">
        <v>0</v>
      </c>
      <c r="AQ149">
        <v>469</v>
      </c>
      <c r="AR149">
        <v>0</v>
      </c>
      <c r="AS149">
        <v>23660</v>
      </c>
      <c r="AT149">
        <v>0</v>
      </c>
      <c r="AU149">
        <v>0</v>
      </c>
      <c r="AV149">
        <v>0</v>
      </c>
      <c r="AW149">
        <v>0</v>
      </c>
      <c r="AX149">
        <v>20617</v>
      </c>
      <c r="AY149">
        <v>2238</v>
      </c>
      <c r="AZ149">
        <v>0</v>
      </c>
      <c r="BA149">
        <v>13534</v>
      </c>
      <c r="BB149">
        <v>0</v>
      </c>
      <c r="BC149">
        <v>0</v>
      </c>
      <c r="BD149">
        <v>0</v>
      </c>
      <c r="BE149">
        <v>0</v>
      </c>
      <c r="BF149">
        <v>12486</v>
      </c>
      <c r="BG149">
        <v>23700</v>
      </c>
      <c r="BH149">
        <v>0</v>
      </c>
      <c r="BI149">
        <v>0</v>
      </c>
      <c r="BJ149">
        <v>488</v>
      </c>
      <c r="BK149">
        <v>0</v>
      </c>
      <c r="BL149">
        <v>208</v>
      </c>
      <c r="BM149">
        <v>0</v>
      </c>
      <c r="BN149">
        <v>5853</v>
      </c>
      <c r="BO149">
        <v>29933</v>
      </c>
      <c r="BP149">
        <v>71289</v>
      </c>
      <c r="BQ149">
        <v>0</v>
      </c>
      <c r="BR149">
        <v>13004</v>
      </c>
      <c r="BS149">
        <v>0</v>
      </c>
      <c r="BT149">
        <v>6400</v>
      </c>
      <c r="BU149">
        <v>112318</v>
      </c>
      <c r="BV149">
        <v>8884</v>
      </c>
      <c r="BW149">
        <v>69400</v>
      </c>
      <c r="BX149">
        <v>0</v>
      </c>
      <c r="BY149">
        <v>0</v>
      </c>
      <c r="BZ149">
        <v>0</v>
      </c>
      <c r="CA149">
        <v>44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11703</v>
      </c>
      <c r="CH149">
        <v>0</v>
      </c>
      <c r="CI149">
        <v>0</v>
      </c>
      <c r="CJ149">
        <v>17191</v>
      </c>
      <c r="CK149">
        <v>13626</v>
      </c>
    </row>
    <row r="150" spans="1:89" x14ac:dyDescent="0.35">
      <c r="A150" t="s">
        <v>143</v>
      </c>
      <c r="B150">
        <f t="shared" si="44"/>
        <v>7544</v>
      </c>
      <c r="C150">
        <f t="shared" si="45"/>
        <v>13775</v>
      </c>
      <c r="D150">
        <f t="shared" si="46"/>
        <v>148551</v>
      </c>
      <c r="E150">
        <f t="shared" si="47"/>
        <v>5782</v>
      </c>
      <c r="F150">
        <f t="shared" si="48"/>
        <v>20860</v>
      </c>
      <c r="G150">
        <f t="shared" si="49"/>
        <v>8679</v>
      </c>
      <c r="H150">
        <f t="shared" si="50"/>
        <v>0</v>
      </c>
      <c r="I150">
        <f t="shared" si="51"/>
        <v>1070</v>
      </c>
      <c r="J150">
        <f t="shared" si="52"/>
        <v>144</v>
      </c>
      <c r="K150">
        <f t="shared" si="53"/>
        <v>18762</v>
      </c>
      <c r="L150">
        <f t="shared" si="54"/>
        <v>17050</v>
      </c>
      <c r="M150">
        <f t="shared" si="55"/>
        <v>9319</v>
      </c>
      <c r="N150">
        <f t="shared" si="56"/>
        <v>55354</v>
      </c>
      <c r="O150">
        <f t="shared" si="57"/>
        <v>9997</v>
      </c>
      <c r="P150">
        <f t="shared" si="58"/>
        <v>144234</v>
      </c>
      <c r="Q150">
        <f t="shared" si="59"/>
        <v>0</v>
      </c>
      <c r="R150">
        <f t="shared" si="60"/>
        <v>87</v>
      </c>
      <c r="S150">
        <f t="shared" si="61"/>
        <v>10097</v>
      </c>
      <c r="T150">
        <f t="shared" si="62"/>
        <v>31767</v>
      </c>
      <c r="U150">
        <f t="shared" si="63"/>
        <v>111515</v>
      </c>
      <c r="V150">
        <f t="shared" si="64"/>
        <v>169870</v>
      </c>
      <c r="W150">
        <v>224457</v>
      </c>
      <c r="X150">
        <v>220004</v>
      </c>
      <c r="Y150">
        <f t="shared" si="65"/>
        <v>4453</v>
      </c>
      <c r="Z150">
        <v>45311</v>
      </c>
      <c r="AB150">
        <v>0</v>
      </c>
      <c r="AC150">
        <v>41</v>
      </c>
      <c r="AD150">
        <v>7503</v>
      </c>
      <c r="AE150">
        <v>13775</v>
      </c>
      <c r="AF150">
        <v>118</v>
      </c>
      <c r="AG150">
        <v>57593</v>
      </c>
      <c r="AH150">
        <v>70578</v>
      </c>
      <c r="AI150">
        <v>624</v>
      </c>
      <c r="AJ150">
        <v>1611</v>
      </c>
      <c r="AK150">
        <v>18027</v>
      </c>
      <c r="AL150">
        <v>5782</v>
      </c>
      <c r="AM150">
        <v>0</v>
      </c>
      <c r="AN150">
        <v>0</v>
      </c>
      <c r="AO150">
        <v>0</v>
      </c>
      <c r="AP150">
        <v>20860</v>
      </c>
      <c r="AQ150">
        <v>0</v>
      </c>
      <c r="AR150">
        <v>827</v>
      </c>
      <c r="AS150">
        <v>7852</v>
      </c>
      <c r="AT150">
        <v>0</v>
      </c>
      <c r="AU150">
        <v>0</v>
      </c>
      <c r="AV150">
        <v>0</v>
      </c>
      <c r="AW150">
        <v>0</v>
      </c>
      <c r="AX150">
        <v>1070</v>
      </c>
      <c r="AY150">
        <v>144</v>
      </c>
      <c r="AZ150">
        <v>0</v>
      </c>
      <c r="BA150">
        <v>11061</v>
      </c>
      <c r="BB150">
        <v>0</v>
      </c>
      <c r="BC150">
        <v>0</v>
      </c>
      <c r="BD150">
        <v>0</v>
      </c>
      <c r="BE150">
        <v>0</v>
      </c>
      <c r="BF150">
        <v>7701</v>
      </c>
      <c r="BG150">
        <v>16825</v>
      </c>
      <c r="BH150">
        <v>0</v>
      </c>
      <c r="BI150">
        <v>0</v>
      </c>
      <c r="BJ150">
        <v>225</v>
      </c>
      <c r="BK150">
        <v>0</v>
      </c>
      <c r="BL150">
        <v>538</v>
      </c>
      <c r="BM150">
        <v>886</v>
      </c>
      <c r="BN150">
        <v>7895</v>
      </c>
      <c r="BO150">
        <v>7215</v>
      </c>
      <c r="BP150">
        <v>41005</v>
      </c>
      <c r="BQ150">
        <v>7134</v>
      </c>
      <c r="BR150">
        <v>9997</v>
      </c>
      <c r="BS150">
        <v>0</v>
      </c>
      <c r="BT150">
        <v>0</v>
      </c>
      <c r="BU150">
        <v>144234</v>
      </c>
      <c r="BV150">
        <v>0</v>
      </c>
      <c r="BW150">
        <v>0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87</v>
      </c>
      <c r="CD150">
        <v>0</v>
      </c>
      <c r="CE150">
        <v>0</v>
      </c>
      <c r="CF150">
        <v>0</v>
      </c>
      <c r="CG150">
        <v>10097</v>
      </c>
      <c r="CH150">
        <v>32</v>
      </c>
      <c r="CI150">
        <v>13080</v>
      </c>
      <c r="CJ150">
        <v>7267</v>
      </c>
      <c r="CK150">
        <v>11388</v>
      </c>
    </row>
    <row r="151" spans="1:89" x14ac:dyDescent="0.35">
      <c r="A151" t="s">
        <v>144</v>
      </c>
      <c r="B151">
        <f t="shared" si="44"/>
        <v>607</v>
      </c>
      <c r="C151">
        <f t="shared" si="45"/>
        <v>6307</v>
      </c>
      <c r="D151">
        <f t="shared" si="46"/>
        <v>55958</v>
      </c>
      <c r="E151">
        <f t="shared" si="47"/>
        <v>119</v>
      </c>
      <c r="F151">
        <f t="shared" si="48"/>
        <v>0</v>
      </c>
      <c r="G151">
        <f t="shared" si="49"/>
        <v>5816</v>
      </c>
      <c r="H151">
        <f t="shared" si="50"/>
        <v>0</v>
      </c>
      <c r="I151">
        <f t="shared" si="51"/>
        <v>2950</v>
      </c>
      <c r="J151">
        <f t="shared" si="52"/>
        <v>0</v>
      </c>
      <c r="K151">
        <f t="shared" si="53"/>
        <v>12212</v>
      </c>
      <c r="L151">
        <f t="shared" si="54"/>
        <v>6053</v>
      </c>
      <c r="M151">
        <f t="shared" si="55"/>
        <v>95</v>
      </c>
      <c r="N151">
        <f t="shared" si="56"/>
        <v>50579</v>
      </c>
      <c r="O151">
        <f t="shared" si="57"/>
        <v>14476</v>
      </c>
      <c r="P151">
        <f t="shared" si="58"/>
        <v>11644</v>
      </c>
      <c r="Q151">
        <f t="shared" si="59"/>
        <v>219</v>
      </c>
      <c r="R151">
        <f t="shared" si="60"/>
        <v>0</v>
      </c>
      <c r="S151">
        <f t="shared" si="61"/>
        <v>13196</v>
      </c>
      <c r="T151">
        <f t="shared" si="62"/>
        <v>0</v>
      </c>
      <c r="U151">
        <f t="shared" si="63"/>
        <v>883</v>
      </c>
      <c r="V151">
        <f t="shared" si="64"/>
        <v>62872</v>
      </c>
      <c r="W151">
        <v>88835</v>
      </c>
      <c r="X151">
        <v>79850</v>
      </c>
      <c r="Y151">
        <f t="shared" si="65"/>
        <v>8985</v>
      </c>
      <c r="Z151">
        <v>23587</v>
      </c>
      <c r="AB151">
        <v>0</v>
      </c>
      <c r="AC151">
        <v>392</v>
      </c>
      <c r="AD151">
        <v>215</v>
      </c>
      <c r="AE151">
        <v>6307</v>
      </c>
      <c r="AF151">
        <v>32039</v>
      </c>
      <c r="AG151">
        <v>14304</v>
      </c>
      <c r="AH151">
        <v>6217</v>
      </c>
      <c r="AI151">
        <v>0</v>
      </c>
      <c r="AJ151">
        <v>1994</v>
      </c>
      <c r="AK151">
        <v>1404</v>
      </c>
      <c r="AL151">
        <v>0</v>
      </c>
      <c r="AM151">
        <v>117</v>
      </c>
      <c r="AN151">
        <v>2</v>
      </c>
      <c r="AO151">
        <v>0</v>
      </c>
      <c r="AP151">
        <v>0</v>
      </c>
      <c r="AQ151">
        <v>0</v>
      </c>
      <c r="AR151">
        <v>0</v>
      </c>
      <c r="AS151">
        <v>5816</v>
      </c>
      <c r="AT151">
        <v>0</v>
      </c>
      <c r="AU151">
        <v>0</v>
      </c>
      <c r="AV151">
        <v>0</v>
      </c>
      <c r="AW151">
        <v>0</v>
      </c>
      <c r="AX151">
        <v>2950</v>
      </c>
      <c r="AY151">
        <v>0</v>
      </c>
      <c r="AZ151">
        <v>0</v>
      </c>
      <c r="BA151">
        <v>4657</v>
      </c>
      <c r="BB151">
        <v>0</v>
      </c>
      <c r="BC151">
        <v>0</v>
      </c>
      <c r="BD151">
        <v>0</v>
      </c>
      <c r="BE151">
        <v>0</v>
      </c>
      <c r="BF151">
        <v>7555</v>
      </c>
      <c r="BG151">
        <v>9488</v>
      </c>
      <c r="BH151">
        <v>0</v>
      </c>
      <c r="BI151">
        <v>0</v>
      </c>
      <c r="BJ151">
        <v>-3435</v>
      </c>
      <c r="BK151">
        <v>0</v>
      </c>
      <c r="BL151">
        <v>95</v>
      </c>
      <c r="BM151">
        <v>0</v>
      </c>
      <c r="BN151">
        <v>0</v>
      </c>
      <c r="BO151">
        <v>18892</v>
      </c>
      <c r="BP151">
        <v>25701</v>
      </c>
      <c r="BQ151">
        <v>5986</v>
      </c>
      <c r="BR151">
        <v>14476</v>
      </c>
      <c r="BS151">
        <v>0</v>
      </c>
      <c r="BT151">
        <v>0</v>
      </c>
      <c r="BU151">
        <v>11644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219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13196</v>
      </c>
      <c r="CH151">
        <v>0</v>
      </c>
      <c r="CI151">
        <v>0</v>
      </c>
      <c r="CJ151">
        <v>0</v>
      </c>
      <c r="CK151">
        <v>0</v>
      </c>
    </row>
    <row r="152" spans="1:89" x14ac:dyDescent="0.35">
      <c r="A152" t="s">
        <v>145</v>
      </c>
      <c r="B152">
        <f t="shared" si="44"/>
        <v>0</v>
      </c>
      <c r="C152">
        <f t="shared" si="45"/>
        <v>4155</v>
      </c>
      <c r="D152">
        <f t="shared" si="46"/>
        <v>87183</v>
      </c>
      <c r="E152">
        <f t="shared" si="47"/>
        <v>3626</v>
      </c>
      <c r="F152">
        <f t="shared" si="48"/>
        <v>97</v>
      </c>
      <c r="G152">
        <f t="shared" si="49"/>
        <v>12508</v>
      </c>
      <c r="H152">
        <f t="shared" si="50"/>
        <v>0</v>
      </c>
      <c r="I152">
        <f t="shared" si="51"/>
        <v>7160</v>
      </c>
      <c r="J152">
        <f t="shared" si="52"/>
        <v>0</v>
      </c>
      <c r="K152">
        <f t="shared" si="53"/>
        <v>11237</v>
      </c>
      <c r="L152">
        <f t="shared" si="54"/>
        <v>17373</v>
      </c>
      <c r="M152">
        <f t="shared" si="55"/>
        <v>6306</v>
      </c>
      <c r="N152">
        <f t="shared" si="56"/>
        <v>63687</v>
      </c>
      <c r="O152">
        <f t="shared" si="57"/>
        <v>10972</v>
      </c>
      <c r="P152">
        <f t="shared" si="58"/>
        <v>55743</v>
      </c>
      <c r="Q152">
        <f t="shared" si="59"/>
        <v>12</v>
      </c>
      <c r="R152">
        <f t="shared" si="60"/>
        <v>0</v>
      </c>
      <c r="S152">
        <f t="shared" si="61"/>
        <v>9394</v>
      </c>
      <c r="T152">
        <f t="shared" si="62"/>
        <v>9838</v>
      </c>
      <c r="U152">
        <f t="shared" si="63"/>
        <v>27466</v>
      </c>
      <c r="V152">
        <f t="shared" si="64"/>
        <v>91338</v>
      </c>
      <c r="W152">
        <v>99392</v>
      </c>
      <c r="X152">
        <v>96365</v>
      </c>
      <c r="Y152">
        <f t="shared" si="65"/>
        <v>3027</v>
      </c>
      <c r="Z152">
        <v>29626</v>
      </c>
      <c r="AB152">
        <v>0</v>
      </c>
      <c r="AC152">
        <v>0</v>
      </c>
      <c r="AD152">
        <v>0</v>
      </c>
      <c r="AE152">
        <v>4155</v>
      </c>
      <c r="AF152">
        <v>0</v>
      </c>
      <c r="AG152">
        <v>38888</v>
      </c>
      <c r="AH152">
        <v>44145</v>
      </c>
      <c r="AI152">
        <v>0</v>
      </c>
      <c r="AJ152">
        <v>2236</v>
      </c>
      <c r="AK152">
        <v>1914</v>
      </c>
      <c r="AL152">
        <v>3626</v>
      </c>
      <c r="AM152">
        <v>0</v>
      </c>
      <c r="AN152">
        <v>0</v>
      </c>
      <c r="AO152">
        <v>97</v>
      </c>
      <c r="AP152">
        <v>0</v>
      </c>
      <c r="AQ152">
        <v>0</v>
      </c>
      <c r="AR152">
        <v>0</v>
      </c>
      <c r="AS152">
        <v>12508</v>
      </c>
      <c r="AT152">
        <v>0</v>
      </c>
      <c r="AU152">
        <v>0</v>
      </c>
      <c r="AV152">
        <v>0</v>
      </c>
      <c r="AW152">
        <v>0</v>
      </c>
      <c r="AX152">
        <v>7160</v>
      </c>
      <c r="AY152">
        <v>0</v>
      </c>
      <c r="AZ152">
        <v>0</v>
      </c>
      <c r="BA152">
        <v>8654</v>
      </c>
      <c r="BB152">
        <v>0</v>
      </c>
      <c r="BC152">
        <v>0</v>
      </c>
      <c r="BD152">
        <v>0</v>
      </c>
      <c r="BE152">
        <v>0</v>
      </c>
      <c r="BF152">
        <v>2583</v>
      </c>
      <c r="BG152">
        <v>17367</v>
      </c>
      <c r="BH152">
        <v>0</v>
      </c>
      <c r="BI152">
        <v>0</v>
      </c>
      <c r="BJ152">
        <v>6</v>
      </c>
      <c r="BK152">
        <v>0</v>
      </c>
      <c r="BL152">
        <v>750</v>
      </c>
      <c r="BM152">
        <v>1139</v>
      </c>
      <c r="BN152">
        <v>4417</v>
      </c>
      <c r="BO152">
        <v>15532</v>
      </c>
      <c r="BP152">
        <v>41470</v>
      </c>
      <c r="BQ152">
        <v>6685</v>
      </c>
      <c r="BR152">
        <v>10972</v>
      </c>
      <c r="BS152">
        <v>0</v>
      </c>
      <c r="BT152">
        <v>0</v>
      </c>
      <c r="BU152">
        <v>28743</v>
      </c>
      <c r="BV152">
        <v>0</v>
      </c>
      <c r="BW152">
        <v>27000</v>
      </c>
      <c r="BX152">
        <v>0</v>
      </c>
      <c r="BY152">
        <v>0</v>
      </c>
      <c r="BZ152">
        <v>0</v>
      </c>
      <c r="CA152">
        <v>12</v>
      </c>
      <c r="CB152">
        <v>0</v>
      </c>
      <c r="CC152">
        <v>0</v>
      </c>
      <c r="CD152">
        <v>0</v>
      </c>
      <c r="CE152">
        <v>0</v>
      </c>
      <c r="CF152">
        <v>0</v>
      </c>
      <c r="CG152">
        <v>9394</v>
      </c>
      <c r="CH152">
        <v>0</v>
      </c>
      <c r="CI152">
        <v>0</v>
      </c>
      <c r="CJ152">
        <v>3901</v>
      </c>
      <c r="CK152">
        <v>5937</v>
      </c>
    </row>
    <row r="153" spans="1:89" x14ac:dyDescent="0.35">
      <c r="A153" t="s">
        <v>146</v>
      </c>
      <c r="B153">
        <f t="shared" si="44"/>
        <v>3444</v>
      </c>
      <c r="C153">
        <f t="shared" si="45"/>
        <v>10098</v>
      </c>
      <c r="D153">
        <f t="shared" si="46"/>
        <v>135403</v>
      </c>
      <c r="E153">
        <f t="shared" si="47"/>
        <v>4330</v>
      </c>
      <c r="F153">
        <f t="shared" si="48"/>
        <v>20</v>
      </c>
      <c r="G153">
        <f t="shared" si="49"/>
        <v>8563</v>
      </c>
      <c r="H153">
        <f t="shared" si="50"/>
        <v>30</v>
      </c>
      <c r="I153">
        <f t="shared" si="51"/>
        <v>-361</v>
      </c>
      <c r="J153">
        <f t="shared" si="52"/>
        <v>2359</v>
      </c>
      <c r="K153">
        <f t="shared" si="53"/>
        <v>7478</v>
      </c>
      <c r="L153">
        <f t="shared" si="54"/>
        <v>54283</v>
      </c>
      <c r="M153">
        <f t="shared" si="55"/>
        <v>22270</v>
      </c>
      <c r="N153">
        <f t="shared" si="56"/>
        <v>93726</v>
      </c>
      <c r="O153">
        <f t="shared" si="57"/>
        <v>40063</v>
      </c>
      <c r="P153">
        <f t="shared" si="58"/>
        <v>89925</v>
      </c>
      <c r="Q153">
        <f t="shared" si="59"/>
        <v>0</v>
      </c>
      <c r="R153">
        <f t="shared" si="60"/>
        <v>0</v>
      </c>
      <c r="S153">
        <f t="shared" si="61"/>
        <v>12254</v>
      </c>
      <c r="T153">
        <f t="shared" si="62"/>
        <v>11951</v>
      </c>
      <c r="U153">
        <f t="shared" si="63"/>
        <v>21486</v>
      </c>
      <c r="V153">
        <f t="shared" si="64"/>
        <v>148945</v>
      </c>
      <c r="W153">
        <v>181873</v>
      </c>
      <c r="X153">
        <v>175041</v>
      </c>
      <c r="Y153">
        <f t="shared" si="65"/>
        <v>6832</v>
      </c>
      <c r="Z153">
        <v>57785</v>
      </c>
      <c r="AB153">
        <v>0</v>
      </c>
      <c r="AC153">
        <v>86</v>
      </c>
      <c r="AD153">
        <v>3358</v>
      </c>
      <c r="AE153">
        <v>10098</v>
      </c>
      <c r="AF153">
        <v>0</v>
      </c>
      <c r="AG153">
        <v>51433</v>
      </c>
      <c r="AH153">
        <v>75736</v>
      </c>
      <c r="AI153">
        <v>1039</v>
      </c>
      <c r="AJ153">
        <v>4965</v>
      </c>
      <c r="AK153">
        <v>2230</v>
      </c>
      <c r="AL153">
        <v>4330</v>
      </c>
      <c r="AM153">
        <v>0</v>
      </c>
      <c r="AN153">
        <v>0</v>
      </c>
      <c r="AO153">
        <v>20</v>
      </c>
      <c r="AP153">
        <v>0</v>
      </c>
      <c r="AQ153">
        <v>0</v>
      </c>
      <c r="AR153">
        <v>0</v>
      </c>
      <c r="AS153">
        <v>8563</v>
      </c>
      <c r="AT153">
        <v>0</v>
      </c>
      <c r="AU153">
        <v>0</v>
      </c>
      <c r="AV153">
        <v>30</v>
      </c>
      <c r="AW153">
        <v>0</v>
      </c>
      <c r="AX153">
        <v>-361</v>
      </c>
      <c r="AY153">
        <v>2359</v>
      </c>
      <c r="AZ153">
        <v>0</v>
      </c>
      <c r="BA153">
        <v>3131</v>
      </c>
      <c r="BB153">
        <v>0</v>
      </c>
      <c r="BC153">
        <v>0</v>
      </c>
      <c r="BD153">
        <v>0</v>
      </c>
      <c r="BE153">
        <v>1301</v>
      </c>
      <c r="BF153">
        <v>3046</v>
      </c>
      <c r="BG153">
        <v>0</v>
      </c>
      <c r="BH153">
        <v>0</v>
      </c>
      <c r="BI153">
        <v>54151</v>
      </c>
      <c r="BJ153">
        <v>132</v>
      </c>
      <c r="BK153">
        <v>0</v>
      </c>
      <c r="BL153">
        <v>0</v>
      </c>
      <c r="BM153">
        <v>0</v>
      </c>
      <c r="BN153">
        <v>22270</v>
      </c>
      <c r="BO153">
        <v>26460</v>
      </c>
      <c r="BP153">
        <v>63421</v>
      </c>
      <c r="BQ153">
        <v>3845</v>
      </c>
      <c r="BR153">
        <v>40063</v>
      </c>
      <c r="BS153">
        <v>0</v>
      </c>
      <c r="BT153">
        <v>0</v>
      </c>
      <c r="BU153">
        <v>89925</v>
      </c>
      <c r="BV153">
        <v>0</v>
      </c>
      <c r="BW153">
        <v>0</v>
      </c>
      <c r="BX153">
        <v>0</v>
      </c>
      <c r="BY153">
        <v>0</v>
      </c>
      <c r="BZ153">
        <v>0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12254</v>
      </c>
      <c r="CH153">
        <v>0</v>
      </c>
      <c r="CI153">
        <v>0</v>
      </c>
      <c r="CJ153">
        <v>0</v>
      </c>
      <c r="CK153">
        <v>11951</v>
      </c>
    </row>
    <row r="154" spans="1:89" x14ac:dyDescent="0.35">
      <c r="A154" t="s">
        <v>147</v>
      </c>
      <c r="B154">
        <f t="shared" si="44"/>
        <v>64</v>
      </c>
      <c r="C154">
        <f t="shared" si="45"/>
        <v>5338</v>
      </c>
      <c r="D154">
        <f t="shared" si="46"/>
        <v>49268</v>
      </c>
      <c r="E154">
        <f t="shared" si="47"/>
        <v>54</v>
      </c>
      <c r="F154">
        <f t="shared" si="48"/>
        <v>0</v>
      </c>
      <c r="G154">
        <f t="shared" si="49"/>
        <v>41</v>
      </c>
      <c r="H154">
        <f t="shared" si="50"/>
        <v>1752</v>
      </c>
      <c r="I154">
        <f t="shared" si="51"/>
        <v>6939</v>
      </c>
      <c r="J154">
        <f t="shared" si="52"/>
        <v>5440</v>
      </c>
      <c r="K154">
        <f t="shared" si="53"/>
        <v>8958</v>
      </c>
      <c r="L154">
        <f t="shared" si="54"/>
        <v>10661</v>
      </c>
      <c r="M154">
        <f t="shared" si="55"/>
        <v>6684</v>
      </c>
      <c r="N154">
        <f t="shared" si="56"/>
        <v>58123</v>
      </c>
      <c r="O154">
        <f t="shared" si="57"/>
        <v>9740</v>
      </c>
      <c r="P154">
        <f t="shared" si="58"/>
        <v>13250</v>
      </c>
      <c r="Q154">
        <f t="shared" si="59"/>
        <v>8</v>
      </c>
      <c r="R154">
        <f t="shared" si="60"/>
        <v>0</v>
      </c>
      <c r="S154">
        <f t="shared" si="61"/>
        <v>7118</v>
      </c>
      <c r="T154">
        <f t="shared" si="62"/>
        <v>6960</v>
      </c>
      <c r="U154">
        <f t="shared" si="63"/>
        <v>-760</v>
      </c>
      <c r="V154">
        <f t="shared" si="64"/>
        <v>54670</v>
      </c>
      <c r="W154">
        <v>71570</v>
      </c>
      <c r="X154">
        <v>68973</v>
      </c>
      <c r="Y154">
        <f t="shared" si="65"/>
        <v>2597</v>
      </c>
      <c r="Z154">
        <v>23220</v>
      </c>
      <c r="AB154">
        <v>8</v>
      </c>
      <c r="AC154">
        <v>34</v>
      </c>
      <c r="AD154">
        <v>22</v>
      </c>
      <c r="AE154">
        <v>5338</v>
      </c>
      <c r="AF154">
        <v>494</v>
      </c>
      <c r="AG154">
        <v>29303</v>
      </c>
      <c r="AH154">
        <v>16863</v>
      </c>
      <c r="AI154">
        <v>324</v>
      </c>
      <c r="AJ154">
        <v>1892</v>
      </c>
      <c r="AK154">
        <v>392</v>
      </c>
      <c r="AL154">
        <v>54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41</v>
      </c>
      <c r="AT154">
        <v>0</v>
      </c>
      <c r="AU154">
        <v>0</v>
      </c>
      <c r="AV154">
        <v>1752</v>
      </c>
      <c r="AW154">
        <v>0</v>
      </c>
      <c r="AX154">
        <v>6939</v>
      </c>
      <c r="AY154">
        <v>447</v>
      </c>
      <c r="AZ154">
        <v>4993</v>
      </c>
      <c r="BA154">
        <v>4640</v>
      </c>
      <c r="BB154">
        <v>0</v>
      </c>
      <c r="BC154">
        <v>0</v>
      </c>
      <c r="BD154">
        <v>0</v>
      </c>
      <c r="BE154">
        <v>2334</v>
      </c>
      <c r="BF154">
        <v>1984</v>
      </c>
      <c r="BG154">
        <v>10143</v>
      </c>
      <c r="BH154">
        <v>0</v>
      </c>
      <c r="BI154">
        <v>0</v>
      </c>
      <c r="BJ154">
        <v>518</v>
      </c>
      <c r="BK154">
        <v>0</v>
      </c>
      <c r="BL154">
        <v>0</v>
      </c>
      <c r="BM154">
        <v>0</v>
      </c>
      <c r="BN154">
        <v>6684</v>
      </c>
      <c r="BO154">
        <v>14712</v>
      </c>
      <c r="BP154">
        <v>38839</v>
      </c>
      <c r="BQ154">
        <v>4572</v>
      </c>
      <c r="BR154">
        <v>9740</v>
      </c>
      <c r="BS154">
        <v>0</v>
      </c>
      <c r="BT154">
        <v>0</v>
      </c>
      <c r="BU154">
        <v>13250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8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7118</v>
      </c>
      <c r="CH154">
        <v>0</v>
      </c>
      <c r="CI154">
        <v>2758</v>
      </c>
      <c r="CJ154">
        <v>0</v>
      </c>
      <c r="CK154">
        <v>4202</v>
      </c>
    </row>
    <row r="155" spans="1:89" x14ac:dyDescent="0.35">
      <c r="A155" t="s">
        <v>148</v>
      </c>
      <c r="B155">
        <f t="shared" si="44"/>
        <v>9536</v>
      </c>
      <c r="C155">
        <f t="shared" si="45"/>
        <v>17348</v>
      </c>
      <c r="D155">
        <f t="shared" si="46"/>
        <v>275386</v>
      </c>
      <c r="E155">
        <f t="shared" si="47"/>
        <v>7901</v>
      </c>
      <c r="F155">
        <f t="shared" si="48"/>
        <v>577</v>
      </c>
      <c r="G155">
        <f t="shared" si="49"/>
        <v>14421</v>
      </c>
      <c r="H155">
        <f t="shared" si="50"/>
        <v>2071</v>
      </c>
      <c r="I155">
        <f t="shared" si="51"/>
        <v>22299</v>
      </c>
      <c r="J155">
        <f t="shared" si="52"/>
        <v>0</v>
      </c>
      <c r="K155">
        <f t="shared" si="53"/>
        <v>29004</v>
      </c>
      <c r="L155">
        <f t="shared" si="54"/>
        <v>30858</v>
      </c>
      <c r="M155">
        <f t="shared" si="55"/>
        <v>10939</v>
      </c>
      <c r="N155">
        <f t="shared" si="56"/>
        <v>189000</v>
      </c>
      <c r="O155">
        <f t="shared" si="57"/>
        <v>41393</v>
      </c>
      <c r="P155">
        <f t="shared" si="58"/>
        <v>136235</v>
      </c>
      <c r="Q155">
        <f t="shared" si="59"/>
        <v>66</v>
      </c>
      <c r="R155">
        <f t="shared" si="60"/>
        <v>0</v>
      </c>
      <c r="S155">
        <f t="shared" si="61"/>
        <v>20689</v>
      </c>
      <c r="T155">
        <f t="shared" si="62"/>
        <v>32958</v>
      </c>
      <c r="U155">
        <f t="shared" si="63"/>
        <v>102078</v>
      </c>
      <c r="V155">
        <f t="shared" si="64"/>
        <v>302270</v>
      </c>
      <c r="W155">
        <v>318206</v>
      </c>
      <c r="X155">
        <v>304738</v>
      </c>
      <c r="Y155">
        <f t="shared" si="65"/>
        <v>13468</v>
      </c>
      <c r="Z155">
        <v>91722</v>
      </c>
      <c r="AB155">
        <v>0</v>
      </c>
      <c r="AC155">
        <v>855</v>
      </c>
      <c r="AD155">
        <v>8681</v>
      </c>
      <c r="AE155">
        <v>17348</v>
      </c>
      <c r="AF155">
        <v>175</v>
      </c>
      <c r="AG155">
        <v>135585</v>
      </c>
      <c r="AH155">
        <v>121137</v>
      </c>
      <c r="AI155">
        <v>851</v>
      </c>
      <c r="AJ155">
        <v>4371</v>
      </c>
      <c r="AK155">
        <v>13267</v>
      </c>
      <c r="AL155">
        <v>7901</v>
      </c>
      <c r="AM155">
        <v>0</v>
      </c>
      <c r="AN155">
        <v>0</v>
      </c>
      <c r="AO155">
        <v>424</v>
      </c>
      <c r="AP155">
        <v>153</v>
      </c>
      <c r="AQ155">
        <v>0</v>
      </c>
      <c r="AR155">
        <v>0</v>
      </c>
      <c r="AS155">
        <v>14421</v>
      </c>
      <c r="AT155">
        <v>0</v>
      </c>
      <c r="AU155">
        <v>0</v>
      </c>
      <c r="AV155">
        <v>2071</v>
      </c>
      <c r="AW155">
        <v>0</v>
      </c>
      <c r="AX155">
        <v>22299</v>
      </c>
      <c r="AY155">
        <v>0</v>
      </c>
      <c r="AZ155">
        <v>0</v>
      </c>
      <c r="BA155">
        <v>15943</v>
      </c>
      <c r="BB155">
        <v>0</v>
      </c>
      <c r="BC155">
        <v>0</v>
      </c>
      <c r="BD155">
        <v>0</v>
      </c>
      <c r="BE155">
        <v>1299</v>
      </c>
      <c r="BF155">
        <v>11762</v>
      </c>
      <c r="BG155">
        <v>30572</v>
      </c>
      <c r="BH155">
        <v>0</v>
      </c>
      <c r="BI155">
        <v>0</v>
      </c>
      <c r="BJ155">
        <v>286</v>
      </c>
      <c r="BK155">
        <v>0</v>
      </c>
      <c r="BL155">
        <v>4044</v>
      </c>
      <c r="BM155">
        <v>0</v>
      </c>
      <c r="BN155">
        <v>6895</v>
      </c>
      <c r="BO155">
        <v>66802</v>
      </c>
      <c r="BP155">
        <v>98748</v>
      </c>
      <c r="BQ155">
        <v>23450</v>
      </c>
      <c r="BR155">
        <v>41393</v>
      </c>
      <c r="BS155">
        <v>0</v>
      </c>
      <c r="BT155">
        <v>0</v>
      </c>
      <c r="BU155">
        <v>135871</v>
      </c>
      <c r="BV155">
        <v>364</v>
      </c>
      <c r="BW155">
        <v>0</v>
      </c>
      <c r="BX155">
        <v>0</v>
      </c>
      <c r="BY155">
        <v>0</v>
      </c>
      <c r="BZ155">
        <v>0</v>
      </c>
      <c r="CA155">
        <v>66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20689</v>
      </c>
      <c r="CH155">
        <v>0</v>
      </c>
      <c r="CI155">
        <v>17553</v>
      </c>
      <c r="CJ155">
        <v>0</v>
      </c>
      <c r="CK155">
        <v>15405</v>
      </c>
    </row>
    <row r="156" spans="1:89" x14ac:dyDescent="0.35">
      <c r="A156" t="s">
        <v>149</v>
      </c>
      <c r="B156">
        <f t="shared" si="44"/>
        <v>31</v>
      </c>
      <c r="C156">
        <f t="shared" si="45"/>
        <v>5339</v>
      </c>
      <c r="D156">
        <f t="shared" si="46"/>
        <v>125628</v>
      </c>
      <c r="E156">
        <f t="shared" si="47"/>
        <v>803</v>
      </c>
      <c r="F156">
        <f t="shared" si="48"/>
        <v>2038</v>
      </c>
      <c r="G156">
        <f t="shared" si="49"/>
        <v>9371</v>
      </c>
      <c r="H156">
        <f t="shared" si="50"/>
        <v>0</v>
      </c>
      <c r="I156">
        <f t="shared" si="51"/>
        <v>240</v>
      </c>
      <c r="J156">
        <f t="shared" si="52"/>
        <v>7</v>
      </c>
      <c r="K156">
        <f t="shared" si="53"/>
        <v>11510</v>
      </c>
      <c r="L156">
        <f t="shared" si="54"/>
        <v>21917</v>
      </c>
      <c r="M156">
        <f t="shared" si="55"/>
        <v>6470</v>
      </c>
      <c r="N156">
        <f t="shared" si="56"/>
        <v>58031</v>
      </c>
      <c r="O156">
        <f t="shared" si="57"/>
        <v>23576</v>
      </c>
      <c r="P156">
        <f t="shared" si="58"/>
        <v>71597</v>
      </c>
      <c r="Q156">
        <f t="shared" si="59"/>
        <v>22</v>
      </c>
      <c r="R156">
        <f t="shared" si="60"/>
        <v>0</v>
      </c>
      <c r="S156">
        <f t="shared" si="61"/>
        <v>9337</v>
      </c>
      <c r="T156">
        <f t="shared" si="62"/>
        <v>20791</v>
      </c>
      <c r="U156">
        <f t="shared" si="63"/>
        <v>50441</v>
      </c>
      <c r="V156">
        <f t="shared" si="64"/>
        <v>130998</v>
      </c>
      <c r="W156">
        <v>155053</v>
      </c>
      <c r="X156">
        <v>152945</v>
      </c>
      <c r="Y156">
        <f t="shared" si="65"/>
        <v>2108</v>
      </c>
      <c r="Z156">
        <v>37112</v>
      </c>
      <c r="AB156">
        <v>0</v>
      </c>
      <c r="AC156">
        <v>0</v>
      </c>
      <c r="AD156">
        <v>31</v>
      </c>
      <c r="AE156">
        <v>5339</v>
      </c>
      <c r="AF156">
        <v>156</v>
      </c>
      <c r="AG156">
        <v>49629</v>
      </c>
      <c r="AH156">
        <v>65213</v>
      </c>
      <c r="AI156">
        <v>729</v>
      </c>
      <c r="AJ156">
        <v>6524</v>
      </c>
      <c r="AK156">
        <v>3377</v>
      </c>
      <c r="AL156">
        <v>623</v>
      </c>
      <c r="AM156">
        <v>0</v>
      </c>
      <c r="AN156">
        <v>180</v>
      </c>
      <c r="AO156">
        <v>0</v>
      </c>
      <c r="AP156">
        <v>0</v>
      </c>
      <c r="AQ156">
        <v>2038</v>
      </c>
      <c r="AR156">
        <v>60</v>
      </c>
      <c r="AS156">
        <v>9311</v>
      </c>
      <c r="AT156">
        <v>0</v>
      </c>
      <c r="AU156">
        <v>0</v>
      </c>
      <c r="AV156">
        <v>0</v>
      </c>
      <c r="AW156">
        <v>0</v>
      </c>
      <c r="AX156">
        <v>240</v>
      </c>
      <c r="AY156">
        <v>7</v>
      </c>
      <c r="AZ156">
        <v>0</v>
      </c>
      <c r="BA156">
        <v>7365</v>
      </c>
      <c r="BB156">
        <v>0</v>
      </c>
      <c r="BC156">
        <v>0</v>
      </c>
      <c r="BD156">
        <v>0</v>
      </c>
      <c r="BE156">
        <v>0</v>
      </c>
      <c r="BF156">
        <v>4145</v>
      </c>
      <c r="BG156">
        <v>0</v>
      </c>
      <c r="BH156">
        <v>0</v>
      </c>
      <c r="BI156">
        <v>0</v>
      </c>
      <c r="BJ156">
        <v>21917</v>
      </c>
      <c r="BK156">
        <v>0</v>
      </c>
      <c r="BL156">
        <v>49</v>
      </c>
      <c r="BM156">
        <v>4315</v>
      </c>
      <c r="BN156">
        <v>2106</v>
      </c>
      <c r="BO156">
        <v>14331</v>
      </c>
      <c r="BP156">
        <v>39221</v>
      </c>
      <c r="BQ156">
        <v>4479</v>
      </c>
      <c r="BR156">
        <v>23576</v>
      </c>
      <c r="BS156">
        <v>0</v>
      </c>
      <c r="BT156">
        <v>0</v>
      </c>
      <c r="BU156">
        <v>71597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22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9337</v>
      </c>
      <c r="CH156">
        <v>0</v>
      </c>
      <c r="CI156">
        <v>14082</v>
      </c>
      <c r="CJ156">
        <v>5883</v>
      </c>
      <c r="CK156">
        <v>826</v>
      </c>
    </row>
    <row r="157" spans="1:89" x14ac:dyDescent="0.35">
      <c r="A157" t="s">
        <v>465</v>
      </c>
      <c r="B157">
        <f t="shared" si="44"/>
        <v>115</v>
      </c>
      <c r="C157">
        <f t="shared" si="45"/>
        <v>1252</v>
      </c>
      <c r="D157">
        <f t="shared" si="46"/>
        <v>24355</v>
      </c>
      <c r="E157">
        <f t="shared" si="47"/>
        <v>139</v>
      </c>
      <c r="F157">
        <f t="shared" si="48"/>
        <v>0</v>
      </c>
      <c r="G157">
        <f t="shared" si="49"/>
        <v>347</v>
      </c>
      <c r="H157">
        <f t="shared" si="50"/>
        <v>0</v>
      </c>
      <c r="I157">
        <f t="shared" si="51"/>
        <v>962</v>
      </c>
      <c r="J157">
        <f t="shared" si="52"/>
        <v>0</v>
      </c>
      <c r="K157">
        <f t="shared" si="53"/>
        <v>4655</v>
      </c>
      <c r="L157">
        <f t="shared" si="54"/>
        <v>4097</v>
      </c>
      <c r="M157">
        <f t="shared" si="55"/>
        <v>398</v>
      </c>
      <c r="N157">
        <f t="shared" si="56"/>
        <v>6305</v>
      </c>
      <c r="O157">
        <f t="shared" si="57"/>
        <v>3692</v>
      </c>
      <c r="P157">
        <f t="shared" si="58"/>
        <v>21800</v>
      </c>
      <c r="Q157">
        <f t="shared" si="59"/>
        <v>0</v>
      </c>
      <c r="R157">
        <f t="shared" si="60"/>
        <v>0</v>
      </c>
      <c r="S157">
        <f t="shared" si="61"/>
        <v>2371</v>
      </c>
      <c r="T157">
        <f t="shared" si="62"/>
        <v>2152</v>
      </c>
      <c r="U157">
        <f t="shared" si="63"/>
        <v>16826</v>
      </c>
      <c r="V157">
        <f t="shared" si="64"/>
        <v>25722</v>
      </c>
      <c r="W157">
        <v>31285</v>
      </c>
      <c r="X157">
        <v>30678</v>
      </c>
      <c r="Y157">
        <f t="shared" si="65"/>
        <v>607</v>
      </c>
      <c r="Z157">
        <v>11661</v>
      </c>
      <c r="AB157">
        <v>0</v>
      </c>
      <c r="AC157">
        <v>0</v>
      </c>
      <c r="AD157">
        <v>115</v>
      </c>
      <c r="AE157">
        <v>1252</v>
      </c>
      <c r="AF157">
        <v>37</v>
      </c>
      <c r="AG157">
        <v>6769</v>
      </c>
      <c r="AH157">
        <v>16479</v>
      </c>
      <c r="AI157">
        <v>108</v>
      </c>
      <c r="AJ157">
        <v>156</v>
      </c>
      <c r="AK157">
        <v>806</v>
      </c>
      <c r="AL157">
        <v>139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347</v>
      </c>
      <c r="AT157">
        <v>0</v>
      </c>
      <c r="AU157">
        <v>0</v>
      </c>
      <c r="AV157">
        <v>0</v>
      </c>
      <c r="AW157">
        <v>0</v>
      </c>
      <c r="AX157">
        <v>962</v>
      </c>
      <c r="AY157">
        <v>0</v>
      </c>
      <c r="AZ157">
        <v>0</v>
      </c>
      <c r="BA157">
        <v>2198</v>
      </c>
      <c r="BB157">
        <v>0</v>
      </c>
      <c r="BC157">
        <v>0</v>
      </c>
      <c r="BD157">
        <v>0</v>
      </c>
      <c r="BE157">
        <v>0</v>
      </c>
      <c r="BF157">
        <v>2457</v>
      </c>
      <c r="BG157">
        <v>4012</v>
      </c>
      <c r="BH157">
        <v>0</v>
      </c>
      <c r="BI157">
        <v>0</v>
      </c>
      <c r="BJ157">
        <v>85</v>
      </c>
      <c r="BK157">
        <v>0</v>
      </c>
      <c r="BL157">
        <v>33</v>
      </c>
      <c r="BM157">
        <v>0</v>
      </c>
      <c r="BN157">
        <v>365</v>
      </c>
      <c r="BO157">
        <v>2544</v>
      </c>
      <c r="BP157">
        <v>2537</v>
      </c>
      <c r="BQ157">
        <v>1224</v>
      </c>
      <c r="BR157">
        <v>3692</v>
      </c>
      <c r="BS157">
        <v>0</v>
      </c>
      <c r="BT157">
        <v>0</v>
      </c>
      <c r="BU157">
        <v>21800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0</v>
      </c>
      <c r="CG157">
        <v>2371</v>
      </c>
      <c r="CH157">
        <v>0</v>
      </c>
      <c r="CI157">
        <v>737</v>
      </c>
      <c r="CJ157">
        <v>0</v>
      </c>
      <c r="CK157">
        <v>1415</v>
      </c>
    </row>
    <row r="158" spans="1:89" x14ac:dyDescent="0.35">
      <c r="A158" t="s">
        <v>150</v>
      </c>
      <c r="B158">
        <f t="shared" si="44"/>
        <v>11808</v>
      </c>
      <c r="C158">
        <f t="shared" si="45"/>
        <v>22846</v>
      </c>
      <c r="D158">
        <f t="shared" si="46"/>
        <v>196397</v>
      </c>
      <c r="E158">
        <f t="shared" si="47"/>
        <v>13464</v>
      </c>
      <c r="F158">
        <f t="shared" si="48"/>
        <v>671</v>
      </c>
      <c r="G158">
        <f t="shared" si="49"/>
        <v>4411</v>
      </c>
      <c r="H158">
        <f t="shared" si="50"/>
        <v>376</v>
      </c>
      <c r="I158">
        <f t="shared" si="51"/>
        <v>94635</v>
      </c>
      <c r="J158">
        <f t="shared" si="52"/>
        <v>0</v>
      </c>
      <c r="K158">
        <f t="shared" si="53"/>
        <v>18735</v>
      </c>
      <c r="L158">
        <f t="shared" si="54"/>
        <v>19822</v>
      </c>
      <c r="M158">
        <f t="shared" si="55"/>
        <v>14205</v>
      </c>
      <c r="N158">
        <f t="shared" si="56"/>
        <v>252148</v>
      </c>
      <c r="O158">
        <f t="shared" si="57"/>
        <v>35147</v>
      </c>
      <c r="P158">
        <f t="shared" si="58"/>
        <v>52505</v>
      </c>
      <c r="Q158">
        <f t="shared" si="59"/>
        <v>55</v>
      </c>
      <c r="R158">
        <f t="shared" si="60"/>
        <v>15000</v>
      </c>
      <c r="S158">
        <f t="shared" si="61"/>
        <v>13200</v>
      </c>
      <c r="T158">
        <f t="shared" si="62"/>
        <v>29314</v>
      </c>
      <c r="U158">
        <f t="shared" si="63"/>
        <v>51854</v>
      </c>
      <c r="V158">
        <f t="shared" si="64"/>
        <v>231051</v>
      </c>
      <c r="W158">
        <v>207785</v>
      </c>
      <c r="X158">
        <v>206978</v>
      </c>
      <c r="Y158">
        <f t="shared" si="65"/>
        <v>807</v>
      </c>
      <c r="Z158">
        <v>65594</v>
      </c>
      <c r="AB158">
        <v>0</v>
      </c>
      <c r="AC158">
        <v>1436</v>
      </c>
      <c r="AD158">
        <v>10372</v>
      </c>
      <c r="AE158">
        <v>22846</v>
      </c>
      <c r="AF158">
        <v>334</v>
      </c>
      <c r="AG158">
        <v>86309</v>
      </c>
      <c r="AH158">
        <v>97857</v>
      </c>
      <c r="AI158">
        <v>921</v>
      </c>
      <c r="AJ158">
        <v>6391</v>
      </c>
      <c r="AK158">
        <v>4585</v>
      </c>
      <c r="AL158">
        <v>13464</v>
      </c>
      <c r="AM158">
        <v>0</v>
      </c>
      <c r="AN158">
        <v>0</v>
      </c>
      <c r="AO158">
        <v>671</v>
      </c>
      <c r="AP158">
        <v>0</v>
      </c>
      <c r="AQ158">
        <v>0</v>
      </c>
      <c r="AR158">
        <v>0</v>
      </c>
      <c r="AS158">
        <v>4411</v>
      </c>
      <c r="AT158">
        <v>0</v>
      </c>
      <c r="AU158">
        <v>0</v>
      </c>
      <c r="AV158">
        <v>376</v>
      </c>
      <c r="AW158">
        <v>0</v>
      </c>
      <c r="AX158">
        <v>94635</v>
      </c>
      <c r="AY158">
        <v>0</v>
      </c>
      <c r="AZ158">
        <v>0</v>
      </c>
      <c r="BA158">
        <v>15156</v>
      </c>
      <c r="BB158">
        <v>0</v>
      </c>
      <c r="BC158">
        <v>0</v>
      </c>
      <c r="BD158">
        <v>0</v>
      </c>
      <c r="BE158">
        <v>0</v>
      </c>
      <c r="BF158">
        <v>3579</v>
      </c>
      <c r="BG158">
        <v>19608</v>
      </c>
      <c r="BH158">
        <v>0</v>
      </c>
      <c r="BI158">
        <v>0</v>
      </c>
      <c r="BJ158">
        <v>214</v>
      </c>
      <c r="BK158">
        <v>0</v>
      </c>
      <c r="BL158">
        <v>6309</v>
      </c>
      <c r="BM158">
        <v>277</v>
      </c>
      <c r="BN158">
        <v>7619</v>
      </c>
      <c r="BO158">
        <v>89332</v>
      </c>
      <c r="BP158">
        <v>156526</v>
      </c>
      <c r="BQ158">
        <v>6290</v>
      </c>
      <c r="BR158">
        <v>35147</v>
      </c>
      <c r="BS158">
        <v>0</v>
      </c>
      <c r="BT158">
        <v>0</v>
      </c>
      <c r="BU158">
        <v>52505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55</v>
      </c>
      <c r="CB158">
        <v>0</v>
      </c>
      <c r="CC158">
        <v>0</v>
      </c>
      <c r="CD158">
        <v>0</v>
      </c>
      <c r="CE158">
        <v>15000</v>
      </c>
      <c r="CF158">
        <v>0</v>
      </c>
      <c r="CG158">
        <v>13200</v>
      </c>
      <c r="CH158">
        <v>0</v>
      </c>
      <c r="CI158">
        <v>9923</v>
      </c>
      <c r="CJ158">
        <v>2186</v>
      </c>
      <c r="CK158">
        <v>17205</v>
      </c>
    </row>
    <row r="159" spans="1:89" x14ac:dyDescent="0.35">
      <c r="A159" t="s">
        <v>391</v>
      </c>
      <c r="B159">
        <f t="shared" si="44"/>
        <v>0</v>
      </c>
      <c r="C159">
        <f t="shared" si="45"/>
        <v>1119</v>
      </c>
      <c r="D159">
        <f t="shared" si="46"/>
        <v>26462</v>
      </c>
      <c r="E159">
        <f t="shared" si="47"/>
        <v>0</v>
      </c>
      <c r="F159">
        <f t="shared" si="48"/>
        <v>8617</v>
      </c>
      <c r="G159">
        <f t="shared" si="49"/>
        <v>6057</v>
      </c>
      <c r="H159">
        <f t="shared" si="50"/>
        <v>0</v>
      </c>
      <c r="I159">
        <f t="shared" si="51"/>
        <v>655</v>
      </c>
      <c r="J159">
        <f t="shared" si="52"/>
        <v>0</v>
      </c>
      <c r="K159">
        <f t="shared" si="53"/>
        <v>3401</v>
      </c>
      <c r="L159">
        <f t="shared" si="54"/>
        <v>109</v>
      </c>
      <c r="M159">
        <f t="shared" si="55"/>
        <v>5740</v>
      </c>
      <c r="N159">
        <f t="shared" si="56"/>
        <v>13617</v>
      </c>
      <c r="O159">
        <f t="shared" si="57"/>
        <v>2837</v>
      </c>
      <c r="P159">
        <f t="shared" si="58"/>
        <v>26897</v>
      </c>
      <c r="Q159">
        <f t="shared" si="59"/>
        <v>183</v>
      </c>
      <c r="R159">
        <f t="shared" si="60"/>
        <v>0</v>
      </c>
      <c r="S159">
        <f t="shared" si="61"/>
        <v>4841</v>
      </c>
      <c r="T159">
        <f t="shared" si="62"/>
        <v>3779</v>
      </c>
      <c r="U159">
        <f t="shared" si="63"/>
        <v>11776</v>
      </c>
      <c r="V159">
        <f t="shared" si="64"/>
        <v>27581</v>
      </c>
      <c r="W159">
        <v>33897</v>
      </c>
      <c r="X159">
        <v>33107</v>
      </c>
      <c r="Y159">
        <f t="shared" si="65"/>
        <v>790</v>
      </c>
      <c r="Z159">
        <v>11439</v>
      </c>
      <c r="AB159">
        <v>0</v>
      </c>
      <c r="AC159">
        <v>0</v>
      </c>
      <c r="AD159">
        <v>0</v>
      </c>
      <c r="AE159">
        <v>1119</v>
      </c>
      <c r="AF159">
        <v>417</v>
      </c>
      <c r="AG159">
        <v>4611</v>
      </c>
      <c r="AH159">
        <v>21205</v>
      </c>
      <c r="AI159">
        <v>0</v>
      </c>
      <c r="AJ159">
        <v>73</v>
      </c>
      <c r="AK159">
        <v>156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8617</v>
      </c>
      <c r="AR159">
        <v>0</v>
      </c>
      <c r="AS159">
        <v>6057</v>
      </c>
      <c r="AT159">
        <v>0</v>
      </c>
      <c r="AU159">
        <v>0</v>
      </c>
      <c r="AV159">
        <v>0</v>
      </c>
      <c r="AW159">
        <v>0</v>
      </c>
      <c r="AX159">
        <v>655</v>
      </c>
      <c r="AY159">
        <v>0</v>
      </c>
      <c r="AZ159">
        <v>0</v>
      </c>
      <c r="BA159">
        <v>16</v>
      </c>
      <c r="BB159">
        <v>0</v>
      </c>
      <c r="BC159">
        <v>0</v>
      </c>
      <c r="BD159">
        <v>561</v>
      </c>
      <c r="BE159">
        <v>7</v>
      </c>
      <c r="BF159">
        <v>2817</v>
      </c>
      <c r="BG159">
        <v>0</v>
      </c>
      <c r="BH159">
        <v>0</v>
      </c>
      <c r="BI159">
        <v>0</v>
      </c>
      <c r="BJ159">
        <v>109</v>
      </c>
      <c r="BK159">
        <v>0</v>
      </c>
      <c r="BL159">
        <v>0</v>
      </c>
      <c r="BM159">
        <v>0</v>
      </c>
      <c r="BN159">
        <v>5740</v>
      </c>
      <c r="BO159">
        <v>9185</v>
      </c>
      <c r="BP159">
        <v>4212</v>
      </c>
      <c r="BQ159">
        <v>220</v>
      </c>
      <c r="BR159">
        <v>2837</v>
      </c>
      <c r="BS159">
        <v>0</v>
      </c>
      <c r="BT159">
        <v>0</v>
      </c>
      <c r="BU159">
        <v>18280</v>
      </c>
      <c r="BV159">
        <v>0</v>
      </c>
      <c r="BW159">
        <v>8617</v>
      </c>
      <c r="BX159">
        <v>0</v>
      </c>
      <c r="BY159">
        <v>0</v>
      </c>
      <c r="BZ159">
        <v>0</v>
      </c>
      <c r="CA159">
        <v>183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4841</v>
      </c>
      <c r="CH159">
        <v>0</v>
      </c>
      <c r="CI159">
        <v>0</v>
      </c>
      <c r="CJ159">
        <v>0</v>
      </c>
      <c r="CK159">
        <v>3779</v>
      </c>
    </row>
    <row r="160" spans="1:89" x14ac:dyDescent="0.35">
      <c r="A160" t="s">
        <v>151</v>
      </c>
      <c r="B160">
        <f t="shared" si="44"/>
        <v>12370</v>
      </c>
      <c r="C160">
        <f t="shared" si="45"/>
        <v>38327</v>
      </c>
      <c r="D160">
        <f t="shared" si="46"/>
        <v>406972</v>
      </c>
      <c r="E160">
        <f t="shared" si="47"/>
        <v>4334</v>
      </c>
      <c r="F160">
        <f t="shared" si="48"/>
        <v>5156</v>
      </c>
      <c r="G160">
        <f t="shared" si="49"/>
        <v>108</v>
      </c>
      <c r="H160">
        <f t="shared" si="50"/>
        <v>29722</v>
      </c>
      <c r="I160">
        <f t="shared" si="51"/>
        <v>183948</v>
      </c>
      <c r="J160">
        <f t="shared" si="52"/>
        <v>0</v>
      </c>
      <c r="K160">
        <f t="shared" si="53"/>
        <v>48039</v>
      </c>
      <c r="L160">
        <f t="shared" si="54"/>
        <v>28992</v>
      </c>
      <c r="M160">
        <f t="shared" si="55"/>
        <v>38470</v>
      </c>
      <c r="N160">
        <f t="shared" si="56"/>
        <v>134676</v>
      </c>
      <c r="O160">
        <f t="shared" si="57"/>
        <v>64325</v>
      </c>
      <c r="P160">
        <f t="shared" si="58"/>
        <v>378293</v>
      </c>
      <c r="Q160">
        <f t="shared" si="59"/>
        <v>18</v>
      </c>
      <c r="R160">
        <f t="shared" si="60"/>
        <v>29749</v>
      </c>
      <c r="S160">
        <f t="shared" si="61"/>
        <v>17740</v>
      </c>
      <c r="T160">
        <f t="shared" si="62"/>
        <v>171638</v>
      </c>
      <c r="U160">
        <f t="shared" si="63"/>
        <v>446951</v>
      </c>
      <c r="V160">
        <f t="shared" si="64"/>
        <v>457669</v>
      </c>
      <c r="W160">
        <v>695117</v>
      </c>
      <c r="X160">
        <v>685963</v>
      </c>
      <c r="Y160">
        <f t="shared" si="65"/>
        <v>9154</v>
      </c>
      <c r="Z160">
        <v>128810</v>
      </c>
      <c r="AB160">
        <v>0</v>
      </c>
      <c r="AC160">
        <v>942</v>
      </c>
      <c r="AD160">
        <v>11428</v>
      </c>
      <c r="AE160">
        <v>38327</v>
      </c>
      <c r="AF160">
        <v>8672</v>
      </c>
      <c r="AG160">
        <v>215269</v>
      </c>
      <c r="AH160">
        <v>154705</v>
      </c>
      <c r="AI160">
        <v>3427</v>
      </c>
      <c r="AJ160">
        <v>22802</v>
      </c>
      <c r="AK160">
        <v>2097</v>
      </c>
      <c r="AL160">
        <v>4144</v>
      </c>
      <c r="AM160">
        <v>190</v>
      </c>
      <c r="AN160">
        <v>0</v>
      </c>
      <c r="AO160">
        <v>107</v>
      </c>
      <c r="AP160">
        <v>497</v>
      </c>
      <c r="AQ160">
        <v>4552</v>
      </c>
      <c r="AR160">
        <v>0</v>
      </c>
      <c r="AS160">
        <v>108</v>
      </c>
      <c r="AT160">
        <v>0</v>
      </c>
      <c r="AU160">
        <v>0</v>
      </c>
      <c r="AV160">
        <v>29722</v>
      </c>
      <c r="AW160">
        <v>0</v>
      </c>
      <c r="AX160">
        <v>183948</v>
      </c>
      <c r="AY160">
        <v>0</v>
      </c>
      <c r="AZ160">
        <v>0</v>
      </c>
      <c r="BA160">
        <v>33796</v>
      </c>
      <c r="BB160">
        <v>0</v>
      </c>
      <c r="BC160">
        <v>0</v>
      </c>
      <c r="BD160">
        <v>0</v>
      </c>
      <c r="BE160">
        <v>-43</v>
      </c>
      <c r="BF160">
        <v>14286</v>
      </c>
      <c r="BG160">
        <v>28982</v>
      </c>
      <c r="BH160">
        <v>0</v>
      </c>
      <c r="BI160">
        <v>0</v>
      </c>
      <c r="BJ160">
        <v>10</v>
      </c>
      <c r="BK160">
        <v>195</v>
      </c>
      <c r="BL160">
        <v>231</v>
      </c>
      <c r="BM160">
        <v>0</v>
      </c>
      <c r="BN160">
        <v>38044</v>
      </c>
      <c r="BO160">
        <v>21169</v>
      </c>
      <c r="BP160">
        <v>103406</v>
      </c>
      <c r="BQ160">
        <v>10101</v>
      </c>
      <c r="BR160">
        <v>64325</v>
      </c>
      <c r="BS160">
        <v>0</v>
      </c>
      <c r="BT160">
        <v>0</v>
      </c>
      <c r="BU160">
        <v>378293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18</v>
      </c>
      <c r="CB160">
        <v>0</v>
      </c>
      <c r="CC160">
        <v>3154</v>
      </c>
      <c r="CD160">
        <v>0</v>
      </c>
      <c r="CE160">
        <v>0</v>
      </c>
      <c r="CF160">
        <v>26595</v>
      </c>
      <c r="CG160">
        <v>17740</v>
      </c>
      <c r="CH160">
        <v>0</v>
      </c>
      <c r="CI160">
        <v>77770</v>
      </c>
      <c r="CJ160">
        <v>2862</v>
      </c>
      <c r="CK160">
        <v>91006</v>
      </c>
    </row>
    <row r="161" spans="1:89" x14ac:dyDescent="0.35">
      <c r="A161" t="s">
        <v>152</v>
      </c>
      <c r="B161">
        <f t="shared" si="44"/>
        <v>3420</v>
      </c>
      <c r="C161">
        <f t="shared" si="45"/>
        <v>218696</v>
      </c>
      <c r="D161">
        <f t="shared" si="46"/>
        <v>744563</v>
      </c>
      <c r="E161">
        <f t="shared" si="47"/>
        <v>12649</v>
      </c>
      <c r="F161">
        <f t="shared" si="48"/>
        <v>14576</v>
      </c>
      <c r="G161">
        <f t="shared" si="49"/>
        <v>4494</v>
      </c>
      <c r="H161">
        <f t="shared" si="50"/>
        <v>0</v>
      </c>
      <c r="I161">
        <f t="shared" si="51"/>
        <v>7648</v>
      </c>
      <c r="J161">
        <f t="shared" si="52"/>
        <v>2707</v>
      </c>
      <c r="K161">
        <f t="shared" si="53"/>
        <v>112801</v>
      </c>
      <c r="L161">
        <f t="shared" si="54"/>
        <v>144</v>
      </c>
      <c r="M161">
        <f t="shared" si="55"/>
        <v>38078</v>
      </c>
      <c r="N161">
        <f t="shared" si="56"/>
        <v>343065</v>
      </c>
      <c r="O161">
        <f t="shared" si="57"/>
        <v>30931</v>
      </c>
      <c r="P161">
        <f t="shared" si="58"/>
        <v>633272</v>
      </c>
      <c r="Q161">
        <f t="shared" si="59"/>
        <v>907</v>
      </c>
      <c r="R161">
        <f t="shared" si="60"/>
        <v>4410</v>
      </c>
      <c r="S161">
        <f t="shared" si="61"/>
        <v>60467</v>
      </c>
      <c r="T161">
        <f t="shared" si="62"/>
        <v>86724</v>
      </c>
      <c r="U161">
        <f t="shared" si="63"/>
        <v>615687</v>
      </c>
      <c r="V161">
        <f t="shared" si="64"/>
        <v>966679</v>
      </c>
      <c r="W161">
        <v>652040</v>
      </c>
      <c r="X161">
        <v>644318</v>
      </c>
      <c r="Y161">
        <f t="shared" si="65"/>
        <v>7722</v>
      </c>
      <c r="Z161">
        <v>130108</v>
      </c>
      <c r="AB161">
        <v>0</v>
      </c>
      <c r="AC161">
        <v>1632</v>
      </c>
      <c r="AD161">
        <v>1788</v>
      </c>
      <c r="AE161">
        <v>218696</v>
      </c>
      <c r="AF161">
        <v>484</v>
      </c>
      <c r="AG161">
        <v>385747</v>
      </c>
      <c r="AH161">
        <v>273366</v>
      </c>
      <c r="AI161">
        <v>4499</v>
      </c>
      <c r="AJ161">
        <v>61968</v>
      </c>
      <c r="AK161">
        <v>18499</v>
      </c>
      <c r="AL161">
        <v>12649</v>
      </c>
      <c r="AM161">
        <v>0</v>
      </c>
      <c r="AN161">
        <v>0</v>
      </c>
      <c r="AO161">
        <v>942</v>
      </c>
      <c r="AP161">
        <v>13634</v>
      </c>
      <c r="AQ161">
        <v>0</v>
      </c>
      <c r="AR161">
        <v>0</v>
      </c>
      <c r="AS161">
        <v>4494</v>
      </c>
      <c r="AT161">
        <v>0</v>
      </c>
      <c r="AU161">
        <v>0</v>
      </c>
      <c r="AV161">
        <v>0</v>
      </c>
      <c r="AW161">
        <v>70</v>
      </c>
      <c r="AX161">
        <v>7648</v>
      </c>
      <c r="AY161">
        <v>2637</v>
      </c>
      <c r="AZ161">
        <v>0</v>
      </c>
      <c r="BA161">
        <v>36831</v>
      </c>
      <c r="BB161">
        <v>0</v>
      </c>
      <c r="BC161">
        <v>0</v>
      </c>
      <c r="BD161">
        <v>33527</v>
      </c>
      <c r="BE161">
        <v>381</v>
      </c>
      <c r="BF161">
        <v>42062</v>
      </c>
      <c r="BG161">
        <v>0</v>
      </c>
      <c r="BH161">
        <v>0</v>
      </c>
      <c r="BI161">
        <v>0</v>
      </c>
      <c r="BJ161">
        <v>144</v>
      </c>
      <c r="BK161">
        <v>0</v>
      </c>
      <c r="BL161">
        <v>21617</v>
      </c>
      <c r="BM161">
        <v>9969</v>
      </c>
      <c r="BN161">
        <v>6492</v>
      </c>
      <c r="BO161">
        <v>27073</v>
      </c>
      <c r="BP161">
        <v>296385</v>
      </c>
      <c r="BQ161">
        <v>19607</v>
      </c>
      <c r="BR161">
        <v>30931</v>
      </c>
      <c r="BS161">
        <v>0</v>
      </c>
      <c r="BT161">
        <v>60417</v>
      </c>
      <c r="BU161">
        <v>461102</v>
      </c>
      <c r="BV161">
        <v>3</v>
      </c>
      <c r="BW161">
        <v>111750</v>
      </c>
      <c r="BX161">
        <v>0</v>
      </c>
      <c r="BY161">
        <v>0</v>
      </c>
      <c r="BZ161">
        <v>117</v>
      </c>
      <c r="CA161">
        <v>790</v>
      </c>
      <c r="CB161">
        <v>0</v>
      </c>
      <c r="CC161">
        <v>0</v>
      </c>
      <c r="CD161">
        <v>0</v>
      </c>
      <c r="CE161">
        <v>0</v>
      </c>
      <c r="CF161">
        <v>4410</v>
      </c>
      <c r="CG161">
        <v>60467</v>
      </c>
      <c r="CH161">
        <v>0</v>
      </c>
      <c r="CI161">
        <v>56200</v>
      </c>
      <c r="CJ161">
        <v>9036</v>
      </c>
      <c r="CK161">
        <v>21488</v>
      </c>
    </row>
    <row r="162" spans="1:89" x14ac:dyDescent="0.35">
      <c r="A162" t="s">
        <v>153</v>
      </c>
      <c r="B162">
        <f t="shared" si="44"/>
        <v>74</v>
      </c>
      <c r="C162">
        <f t="shared" si="45"/>
        <v>4246</v>
      </c>
      <c r="D162">
        <f t="shared" si="46"/>
        <v>78686</v>
      </c>
      <c r="E162">
        <f t="shared" si="47"/>
        <v>2136</v>
      </c>
      <c r="F162">
        <f t="shared" si="48"/>
        <v>2673</v>
      </c>
      <c r="G162">
        <f t="shared" si="49"/>
        <v>1803</v>
      </c>
      <c r="H162">
        <f t="shared" si="50"/>
        <v>17</v>
      </c>
      <c r="I162">
        <f t="shared" si="51"/>
        <v>-1383</v>
      </c>
      <c r="J162">
        <f t="shared" si="52"/>
        <v>0</v>
      </c>
      <c r="K162">
        <f t="shared" si="53"/>
        <v>25814</v>
      </c>
      <c r="L162">
        <f t="shared" si="54"/>
        <v>5</v>
      </c>
      <c r="M162">
        <f t="shared" si="55"/>
        <v>207</v>
      </c>
      <c r="N162">
        <f t="shared" si="56"/>
        <v>52056</v>
      </c>
      <c r="O162">
        <f t="shared" si="57"/>
        <v>18904</v>
      </c>
      <c r="P162">
        <f t="shared" si="58"/>
        <v>29564</v>
      </c>
      <c r="Q162">
        <f t="shared" si="59"/>
        <v>14</v>
      </c>
      <c r="R162">
        <f t="shared" si="60"/>
        <v>1506</v>
      </c>
      <c r="S162">
        <f t="shared" si="61"/>
        <v>6624</v>
      </c>
      <c r="T162">
        <f t="shared" si="62"/>
        <v>5611</v>
      </c>
      <c r="U162">
        <f t="shared" si="63"/>
        <v>12800</v>
      </c>
      <c r="V162">
        <f t="shared" si="64"/>
        <v>83006</v>
      </c>
      <c r="W162">
        <v>83216</v>
      </c>
      <c r="X162">
        <v>75062</v>
      </c>
      <c r="Y162">
        <f t="shared" si="65"/>
        <v>8154</v>
      </c>
      <c r="Z162">
        <v>27736</v>
      </c>
      <c r="AB162">
        <v>0</v>
      </c>
      <c r="AC162">
        <v>64</v>
      </c>
      <c r="AD162">
        <v>10</v>
      </c>
      <c r="AE162">
        <v>4246</v>
      </c>
      <c r="AF162">
        <v>0</v>
      </c>
      <c r="AG162">
        <v>37749</v>
      </c>
      <c r="AH162">
        <v>29585</v>
      </c>
      <c r="AI162">
        <v>560</v>
      </c>
      <c r="AJ162">
        <v>6352</v>
      </c>
      <c r="AK162">
        <v>4440</v>
      </c>
      <c r="AL162">
        <v>2136</v>
      </c>
      <c r="AM162">
        <v>0</v>
      </c>
      <c r="AN162">
        <v>0</v>
      </c>
      <c r="AO162">
        <v>0</v>
      </c>
      <c r="AP162">
        <v>2673</v>
      </c>
      <c r="AQ162">
        <v>0</v>
      </c>
      <c r="AR162">
        <v>0</v>
      </c>
      <c r="AS162">
        <v>1803</v>
      </c>
      <c r="AT162">
        <v>0</v>
      </c>
      <c r="AU162">
        <v>0</v>
      </c>
      <c r="AV162">
        <v>17</v>
      </c>
      <c r="AW162">
        <v>0</v>
      </c>
      <c r="AX162">
        <v>-1383</v>
      </c>
      <c r="AY162">
        <v>0</v>
      </c>
      <c r="AZ162">
        <v>0</v>
      </c>
      <c r="BA162">
        <v>6038</v>
      </c>
      <c r="BB162">
        <v>0</v>
      </c>
      <c r="BC162">
        <v>0</v>
      </c>
      <c r="BD162">
        <v>14564</v>
      </c>
      <c r="BE162">
        <v>0</v>
      </c>
      <c r="BF162">
        <v>5212</v>
      </c>
      <c r="BG162">
        <v>0</v>
      </c>
      <c r="BH162">
        <v>0</v>
      </c>
      <c r="BI162">
        <v>0</v>
      </c>
      <c r="BJ162">
        <v>5</v>
      </c>
      <c r="BK162">
        <v>0</v>
      </c>
      <c r="BL162">
        <v>88</v>
      </c>
      <c r="BM162">
        <v>0</v>
      </c>
      <c r="BN162">
        <v>119</v>
      </c>
      <c r="BO162">
        <v>21786</v>
      </c>
      <c r="BP162">
        <v>27248</v>
      </c>
      <c r="BQ162">
        <v>3022</v>
      </c>
      <c r="BR162">
        <v>18904</v>
      </c>
      <c r="BS162">
        <v>0</v>
      </c>
      <c r="BT162">
        <v>0</v>
      </c>
      <c r="BU162">
        <v>29564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14</v>
      </c>
      <c r="CB162">
        <v>0</v>
      </c>
      <c r="CC162">
        <v>0</v>
      </c>
      <c r="CD162">
        <v>0</v>
      </c>
      <c r="CE162">
        <v>0</v>
      </c>
      <c r="CF162">
        <v>1506</v>
      </c>
      <c r="CG162">
        <v>6624</v>
      </c>
      <c r="CH162">
        <v>0</v>
      </c>
      <c r="CI162">
        <v>4123</v>
      </c>
      <c r="CJ162">
        <v>274</v>
      </c>
      <c r="CK162">
        <v>1214</v>
      </c>
    </row>
    <row r="163" spans="1:89" x14ac:dyDescent="0.35">
      <c r="A163" t="s">
        <v>154</v>
      </c>
      <c r="B163">
        <f t="shared" si="44"/>
        <v>672</v>
      </c>
      <c r="C163">
        <f t="shared" si="45"/>
        <v>2518</v>
      </c>
      <c r="D163">
        <f t="shared" si="46"/>
        <v>243031</v>
      </c>
      <c r="E163">
        <f t="shared" si="47"/>
        <v>18775</v>
      </c>
      <c r="F163">
        <f t="shared" si="48"/>
        <v>0</v>
      </c>
      <c r="G163">
        <f t="shared" si="49"/>
        <v>10</v>
      </c>
      <c r="H163">
        <f t="shared" si="50"/>
        <v>8475</v>
      </c>
      <c r="I163">
        <f t="shared" si="51"/>
        <v>49455</v>
      </c>
      <c r="J163">
        <f t="shared" si="52"/>
        <v>0</v>
      </c>
      <c r="K163">
        <f t="shared" si="53"/>
        <v>25621</v>
      </c>
      <c r="L163">
        <f t="shared" si="54"/>
        <v>1168</v>
      </c>
      <c r="M163">
        <f t="shared" si="55"/>
        <v>9400</v>
      </c>
      <c r="N163">
        <f t="shared" si="56"/>
        <v>224501</v>
      </c>
      <c r="O163">
        <f t="shared" si="57"/>
        <v>23464</v>
      </c>
      <c r="P163">
        <f t="shared" si="58"/>
        <v>67438</v>
      </c>
      <c r="Q163">
        <f t="shared" si="59"/>
        <v>0</v>
      </c>
      <c r="R163">
        <f t="shared" si="60"/>
        <v>0</v>
      </c>
      <c r="S163">
        <f t="shared" si="61"/>
        <v>10761</v>
      </c>
      <c r="T163">
        <f t="shared" si="62"/>
        <v>32959</v>
      </c>
      <c r="U163">
        <f t="shared" si="63"/>
        <v>66484</v>
      </c>
      <c r="V163">
        <f t="shared" si="64"/>
        <v>246221</v>
      </c>
      <c r="W163">
        <v>262900</v>
      </c>
      <c r="X163">
        <v>261121</v>
      </c>
      <c r="Y163">
        <f t="shared" si="65"/>
        <v>1779</v>
      </c>
      <c r="Z163">
        <v>78229</v>
      </c>
      <c r="AB163">
        <v>0</v>
      </c>
      <c r="AC163">
        <v>374</v>
      </c>
      <c r="AD163">
        <v>298</v>
      </c>
      <c r="AE163">
        <v>2518</v>
      </c>
      <c r="AF163">
        <v>41</v>
      </c>
      <c r="AG163">
        <v>117522</v>
      </c>
      <c r="AH163">
        <v>107421</v>
      </c>
      <c r="AI163">
        <v>2442</v>
      </c>
      <c r="AJ163">
        <v>9809</v>
      </c>
      <c r="AK163">
        <v>5796</v>
      </c>
      <c r="AL163">
        <v>18775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10</v>
      </c>
      <c r="AT163">
        <v>8029</v>
      </c>
      <c r="AU163">
        <v>0</v>
      </c>
      <c r="AV163">
        <v>446</v>
      </c>
      <c r="AW163">
        <v>0</v>
      </c>
      <c r="AX163">
        <v>49455</v>
      </c>
      <c r="AY163">
        <v>0</v>
      </c>
      <c r="AZ163">
        <v>0</v>
      </c>
      <c r="BA163">
        <v>13581</v>
      </c>
      <c r="BB163">
        <v>0</v>
      </c>
      <c r="BC163">
        <v>0</v>
      </c>
      <c r="BD163">
        <v>0</v>
      </c>
      <c r="BE163">
        <v>0</v>
      </c>
      <c r="BF163">
        <v>12040</v>
      </c>
      <c r="BG163">
        <v>0</v>
      </c>
      <c r="BH163">
        <v>0</v>
      </c>
      <c r="BI163">
        <v>0</v>
      </c>
      <c r="BJ163">
        <v>1168</v>
      </c>
      <c r="BK163">
        <v>0</v>
      </c>
      <c r="BL163">
        <v>4808</v>
      </c>
      <c r="BM163">
        <v>1527</v>
      </c>
      <c r="BN163">
        <v>3065</v>
      </c>
      <c r="BO163">
        <v>69152</v>
      </c>
      <c r="BP163">
        <v>143912</v>
      </c>
      <c r="BQ163">
        <v>11437</v>
      </c>
      <c r="BR163">
        <v>23464</v>
      </c>
      <c r="BS163">
        <v>0</v>
      </c>
      <c r="BT163">
        <v>0</v>
      </c>
      <c r="BU163">
        <v>67438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10761</v>
      </c>
      <c r="CH163">
        <v>0</v>
      </c>
      <c r="CI163">
        <v>14394</v>
      </c>
      <c r="CJ163">
        <v>5106</v>
      </c>
      <c r="CK163">
        <v>13459</v>
      </c>
    </row>
    <row r="164" spans="1:89" x14ac:dyDescent="0.35">
      <c r="A164" t="s">
        <v>155</v>
      </c>
      <c r="B164">
        <f t="shared" si="44"/>
        <v>2465</v>
      </c>
      <c r="C164">
        <f t="shared" si="45"/>
        <v>34439</v>
      </c>
      <c r="D164">
        <f t="shared" si="46"/>
        <v>226598</v>
      </c>
      <c r="E164">
        <f t="shared" si="47"/>
        <v>12420</v>
      </c>
      <c r="F164">
        <f t="shared" si="48"/>
        <v>9296</v>
      </c>
      <c r="G164">
        <f t="shared" si="49"/>
        <v>20902</v>
      </c>
      <c r="H164">
        <f t="shared" si="50"/>
        <v>0</v>
      </c>
      <c r="I164">
        <f t="shared" si="51"/>
        <v>-63981</v>
      </c>
      <c r="J164">
        <f t="shared" si="52"/>
        <v>0</v>
      </c>
      <c r="K164">
        <f t="shared" si="53"/>
        <v>93667</v>
      </c>
      <c r="L164">
        <f t="shared" si="54"/>
        <v>103266</v>
      </c>
      <c r="M164">
        <f t="shared" si="55"/>
        <v>11333</v>
      </c>
      <c r="N164">
        <f t="shared" si="56"/>
        <v>132104</v>
      </c>
      <c r="O164">
        <f t="shared" si="57"/>
        <v>138239</v>
      </c>
      <c r="P164">
        <f t="shared" si="58"/>
        <v>72324</v>
      </c>
      <c r="Q164">
        <f t="shared" si="59"/>
        <v>288</v>
      </c>
      <c r="R164">
        <f t="shared" si="60"/>
        <v>0</v>
      </c>
      <c r="S164">
        <f t="shared" si="61"/>
        <v>16351</v>
      </c>
      <c r="T164">
        <f t="shared" si="62"/>
        <v>91099</v>
      </c>
      <c r="U164">
        <f t="shared" si="63"/>
        <v>-58402</v>
      </c>
      <c r="V164">
        <f t="shared" si="64"/>
        <v>263502</v>
      </c>
      <c r="W164">
        <v>477184</v>
      </c>
      <c r="X164">
        <v>471182</v>
      </c>
      <c r="Y164">
        <f t="shared" si="65"/>
        <v>6002</v>
      </c>
      <c r="Z164">
        <v>84080</v>
      </c>
      <c r="AB164">
        <v>0</v>
      </c>
      <c r="AC164">
        <v>2465</v>
      </c>
      <c r="AD164">
        <v>0</v>
      </c>
      <c r="AE164">
        <v>34439</v>
      </c>
      <c r="AF164">
        <v>0</v>
      </c>
      <c r="AG164">
        <v>199751</v>
      </c>
      <c r="AH164">
        <v>10307</v>
      </c>
      <c r="AI164">
        <v>41</v>
      </c>
      <c r="AJ164">
        <v>14197</v>
      </c>
      <c r="AK164">
        <v>2302</v>
      </c>
      <c r="AL164">
        <v>12420</v>
      </c>
      <c r="AM164">
        <v>0</v>
      </c>
      <c r="AN164">
        <v>0</v>
      </c>
      <c r="AO164">
        <v>0</v>
      </c>
      <c r="AP164">
        <v>9296</v>
      </c>
      <c r="AQ164">
        <v>0</v>
      </c>
      <c r="AR164">
        <v>0</v>
      </c>
      <c r="AS164">
        <v>20902</v>
      </c>
      <c r="AT164">
        <v>0</v>
      </c>
      <c r="AU164">
        <v>0</v>
      </c>
      <c r="AV164">
        <v>0</v>
      </c>
      <c r="AW164">
        <v>0</v>
      </c>
      <c r="AX164">
        <v>-63981</v>
      </c>
      <c r="AY164">
        <v>0</v>
      </c>
      <c r="AZ164">
        <v>0</v>
      </c>
      <c r="BA164">
        <v>7850</v>
      </c>
      <c r="BB164">
        <v>0</v>
      </c>
      <c r="BC164">
        <v>0</v>
      </c>
      <c r="BD164">
        <v>0</v>
      </c>
      <c r="BE164">
        <v>0</v>
      </c>
      <c r="BF164">
        <v>85817</v>
      </c>
      <c r="BG164">
        <v>100780</v>
      </c>
      <c r="BH164">
        <v>0</v>
      </c>
      <c r="BI164">
        <v>0</v>
      </c>
      <c r="BJ164">
        <v>2486</v>
      </c>
      <c r="BK164">
        <v>512</v>
      </c>
      <c r="BL164">
        <v>1292</v>
      </c>
      <c r="BM164">
        <v>2370</v>
      </c>
      <c r="BN164">
        <v>7159</v>
      </c>
      <c r="BO164">
        <v>39079</v>
      </c>
      <c r="BP164">
        <v>71520</v>
      </c>
      <c r="BQ164">
        <v>21505</v>
      </c>
      <c r="BR164">
        <v>138239</v>
      </c>
      <c r="BS164">
        <v>0</v>
      </c>
      <c r="BT164">
        <v>0</v>
      </c>
      <c r="BU164">
        <v>71167</v>
      </c>
      <c r="BV164">
        <v>0</v>
      </c>
      <c r="BW164">
        <v>0</v>
      </c>
      <c r="BX164">
        <v>1157</v>
      </c>
      <c r="BY164">
        <v>0</v>
      </c>
      <c r="BZ164">
        <v>0</v>
      </c>
      <c r="CA164">
        <v>288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16351</v>
      </c>
      <c r="CH164">
        <v>0</v>
      </c>
      <c r="CI164">
        <v>68441</v>
      </c>
      <c r="CJ164">
        <v>4774</v>
      </c>
      <c r="CK164">
        <v>17884</v>
      </c>
    </row>
    <row r="165" spans="1:89" x14ac:dyDescent="0.35">
      <c r="A165" t="s">
        <v>156</v>
      </c>
      <c r="B165">
        <f t="shared" si="44"/>
        <v>188</v>
      </c>
      <c r="C165">
        <f t="shared" si="45"/>
        <v>5306</v>
      </c>
      <c r="D165">
        <f t="shared" si="46"/>
        <v>102917</v>
      </c>
      <c r="E165">
        <f t="shared" si="47"/>
        <v>3147</v>
      </c>
      <c r="F165">
        <f t="shared" si="48"/>
        <v>3240</v>
      </c>
      <c r="G165">
        <f t="shared" si="49"/>
        <v>1478</v>
      </c>
      <c r="H165">
        <f t="shared" si="50"/>
        <v>2137</v>
      </c>
      <c r="I165">
        <f t="shared" si="51"/>
        <v>2792</v>
      </c>
      <c r="J165">
        <f t="shared" si="52"/>
        <v>0</v>
      </c>
      <c r="K165">
        <f t="shared" si="53"/>
        <v>10398</v>
      </c>
      <c r="L165">
        <f t="shared" si="54"/>
        <v>32280</v>
      </c>
      <c r="M165">
        <f t="shared" si="55"/>
        <v>6257</v>
      </c>
      <c r="N165">
        <f t="shared" si="56"/>
        <v>90087</v>
      </c>
      <c r="O165">
        <f t="shared" si="57"/>
        <v>6403</v>
      </c>
      <c r="P165">
        <f t="shared" si="58"/>
        <v>58736</v>
      </c>
      <c r="Q165">
        <f t="shared" si="59"/>
        <v>0</v>
      </c>
      <c r="R165">
        <f t="shared" si="60"/>
        <v>0</v>
      </c>
      <c r="S165">
        <f t="shared" si="61"/>
        <v>992</v>
      </c>
      <c r="T165">
        <f t="shared" si="62"/>
        <v>13924</v>
      </c>
      <c r="U165">
        <f t="shared" si="63"/>
        <v>17862</v>
      </c>
      <c r="V165">
        <f t="shared" si="64"/>
        <v>108411</v>
      </c>
      <c r="W165">
        <v>116126</v>
      </c>
      <c r="X165">
        <v>103515</v>
      </c>
      <c r="Y165">
        <f t="shared" si="65"/>
        <v>12611</v>
      </c>
      <c r="Z165">
        <v>36006</v>
      </c>
      <c r="AB165">
        <v>0</v>
      </c>
      <c r="AC165">
        <v>82</v>
      </c>
      <c r="AD165">
        <v>106</v>
      </c>
      <c r="AE165">
        <v>5306</v>
      </c>
      <c r="AF165">
        <v>900</v>
      </c>
      <c r="AG165">
        <v>44748</v>
      </c>
      <c r="AH165">
        <v>53684</v>
      </c>
      <c r="AI165">
        <v>574</v>
      </c>
      <c r="AJ165">
        <v>1790</v>
      </c>
      <c r="AK165">
        <v>1221</v>
      </c>
      <c r="AL165">
        <v>3147</v>
      </c>
      <c r="AM165">
        <v>0</v>
      </c>
      <c r="AN165">
        <v>0</v>
      </c>
      <c r="AO165">
        <v>0</v>
      </c>
      <c r="AP165">
        <v>3017</v>
      </c>
      <c r="AQ165">
        <v>223</v>
      </c>
      <c r="AR165">
        <v>0</v>
      </c>
      <c r="AS165">
        <v>1478</v>
      </c>
      <c r="AT165">
        <v>0</v>
      </c>
      <c r="AU165">
        <v>0</v>
      </c>
      <c r="AV165">
        <v>2137</v>
      </c>
      <c r="AW165">
        <v>0</v>
      </c>
      <c r="AX165">
        <v>2792</v>
      </c>
      <c r="AY165">
        <v>0</v>
      </c>
      <c r="AZ165">
        <v>0</v>
      </c>
      <c r="BA165">
        <v>5499</v>
      </c>
      <c r="BB165">
        <v>0</v>
      </c>
      <c r="BC165">
        <v>0</v>
      </c>
      <c r="BD165">
        <v>0</v>
      </c>
      <c r="BE165">
        <v>2956</v>
      </c>
      <c r="BF165">
        <v>1943</v>
      </c>
      <c r="BG165">
        <v>31861</v>
      </c>
      <c r="BH165">
        <v>0</v>
      </c>
      <c r="BI165">
        <v>0</v>
      </c>
      <c r="BJ165">
        <v>419</v>
      </c>
      <c r="BK165">
        <v>0</v>
      </c>
      <c r="BL165">
        <v>1884</v>
      </c>
      <c r="BM165">
        <v>0</v>
      </c>
      <c r="BN165">
        <v>4373</v>
      </c>
      <c r="BO165">
        <v>17543</v>
      </c>
      <c r="BP165">
        <v>59915</v>
      </c>
      <c r="BQ165">
        <v>12629</v>
      </c>
      <c r="BR165">
        <v>6403</v>
      </c>
      <c r="BS165">
        <v>0</v>
      </c>
      <c r="BT165">
        <v>0</v>
      </c>
      <c r="BU165">
        <v>43736</v>
      </c>
      <c r="BV165">
        <v>0</v>
      </c>
      <c r="BW165">
        <v>15000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992</v>
      </c>
      <c r="CH165">
        <v>0</v>
      </c>
      <c r="CI165">
        <v>5083</v>
      </c>
      <c r="CJ165">
        <v>221</v>
      </c>
      <c r="CK165">
        <v>8620</v>
      </c>
    </row>
    <row r="166" spans="1:89" x14ac:dyDescent="0.35">
      <c r="A166" t="s">
        <v>157</v>
      </c>
      <c r="B166">
        <f t="shared" si="44"/>
        <v>494</v>
      </c>
      <c r="C166">
        <f t="shared" si="45"/>
        <v>3240</v>
      </c>
      <c r="D166">
        <f t="shared" si="46"/>
        <v>63885</v>
      </c>
      <c r="E166">
        <f t="shared" si="47"/>
        <v>31</v>
      </c>
      <c r="F166">
        <f t="shared" si="48"/>
        <v>0</v>
      </c>
      <c r="G166">
        <f t="shared" si="49"/>
        <v>2940</v>
      </c>
      <c r="H166">
        <f t="shared" si="50"/>
        <v>0</v>
      </c>
      <c r="I166">
        <f t="shared" si="51"/>
        <v>5102</v>
      </c>
      <c r="J166">
        <f t="shared" si="52"/>
        <v>0</v>
      </c>
      <c r="K166">
        <f t="shared" si="53"/>
        <v>28972</v>
      </c>
      <c r="L166">
        <f t="shared" si="54"/>
        <v>77</v>
      </c>
      <c r="M166">
        <f t="shared" si="55"/>
        <v>1951</v>
      </c>
      <c r="N166">
        <f t="shared" si="56"/>
        <v>60633</v>
      </c>
      <c r="O166">
        <f t="shared" si="57"/>
        <v>9024</v>
      </c>
      <c r="P166">
        <f t="shared" si="58"/>
        <v>20260</v>
      </c>
      <c r="Q166">
        <f t="shared" si="59"/>
        <v>7</v>
      </c>
      <c r="R166">
        <f t="shared" si="60"/>
        <v>0</v>
      </c>
      <c r="S166">
        <f t="shared" si="61"/>
        <v>4486</v>
      </c>
      <c r="T166">
        <f t="shared" si="62"/>
        <v>12282</v>
      </c>
      <c r="U166">
        <f t="shared" si="63"/>
        <v>3095</v>
      </c>
      <c r="V166">
        <f t="shared" si="64"/>
        <v>67619</v>
      </c>
      <c r="W166">
        <v>88783</v>
      </c>
      <c r="X166">
        <v>83148</v>
      </c>
      <c r="Y166">
        <f t="shared" si="65"/>
        <v>5635</v>
      </c>
      <c r="Z166">
        <v>31681</v>
      </c>
      <c r="AB166">
        <v>0</v>
      </c>
      <c r="AC166">
        <v>409</v>
      </c>
      <c r="AD166">
        <v>85</v>
      </c>
      <c r="AE166">
        <v>3240</v>
      </c>
      <c r="AF166">
        <v>0</v>
      </c>
      <c r="AG166">
        <v>42169</v>
      </c>
      <c r="AH166">
        <v>17325</v>
      </c>
      <c r="AI166">
        <v>137</v>
      </c>
      <c r="AJ166">
        <v>2200</v>
      </c>
      <c r="AK166">
        <v>2054</v>
      </c>
      <c r="AL166">
        <v>31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2940</v>
      </c>
      <c r="AT166">
        <v>0</v>
      </c>
      <c r="AU166">
        <v>0</v>
      </c>
      <c r="AV166">
        <v>0</v>
      </c>
      <c r="AW166">
        <v>0</v>
      </c>
      <c r="AX166">
        <v>5102</v>
      </c>
      <c r="AY166">
        <v>0</v>
      </c>
      <c r="AZ166">
        <v>0</v>
      </c>
      <c r="BA166">
        <v>5140</v>
      </c>
      <c r="BB166">
        <v>0</v>
      </c>
      <c r="BC166">
        <v>0</v>
      </c>
      <c r="BD166">
        <v>20183</v>
      </c>
      <c r="BE166">
        <v>1776</v>
      </c>
      <c r="BF166">
        <v>1873</v>
      </c>
      <c r="BG166">
        <v>0</v>
      </c>
      <c r="BH166">
        <v>0</v>
      </c>
      <c r="BI166">
        <v>0</v>
      </c>
      <c r="BJ166">
        <v>77</v>
      </c>
      <c r="BK166">
        <v>0</v>
      </c>
      <c r="BL166">
        <v>0</v>
      </c>
      <c r="BM166">
        <v>0</v>
      </c>
      <c r="BN166">
        <v>1951</v>
      </c>
      <c r="BO166">
        <v>13482</v>
      </c>
      <c r="BP166">
        <v>42087</v>
      </c>
      <c r="BQ166">
        <v>5064</v>
      </c>
      <c r="BR166">
        <v>9024</v>
      </c>
      <c r="BS166">
        <v>0</v>
      </c>
      <c r="BT166">
        <v>0</v>
      </c>
      <c r="BU166">
        <v>20260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7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4486</v>
      </c>
      <c r="CH166">
        <v>0</v>
      </c>
      <c r="CI166">
        <v>5482</v>
      </c>
      <c r="CJ166">
        <v>0</v>
      </c>
      <c r="CK166">
        <v>6800</v>
      </c>
    </row>
    <row r="167" spans="1:89" x14ac:dyDescent="0.35">
      <c r="A167" t="s">
        <v>158</v>
      </c>
      <c r="B167">
        <f t="shared" si="44"/>
        <v>45</v>
      </c>
      <c r="C167">
        <f t="shared" si="45"/>
        <v>8147</v>
      </c>
      <c r="D167">
        <f t="shared" si="46"/>
        <v>118693</v>
      </c>
      <c r="E167">
        <f t="shared" si="47"/>
        <v>599</v>
      </c>
      <c r="F167">
        <f t="shared" si="48"/>
        <v>1347</v>
      </c>
      <c r="G167">
        <f t="shared" si="49"/>
        <v>5434</v>
      </c>
      <c r="H167">
        <f t="shared" si="50"/>
        <v>0</v>
      </c>
      <c r="I167">
        <f t="shared" si="51"/>
        <v>105</v>
      </c>
      <c r="J167">
        <f t="shared" si="52"/>
        <v>0</v>
      </c>
      <c r="K167">
        <f t="shared" si="53"/>
        <v>12418</v>
      </c>
      <c r="L167">
        <f t="shared" si="54"/>
        <v>1260</v>
      </c>
      <c r="M167">
        <f t="shared" si="55"/>
        <v>16581</v>
      </c>
      <c r="N167">
        <f t="shared" si="56"/>
        <v>68311</v>
      </c>
      <c r="O167">
        <f t="shared" si="57"/>
        <v>19206</v>
      </c>
      <c r="P167">
        <f t="shared" si="58"/>
        <v>54880</v>
      </c>
      <c r="Q167">
        <f t="shared" si="59"/>
        <v>0</v>
      </c>
      <c r="R167">
        <f t="shared" si="60"/>
        <v>-12544</v>
      </c>
      <c r="S167">
        <f t="shared" si="61"/>
        <v>10608</v>
      </c>
      <c r="T167">
        <f t="shared" si="62"/>
        <v>24168</v>
      </c>
      <c r="U167">
        <f t="shared" si="63"/>
        <v>40072</v>
      </c>
      <c r="V167">
        <f t="shared" si="64"/>
        <v>126885</v>
      </c>
      <c r="W167">
        <v>143898</v>
      </c>
      <c r="X167">
        <v>137408</v>
      </c>
      <c r="Y167">
        <f t="shared" si="65"/>
        <v>6490</v>
      </c>
      <c r="Z167">
        <v>47314</v>
      </c>
      <c r="AB167">
        <v>0</v>
      </c>
      <c r="AC167">
        <v>0</v>
      </c>
      <c r="AD167">
        <v>45</v>
      </c>
      <c r="AE167">
        <v>8147</v>
      </c>
      <c r="AF167">
        <v>21</v>
      </c>
      <c r="AG167">
        <v>48312</v>
      </c>
      <c r="AH167">
        <v>59338</v>
      </c>
      <c r="AI167">
        <v>770</v>
      </c>
      <c r="AJ167">
        <v>6465</v>
      </c>
      <c r="AK167">
        <v>3787</v>
      </c>
      <c r="AL167">
        <v>599</v>
      </c>
      <c r="AM167">
        <v>0</v>
      </c>
      <c r="AN167">
        <v>0</v>
      </c>
      <c r="AO167">
        <v>1347</v>
      </c>
      <c r="AP167">
        <v>0</v>
      </c>
      <c r="AQ167">
        <v>0</v>
      </c>
      <c r="AR167">
        <v>0</v>
      </c>
      <c r="AS167">
        <v>5434</v>
      </c>
      <c r="AT167">
        <v>0</v>
      </c>
      <c r="AU167">
        <v>0</v>
      </c>
      <c r="AV167">
        <v>0</v>
      </c>
      <c r="AW167">
        <v>0</v>
      </c>
      <c r="AX167">
        <v>105</v>
      </c>
      <c r="AY167">
        <v>0</v>
      </c>
      <c r="AZ167">
        <v>0</v>
      </c>
      <c r="BA167">
        <v>-152</v>
      </c>
      <c r="BB167">
        <v>0</v>
      </c>
      <c r="BC167">
        <v>0</v>
      </c>
      <c r="BD167">
        <v>9888</v>
      </c>
      <c r="BE167">
        <v>733</v>
      </c>
      <c r="BF167">
        <v>1949</v>
      </c>
      <c r="BG167">
        <v>0</v>
      </c>
      <c r="BH167">
        <v>0</v>
      </c>
      <c r="BI167">
        <v>0</v>
      </c>
      <c r="BJ167">
        <v>1260</v>
      </c>
      <c r="BK167">
        <v>0</v>
      </c>
      <c r="BL167">
        <v>0</v>
      </c>
      <c r="BM167">
        <v>0</v>
      </c>
      <c r="BN167">
        <v>16581</v>
      </c>
      <c r="BO167">
        <v>28957</v>
      </c>
      <c r="BP167">
        <v>39354</v>
      </c>
      <c r="BQ167">
        <v>0</v>
      </c>
      <c r="BR167">
        <v>19206</v>
      </c>
      <c r="BS167">
        <v>0</v>
      </c>
      <c r="BT167">
        <v>0</v>
      </c>
      <c r="BU167">
        <v>54880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-13400</v>
      </c>
      <c r="CF167">
        <v>856</v>
      </c>
      <c r="CG167">
        <v>10608</v>
      </c>
      <c r="CH167">
        <v>0</v>
      </c>
      <c r="CI167">
        <v>0</v>
      </c>
      <c r="CJ167">
        <v>0</v>
      </c>
      <c r="CK167">
        <v>24168</v>
      </c>
    </row>
    <row r="168" spans="1:89" x14ac:dyDescent="0.35">
      <c r="A168" t="s">
        <v>159</v>
      </c>
      <c r="B168">
        <f t="shared" si="44"/>
        <v>-621</v>
      </c>
      <c r="C168">
        <f t="shared" si="45"/>
        <v>1969</v>
      </c>
      <c r="D168">
        <f t="shared" si="46"/>
        <v>89621</v>
      </c>
      <c r="E168">
        <f t="shared" si="47"/>
        <v>1973</v>
      </c>
      <c r="F168">
        <f t="shared" si="48"/>
        <v>3048</v>
      </c>
      <c r="G168">
        <f t="shared" si="49"/>
        <v>7255</v>
      </c>
      <c r="H168">
        <f t="shared" si="50"/>
        <v>0</v>
      </c>
      <c r="I168">
        <f t="shared" si="51"/>
        <v>0</v>
      </c>
      <c r="J168">
        <f t="shared" si="52"/>
        <v>0</v>
      </c>
      <c r="K168">
        <f t="shared" si="53"/>
        <v>13026</v>
      </c>
      <c r="L168">
        <f t="shared" si="54"/>
        <v>223</v>
      </c>
      <c r="M168">
        <f t="shared" si="55"/>
        <v>3103</v>
      </c>
      <c r="N168">
        <f t="shared" si="56"/>
        <v>25353</v>
      </c>
      <c r="O168">
        <f t="shared" si="57"/>
        <v>6482</v>
      </c>
      <c r="P168">
        <f t="shared" si="58"/>
        <v>76080</v>
      </c>
      <c r="Q168">
        <f t="shared" si="59"/>
        <v>7</v>
      </c>
      <c r="R168">
        <f t="shared" si="60"/>
        <v>0</v>
      </c>
      <c r="S168">
        <f t="shared" si="61"/>
        <v>3750</v>
      </c>
      <c r="T168">
        <f t="shared" si="62"/>
        <v>7925</v>
      </c>
      <c r="U168">
        <f t="shared" si="63"/>
        <v>61107</v>
      </c>
      <c r="V168">
        <f t="shared" si="64"/>
        <v>90969</v>
      </c>
      <c r="W168">
        <v>77580</v>
      </c>
      <c r="X168">
        <v>78676</v>
      </c>
      <c r="Y168">
        <f t="shared" si="65"/>
        <v>-1096</v>
      </c>
      <c r="Z168">
        <v>23447</v>
      </c>
      <c r="AB168">
        <v>0</v>
      </c>
      <c r="AC168">
        <v>-621</v>
      </c>
      <c r="AD168">
        <v>0</v>
      </c>
      <c r="AE168">
        <v>1969</v>
      </c>
      <c r="AF168">
        <v>381</v>
      </c>
      <c r="AG168">
        <v>6443</v>
      </c>
      <c r="AH168">
        <v>22806</v>
      </c>
      <c r="AI168">
        <v>0</v>
      </c>
      <c r="AJ168">
        <v>1373</v>
      </c>
      <c r="AK168">
        <v>58618</v>
      </c>
      <c r="AL168">
        <v>1973</v>
      </c>
      <c r="AM168">
        <v>0</v>
      </c>
      <c r="AN168">
        <v>0</v>
      </c>
      <c r="AO168">
        <v>655</v>
      </c>
      <c r="AP168">
        <v>0</v>
      </c>
      <c r="AQ168">
        <v>2393</v>
      </c>
      <c r="AR168">
        <v>0</v>
      </c>
      <c r="AS168">
        <v>7255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7066</v>
      </c>
      <c r="BB168">
        <v>0</v>
      </c>
      <c r="BC168">
        <v>0</v>
      </c>
      <c r="BD168">
        <v>5244</v>
      </c>
      <c r="BE168">
        <v>0</v>
      </c>
      <c r="BF168">
        <v>716</v>
      </c>
      <c r="BG168">
        <v>0</v>
      </c>
      <c r="BH168">
        <v>0</v>
      </c>
      <c r="BI168">
        <v>0</v>
      </c>
      <c r="BJ168">
        <v>223</v>
      </c>
      <c r="BK168">
        <v>0</v>
      </c>
      <c r="BL168">
        <v>5</v>
      </c>
      <c r="BM168">
        <v>722</v>
      </c>
      <c r="BN168">
        <v>2376</v>
      </c>
      <c r="BO168">
        <v>8421</v>
      </c>
      <c r="BP168">
        <v>14504</v>
      </c>
      <c r="BQ168">
        <v>2428</v>
      </c>
      <c r="BR168">
        <v>6482</v>
      </c>
      <c r="BS168">
        <v>0</v>
      </c>
      <c r="BT168">
        <v>0</v>
      </c>
      <c r="BU168">
        <v>76080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7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3750</v>
      </c>
      <c r="CH168">
        <v>0</v>
      </c>
      <c r="CI168">
        <v>2868</v>
      </c>
      <c r="CJ168">
        <v>503</v>
      </c>
      <c r="CK168">
        <v>4554</v>
      </c>
    </row>
    <row r="169" spans="1:89" x14ac:dyDescent="0.35">
      <c r="A169" t="s">
        <v>160</v>
      </c>
      <c r="B169">
        <f t="shared" si="44"/>
        <v>344</v>
      </c>
      <c r="C169">
        <f t="shared" si="45"/>
        <v>10367</v>
      </c>
      <c r="D169">
        <f t="shared" si="46"/>
        <v>71207</v>
      </c>
      <c r="E169">
        <f t="shared" si="47"/>
        <v>342</v>
      </c>
      <c r="F169">
        <f t="shared" si="48"/>
        <v>2291</v>
      </c>
      <c r="G169">
        <f t="shared" si="49"/>
        <v>5569</v>
      </c>
      <c r="H169">
        <f t="shared" si="50"/>
        <v>0</v>
      </c>
      <c r="I169">
        <f t="shared" si="51"/>
        <v>9473</v>
      </c>
      <c r="J169">
        <f t="shared" si="52"/>
        <v>8</v>
      </c>
      <c r="K169">
        <f t="shared" si="53"/>
        <v>21156</v>
      </c>
      <c r="L169">
        <f t="shared" si="54"/>
        <v>472</v>
      </c>
      <c r="M169">
        <f t="shared" si="55"/>
        <v>4388</v>
      </c>
      <c r="N169">
        <f t="shared" si="56"/>
        <v>71892</v>
      </c>
      <c r="O169">
        <f t="shared" si="57"/>
        <v>27935</v>
      </c>
      <c r="P169">
        <f t="shared" si="58"/>
        <v>7731</v>
      </c>
      <c r="Q169">
        <f t="shared" si="59"/>
        <v>323</v>
      </c>
      <c r="R169">
        <f t="shared" si="60"/>
        <v>0</v>
      </c>
      <c r="S169">
        <f t="shared" si="61"/>
        <v>6279</v>
      </c>
      <c r="T169">
        <f t="shared" si="62"/>
        <v>11459</v>
      </c>
      <c r="U169">
        <f t="shared" si="63"/>
        <v>-8084</v>
      </c>
      <c r="V169">
        <f t="shared" si="64"/>
        <v>81918</v>
      </c>
      <c r="W169">
        <v>107818</v>
      </c>
      <c r="X169">
        <v>103297</v>
      </c>
      <c r="Y169">
        <f t="shared" si="65"/>
        <v>4521</v>
      </c>
      <c r="Z169">
        <v>34289</v>
      </c>
      <c r="AB169">
        <v>0</v>
      </c>
      <c r="AC169">
        <v>90</v>
      </c>
      <c r="AD169">
        <v>254</v>
      </c>
      <c r="AE169">
        <v>10367</v>
      </c>
      <c r="AF169">
        <v>0</v>
      </c>
      <c r="AG169">
        <v>36937</v>
      </c>
      <c r="AH169">
        <v>31270</v>
      </c>
      <c r="AI169">
        <v>0</v>
      </c>
      <c r="AJ169">
        <v>1822</v>
      </c>
      <c r="AK169">
        <v>1178</v>
      </c>
      <c r="AL169">
        <v>342</v>
      </c>
      <c r="AM169">
        <v>0</v>
      </c>
      <c r="AN169">
        <v>0</v>
      </c>
      <c r="AO169">
        <v>0</v>
      </c>
      <c r="AP169">
        <v>2291</v>
      </c>
      <c r="AQ169">
        <v>0</v>
      </c>
      <c r="AR169">
        <v>0</v>
      </c>
      <c r="AS169">
        <v>5569</v>
      </c>
      <c r="AT169">
        <v>0</v>
      </c>
      <c r="AU169">
        <v>0</v>
      </c>
      <c r="AV169">
        <v>0</v>
      </c>
      <c r="AW169">
        <v>0</v>
      </c>
      <c r="AX169">
        <v>9473</v>
      </c>
      <c r="AY169">
        <v>8</v>
      </c>
      <c r="AZ169">
        <v>0</v>
      </c>
      <c r="BA169">
        <v>7604</v>
      </c>
      <c r="BB169">
        <v>0</v>
      </c>
      <c r="BC169">
        <v>0</v>
      </c>
      <c r="BD169">
        <v>10987</v>
      </c>
      <c r="BE169">
        <v>199</v>
      </c>
      <c r="BF169">
        <v>2366</v>
      </c>
      <c r="BG169">
        <v>0</v>
      </c>
      <c r="BH169">
        <v>0</v>
      </c>
      <c r="BI169">
        <v>0</v>
      </c>
      <c r="BJ169">
        <v>472</v>
      </c>
      <c r="BK169">
        <v>0</v>
      </c>
      <c r="BL169">
        <v>0</v>
      </c>
      <c r="BM169">
        <v>753</v>
      </c>
      <c r="BN169">
        <v>3635</v>
      </c>
      <c r="BO169">
        <v>37492</v>
      </c>
      <c r="BP169">
        <v>32269</v>
      </c>
      <c r="BQ169">
        <v>2131</v>
      </c>
      <c r="BR169">
        <v>27935</v>
      </c>
      <c r="BS169">
        <v>0</v>
      </c>
      <c r="BT169">
        <v>720</v>
      </c>
      <c r="BU169">
        <v>7011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323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6279</v>
      </c>
      <c r="CH169">
        <v>0</v>
      </c>
      <c r="CI169">
        <v>0</v>
      </c>
      <c r="CJ169">
        <v>7373</v>
      </c>
      <c r="CK169">
        <v>4086</v>
      </c>
    </row>
    <row r="170" spans="1:89" x14ac:dyDescent="0.35">
      <c r="A170" t="s">
        <v>161</v>
      </c>
      <c r="B170">
        <f t="shared" si="44"/>
        <v>568</v>
      </c>
      <c r="C170">
        <f t="shared" si="45"/>
        <v>1794</v>
      </c>
      <c r="D170">
        <f t="shared" si="46"/>
        <v>58392</v>
      </c>
      <c r="E170">
        <f t="shared" si="47"/>
        <v>224</v>
      </c>
      <c r="F170">
        <f t="shared" si="48"/>
        <v>530</v>
      </c>
      <c r="G170">
        <f t="shared" si="49"/>
        <v>270</v>
      </c>
      <c r="H170">
        <f t="shared" si="50"/>
        <v>402</v>
      </c>
      <c r="I170">
        <f t="shared" si="51"/>
        <v>-2586</v>
      </c>
      <c r="J170">
        <f t="shared" si="52"/>
        <v>815</v>
      </c>
      <c r="K170">
        <f t="shared" si="53"/>
        <v>6651</v>
      </c>
      <c r="L170">
        <f t="shared" si="54"/>
        <v>5606</v>
      </c>
      <c r="M170">
        <f t="shared" si="55"/>
        <v>3006</v>
      </c>
      <c r="N170">
        <f t="shared" si="56"/>
        <v>27069</v>
      </c>
      <c r="O170">
        <f t="shared" si="57"/>
        <v>13335</v>
      </c>
      <c r="P170">
        <f t="shared" si="58"/>
        <v>23245</v>
      </c>
      <c r="Q170">
        <f t="shared" si="59"/>
        <v>0</v>
      </c>
      <c r="R170">
        <f t="shared" si="60"/>
        <v>-546</v>
      </c>
      <c r="S170">
        <f t="shared" si="61"/>
        <v>5576</v>
      </c>
      <c r="T170">
        <f t="shared" si="62"/>
        <v>6992</v>
      </c>
      <c r="U170">
        <f t="shared" si="63"/>
        <v>18802</v>
      </c>
      <c r="V170">
        <f t="shared" si="64"/>
        <v>60754</v>
      </c>
      <c r="W170">
        <v>78862</v>
      </c>
      <c r="X170">
        <v>79050</v>
      </c>
      <c r="Y170">
        <f t="shared" si="65"/>
        <v>-188</v>
      </c>
      <c r="Z170">
        <v>23850</v>
      </c>
      <c r="AB170">
        <v>0</v>
      </c>
      <c r="AC170">
        <v>568</v>
      </c>
      <c r="AD170">
        <v>0</v>
      </c>
      <c r="AE170">
        <v>1794</v>
      </c>
      <c r="AF170">
        <v>31</v>
      </c>
      <c r="AG170">
        <v>17649</v>
      </c>
      <c r="AH170">
        <v>31175</v>
      </c>
      <c r="AI170">
        <v>288</v>
      </c>
      <c r="AJ170">
        <v>3562</v>
      </c>
      <c r="AK170">
        <v>5687</v>
      </c>
      <c r="AL170">
        <v>224</v>
      </c>
      <c r="AM170">
        <v>0</v>
      </c>
      <c r="AN170">
        <v>0</v>
      </c>
      <c r="AO170">
        <v>530</v>
      </c>
      <c r="AP170">
        <v>0</v>
      </c>
      <c r="AQ170">
        <v>0</v>
      </c>
      <c r="AR170">
        <v>0</v>
      </c>
      <c r="AS170">
        <v>270</v>
      </c>
      <c r="AT170">
        <v>0</v>
      </c>
      <c r="AU170">
        <v>0</v>
      </c>
      <c r="AV170">
        <v>402</v>
      </c>
      <c r="AW170">
        <v>0</v>
      </c>
      <c r="AX170">
        <v>-2586</v>
      </c>
      <c r="AY170">
        <v>815</v>
      </c>
      <c r="AZ170">
        <v>0</v>
      </c>
      <c r="BA170">
        <v>3840</v>
      </c>
      <c r="BB170">
        <v>0</v>
      </c>
      <c r="BC170">
        <v>0</v>
      </c>
      <c r="BD170">
        <v>0</v>
      </c>
      <c r="BE170">
        <v>0</v>
      </c>
      <c r="BF170">
        <v>2811</v>
      </c>
      <c r="BG170">
        <v>5452</v>
      </c>
      <c r="BH170">
        <v>0</v>
      </c>
      <c r="BI170">
        <v>0</v>
      </c>
      <c r="BJ170">
        <v>154</v>
      </c>
      <c r="BK170">
        <v>0</v>
      </c>
      <c r="BL170">
        <v>0</v>
      </c>
      <c r="BM170">
        <v>-1</v>
      </c>
      <c r="BN170">
        <v>3007</v>
      </c>
      <c r="BO170">
        <v>19587</v>
      </c>
      <c r="BP170">
        <v>6553</v>
      </c>
      <c r="BQ170">
        <v>929</v>
      </c>
      <c r="BR170">
        <v>13335</v>
      </c>
      <c r="BS170">
        <v>0</v>
      </c>
      <c r="BT170">
        <v>0</v>
      </c>
      <c r="BU170">
        <v>23245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-546</v>
      </c>
      <c r="CG170">
        <v>5576</v>
      </c>
      <c r="CH170">
        <v>0</v>
      </c>
      <c r="CI170">
        <v>0</v>
      </c>
      <c r="CJ170">
        <v>0</v>
      </c>
      <c r="CK170">
        <v>6992</v>
      </c>
    </row>
    <row r="171" spans="1:89" x14ac:dyDescent="0.35">
      <c r="A171" t="s">
        <v>162</v>
      </c>
      <c r="B171">
        <f t="shared" si="44"/>
        <v>0</v>
      </c>
      <c r="C171">
        <f t="shared" si="45"/>
        <v>851</v>
      </c>
      <c r="D171">
        <f t="shared" si="46"/>
        <v>26165</v>
      </c>
      <c r="E171">
        <f t="shared" si="47"/>
        <v>78</v>
      </c>
      <c r="F171">
        <f t="shared" si="48"/>
        <v>0</v>
      </c>
      <c r="G171">
        <f t="shared" si="49"/>
        <v>1316</v>
      </c>
      <c r="H171">
        <f t="shared" si="50"/>
        <v>0</v>
      </c>
      <c r="I171">
        <f t="shared" si="51"/>
        <v>0</v>
      </c>
      <c r="J171">
        <f t="shared" si="52"/>
        <v>0</v>
      </c>
      <c r="K171">
        <f t="shared" si="53"/>
        <v>8048</v>
      </c>
      <c r="L171">
        <f t="shared" si="54"/>
        <v>259</v>
      </c>
      <c r="M171">
        <f t="shared" si="55"/>
        <v>5143</v>
      </c>
      <c r="N171">
        <f t="shared" si="56"/>
        <v>18807</v>
      </c>
      <c r="O171">
        <f t="shared" si="57"/>
        <v>4538</v>
      </c>
      <c r="P171">
        <f t="shared" si="58"/>
        <v>10791</v>
      </c>
      <c r="Q171">
        <f t="shared" si="59"/>
        <v>33</v>
      </c>
      <c r="R171">
        <f t="shared" si="60"/>
        <v>0</v>
      </c>
      <c r="S171">
        <f t="shared" si="61"/>
        <v>3152</v>
      </c>
      <c r="T171">
        <f t="shared" si="62"/>
        <v>4536</v>
      </c>
      <c r="U171">
        <f t="shared" si="63"/>
        <v>3746</v>
      </c>
      <c r="V171">
        <f t="shared" si="64"/>
        <v>27016</v>
      </c>
      <c r="W171">
        <v>40683</v>
      </c>
      <c r="X171">
        <v>40750</v>
      </c>
      <c r="Y171">
        <f t="shared" si="65"/>
        <v>-67</v>
      </c>
      <c r="Z171">
        <v>14724</v>
      </c>
      <c r="AB171">
        <v>0</v>
      </c>
      <c r="AC171">
        <v>0</v>
      </c>
      <c r="AD171">
        <v>0</v>
      </c>
      <c r="AE171">
        <v>851</v>
      </c>
      <c r="AF171">
        <v>0</v>
      </c>
      <c r="AG171">
        <v>10165</v>
      </c>
      <c r="AH171">
        <v>13780</v>
      </c>
      <c r="AI171">
        <v>377</v>
      </c>
      <c r="AJ171">
        <v>401</v>
      </c>
      <c r="AK171">
        <v>1442</v>
      </c>
      <c r="AL171">
        <v>78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1316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735</v>
      </c>
      <c r="BB171">
        <v>0</v>
      </c>
      <c r="BC171">
        <v>0</v>
      </c>
      <c r="BD171">
        <v>7108</v>
      </c>
      <c r="BE171">
        <v>0</v>
      </c>
      <c r="BF171">
        <v>205</v>
      </c>
      <c r="BG171">
        <v>0</v>
      </c>
      <c r="BH171">
        <v>0</v>
      </c>
      <c r="BI171">
        <v>0</v>
      </c>
      <c r="BJ171">
        <v>259</v>
      </c>
      <c r="BK171">
        <v>0</v>
      </c>
      <c r="BL171">
        <v>3427</v>
      </c>
      <c r="BM171">
        <v>373</v>
      </c>
      <c r="BN171">
        <v>1343</v>
      </c>
      <c r="BO171">
        <v>12533</v>
      </c>
      <c r="BP171">
        <v>6163</v>
      </c>
      <c r="BQ171">
        <v>111</v>
      </c>
      <c r="BR171">
        <v>4538</v>
      </c>
      <c r="BS171">
        <v>0</v>
      </c>
      <c r="BT171">
        <v>0</v>
      </c>
      <c r="BU171">
        <v>10791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33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3152</v>
      </c>
      <c r="CH171">
        <v>0</v>
      </c>
      <c r="CI171">
        <v>1025</v>
      </c>
      <c r="CJ171">
        <v>0</v>
      </c>
      <c r="CK171">
        <v>3511</v>
      </c>
    </row>
    <row r="172" spans="1:89" x14ac:dyDescent="0.35">
      <c r="A172" t="s">
        <v>163</v>
      </c>
      <c r="B172">
        <f t="shared" si="44"/>
        <v>0</v>
      </c>
      <c r="C172">
        <f t="shared" si="45"/>
        <v>4643</v>
      </c>
      <c r="D172">
        <f t="shared" si="46"/>
        <v>68868</v>
      </c>
      <c r="E172">
        <f t="shared" si="47"/>
        <v>113</v>
      </c>
      <c r="F172">
        <f t="shared" si="48"/>
        <v>0</v>
      </c>
      <c r="G172">
        <f t="shared" si="49"/>
        <v>4333</v>
      </c>
      <c r="H172">
        <f t="shared" si="50"/>
        <v>0</v>
      </c>
      <c r="I172">
        <f t="shared" si="51"/>
        <v>-796</v>
      </c>
      <c r="J172">
        <f t="shared" si="52"/>
        <v>17</v>
      </c>
      <c r="K172">
        <f t="shared" si="53"/>
        <v>8449</v>
      </c>
      <c r="L172">
        <f t="shared" si="54"/>
        <v>10</v>
      </c>
      <c r="M172">
        <f t="shared" si="55"/>
        <v>4423</v>
      </c>
      <c r="N172">
        <f t="shared" si="56"/>
        <v>34345</v>
      </c>
      <c r="O172">
        <f t="shared" si="57"/>
        <v>9168</v>
      </c>
      <c r="P172">
        <f t="shared" si="58"/>
        <v>29682</v>
      </c>
      <c r="Q172">
        <f t="shared" si="59"/>
        <v>32</v>
      </c>
      <c r="R172">
        <f t="shared" si="60"/>
        <v>4958</v>
      </c>
      <c r="S172">
        <f t="shared" si="61"/>
        <v>2892</v>
      </c>
      <c r="T172">
        <f t="shared" si="62"/>
        <v>8982</v>
      </c>
      <c r="U172">
        <f t="shared" si="63"/>
        <v>29331</v>
      </c>
      <c r="V172">
        <f t="shared" si="64"/>
        <v>73511</v>
      </c>
      <c r="W172">
        <v>76826</v>
      </c>
      <c r="X172">
        <v>77127</v>
      </c>
      <c r="Y172">
        <f t="shared" si="65"/>
        <v>-301</v>
      </c>
      <c r="Z172">
        <v>23376</v>
      </c>
      <c r="AB172">
        <v>0</v>
      </c>
      <c r="AC172">
        <v>0</v>
      </c>
      <c r="AD172">
        <v>0</v>
      </c>
      <c r="AE172">
        <v>4643</v>
      </c>
      <c r="AF172">
        <v>16</v>
      </c>
      <c r="AG172">
        <v>23528</v>
      </c>
      <c r="AH172">
        <v>41840</v>
      </c>
      <c r="AI172">
        <v>353</v>
      </c>
      <c r="AJ172">
        <v>2389</v>
      </c>
      <c r="AK172">
        <v>742</v>
      </c>
      <c r="AL172">
        <v>37</v>
      </c>
      <c r="AM172">
        <v>76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4333</v>
      </c>
      <c r="AT172">
        <v>0</v>
      </c>
      <c r="AU172">
        <v>0</v>
      </c>
      <c r="AV172">
        <v>0</v>
      </c>
      <c r="AW172">
        <v>4</v>
      </c>
      <c r="AX172">
        <v>-796</v>
      </c>
      <c r="AY172">
        <v>13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-271</v>
      </c>
      <c r="BF172">
        <v>8720</v>
      </c>
      <c r="BG172">
        <v>0</v>
      </c>
      <c r="BH172">
        <v>0</v>
      </c>
      <c r="BI172">
        <v>0</v>
      </c>
      <c r="BJ172">
        <v>10</v>
      </c>
      <c r="BK172">
        <v>0</v>
      </c>
      <c r="BL172">
        <v>4110</v>
      </c>
      <c r="BM172">
        <v>0</v>
      </c>
      <c r="BN172">
        <v>313</v>
      </c>
      <c r="BO172">
        <v>22443</v>
      </c>
      <c r="BP172">
        <v>11022</v>
      </c>
      <c r="BQ172">
        <v>880</v>
      </c>
      <c r="BR172">
        <v>9168</v>
      </c>
      <c r="BS172">
        <v>0</v>
      </c>
      <c r="BT172">
        <v>0</v>
      </c>
      <c r="BU172">
        <v>29682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32</v>
      </c>
      <c r="CB172">
        <v>0</v>
      </c>
      <c r="CC172">
        <v>0</v>
      </c>
      <c r="CD172">
        <v>0</v>
      </c>
      <c r="CE172">
        <v>0</v>
      </c>
      <c r="CF172">
        <v>4958</v>
      </c>
      <c r="CG172">
        <v>2892</v>
      </c>
      <c r="CH172">
        <v>0</v>
      </c>
      <c r="CI172">
        <v>0</v>
      </c>
      <c r="CJ172">
        <v>0</v>
      </c>
      <c r="CK172">
        <v>8982</v>
      </c>
    </row>
    <row r="173" spans="1:89" x14ac:dyDescent="0.35">
      <c r="A173" t="s">
        <v>164</v>
      </c>
      <c r="B173">
        <f t="shared" si="44"/>
        <v>799</v>
      </c>
      <c r="C173">
        <f t="shared" si="45"/>
        <v>10109</v>
      </c>
      <c r="D173">
        <f t="shared" si="46"/>
        <v>70672</v>
      </c>
      <c r="E173">
        <f t="shared" si="47"/>
        <v>60</v>
      </c>
      <c r="F173">
        <f t="shared" si="48"/>
        <v>0</v>
      </c>
      <c r="G173">
        <f t="shared" si="49"/>
        <v>2160</v>
      </c>
      <c r="H173">
        <f t="shared" si="50"/>
        <v>0</v>
      </c>
      <c r="I173">
        <f t="shared" si="51"/>
        <v>6782</v>
      </c>
      <c r="J173">
        <f t="shared" si="52"/>
        <v>0</v>
      </c>
      <c r="K173">
        <f t="shared" si="53"/>
        <v>9158</v>
      </c>
      <c r="L173">
        <f t="shared" si="54"/>
        <v>2986</v>
      </c>
      <c r="M173">
        <f t="shared" si="55"/>
        <v>6525</v>
      </c>
      <c r="N173">
        <f t="shared" si="56"/>
        <v>39486</v>
      </c>
      <c r="O173">
        <f t="shared" si="57"/>
        <v>10274</v>
      </c>
      <c r="P173">
        <f t="shared" si="58"/>
        <v>43630</v>
      </c>
      <c r="Q173">
        <f t="shared" si="59"/>
        <v>472</v>
      </c>
      <c r="R173">
        <f t="shared" si="60"/>
        <v>0</v>
      </c>
      <c r="S173">
        <f t="shared" si="61"/>
        <v>4010</v>
      </c>
      <c r="T173">
        <f t="shared" si="62"/>
        <v>11379</v>
      </c>
      <c r="U173">
        <f t="shared" si="63"/>
        <v>38662</v>
      </c>
      <c r="V173">
        <f t="shared" si="64"/>
        <v>81580</v>
      </c>
      <c r="W173">
        <v>84282</v>
      </c>
      <c r="X173">
        <v>79291</v>
      </c>
      <c r="Y173">
        <f t="shared" si="65"/>
        <v>4991</v>
      </c>
      <c r="Z173">
        <v>26197</v>
      </c>
      <c r="AB173">
        <v>0</v>
      </c>
      <c r="AC173">
        <v>623</v>
      </c>
      <c r="AD173">
        <v>176</v>
      </c>
      <c r="AE173">
        <v>10109</v>
      </c>
      <c r="AF173">
        <v>0</v>
      </c>
      <c r="AG173">
        <v>16991</v>
      </c>
      <c r="AH173">
        <v>51034</v>
      </c>
      <c r="AI173">
        <v>121</v>
      </c>
      <c r="AJ173">
        <v>146</v>
      </c>
      <c r="AK173">
        <v>2380</v>
      </c>
      <c r="AL173">
        <v>0</v>
      </c>
      <c r="AM173">
        <v>0</v>
      </c>
      <c r="AN173">
        <v>60</v>
      </c>
      <c r="AO173">
        <v>0</v>
      </c>
      <c r="AP173">
        <v>0</v>
      </c>
      <c r="AQ173">
        <v>0</v>
      </c>
      <c r="AR173">
        <v>0</v>
      </c>
      <c r="AS173">
        <v>2160</v>
      </c>
      <c r="AT173">
        <v>0</v>
      </c>
      <c r="AU173">
        <v>0</v>
      </c>
      <c r="AV173">
        <v>0</v>
      </c>
      <c r="AW173">
        <v>0</v>
      </c>
      <c r="AX173">
        <v>6782</v>
      </c>
      <c r="AY173">
        <v>0</v>
      </c>
      <c r="AZ173">
        <v>0</v>
      </c>
      <c r="BA173">
        <v>7543</v>
      </c>
      <c r="BB173">
        <v>0</v>
      </c>
      <c r="BC173">
        <v>0</v>
      </c>
      <c r="BD173">
        <v>0</v>
      </c>
      <c r="BE173">
        <v>323</v>
      </c>
      <c r="BF173">
        <v>1292</v>
      </c>
      <c r="BG173">
        <v>2808</v>
      </c>
      <c r="BH173">
        <v>0</v>
      </c>
      <c r="BI173">
        <v>0</v>
      </c>
      <c r="BJ173">
        <v>178</v>
      </c>
      <c r="BK173">
        <v>0</v>
      </c>
      <c r="BL173">
        <v>0</v>
      </c>
      <c r="BM173">
        <v>0</v>
      </c>
      <c r="BN173">
        <v>6525</v>
      </c>
      <c r="BO173">
        <v>12538</v>
      </c>
      <c r="BP173">
        <v>27792</v>
      </c>
      <c r="BQ173">
        <v>-844</v>
      </c>
      <c r="BR173">
        <v>10274</v>
      </c>
      <c r="BS173">
        <v>0</v>
      </c>
      <c r="BT173">
        <v>3800</v>
      </c>
      <c r="BU173">
        <v>39830</v>
      </c>
      <c r="BV173">
        <v>0</v>
      </c>
      <c r="BW173">
        <v>0</v>
      </c>
      <c r="BX173">
        <v>0</v>
      </c>
      <c r="BY173">
        <v>0</v>
      </c>
      <c r="BZ173">
        <v>0</v>
      </c>
      <c r="CA173">
        <v>472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4010</v>
      </c>
      <c r="CH173">
        <v>0</v>
      </c>
      <c r="CI173">
        <v>2520</v>
      </c>
      <c r="CJ173">
        <v>560</v>
      </c>
      <c r="CK173">
        <v>8299</v>
      </c>
    </row>
    <row r="174" spans="1:89" x14ac:dyDescent="0.35">
      <c r="A174" t="s">
        <v>165</v>
      </c>
      <c r="B174">
        <f t="shared" si="44"/>
        <v>518</v>
      </c>
      <c r="C174">
        <f t="shared" si="45"/>
        <v>1704</v>
      </c>
      <c r="D174">
        <f t="shared" si="46"/>
        <v>95421</v>
      </c>
      <c r="E174">
        <f t="shared" si="47"/>
        <v>3081</v>
      </c>
      <c r="F174">
        <f t="shared" si="48"/>
        <v>3292</v>
      </c>
      <c r="G174">
        <f t="shared" si="49"/>
        <v>3646</v>
      </c>
      <c r="H174">
        <f t="shared" si="50"/>
        <v>7533</v>
      </c>
      <c r="I174">
        <f t="shared" si="51"/>
        <v>663</v>
      </c>
      <c r="J174">
        <f t="shared" si="52"/>
        <v>0</v>
      </c>
      <c r="K174">
        <f t="shared" si="53"/>
        <v>9429</v>
      </c>
      <c r="L174">
        <f t="shared" si="54"/>
        <v>762</v>
      </c>
      <c r="M174">
        <f t="shared" si="55"/>
        <v>5990</v>
      </c>
      <c r="N174">
        <f t="shared" si="56"/>
        <v>59454</v>
      </c>
      <c r="O174">
        <f t="shared" si="57"/>
        <v>9232</v>
      </c>
      <c r="P174">
        <f t="shared" si="58"/>
        <v>40936</v>
      </c>
      <c r="Q174">
        <f t="shared" si="59"/>
        <v>3</v>
      </c>
      <c r="R174">
        <f t="shared" si="60"/>
        <v>7500</v>
      </c>
      <c r="S174">
        <f t="shared" si="61"/>
        <v>6199</v>
      </c>
      <c r="T174">
        <f t="shared" si="62"/>
        <v>8717</v>
      </c>
      <c r="U174">
        <f t="shared" si="63"/>
        <v>32703</v>
      </c>
      <c r="V174">
        <f t="shared" si="64"/>
        <v>97643</v>
      </c>
      <c r="W174">
        <v>80151</v>
      </c>
      <c r="X174">
        <v>78307</v>
      </c>
      <c r="Y174">
        <f t="shared" si="65"/>
        <v>1844</v>
      </c>
      <c r="Z174">
        <v>24406</v>
      </c>
      <c r="AB174">
        <v>181</v>
      </c>
      <c r="AC174">
        <v>0</v>
      </c>
      <c r="AD174">
        <v>337</v>
      </c>
      <c r="AE174">
        <v>1704</v>
      </c>
      <c r="AF174">
        <v>302</v>
      </c>
      <c r="AG174">
        <v>28717</v>
      </c>
      <c r="AH174">
        <v>62939</v>
      </c>
      <c r="AI174">
        <v>822</v>
      </c>
      <c r="AJ174">
        <v>2419</v>
      </c>
      <c r="AK174">
        <v>222</v>
      </c>
      <c r="AL174">
        <v>3057</v>
      </c>
      <c r="AM174">
        <v>24</v>
      </c>
      <c r="AN174">
        <v>0</v>
      </c>
      <c r="AO174">
        <v>334</v>
      </c>
      <c r="AP174">
        <v>2958</v>
      </c>
      <c r="AQ174">
        <v>0</v>
      </c>
      <c r="AR174">
        <v>0</v>
      </c>
      <c r="AS174">
        <v>3646</v>
      </c>
      <c r="AT174">
        <v>0</v>
      </c>
      <c r="AU174">
        <v>0</v>
      </c>
      <c r="AV174">
        <v>7533</v>
      </c>
      <c r="AW174">
        <v>0</v>
      </c>
      <c r="AX174">
        <v>663</v>
      </c>
      <c r="AY174">
        <v>0</v>
      </c>
      <c r="AZ174">
        <v>0</v>
      </c>
      <c r="BA174">
        <v>6539</v>
      </c>
      <c r="BB174">
        <v>0</v>
      </c>
      <c r="BC174">
        <v>0</v>
      </c>
      <c r="BD174">
        <v>662</v>
      </c>
      <c r="BE174">
        <v>0</v>
      </c>
      <c r="BF174">
        <v>2228</v>
      </c>
      <c r="BG174">
        <v>0</v>
      </c>
      <c r="BH174">
        <v>0</v>
      </c>
      <c r="BI174">
        <v>0</v>
      </c>
      <c r="BJ174">
        <v>762</v>
      </c>
      <c r="BK174">
        <v>0</v>
      </c>
      <c r="BL174">
        <v>0</v>
      </c>
      <c r="BM174">
        <v>0</v>
      </c>
      <c r="BN174">
        <v>5990</v>
      </c>
      <c r="BO174">
        <v>27051</v>
      </c>
      <c r="BP174">
        <v>26025</v>
      </c>
      <c r="BQ174">
        <v>6378</v>
      </c>
      <c r="BR174">
        <v>9232</v>
      </c>
      <c r="BS174">
        <v>0</v>
      </c>
      <c r="BT174">
        <v>0</v>
      </c>
      <c r="BU174">
        <v>40936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3</v>
      </c>
      <c r="CB174">
        <v>0</v>
      </c>
      <c r="CC174">
        <v>0</v>
      </c>
      <c r="CD174">
        <v>0</v>
      </c>
      <c r="CE174">
        <v>7500</v>
      </c>
      <c r="CF174">
        <v>0</v>
      </c>
      <c r="CG174">
        <v>6199</v>
      </c>
      <c r="CH174">
        <v>0</v>
      </c>
      <c r="CI174">
        <v>0</v>
      </c>
      <c r="CJ174">
        <v>3123</v>
      </c>
      <c r="CK174">
        <v>5594</v>
      </c>
    </row>
    <row r="175" spans="1:89" x14ac:dyDescent="0.35">
      <c r="A175" t="s">
        <v>466</v>
      </c>
      <c r="B175">
        <f t="shared" si="44"/>
        <v>504</v>
      </c>
      <c r="C175">
        <f t="shared" si="45"/>
        <v>28982</v>
      </c>
      <c r="D175">
        <f t="shared" si="46"/>
        <v>162948</v>
      </c>
      <c r="E175">
        <f t="shared" si="47"/>
        <v>4604</v>
      </c>
      <c r="F175">
        <f t="shared" si="48"/>
        <v>1228</v>
      </c>
      <c r="G175">
        <f t="shared" si="49"/>
        <v>1396</v>
      </c>
      <c r="H175">
        <f t="shared" si="50"/>
        <v>159</v>
      </c>
      <c r="I175">
        <f t="shared" si="51"/>
        <v>38457</v>
      </c>
      <c r="J175">
        <f t="shared" si="52"/>
        <v>0</v>
      </c>
      <c r="K175">
        <f t="shared" si="53"/>
        <v>18720</v>
      </c>
      <c r="L175">
        <f t="shared" si="54"/>
        <v>2568</v>
      </c>
      <c r="M175">
        <f t="shared" si="55"/>
        <v>20815</v>
      </c>
      <c r="N175">
        <f t="shared" si="56"/>
        <v>125399</v>
      </c>
      <c r="O175">
        <f t="shared" si="57"/>
        <v>54242</v>
      </c>
      <c r="P175">
        <f t="shared" si="58"/>
        <v>67587</v>
      </c>
      <c r="Q175">
        <f t="shared" si="59"/>
        <v>47</v>
      </c>
      <c r="R175">
        <f t="shared" si="60"/>
        <v>0</v>
      </c>
      <c r="S175">
        <f t="shared" si="61"/>
        <v>13439</v>
      </c>
      <c r="T175">
        <f t="shared" si="62"/>
        <v>19668</v>
      </c>
      <c r="U175">
        <f t="shared" si="63"/>
        <v>55855</v>
      </c>
      <c r="V175">
        <f t="shared" si="64"/>
        <v>192434</v>
      </c>
      <c r="W175">
        <v>197892</v>
      </c>
      <c r="X175">
        <v>190629</v>
      </c>
      <c r="Y175">
        <f t="shared" si="65"/>
        <v>7263</v>
      </c>
      <c r="Z175">
        <v>59222</v>
      </c>
      <c r="AB175">
        <v>0</v>
      </c>
      <c r="AC175">
        <v>132</v>
      </c>
      <c r="AD175">
        <v>372</v>
      </c>
      <c r="AE175">
        <v>28982</v>
      </c>
      <c r="AF175">
        <v>631</v>
      </c>
      <c r="AG175">
        <v>57871</v>
      </c>
      <c r="AH175">
        <v>56415</v>
      </c>
      <c r="AI175">
        <v>819</v>
      </c>
      <c r="AJ175">
        <v>2216</v>
      </c>
      <c r="AK175">
        <v>44996</v>
      </c>
      <c r="AL175">
        <v>343</v>
      </c>
      <c r="AM175">
        <v>1</v>
      </c>
      <c r="AN175">
        <v>4260</v>
      </c>
      <c r="AO175">
        <v>4114</v>
      </c>
      <c r="AP175">
        <v>0</v>
      </c>
      <c r="AQ175">
        <v>-2886</v>
      </c>
      <c r="AR175">
        <v>0</v>
      </c>
      <c r="AS175">
        <v>1396</v>
      </c>
      <c r="AT175">
        <v>0</v>
      </c>
      <c r="AU175">
        <v>-319</v>
      </c>
      <c r="AV175">
        <v>478</v>
      </c>
      <c r="AW175">
        <v>0</v>
      </c>
      <c r="AX175">
        <v>38457</v>
      </c>
      <c r="AY175">
        <v>0</v>
      </c>
      <c r="AZ175">
        <v>0</v>
      </c>
      <c r="BA175">
        <v>10581</v>
      </c>
      <c r="BB175">
        <v>0</v>
      </c>
      <c r="BC175">
        <v>0</v>
      </c>
      <c r="BD175">
        <v>0</v>
      </c>
      <c r="BE175">
        <v>0</v>
      </c>
      <c r="BF175">
        <v>8139</v>
      </c>
      <c r="BG175">
        <v>0</v>
      </c>
      <c r="BH175">
        <v>0</v>
      </c>
      <c r="BI175">
        <v>0</v>
      </c>
      <c r="BJ175">
        <v>2568</v>
      </c>
      <c r="BK175">
        <v>0</v>
      </c>
      <c r="BL175">
        <v>14297</v>
      </c>
      <c r="BM175">
        <v>2130</v>
      </c>
      <c r="BN175">
        <v>4388</v>
      </c>
      <c r="BO175">
        <v>71540</v>
      </c>
      <c r="BP175">
        <v>42415</v>
      </c>
      <c r="BQ175">
        <v>11444</v>
      </c>
      <c r="BR175">
        <v>54242</v>
      </c>
      <c r="BS175">
        <v>0</v>
      </c>
      <c r="BT175">
        <v>0</v>
      </c>
      <c r="BU175">
        <v>67587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47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13439</v>
      </c>
      <c r="CH175">
        <v>0</v>
      </c>
      <c r="CI175">
        <v>10138</v>
      </c>
      <c r="CJ175">
        <v>2658</v>
      </c>
      <c r="CK175">
        <v>6872</v>
      </c>
    </row>
    <row r="176" spans="1:89" x14ac:dyDescent="0.35">
      <c r="A176" t="s">
        <v>166</v>
      </c>
      <c r="B176">
        <f t="shared" si="44"/>
        <v>1605</v>
      </c>
      <c r="C176">
        <f t="shared" si="45"/>
        <v>4664</v>
      </c>
      <c r="D176">
        <f t="shared" si="46"/>
        <v>98334</v>
      </c>
      <c r="E176">
        <f t="shared" si="47"/>
        <v>2396</v>
      </c>
      <c r="F176">
        <f t="shared" si="48"/>
        <v>0</v>
      </c>
      <c r="G176">
        <f t="shared" si="49"/>
        <v>4632</v>
      </c>
      <c r="H176">
        <f t="shared" si="50"/>
        <v>0</v>
      </c>
      <c r="I176">
        <f t="shared" si="51"/>
        <v>400</v>
      </c>
      <c r="J176">
        <f t="shared" si="52"/>
        <v>2318</v>
      </c>
      <c r="K176">
        <f t="shared" si="53"/>
        <v>9112</v>
      </c>
      <c r="L176">
        <f t="shared" si="54"/>
        <v>8114</v>
      </c>
      <c r="M176">
        <f t="shared" si="55"/>
        <v>4769</v>
      </c>
      <c r="N176">
        <f t="shared" si="56"/>
        <v>60263</v>
      </c>
      <c r="O176">
        <f t="shared" si="57"/>
        <v>9355</v>
      </c>
      <c r="P176">
        <f t="shared" si="58"/>
        <v>44600</v>
      </c>
      <c r="Q176">
        <f t="shared" si="59"/>
        <v>0</v>
      </c>
      <c r="R176">
        <f t="shared" si="60"/>
        <v>0</v>
      </c>
      <c r="S176">
        <f t="shared" si="61"/>
        <v>7941</v>
      </c>
      <c r="T176">
        <f t="shared" si="62"/>
        <v>14185</v>
      </c>
      <c r="U176">
        <f t="shared" si="63"/>
        <v>40099</v>
      </c>
      <c r="V176">
        <f t="shared" si="64"/>
        <v>104603</v>
      </c>
      <c r="W176">
        <v>128494</v>
      </c>
      <c r="X176">
        <v>119531</v>
      </c>
      <c r="Y176">
        <f t="shared" si="65"/>
        <v>8963</v>
      </c>
      <c r="Z176">
        <v>35832</v>
      </c>
      <c r="AB176">
        <v>0</v>
      </c>
      <c r="AC176">
        <v>150</v>
      </c>
      <c r="AD176">
        <v>1455</v>
      </c>
      <c r="AE176">
        <v>4664</v>
      </c>
      <c r="AF176">
        <v>0</v>
      </c>
      <c r="AG176">
        <v>29397</v>
      </c>
      <c r="AH176">
        <v>55899</v>
      </c>
      <c r="AI176">
        <v>788</v>
      </c>
      <c r="AJ176">
        <v>5022</v>
      </c>
      <c r="AK176">
        <v>7228</v>
      </c>
      <c r="AL176">
        <v>2396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4632</v>
      </c>
      <c r="AT176">
        <v>0</v>
      </c>
      <c r="AU176">
        <v>0</v>
      </c>
      <c r="AV176">
        <v>0</v>
      </c>
      <c r="AW176">
        <v>0</v>
      </c>
      <c r="AX176">
        <v>400</v>
      </c>
      <c r="AY176">
        <v>8</v>
      </c>
      <c r="AZ176">
        <v>2310</v>
      </c>
      <c r="BA176">
        <v>6660</v>
      </c>
      <c r="BB176">
        <v>0</v>
      </c>
      <c r="BC176">
        <v>0</v>
      </c>
      <c r="BD176">
        <v>0</v>
      </c>
      <c r="BE176">
        <v>0</v>
      </c>
      <c r="BF176">
        <v>2452</v>
      </c>
      <c r="BG176">
        <v>6347</v>
      </c>
      <c r="BH176">
        <v>0</v>
      </c>
      <c r="BI176">
        <v>0</v>
      </c>
      <c r="BJ176">
        <v>1767</v>
      </c>
      <c r="BK176">
        <v>0</v>
      </c>
      <c r="BL176">
        <v>0</v>
      </c>
      <c r="BM176">
        <v>582</v>
      </c>
      <c r="BN176">
        <v>4187</v>
      </c>
      <c r="BO176">
        <v>26054</v>
      </c>
      <c r="BP176">
        <v>28734</v>
      </c>
      <c r="BQ176">
        <v>5475</v>
      </c>
      <c r="BR176">
        <v>9355</v>
      </c>
      <c r="BS176">
        <v>0</v>
      </c>
      <c r="BT176">
        <v>28200</v>
      </c>
      <c r="BU176">
        <v>16400</v>
      </c>
      <c r="BV176">
        <v>0</v>
      </c>
      <c r="BW176">
        <v>0</v>
      </c>
      <c r="BX176">
        <v>0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7941</v>
      </c>
      <c r="CH176">
        <v>0</v>
      </c>
      <c r="CI176">
        <v>9085</v>
      </c>
      <c r="CJ176">
        <v>729</v>
      </c>
      <c r="CK176">
        <v>4371</v>
      </c>
    </row>
    <row r="177" spans="1:89" x14ac:dyDescent="0.35">
      <c r="A177" t="s">
        <v>167</v>
      </c>
      <c r="B177">
        <f t="shared" si="44"/>
        <v>21346</v>
      </c>
      <c r="C177">
        <f t="shared" si="45"/>
        <v>43240</v>
      </c>
      <c r="D177">
        <f t="shared" si="46"/>
        <v>478962</v>
      </c>
      <c r="E177">
        <f t="shared" si="47"/>
        <v>1038</v>
      </c>
      <c r="F177">
        <f t="shared" si="48"/>
        <v>83220</v>
      </c>
      <c r="G177">
        <f t="shared" si="49"/>
        <v>4834</v>
      </c>
      <c r="H177">
        <f t="shared" si="50"/>
        <v>0</v>
      </c>
      <c r="I177">
        <f t="shared" si="51"/>
        <v>11680</v>
      </c>
      <c r="J177">
        <f t="shared" si="52"/>
        <v>72</v>
      </c>
      <c r="K177">
        <f t="shared" si="53"/>
        <v>50728</v>
      </c>
      <c r="L177">
        <f t="shared" si="54"/>
        <v>52791</v>
      </c>
      <c r="M177">
        <f t="shared" si="55"/>
        <v>69427</v>
      </c>
      <c r="N177">
        <f t="shared" si="56"/>
        <v>250909</v>
      </c>
      <c r="O177">
        <f t="shared" si="57"/>
        <v>98956</v>
      </c>
      <c r="P177">
        <f t="shared" si="58"/>
        <v>294968</v>
      </c>
      <c r="Q177">
        <f t="shared" si="59"/>
        <v>1722</v>
      </c>
      <c r="R177">
        <f t="shared" si="60"/>
        <v>12400</v>
      </c>
      <c r="S177">
        <f t="shared" si="61"/>
        <v>40751</v>
      </c>
      <c r="T177">
        <f t="shared" si="62"/>
        <v>117632</v>
      </c>
      <c r="U177">
        <f t="shared" si="63"/>
        <v>206473</v>
      </c>
      <c r="V177">
        <f t="shared" si="64"/>
        <v>543548</v>
      </c>
      <c r="W177">
        <v>605052</v>
      </c>
      <c r="X177">
        <v>573854</v>
      </c>
      <c r="Y177">
        <f t="shared" si="65"/>
        <v>31198</v>
      </c>
      <c r="Z177">
        <v>125285</v>
      </c>
      <c r="AB177">
        <v>0</v>
      </c>
      <c r="AC177">
        <v>467</v>
      </c>
      <c r="AD177">
        <v>20879</v>
      </c>
      <c r="AE177">
        <v>43240</v>
      </c>
      <c r="AF177">
        <v>0</v>
      </c>
      <c r="AG177">
        <v>224388</v>
      </c>
      <c r="AH177">
        <v>174022</v>
      </c>
      <c r="AI177">
        <v>10525</v>
      </c>
      <c r="AJ177">
        <v>16175</v>
      </c>
      <c r="AK177">
        <v>53852</v>
      </c>
      <c r="AL177">
        <v>1038</v>
      </c>
      <c r="AM177">
        <v>0</v>
      </c>
      <c r="AN177">
        <v>0</v>
      </c>
      <c r="AO177">
        <v>2922</v>
      </c>
      <c r="AP177">
        <v>80143</v>
      </c>
      <c r="AQ177">
        <v>155</v>
      </c>
      <c r="AR177">
        <v>0</v>
      </c>
      <c r="AS177">
        <v>4834</v>
      </c>
      <c r="AT177">
        <v>0</v>
      </c>
      <c r="AU177">
        <v>0</v>
      </c>
      <c r="AV177">
        <v>0</v>
      </c>
      <c r="AW177">
        <v>72</v>
      </c>
      <c r="AX177">
        <v>11680</v>
      </c>
      <c r="AY177">
        <v>0</v>
      </c>
      <c r="AZ177">
        <v>0</v>
      </c>
      <c r="BA177">
        <v>22281</v>
      </c>
      <c r="BB177">
        <v>0</v>
      </c>
      <c r="BC177">
        <v>12400</v>
      </c>
      <c r="BD177">
        <v>0</v>
      </c>
      <c r="BE177">
        <v>0</v>
      </c>
      <c r="BF177">
        <v>28447</v>
      </c>
      <c r="BG177">
        <v>40058</v>
      </c>
      <c r="BH177">
        <v>0</v>
      </c>
      <c r="BI177">
        <v>0</v>
      </c>
      <c r="BJ177">
        <v>333</v>
      </c>
      <c r="BK177">
        <v>0</v>
      </c>
      <c r="BL177">
        <v>878</v>
      </c>
      <c r="BM177">
        <v>2835</v>
      </c>
      <c r="BN177">
        <v>65714</v>
      </c>
      <c r="BO177">
        <v>108355</v>
      </c>
      <c r="BP177">
        <v>115070</v>
      </c>
      <c r="BQ177">
        <v>27484</v>
      </c>
      <c r="BR177">
        <v>98956</v>
      </c>
      <c r="BS177">
        <v>0</v>
      </c>
      <c r="BT177">
        <v>4666</v>
      </c>
      <c r="BU177">
        <v>248279</v>
      </c>
      <c r="BV177">
        <v>0</v>
      </c>
      <c r="BW177">
        <v>42023</v>
      </c>
      <c r="BX177">
        <v>0</v>
      </c>
      <c r="BY177">
        <v>0</v>
      </c>
      <c r="BZ177">
        <v>0</v>
      </c>
      <c r="CA177">
        <v>1722</v>
      </c>
      <c r="CB177">
        <v>0</v>
      </c>
      <c r="CC177">
        <v>0</v>
      </c>
      <c r="CD177">
        <v>0</v>
      </c>
      <c r="CE177">
        <v>12400</v>
      </c>
      <c r="CF177">
        <v>0</v>
      </c>
      <c r="CG177">
        <v>40751</v>
      </c>
      <c r="CH177">
        <v>0</v>
      </c>
      <c r="CI177">
        <v>42765</v>
      </c>
      <c r="CJ177">
        <v>4460</v>
      </c>
      <c r="CK177">
        <v>70407</v>
      </c>
    </row>
    <row r="178" spans="1:89" x14ac:dyDescent="0.35">
      <c r="A178" t="s">
        <v>168</v>
      </c>
      <c r="B178">
        <f t="shared" si="44"/>
        <v>939</v>
      </c>
      <c r="C178">
        <f t="shared" si="45"/>
        <v>14387</v>
      </c>
      <c r="D178">
        <f t="shared" si="46"/>
        <v>55795</v>
      </c>
      <c r="E178">
        <f t="shared" si="47"/>
        <v>2370</v>
      </c>
      <c r="F178">
        <f t="shared" si="48"/>
        <v>2308</v>
      </c>
      <c r="G178">
        <f t="shared" si="49"/>
        <v>569</v>
      </c>
      <c r="H178">
        <f t="shared" si="50"/>
        <v>5923</v>
      </c>
      <c r="I178">
        <f t="shared" si="51"/>
        <v>5367</v>
      </c>
      <c r="J178">
        <f t="shared" si="52"/>
        <v>0</v>
      </c>
      <c r="K178">
        <f t="shared" si="53"/>
        <v>45503</v>
      </c>
      <c r="L178">
        <f t="shared" si="54"/>
        <v>478</v>
      </c>
      <c r="M178">
        <f t="shared" si="55"/>
        <v>8835</v>
      </c>
      <c r="N178">
        <f t="shared" si="56"/>
        <v>74554</v>
      </c>
      <c r="O178">
        <f t="shared" si="57"/>
        <v>24686</v>
      </c>
      <c r="P178">
        <f t="shared" si="58"/>
        <v>21656</v>
      </c>
      <c r="Q178">
        <f t="shared" si="59"/>
        <v>159</v>
      </c>
      <c r="R178">
        <f t="shared" si="60"/>
        <v>0</v>
      </c>
      <c r="S178">
        <f t="shared" si="61"/>
        <v>6994</v>
      </c>
      <c r="T178">
        <f t="shared" si="62"/>
        <v>14425</v>
      </c>
      <c r="U178">
        <f t="shared" si="63"/>
        <v>-20382</v>
      </c>
      <c r="V178">
        <f t="shared" si="64"/>
        <v>71121</v>
      </c>
      <c r="W178">
        <v>148410</v>
      </c>
      <c r="X178">
        <v>136833</v>
      </c>
      <c r="Y178">
        <f t="shared" si="65"/>
        <v>11577</v>
      </c>
      <c r="Z178">
        <v>46002</v>
      </c>
      <c r="AB178">
        <v>0</v>
      </c>
      <c r="AC178">
        <v>6</v>
      </c>
      <c r="AD178">
        <v>933</v>
      </c>
      <c r="AE178">
        <v>14387</v>
      </c>
      <c r="AF178">
        <v>0</v>
      </c>
      <c r="AG178">
        <v>35691</v>
      </c>
      <c r="AH178">
        <v>16515</v>
      </c>
      <c r="AI178">
        <v>172</v>
      </c>
      <c r="AJ178">
        <v>2843</v>
      </c>
      <c r="AK178">
        <v>574</v>
      </c>
      <c r="AL178">
        <v>2370</v>
      </c>
      <c r="AM178">
        <v>0</v>
      </c>
      <c r="AN178">
        <v>0</v>
      </c>
      <c r="AO178">
        <v>2308</v>
      </c>
      <c r="AP178">
        <v>0</v>
      </c>
      <c r="AQ178">
        <v>0</v>
      </c>
      <c r="AR178">
        <v>0</v>
      </c>
      <c r="AS178">
        <v>569</v>
      </c>
      <c r="AT178">
        <v>0</v>
      </c>
      <c r="AU178">
        <v>0</v>
      </c>
      <c r="AV178">
        <v>5923</v>
      </c>
      <c r="AW178">
        <v>0</v>
      </c>
      <c r="AX178">
        <v>5367</v>
      </c>
      <c r="AY178">
        <v>0</v>
      </c>
      <c r="AZ178">
        <v>0</v>
      </c>
      <c r="BA178">
        <v>41029</v>
      </c>
      <c r="BB178">
        <v>0</v>
      </c>
      <c r="BC178">
        <v>0</v>
      </c>
      <c r="BD178">
        <v>0</v>
      </c>
      <c r="BE178">
        <v>0</v>
      </c>
      <c r="BF178">
        <v>4474</v>
      </c>
      <c r="BG178">
        <v>0</v>
      </c>
      <c r="BH178">
        <v>0</v>
      </c>
      <c r="BI178">
        <v>0</v>
      </c>
      <c r="BJ178">
        <v>478</v>
      </c>
      <c r="BK178">
        <v>0</v>
      </c>
      <c r="BL178">
        <v>1875</v>
      </c>
      <c r="BM178">
        <v>0</v>
      </c>
      <c r="BN178">
        <v>6960</v>
      </c>
      <c r="BO178">
        <v>32438</v>
      </c>
      <c r="BP178">
        <v>31510</v>
      </c>
      <c r="BQ178">
        <v>10606</v>
      </c>
      <c r="BR178">
        <v>24686</v>
      </c>
      <c r="BS178">
        <v>0</v>
      </c>
      <c r="BT178">
        <v>0</v>
      </c>
      <c r="BU178">
        <v>21656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159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6994</v>
      </c>
      <c r="CH178">
        <v>0</v>
      </c>
      <c r="CI178">
        <v>7286</v>
      </c>
      <c r="CJ178">
        <v>0</v>
      </c>
      <c r="CK178">
        <v>7139</v>
      </c>
    </row>
    <row r="179" spans="1:89" x14ac:dyDescent="0.35">
      <c r="A179" t="s">
        <v>169</v>
      </c>
      <c r="B179">
        <f t="shared" si="44"/>
        <v>83</v>
      </c>
      <c r="C179">
        <f t="shared" si="45"/>
        <v>814</v>
      </c>
      <c r="D179">
        <f t="shared" si="46"/>
        <v>60219</v>
      </c>
      <c r="E179">
        <f t="shared" si="47"/>
        <v>513</v>
      </c>
      <c r="F179">
        <f t="shared" si="48"/>
        <v>65750</v>
      </c>
      <c r="G179">
        <f t="shared" si="49"/>
        <v>1466</v>
      </c>
      <c r="H179">
        <f t="shared" si="50"/>
        <v>7500</v>
      </c>
      <c r="I179">
        <f t="shared" si="51"/>
        <v>0</v>
      </c>
      <c r="J179">
        <f t="shared" si="52"/>
        <v>0</v>
      </c>
      <c r="K179">
        <f t="shared" si="53"/>
        <v>5235</v>
      </c>
      <c r="L179">
        <f t="shared" si="54"/>
        <v>16646</v>
      </c>
      <c r="M179">
        <f t="shared" si="55"/>
        <v>3747</v>
      </c>
      <c r="N179">
        <f t="shared" si="56"/>
        <v>49749</v>
      </c>
      <c r="O179">
        <f t="shared" si="57"/>
        <v>20670</v>
      </c>
      <c r="P179">
        <f t="shared" si="58"/>
        <v>75753</v>
      </c>
      <c r="Q179">
        <f t="shared" si="59"/>
        <v>57</v>
      </c>
      <c r="R179">
        <f t="shared" si="60"/>
        <v>0</v>
      </c>
      <c r="S179">
        <f t="shared" si="61"/>
        <v>4182</v>
      </c>
      <c r="T179">
        <f t="shared" si="62"/>
        <v>11560</v>
      </c>
      <c r="U179">
        <f t="shared" si="63"/>
        <v>-8792</v>
      </c>
      <c r="V179">
        <f t="shared" si="64"/>
        <v>61116</v>
      </c>
      <c r="W179">
        <v>60529</v>
      </c>
      <c r="X179">
        <v>56344</v>
      </c>
      <c r="Y179">
        <f t="shared" si="65"/>
        <v>4185</v>
      </c>
      <c r="Z179">
        <v>18576</v>
      </c>
      <c r="AB179">
        <v>0</v>
      </c>
      <c r="AC179">
        <v>83</v>
      </c>
      <c r="AD179">
        <v>0</v>
      </c>
      <c r="AE179">
        <v>814</v>
      </c>
      <c r="AF179">
        <v>0</v>
      </c>
      <c r="AG179">
        <v>2935</v>
      </c>
      <c r="AH179">
        <v>35903</v>
      </c>
      <c r="AI179">
        <v>0</v>
      </c>
      <c r="AJ179">
        <v>1112</v>
      </c>
      <c r="AK179">
        <v>20269</v>
      </c>
      <c r="AL179">
        <v>513</v>
      </c>
      <c r="AM179">
        <v>0</v>
      </c>
      <c r="AN179">
        <v>0</v>
      </c>
      <c r="AO179">
        <v>64108</v>
      </c>
      <c r="AP179">
        <v>1642</v>
      </c>
      <c r="AQ179">
        <v>0</v>
      </c>
      <c r="AR179">
        <v>0</v>
      </c>
      <c r="AS179">
        <v>1466</v>
      </c>
      <c r="AT179">
        <v>0</v>
      </c>
      <c r="AU179">
        <v>0</v>
      </c>
      <c r="AV179">
        <v>7500</v>
      </c>
      <c r="AW179">
        <v>0</v>
      </c>
      <c r="AX179">
        <v>0</v>
      </c>
      <c r="AY179">
        <v>0</v>
      </c>
      <c r="AZ179">
        <v>0</v>
      </c>
      <c r="BA179">
        <v>3611</v>
      </c>
      <c r="BB179">
        <v>0</v>
      </c>
      <c r="BC179">
        <v>0</v>
      </c>
      <c r="BD179">
        <v>0</v>
      </c>
      <c r="BE179">
        <v>0</v>
      </c>
      <c r="BF179">
        <v>1624</v>
      </c>
      <c r="BG179">
        <v>16448</v>
      </c>
      <c r="BH179">
        <v>0</v>
      </c>
      <c r="BI179">
        <v>0</v>
      </c>
      <c r="BJ179">
        <v>198</v>
      </c>
      <c r="BK179">
        <v>0</v>
      </c>
      <c r="BL179">
        <v>0</v>
      </c>
      <c r="BM179">
        <v>437</v>
      </c>
      <c r="BN179">
        <v>3310</v>
      </c>
      <c r="BO179">
        <v>36929</v>
      </c>
      <c r="BP179">
        <v>9218</v>
      </c>
      <c r="BQ179">
        <v>3602</v>
      </c>
      <c r="BR179">
        <v>20670</v>
      </c>
      <c r="BS179">
        <v>0</v>
      </c>
      <c r="BT179">
        <v>0</v>
      </c>
      <c r="BU179">
        <v>75753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57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4182</v>
      </c>
      <c r="CH179">
        <v>0</v>
      </c>
      <c r="CI179">
        <v>2851</v>
      </c>
      <c r="CJ179">
        <v>188</v>
      </c>
      <c r="CK179">
        <v>8521</v>
      </c>
    </row>
    <row r="180" spans="1:89" x14ac:dyDescent="0.35">
      <c r="A180" t="s">
        <v>170</v>
      </c>
      <c r="B180">
        <f t="shared" si="44"/>
        <v>1054</v>
      </c>
      <c r="C180">
        <f t="shared" si="45"/>
        <v>13028</v>
      </c>
      <c r="D180">
        <f t="shared" si="46"/>
        <v>247230</v>
      </c>
      <c r="E180">
        <f t="shared" si="47"/>
        <v>1018</v>
      </c>
      <c r="F180">
        <f t="shared" si="48"/>
        <v>0</v>
      </c>
      <c r="G180">
        <f t="shared" si="49"/>
        <v>-2859</v>
      </c>
      <c r="H180">
        <f t="shared" si="50"/>
        <v>0</v>
      </c>
      <c r="I180">
        <f t="shared" si="51"/>
        <v>87139</v>
      </c>
      <c r="J180">
        <f t="shared" si="52"/>
        <v>0</v>
      </c>
      <c r="K180">
        <f t="shared" si="53"/>
        <v>22420</v>
      </c>
      <c r="L180">
        <f t="shared" si="54"/>
        <v>2004</v>
      </c>
      <c r="M180">
        <f t="shared" si="55"/>
        <v>20900</v>
      </c>
      <c r="N180">
        <f t="shared" si="56"/>
        <v>166173</v>
      </c>
      <c r="O180">
        <f t="shared" si="57"/>
        <v>71283</v>
      </c>
      <c r="P180">
        <f t="shared" si="58"/>
        <v>111164</v>
      </c>
      <c r="Q180">
        <f t="shared" si="59"/>
        <v>504</v>
      </c>
      <c r="R180">
        <f t="shared" si="60"/>
        <v>0</v>
      </c>
      <c r="S180">
        <f t="shared" si="61"/>
        <v>18377</v>
      </c>
      <c r="T180">
        <f t="shared" si="62"/>
        <v>24428</v>
      </c>
      <c r="U180">
        <f t="shared" si="63"/>
        <v>112008</v>
      </c>
      <c r="V180">
        <f t="shared" si="64"/>
        <v>261312</v>
      </c>
      <c r="W180">
        <v>316109</v>
      </c>
      <c r="X180">
        <v>305351</v>
      </c>
      <c r="Y180">
        <f t="shared" si="65"/>
        <v>10758</v>
      </c>
      <c r="Z180">
        <v>84304</v>
      </c>
      <c r="AB180">
        <v>0</v>
      </c>
      <c r="AC180">
        <v>1054</v>
      </c>
      <c r="AD180">
        <v>0</v>
      </c>
      <c r="AE180">
        <v>13028</v>
      </c>
      <c r="AF180">
        <v>11466</v>
      </c>
      <c r="AG180">
        <v>112274</v>
      </c>
      <c r="AH180">
        <v>88139</v>
      </c>
      <c r="AI180">
        <v>1795</v>
      </c>
      <c r="AJ180">
        <v>7278</v>
      </c>
      <c r="AK180">
        <v>26278</v>
      </c>
      <c r="AL180">
        <v>1000</v>
      </c>
      <c r="AM180">
        <v>18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-2859</v>
      </c>
      <c r="AT180">
        <v>0</v>
      </c>
      <c r="AU180">
        <v>0</v>
      </c>
      <c r="AV180">
        <v>0</v>
      </c>
      <c r="AW180">
        <v>0</v>
      </c>
      <c r="AX180">
        <v>87139</v>
      </c>
      <c r="AY180">
        <v>0</v>
      </c>
      <c r="AZ180">
        <v>0</v>
      </c>
      <c r="BA180">
        <v>15632</v>
      </c>
      <c r="BB180">
        <v>0</v>
      </c>
      <c r="BC180">
        <v>11</v>
      </c>
      <c r="BD180">
        <v>0</v>
      </c>
      <c r="BE180">
        <v>492</v>
      </c>
      <c r="BF180">
        <v>6296</v>
      </c>
      <c r="BG180">
        <v>1724</v>
      </c>
      <c r="BH180">
        <v>0</v>
      </c>
      <c r="BI180">
        <v>0</v>
      </c>
      <c r="BJ180">
        <v>269</v>
      </c>
      <c r="BK180">
        <v>0</v>
      </c>
      <c r="BL180">
        <v>775</v>
      </c>
      <c r="BM180">
        <v>7435</v>
      </c>
      <c r="BN180">
        <v>12690</v>
      </c>
      <c r="BO180">
        <v>106514</v>
      </c>
      <c r="BP180">
        <v>49330</v>
      </c>
      <c r="BQ180">
        <v>10329</v>
      </c>
      <c r="BR180">
        <v>71283</v>
      </c>
      <c r="BS180">
        <v>0</v>
      </c>
      <c r="BT180">
        <v>0</v>
      </c>
      <c r="BU180">
        <v>88564</v>
      </c>
      <c r="BV180">
        <v>0</v>
      </c>
      <c r="BW180">
        <v>22600</v>
      </c>
      <c r="BX180">
        <v>0</v>
      </c>
      <c r="BY180">
        <v>0</v>
      </c>
      <c r="BZ180">
        <v>0</v>
      </c>
      <c r="CA180">
        <v>504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18377</v>
      </c>
      <c r="CH180">
        <v>0</v>
      </c>
      <c r="CI180">
        <v>10514</v>
      </c>
      <c r="CJ180">
        <v>4351</v>
      </c>
      <c r="CK180">
        <v>9563</v>
      </c>
    </row>
    <row r="181" spans="1:89" x14ac:dyDescent="0.35">
      <c r="A181" t="s">
        <v>171</v>
      </c>
      <c r="B181">
        <f t="shared" si="44"/>
        <v>616</v>
      </c>
      <c r="C181">
        <f t="shared" si="45"/>
        <v>8511</v>
      </c>
      <c r="D181">
        <f t="shared" si="46"/>
        <v>88423</v>
      </c>
      <c r="E181">
        <f t="shared" si="47"/>
        <v>108</v>
      </c>
      <c r="F181">
        <f t="shared" si="48"/>
        <v>3770</v>
      </c>
      <c r="G181">
        <f t="shared" si="49"/>
        <v>3524</v>
      </c>
      <c r="H181">
        <f t="shared" si="50"/>
        <v>1572</v>
      </c>
      <c r="I181">
        <f t="shared" si="51"/>
        <v>37388</v>
      </c>
      <c r="J181">
        <f t="shared" si="52"/>
        <v>289</v>
      </c>
      <c r="K181">
        <f t="shared" si="53"/>
        <v>20620</v>
      </c>
      <c r="L181">
        <f t="shared" si="54"/>
        <v>19786</v>
      </c>
      <c r="M181">
        <f t="shared" si="55"/>
        <v>4322</v>
      </c>
      <c r="N181">
        <f t="shared" si="56"/>
        <v>40903</v>
      </c>
      <c r="O181">
        <f t="shared" si="57"/>
        <v>6775</v>
      </c>
      <c r="P181">
        <f t="shared" si="58"/>
        <v>91895</v>
      </c>
      <c r="Q181">
        <f t="shared" si="59"/>
        <v>0</v>
      </c>
      <c r="R181">
        <f t="shared" si="60"/>
        <v>58</v>
      </c>
      <c r="S181">
        <f t="shared" si="61"/>
        <v>6292</v>
      </c>
      <c r="T181">
        <f t="shared" si="62"/>
        <v>42987</v>
      </c>
      <c r="U181">
        <f t="shared" si="63"/>
        <v>87638</v>
      </c>
      <c r="V181">
        <f t="shared" si="64"/>
        <v>97550</v>
      </c>
      <c r="W181">
        <v>139909</v>
      </c>
      <c r="X181">
        <v>130935</v>
      </c>
      <c r="Y181">
        <f t="shared" si="65"/>
        <v>8974</v>
      </c>
      <c r="Z181">
        <v>35810</v>
      </c>
      <c r="AB181">
        <v>0</v>
      </c>
      <c r="AC181">
        <v>-73</v>
      </c>
      <c r="AD181">
        <v>689</v>
      </c>
      <c r="AE181">
        <v>8511</v>
      </c>
      <c r="AF181">
        <v>0</v>
      </c>
      <c r="AG181">
        <v>38837</v>
      </c>
      <c r="AH181">
        <v>42823</v>
      </c>
      <c r="AI181">
        <v>1136</v>
      </c>
      <c r="AJ181">
        <v>3624</v>
      </c>
      <c r="AK181">
        <v>2003</v>
      </c>
      <c r="AL181">
        <v>108</v>
      </c>
      <c r="AM181">
        <v>0</v>
      </c>
      <c r="AN181">
        <v>0</v>
      </c>
      <c r="AO181">
        <v>3770</v>
      </c>
      <c r="AP181">
        <v>0</v>
      </c>
      <c r="AQ181">
        <v>0</v>
      </c>
      <c r="AR181">
        <v>0</v>
      </c>
      <c r="AS181">
        <v>3524</v>
      </c>
      <c r="AT181">
        <v>0</v>
      </c>
      <c r="AU181">
        <v>0</v>
      </c>
      <c r="AV181">
        <v>1572</v>
      </c>
      <c r="AW181">
        <v>0</v>
      </c>
      <c r="AX181">
        <v>37388</v>
      </c>
      <c r="AY181">
        <v>289</v>
      </c>
      <c r="AZ181">
        <v>0</v>
      </c>
      <c r="BA181">
        <v>18597</v>
      </c>
      <c r="BB181">
        <v>0</v>
      </c>
      <c r="BC181">
        <v>0</v>
      </c>
      <c r="BD181">
        <v>0</v>
      </c>
      <c r="BE181">
        <v>0</v>
      </c>
      <c r="BF181">
        <v>2023</v>
      </c>
      <c r="BG181">
        <v>19286</v>
      </c>
      <c r="BH181">
        <v>0</v>
      </c>
      <c r="BI181">
        <v>0</v>
      </c>
      <c r="BJ181">
        <v>500</v>
      </c>
      <c r="BK181">
        <v>0</v>
      </c>
      <c r="BL181">
        <v>0</v>
      </c>
      <c r="BM181">
        <v>726</v>
      </c>
      <c r="BN181">
        <v>3596</v>
      </c>
      <c r="BO181">
        <v>29869</v>
      </c>
      <c r="BP181">
        <v>285</v>
      </c>
      <c r="BQ181">
        <v>10749</v>
      </c>
      <c r="BR181">
        <v>6775</v>
      </c>
      <c r="BS181">
        <v>0</v>
      </c>
      <c r="BT181">
        <v>0</v>
      </c>
      <c r="BU181">
        <v>91895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  <c r="CE181">
        <v>0</v>
      </c>
      <c r="CF181">
        <v>58</v>
      </c>
      <c r="CG181">
        <v>6292</v>
      </c>
      <c r="CH181">
        <v>0</v>
      </c>
      <c r="CI181">
        <v>37299</v>
      </c>
      <c r="CJ181">
        <v>262</v>
      </c>
      <c r="CK181">
        <v>5426</v>
      </c>
    </row>
    <row r="182" spans="1:89" x14ac:dyDescent="0.35">
      <c r="A182" t="s">
        <v>392</v>
      </c>
      <c r="B182">
        <f t="shared" si="44"/>
        <v>336</v>
      </c>
      <c r="C182">
        <f t="shared" si="45"/>
        <v>15679</v>
      </c>
      <c r="D182">
        <f t="shared" si="46"/>
        <v>120727</v>
      </c>
      <c r="E182">
        <f t="shared" si="47"/>
        <v>0</v>
      </c>
      <c r="F182">
        <f t="shared" si="48"/>
        <v>15404</v>
      </c>
      <c r="G182">
        <f t="shared" si="49"/>
        <v>7967</v>
      </c>
      <c r="H182">
        <f t="shared" si="50"/>
        <v>0</v>
      </c>
      <c r="I182">
        <f t="shared" si="51"/>
        <v>61378</v>
      </c>
      <c r="J182">
        <f t="shared" si="52"/>
        <v>65</v>
      </c>
      <c r="K182">
        <f t="shared" si="53"/>
        <v>9359</v>
      </c>
      <c r="L182">
        <f t="shared" si="54"/>
        <v>38968</v>
      </c>
      <c r="M182">
        <f t="shared" si="55"/>
        <v>7810</v>
      </c>
      <c r="N182">
        <f t="shared" si="56"/>
        <v>82768</v>
      </c>
      <c r="O182">
        <f t="shared" si="57"/>
        <v>52773</v>
      </c>
      <c r="P182">
        <f t="shared" si="58"/>
        <v>122393</v>
      </c>
      <c r="Q182">
        <f t="shared" si="59"/>
        <v>151</v>
      </c>
      <c r="R182">
        <f t="shared" si="60"/>
        <v>0</v>
      </c>
      <c r="S182">
        <f t="shared" si="61"/>
        <v>993</v>
      </c>
      <c r="T182">
        <f t="shared" si="62"/>
        <v>18615</v>
      </c>
      <c r="U182">
        <f t="shared" si="63"/>
        <v>62644</v>
      </c>
      <c r="V182">
        <f t="shared" si="64"/>
        <v>136742</v>
      </c>
      <c r="W182">
        <v>226329</v>
      </c>
      <c r="X182">
        <v>203754</v>
      </c>
      <c r="Y182">
        <f t="shared" si="65"/>
        <v>22575</v>
      </c>
      <c r="Z182">
        <v>50004</v>
      </c>
      <c r="AB182">
        <v>0</v>
      </c>
      <c r="AC182">
        <v>0</v>
      </c>
      <c r="AD182">
        <v>336</v>
      </c>
      <c r="AE182">
        <v>15679</v>
      </c>
      <c r="AF182">
        <v>642</v>
      </c>
      <c r="AG182">
        <v>79356</v>
      </c>
      <c r="AH182">
        <v>25867</v>
      </c>
      <c r="AI182">
        <v>1496</v>
      </c>
      <c r="AJ182">
        <v>8057</v>
      </c>
      <c r="AK182">
        <v>5309</v>
      </c>
      <c r="AL182">
        <v>0</v>
      </c>
      <c r="AM182">
        <v>0</v>
      </c>
      <c r="AN182">
        <v>0</v>
      </c>
      <c r="AO182">
        <v>4290</v>
      </c>
      <c r="AP182">
        <v>11114</v>
      </c>
      <c r="AQ182">
        <v>0</v>
      </c>
      <c r="AR182">
        <v>0</v>
      </c>
      <c r="AS182">
        <v>7967</v>
      </c>
      <c r="AT182">
        <v>0</v>
      </c>
      <c r="AU182">
        <v>0</v>
      </c>
      <c r="AV182">
        <v>0</v>
      </c>
      <c r="AW182">
        <v>0</v>
      </c>
      <c r="AX182">
        <v>61378</v>
      </c>
      <c r="AY182">
        <v>65</v>
      </c>
      <c r="AZ182">
        <v>0</v>
      </c>
      <c r="BA182">
        <v>6226</v>
      </c>
      <c r="BB182">
        <v>0</v>
      </c>
      <c r="BC182">
        <v>0</v>
      </c>
      <c r="BD182">
        <v>0</v>
      </c>
      <c r="BE182">
        <v>0</v>
      </c>
      <c r="BF182">
        <v>3133</v>
      </c>
      <c r="BG182">
        <v>41422</v>
      </c>
      <c r="BH182">
        <v>0</v>
      </c>
      <c r="BI182">
        <v>0</v>
      </c>
      <c r="BJ182">
        <v>-2454</v>
      </c>
      <c r="BK182">
        <v>-142</v>
      </c>
      <c r="BL182">
        <v>0</v>
      </c>
      <c r="BM182">
        <v>0</v>
      </c>
      <c r="BN182">
        <v>7952</v>
      </c>
      <c r="BO182">
        <v>31727</v>
      </c>
      <c r="BP182">
        <v>39389</v>
      </c>
      <c r="BQ182">
        <v>11652</v>
      </c>
      <c r="BR182">
        <v>52773</v>
      </c>
      <c r="BS182">
        <v>0</v>
      </c>
      <c r="BT182">
        <v>0</v>
      </c>
      <c r="BU182">
        <v>122393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151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993</v>
      </c>
      <c r="CH182">
        <v>-416</v>
      </c>
      <c r="CI182">
        <v>5196</v>
      </c>
      <c r="CJ182">
        <v>1273</v>
      </c>
      <c r="CK182">
        <v>12562</v>
      </c>
    </row>
    <row r="183" spans="1:89" x14ac:dyDescent="0.35">
      <c r="A183" t="s">
        <v>172</v>
      </c>
      <c r="B183">
        <f t="shared" si="44"/>
        <v>0</v>
      </c>
      <c r="C183">
        <f t="shared" si="45"/>
        <v>99293</v>
      </c>
      <c r="D183">
        <f t="shared" si="46"/>
        <v>48006</v>
      </c>
      <c r="E183">
        <f t="shared" si="47"/>
        <v>1497</v>
      </c>
      <c r="F183">
        <f t="shared" si="48"/>
        <v>0</v>
      </c>
      <c r="G183">
        <f t="shared" si="49"/>
        <v>19092</v>
      </c>
      <c r="H183">
        <f t="shared" si="50"/>
        <v>0</v>
      </c>
      <c r="I183">
        <f t="shared" si="51"/>
        <v>11174</v>
      </c>
      <c r="J183">
        <f t="shared" si="52"/>
        <v>0</v>
      </c>
      <c r="K183">
        <f t="shared" si="53"/>
        <v>5685</v>
      </c>
      <c r="L183">
        <f t="shared" si="54"/>
        <v>2168</v>
      </c>
      <c r="M183">
        <f t="shared" si="55"/>
        <v>3278</v>
      </c>
      <c r="N183">
        <f t="shared" si="56"/>
        <v>65901</v>
      </c>
      <c r="O183">
        <f t="shared" si="57"/>
        <v>17917</v>
      </c>
      <c r="P183">
        <f t="shared" si="58"/>
        <v>81547</v>
      </c>
      <c r="Q183">
        <f t="shared" si="59"/>
        <v>0</v>
      </c>
      <c r="R183">
        <f t="shared" si="60"/>
        <v>5000</v>
      </c>
      <c r="S183">
        <f t="shared" si="61"/>
        <v>593</v>
      </c>
      <c r="T183">
        <f t="shared" si="62"/>
        <v>19236</v>
      </c>
      <c r="U183">
        <f t="shared" si="63"/>
        <v>76153</v>
      </c>
      <c r="V183">
        <f t="shared" si="64"/>
        <v>147299</v>
      </c>
      <c r="W183">
        <v>56409</v>
      </c>
      <c r="X183">
        <v>59121</v>
      </c>
      <c r="Y183">
        <f t="shared" si="65"/>
        <v>-2712</v>
      </c>
      <c r="Z183">
        <v>19377</v>
      </c>
      <c r="AB183">
        <v>0</v>
      </c>
      <c r="AC183">
        <v>0</v>
      </c>
      <c r="AD183">
        <v>0</v>
      </c>
      <c r="AE183">
        <v>99293</v>
      </c>
      <c r="AF183">
        <v>0</v>
      </c>
      <c r="AG183">
        <v>19257</v>
      </c>
      <c r="AH183">
        <v>23563</v>
      </c>
      <c r="AI183">
        <v>209</v>
      </c>
      <c r="AJ183">
        <v>1905</v>
      </c>
      <c r="AK183">
        <v>3072</v>
      </c>
      <c r="AL183">
        <v>1497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19092</v>
      </c>
      <c r="AT183">
        <v>0</v>
      </c>
      <c r="AU183">
        <v>0</v>
      </c>
      <c r="AV183">
        <v>0</v>
      </c>
      <c r="AW183">
        <v>0</v>
      </c>
      <c r="AX183">
        <v>11174</v>
      </c>
      <c r="AY183">
        <v>0</v>
      </c>
      <c r="AZ183">
        <v>0</v>
      </c>
      <c r="BA183">
        <v>4594</v>
      </c>
      <c r="BB183">
        <v>0</v>
      </c>
      <c r="BC183">
        <v>0</v>
      </c>
      <c r="BD183">
        <v>0</v>
      </c>
      <c r="BE183">
        <v>0</v>
      </c>
      <c r="BF183">
        <v>1091</v>
      </c>
      <c r="BG183">
        <v>1886</v>
      </c>
      <c r="BH183">
        <v>0</v>
      </c>
      <c r="BI183">
        <v>0</v>
      </c>
      <c r="BJ183">
        <v>282</v>
      </c>
      <c r="BK183">
        <v>0</v>
      </c>
      <c r="BL183">
        <v>0</v>
      </c>
      <c r="BM183">
        <v>0</v>
      </c>
      <c r="BN183">
        <v>3278</v>
      </c>
      <c r="BO183">
        <v>10269</v>
      </c>
      <c r="BP183">
        <v>55632</v>
      </c>
      <c r="BQ183">
        <v>0</v>
      </c>
      <c r="BR183">
        <v>17917</v>
      </c>
      <c r="BS183">
        <v>0</v>
      </c>
      <c r="BT183">
        <v>0</v>
      </c>
      <c r="BU183">
        <v>81528</v>
      </c>
      <c r="BV183">
        <v>0</v>
      </c>
      <c r="BW183">
        <v>19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5000</v>
      </c>
      <c r="CF183">
        <v>0</v>
      </c>
      <c r="CG183">
        <v>593</v>
      </c>
      <c r="CH183">
        <v>0</v>
      </c>
      <c r="CI183">
        <v>14840</v>
      </c>
      <c r="CJ183">
        <v>0</v>
      </c>
      <c r="CK183">
        <v>4396</v>
      </c>
    </row>
    <row r="184" spans="1:89" x14ac:dyDescent="0.35">
      <c r="A184" t="s">
        <v>173</v>
      </c>
      <c r="B184">
        <f t="shared" si="44"/>
        <v>1222</v>
      </c>
      <c r="C184">
        <f t="shared" si="45"/>
        <v>5451</v>
      </c>
      <c r="D184">
        <f t="shared" si="46"/>
        <v>73812</v>
      </c>
      <c r="E184">
        <f t="shared" si="47"/>
        <v>835</v>
      </c>
      <c r="F184">
        <f t="shared" si="48"/>
        <v>1089</v>
      </c>
      <c r="G184">
        <f t="shared" si="49"/>
        <v>6667</v>
      </c>
      <c r="H184">
        <f t="shared" si="50"/>
        <v>0</v>
      </c>
      <c r="I184">
        <f t="shared" si="51"/>
        <v>2028</v>
      </c>
      <c r="J184">
        <f t="shared" si="52"/>
        <v>0</v>
      </c>
      <c r="K184">
        <f t="shared" si="53"/>
        <v>28279</v>
      </c>
      <c r="L184">
        <f t="shared" si="54"/>
        <v>419</v>
      </c>
      <c r="M184">
        <f t="shared" si="55"/>
        <v>220</v>
      </c>
      <c r="N184">
        <f t="shared" si="56"/>
        <v>56592</v>
      </c>
      <c r="O184">
        <f t="shared" si="57"/>
        <v>5280</v>
      </c>
      <c r="P184">
        <f t="shared" si="58"/>
        <v>44102</v>
      </c>
      <c r="Q184">
        <f t="shared" si="59"/>
        <v>0</v>
      </c>
      <c r="R184">
        <f t="shared" si="60"/>
        <v>0</v>
      </c>
      <c r="S184">
        <f t="shared" si="61"/>
        <v>10376</v>
      </c>
      <c r="T184">
        <f t="shared" si="62"/>
        <v>3670</v>
      </c>
      <c r="U184">
        <f t="shared" si="63"/>
        <v>21474</v>
      </c>
      <c r="V184">
        <f t="shared" si="64"/>
        <v>80485</v>
      </c>
      <c r="W184">
        <v>107268</v>
      </c>
      <c r="X184">
        <v>104044</v>
      </c>
      <c r="Y184">
        <f t="shared" si="65"/>
        <v>3224</v>
      </c>
      <c r="Z184">
        <v>34092</v>
      </c>
      <c r="AB184">
        <v>0</v>
      </c>
      <c r="AC184">
        <v>0</v>
      </c>
      <c r="AD184">
        <v>1222</v>
      </c>
      <c r="AE184">
        <v>5451</v>
      </c>
      <c r="AF184">
        <v>-88</v>
      </c>
      <c r="AG184">
        <v>36849</v>
      </c>
      <c r="AH184">
        <v>33795</v>
      </c>
      <c r="AI184">
        <v>770</v>
      </c>
      <c r="AJ184">
        <v>1323</v>
      </c>
      <c r="AK184">
        <v>1163</v>
      </c>
      <c r="AL184">
        <v>835</v>
      </c>
      <c r="AM184">
        <v>0</v>
      </c>
      <c r="AN184">
        <v>0</v>
      </c>
      <c r="AO184">
        <v>1089</v>
      </c>
      <c r="AP184">
        <v>0</v>
      </c>
      <c r="AQ184">
        <v>0</v>
      </c>
      <c r="AR184">
        <v>0</v>
      </c>
      <c r="AS184">
        <v>6667</v>
      </c>
      <c r="AT184">
        <v>0</v>
      </c>
      <c r="AU184">
        <v>0</v>
      </c>
      <c r="AV184">
        <v>0</v>
      </c>
      <c r="AW184">
        <v>0</v>
      </c>
      <c r="AX184">
        <v>2028</v>
      </c>
      <c r="AY184">
        <v>0</v>
      </c>
      <c r="AZ184">
        <v>0</v>
      </c>
      <c r="BA184">
        <v>5344</v>
      </c>
      <c r="BB184">
        <v>0</v>
      </c>
      <c r="BC184">
        <v>0</v>
      </c>
      <c r="BD184">
        <v>18725</v>
      </c>
      <c r="BE184">
        <v>0</v>
      </c>
      <c r="BF184">
        <v>4210</v>
      </c>
      <c r="BG184">
        <v>0</v>
      </c>
      <c r="BH184">
        <v>0</v>
      </c>
      <c r="BI184">
        <v>0</v>
      </c>
      <c r="BJ184">
        <v>419</v>
      </c>
      <c r="BK184">
        <v>0</v>
      </c>
      <c r="BL184">
        <v>0</v>
      </c>
      <c r="BM184">
        <v>0</v>
      </c>
      <c r="BN184">
        <v>220</v>
      </c>
      <c r="BO184">
        <v>5908</v>
      </c>
      <c r="BP184">
        <v>43165</v>
      </c>
      <c r="BQ184">
        <v>7519</v>
      </c>
      <c r="BR184">
        <v>5280</v>
      </c>
      <c r="BS184">
        <v>0</v>
      </c>
      <c r="BT184">
        <v>1925</v>
      </c>
      <c r="BU184">
        <v>42177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0</v>
      </c>
      <c r="CB184">
        <v>0</v>
      </c>
      <c r="CC184">
        <v>0</v>
      </c>
      <c r="CD184">
        <v>0</v>
      </c>
      <c r="CE184">
        <v>0</v>
      </c>
      <c r="CF184">
        <v>0</v>
      </c>
      <c r="CG184">
        <v>10376</v>
      </c>
      <c r="CH184">
        <v>0</v>
      </c>
      <c r="CI184">
        <v>3451</v>
      </c>
      <c r="CJ184">
        <v>215</v>
      </c>
      <c r="CK184">
        <v>4</v>
      </c>
    </row>
    <row r="185" spans="1:89" x14ac:dyDescent="0.35">
      <c r="A185" t="s">
        <v>174</v>
      </c>
      <c r="B185">
        <f t="shared" si="44"/>
        <v>5985</v>
      </c>
      <c r="C185">
        <f t="shared" si="45"/>
        <v>10550</v>
      </c>
      <c r="D185">
        <f t="shared" si="46"/>
        <v>176562</v>
      </c>
      <c r="E185">
        <f t="shared" si="47"/>
        <v>502</v>
      </c>
      <c r="F185">
        <f t="shared" si="48"/>
        <v>523</v>
      </c>
      <c r="G185">
        <f t="shared" si="49"/>
        <v>10584</v>
      </c>
      <c r="H185">
        <f t="shared" si="50"/>
        <v>0</v>
      </c>
      <c r="I185">
        <f t="shared" si="51"/>
        <v>0</v>
      </c>
      <c r="J185">
        <f t="shared" si="52"/>
        <v>0</v>
      </c>
      <c r="K185">
        <f t="shared" si="53"/>
        <v>30170</v>
      </c>
      <c r="L185">
        <f t="shared" si="54"/>
        <v>74435</v>
      </c>
      <c r="M185">
        <f t="shared" si="55"/>
        <v>16987</v>
      </c>
      <c r="N185">
        <f t="shared" si="56"/>
        <v>51640</v>
      </c>
      <c r="O185">
        <f t="shared" si="57"/>
        <v>25184</v>
      </c>
      <c r="P185">
        <f t="shared" si="58"/>
        <v>113736</v>
      </c>
      <c r="Q185">
        <f t="shared" si="59"/>
        <v>0</v>
      </c>
      <c r="R185">
        <f t="shared" si="60"/>
        <v>688</v>
      </c>
      <c r="S185">
        <f t="shared" si="61"/>
        <v>17468</v>
      </c>
      <c r="T185">
        <f t="shared" si="62"/>
        <v>117581</v>
      </c>
      <c r="U185">
        <f t="shared" si="63"/>
        <v>116774</v>
      </c>
      <c r="V185">
        <f t="shared" si="64"/>
        <v>193097</v>
      </c>
      <c r="W185">
        <v>296718</v>
      </c>
      <c r="X185">
        <v>289012</v>
      </c>
      <c r="Y185">
        <f t="shared" si="65"/>
        <v>7706</v>
      </c>
      <c r="Z185">
        <v>61433</v>
      </c>
      <c r="AB185">
        <v>0</v>
      </c>
      <c r="AC185">
        <v>1401</v>
      </c>
      <c r="AD185">
        <v>4584</v>
      </c>
      <c r="AE185">
        <v>10550</v>
      </c>
      <c r="AF185">
        <v>0</v>
      </c>
      <c r="AG185">
        <v>109572</v>
      </c>
      <c r="AH185">
        <v>56477</v>
      </c>
      <c r="AI185">
        <v>3326</v>
      </c>
      <c r="AJ185">
        <v>4999</v>
      </c>
      <c r="AK185">
        <v>2188</v>
      </c>
      <c r="AL185">
        <v>480</v>
      </c>
      <c r="AM185">
        <v>0</v>
      </c>
      <c r="AN185">
        <v>22</v>
      </c>
      <c r="AO185">
        <v>0</v>
      </c>
      <c r="AP185">
        <v>475</v>
      </c>
      <c r="AQ185">
        <v>48</v>
      </c>
      <c r="AR185">
        <v>0</v>
      </c>
      <c r="AS185">
        <v>10584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23483</v>
      </c>
      <c r="BB185">
        <v>0</v>
      </c>
      <c r="BC185">
        <v>0</v>
      </c>
      <c r="BD185">
        <v>0</v>
      </c>
      <c r="BE185">
        <v>0</v>
      </c>
      <c r="BF185">
        <v>6687</v>
      </c>
      <c r="BG185">
        <v>74386</v>
      </c>
      <c r="BH185">
        <v>0</v>
      </c>
      <c r="BI185">
        <v>0</v>
      </c>
      <c r="BJ185">
        <v>49</v>
      </c>
      <c r="BK185">
        <v>0</v>
      </c>
      <c r="BL185">
        <v>412</v>
      </c>
      <c r="BM185">
        <v>3081</v>
      </c>
      <c r="BN185">
        <v>13494</v>
      </c>
      <c r="BO185">
        <v>13223</v>
      </c>
      <c r="BP185">
        <v>22686</v>
      </c>
      <c r="BQ185">
        <v>15731</v>
      </c>
      <c r="BR185">
        <v>25184</v>
      </c>
      <c r="BS185">
        <v>0</v>
      </c>
      <c r="BT185">
        <v>0</v>
      </c>
      <c r="BU185">
        <v>113736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688</v>
      </c>
      <c r="CG185">
        <v>17468</v>
      </c>
      <c r="CH185">
        <v>0</v>
      </c>
      <c r="CI185">
        <v>88129</v>
      </c>
      <c r="CJ185">
        <v>11796</v>
      </c>
      <c r="CK185">
        <v>17656</v>
      </c>
    </row>
    <row r="186" spans="1:89" x14ac:dyDescent="0.35">
      <c r="A186" t="s">
        <v>175</v>
      </c>
      <c r="B186">
        <f t="shared" si="44"/>
        <v>225</v>
      </c>
      <c r="C186">
        <f t="shared" si="45"/>
        <v>26292</v>
      </c>
      <c r="D186">
        <f t="shared" si="46"/>
        <v>98659</v>
      </c>
      <c r="E186">
        <f t="shared" si="47"/>
        <v>237</v>
      </c>
      <c r="F186">
        <f t="shared" si="48"/>
        <v>0</v>
      </c>
      <c r="G186">
        <f t="shared" si="49"/>
        <v>13973</v>
      </c>
      <c r="H186">
        <f t="shared" si="50"/>
        <v>0</v>
      </c>
      <c r="I186">
        <f t="shared" si="51"/>
        <v>8836</v>
      </c>
      <c r="J186">
        <f t="shared" si="52"/>
        <v>4943</v>
      </c>
      <c r="K186">
        <f t="shared" si="53"/>
        <v>36763</v>
      </c>
      <c r="L186">
        <f t="shared" si="54"/>
        <v>-416</v>
      </c>
      <c r="M186">
        <f t="shared" si="55"/>
        <v>5778</v>
      </c>
      <c r="N186">
        <f t="shared" si="56"/>
        <v>87083</v>
      </c>
      <c r="O186">
        <f t="shared" si="57"/>
        <v>48104</v>
      </c>
      <c r="P186">
        <f t="shared" si="58"/>
        <v>16971</v>
      </c>
      <c r="Q186">
        <f t="shared" si="59"/>
        <v>-510</v>
      </c>
      <c r="R186">
        <f t="shared" si="60"/>
        <v>0</v>
      </c>
      <c r="S186">
        <f t="shared" si="61"/>
        <v>11234</v>
      </c>
      <c r="T186">
        <f t="shared" si="62"/>
        <v>32408</v>
      </c>
      <c r="U186">
        <f t="shared" si="63"/>
        <v>4005</v>
      </c>
      <c r="V186">
        <f t="shared" si="64"/>
        <v>125176</v>
      </c>
      <c r="W186">
        <v>136406</v>
      </c>
      <c r="X186">
        <v>132891</v>
      </c>
      <c r="Y186">
        <f t="shared" si="65"/>
        <v>3515</v>
      </c>
      <c r="Z186">
        <v>38091</v>
      </c>
      <c r="AB186">
        <v>0</v>
      </c>
      <c r="AC186">
        <v>3</v>
      </c>
      <c r="AD186">
        <v>222</v>
      </c>
      <c r="AE186">
        <v>26292</v>
      </c>
      <c r="AF186">
        <v>0</v>
      </c>
      <c r="AG186">
        <v>25251</v>
      </c>
      <c r="AH186">
        <v>62764</v>
      </c>
      <c r="AI186">
        <v>1277</v>
      </c>
      <c r="AJ186">
        <v>1829</v>
      </c>
      <c r="AK186">
        <v>7538</v>
      </c>
      <c r="AL186">
        <v>237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13973</v>
      </c>
      <c r="AT186">
        <v>0</v>
      </c>
      <c r="AU186">
        <v>0</v>
      </c>
      <c r="AV186">
        <v>0</v>
      </c>
      <c r="AW186">
        <v>0</v>
      </c>
      <c r="AX186">
        <v>8836</v>
      </c>
      <c r="AY186">
        <v>4943</v>
      </c>
      <c r="AZ186">
        <v>0</v>
      </c>
      <c r="BA186">
        <v>13775</v>
      </c>
      <c r="BB186">
        <v>0</v>
      </c>
      <c r="BC186">
        <v>0</v>
      </c>
      <c r="BD186">
        <v>21425</v>
      </c>
      <c r="BE186">
        <v>0</v>
      </c>
      <c r="BF186">
        <v>1563</v>
      </c>
      <c r="BG186">
        <v>0</v>
      </c>
      <c r="BH186">
        <v>0</v>
      </c>
      <c r="BI186">
        <v>0</v>
      </c>
      <c r="BJ186">
        <v>-416</v>
      </c>
      <c r="BK186">
        <v>0</v>
      </c>
      <c r="BL186">
        <v>1247</v>
      </c>
      <c r="BM186">
        <v>871</v>
      </c>
      <c r="BN186">
        <v>3660</v>
      </c>
      <c r="BO186">
        <v>30394</v>
      </c>
      <c r="BP186">
        <v>53227</v>
      </c>
      <c r="BQ186">
        <v>3462</v>
      </c>
      <c r="BR186">
        <v>48104</v>
      </c>
      <c r="BS186">
        <v>0</v>
      </c>
      <c r="BT186">
        <v>0</v>
      </c>
      <c r="BU186">
        <v>5171</v>
      </c>
      <c r="BV186">
        <v>0</v>
      </c>
      <c r="BW186">
        <v>6400</v>
      </c>
      <c r="BX186">
        <v>0</v>
      </c>
      <c r="BY186">
        <v>5400</v>
      </c>
      <c r="BZ186">
        <v>0</v>
      </c>
      <c r="CA186">
        <v>-510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11234</v>
      </c>
      <c r="CH186">
        <v>0</v>
      </c>
      <c r="CI186">
        <v>21537</v>
      </c>
      <c r="CJ186">
        <v>1930</v>
      </c>
      <c r="CK186">
        <v>8941</v>
      </c>
    </row>
    <row r="187" spans="1:89" x14ac:dyDescent="0.35">
      <c r="A187" t="s">
        <v>176</v>
      </c>
      <c r="B187">
        <f t="shared" si="44"/>
        <v>32</v>
      </c>
      <c r="C187">
        <f t="shared" si="45"/>
        <v>10476</v>
      </c>
      <c r="D187">
        <f t="shared" si="46"/>
        <v>157921</v>
      </c>
      <c r="E187">
        <f t="shared" si="47"/>
        <v>5964</v>
      </c>
      <c r="F187">
        <f t="shared" si="48"/>
        <v>3081</v>
      </c>
      <c r="G187">
        <f t="shared" si="49"/>
        <v>3102</v>
      </c>
      <c r="H187">
        <f t="shared" si="50"/>
        <v>6042</v>
      </c>
      <c r="I187">
        <f t="shared" si="51"/>
        <v>2761</v>
      </c>
      <c r="J187">
        <f t="shared" si="52"/>
        <v>0</v>
      </c>
      <c r="K187">
        <f t="shared" si="53"/>
        <v>14850</v>
      </c>
      <c r="L187">
        <f t="shared" si="54"/>
        <v>88</v>
      </c>
      <c r="M187">
        <f t="shared" si="55"/>
        <v>8426</v>
      </c>
      <c r="N187">
        <f t="shared" si="56"/>
        <v>140612</v>
      </c>
      <c r="O187">
        <f t="shared" si="57"/>
        <v>23172</v>
      </c>
      <c r="P187">
        <f t="shared" si="58"/>
        <v>31092</v>
      </c>
      <c r="Q187">
        <f t="shared" si="59"/>
        <v>3</v>
      </c>
      <c r="R187">
        <f t="shared" si="60"/>
        <v>66</v>
      </c>
      <c r="S187">
        <f t="shared" si="61"/>
        <v>9962</v>
      </c>
      <c r="T187">
        <f t="shared" si="62"/>
        <v>7836</v>
      </c>
      <c r="U187">
        <f t="shared" si="63"/>
        <v>13370</v>
      </c>
      <c r="V187">
        <f t="shared" si="64"/>
        <v>168429</v>
      </c>
      <c r="W187">
        <v>127550</v>
      </c>
      <c r="X187">
        <v>122251</v>
      </c>
      <c r="Y187">
        <f t="shared" si="65"/>
        <v>5299</v>
      </c>
      <c r="Z187">
        <v>45271</v>
      </c>
      <c r="AB187">
        <v>0</v>
      </c>
      <c r="AC187">
        <v>0</v>
      </c>
      <c r="AD187">
        <v>32</v>
      </c>
      <c r="AE187">
        <v>10476</v>
      </c>
      <c r="AF187">
        <v>0</v>
      </c>
      <c r="AG187">
        <v>61596</v>
      </c>
      <c r="AH187">
        <v>81775</v>
      </c>
      <c r="AI187">
        <v>1101</v>
      </c>
      <c r="AJ187">
        <v>3168</v>
      </c>
      <c r="AK187">
        <v>10281</v>
      </c>
      <c r="AL187">
        <v>5964</v>
      </c>
      <c r="AM187">
        <v>0</v>
      </c>
      <c r="AN187">
        <v>0</v>
      </c>
      <c r="AO187">
        <v>644</v>
      </c>
      <c r="AP187">
        <v>0</v>
      </c>
      <c r="AQ187">
        <v>2437</v>
      </c>
      <c r="AR187">
        <v>2627</v>
      </c>
      <c r="AS187">
        <v>475</v>
      </c>
      <c r="AT187">
        <v>0</v>
      </c>
      <c r="AU187">
        <v>0</v>
      </c>
      <c r="AV187">
        <v>6042</v>
      </c>
      <c r="AW187">
        <v>0</v>
      </c>
      <c r="AX187">
        <v>2761</v>
      </c>
      <c r="AY187">
        <v>0</v>
      </c>
      <c r="AZ187">
        <v>0</v>
      </c>
      <c r="BA187">
        <v>10854</v>
      </c>
      <c r="BB187">
        <v>0</v>
      </c>
      <c r="BC187">
        <v>0</v>
      </c>
      <c r="BD187">
        <v>1287</v>
      </c>
      <c r="BE187">
        <v>0</v>
      </c>
      <c r="BF187">
        <v>2709</v>
      </c>
      <c r="BG187">
        <v>0</v>
      </c>
      <c r="BH187">
        <v>0</v>
      </c>
      <c r="BI187">
        <v>0</v>
      </c>
      <c r="BJ187">
        <v>88</v>
      </c>
      <c r="BK187">
        <v>0</v>
      </c>
      <c r="BL187">
        <v>2850</v>
      </c>
      <c r="BM187">
        <v>1711</v>
      </c>
      <c r="BN187">
        <v>3865</v>
      </c>
      <c r="BO187">
        <v>27111</v>
      </c>
      <c r="BP187">
        <v>103194</v>
      </c>
      <c r="BQ187">
        <v>10307</v>
      </c>
      <c r="BR187">
        <v>23172</v>
      </c>
      <c r="BS187">
        <v>0</v>
      </c>
      <c r="BT187">
        <v>0</v>
      </c>
      <c r="BU187">
        <v>30967</v>
      </c>
      <c r="BV187">
        <v>0</v>
      </c>
      <c r="BW187">
        <v>0</v>
      </c>
      <c r="BX187">
        <v>125</v>
      </c>
      <c r="BY187">
        <v>0</v>
      </c>
      <c r="BZ187">
        <v>0</v>
      </c>
      <c r="CA187">
        <v>3</v>
      </c>
      <c r="CB187">
        <v>0</v>
      </c>
      <c r="CC187">
        <v>0</v>
      </c>
      <c r="CD187">
        <v>0</v>
      </c>
      <c r="CE187">
        <v>0</v>
      </c>
      <c r="CF187">
        <v>66</v>
      </c>
      <c r="CG187">
        <v>9962</v>
      </c>
      <c r="CH187">
        <v>0</v>
      </c>
      <c r="CI187">
        <v>4672</v>
      </c>
      <c r="CJ187">
        <v>1370</v>
      </c>
      <c r="CK187">
        <v>1794</v>
      </c>
    </row>
    <row r="188" spans="1:89" x14ac:dyDescent="0.35">
      <c r="A188" t="s">
        <v>177</v>
      </c>
      <c r="B188">
        <f t="shared" si="44"/>
        <v>199</v>
      </c>
      <c r="C188">
        <f t="shared" si="45"/>
        <v>22241</v>
      </c>
      <c r="D188">
        <f t="shared" si="46"/>
        <v>97346</v>
      </c>
      <c r="E188">
        <f t="shared" si="47"/>
        <v>147</v>
      </c>
      <c r="F188">
        <f t="shared" si="48"/>
        <v>3609</v>
      </c>
      <c r="G188">
        <f t="shared" si="49"/>
        <v>6397</v>
      </c>
      <c r="H188">
        <f t="shared" si="50"/>
        <v>0</v>
      </c>
      <c r="I188">
        <f t="shared" si="51"/>
        <v>-467</v>
      </c>
      <c r="J188">
        <f t="shared" si="52"/>
        <v>10</v>
      </c>
      <c r="K188">
        <f t="shared" si="53"/>
        <v>9558</v>
      </c>
      <c r="L188">
        <f t="shared" si="54"/>
        <v>109</v>
      </c>
      <c r="M188">
        <f t="shared" si="55"/>
        <v>4399</v>
      </c>
      <c r="N188">
        <f t="shared" si="56"/>
        <v>55560</v>
      </c>
      <c r="O188">
        <f t="shared" si="57"/>
        <v>7837</v>
      </c>
      <c r="P188">
        <f t="shared" si="58"/>
        <v>56718</v>
      </c>
      <c r="Q188">
        <f t="shared" si="59"/>
        <v>8</v>
      </c>
      <c r="R188">
        <f t="shared" si="60"/>
        <v>0</v>
      </c>
      <c r="S188">
        <f t="shared" si="61"/>
        <v>6732</v>
      </c>
      <c r="T188">
        <f t="shared" si="62"/>
        <v>16692</v>
      </c>
      <c r="U188">
        <f t="shared" si="63"/>
        <v>56078</v>
      </c>
      <c r="V188">
        <f t="shared" si="64"/>
        <v>119786</v>
      </c>
      <c r="W188">
        <v>119576</v>
      </c>
      <c r="X188">
        <v>115764</v>
      </c>
      <c r="Y188">
        <f t="shared" si="65"/>
        <v>3812</v>
      </c>
      <c r="Z188">
        <v>36873</v>
      </c>
      <c r="AB188">
        <v>0</v>
      </c>
      <c r="AC188">
        <v>0</v>
      </c>
      <c r="AD188">
        <v>199</v>
      </c>
      <c r="AE188">
        <v>22241</v>
      </c>
      <c r="AF188">
        <v>16</v>
      </c>
      <c r="AG188">
        <v>45298</v>
      </c>
      <c r="AH188">
        <v>46045</v>
      </c>
      <c r="AI188">
        <v>92</v>
      </c>
      <c r="AJ188">
        <v>4705</v>
      </c>
      <c r="AK188">
        <v>1190</v>
      </c>
      <c r="AL188">
        <v>147</v>
      </c>
      <c r="AM188">
        <v>0</v>
      </c>
      <c r="AN188">
        <v>0</v>
      </c>
      <c r="AO188">
        <v>1455</v>
      </c>
      <c r="AP188">
        <v>2154</v>
      </c>
      <c r="AQ188">
        <v>0</v>
      </c>
      <c r="AR188">
        <v>0</v>
      </c>
      <c r="AS188">
        <v>6397</v>
      </c>
      <c r="AT188">
        <v>0</v>
      </c>
      <c r="AU188">
        <v>0</v>
      </c>
      <c r="AV188">
        <v>0</v>
      </c>
      <c r="AW188">
        <v>10</v>
      </c>
      <c r="AX188">
        <v>-467</v>
      </c>
      <c r="AY188">
        <v>0</v>
      </c>
      <c r="AZ188">
        <v>0</v>
      </c>
      <c r="BA188">
        <v>6229</v>
      </c>
      <c r="BB188">
        <v>0</v>
      </c>
      <c r="BC188">
        <v>0</v>
      </c>
      <c r="BD188">
        <v>863</v>
      </c>
      <c r="BE188">
        <v>0</v>
      </c>
      <c r="BF188">
        <v>2466</v>
      </c>
      <c r="BG188">
        <v>0</v>
      </c>
      <c r="BH188">
        <v>0</v>
      </c>
      <c r="BI188">
        <v>0</v>
      </c>
      <c r="BJ188">
        <v>109</v>
      </c>
      <c r="BK188">
        <v>0</v>
      </c>
      <c r="BL188">
        <v>439</v>
      </c>
      <c r="BM188">
        <v>166</v>
      </c>
      <c r="BN188">
        <v>3794</v>
      </c>
      <c r="BO188">
        <v>30703</v>
      </c>
      <c r="BP188">
        <v>16822</v>
      </c>
      <c r="BQ188">
        <v>8035</v>
      </c>
      <c r="BR188">
        <v>7837</v>
      </c>
      <c r="BS188">
        <v>0</v>
      </c>
      <c r="BT188">
        <v>0</v>
      </c>
      <c r="BU188">
        <v>56718</v>
      </c>
      <c r="BV188">
        <v>0</v>
      </c>
      <c r="BW188">
        <v>0</v>
      </c>
      <c r="BX188">
        <v>0</v>
      </c>
      <c r="BY188">
        <v>0</v>
      </c>
      <c r="BZ188">
        <v>0</v>
      </c>
      <c r="CA188">
        <v>8</v>
      </c>
      <c r="CB188">
        <v>0</v>
      </c>
      <c r="CC188">
        <v>0</v>
      </c>
      <c r="CD188">
        <v>0</v>
      </c>
      <c r="CE188">
        <v>0</v>
      </c>
      <c r="CF188">
        <v>0</v>
      </c>
      <c r="CG188">
        <v>6732</v>
      </c>
      <c r="CH188">
        <v>0</v>
      </c>
      <c r="CI188">
        <v>6095</v>
      </c>
      <c r="CJ188">
        <v>3156</v>
      </c>
      <c r="CK188">
        <v>7441</v>
      </c>
    </row>
    <row r="189" spans="1:89" x14ac:dyDescent="0.35">
      <c r="A189" t="s">
        <v>178</v>
      </c>
      <c r="B189">
        <f t="shared" si="44"/>
        <v>169</v>
      </c>
      <c r="C189">
        <f t="shared" si="45"/>
        <v>724</v>
      </c>
      <c r="D189">
        <f t="shared" si="46"/>
        <v>39479</v>
      </c>
      <c r="E189">
        <f t="shared" si="47"/>
        <v>63</v>
      </c>
      <c r="F189">
        <f t="shared" si="48"/>
        <v>0</v>
      </c>
      <c r="G189">
        <f t="shared" si="49"/>
        <v>115</v>
      </c>
      <c r="H189">
        <f t="shared" si="50"/>
        <v>0</v>
      </c>
      <c r="I189">
        <f t="shared" si="51"/>
        <v>0</v>
      </c>
      <c r="J189">
        <f t="shared" si="52"/>
        <v>0</v>
      </c>
      <c r="K189">
        <f t="shared" si="53"/>
        <v>1728</v>
      </c>
      <c r="L189">
        <f t="shared" si="54"/>
        <v>3423</v>
      </c>
      <c r="M189">
        <f t="shared" si="55"/>
        <v>4909</v>
      </c>
      <c r="N189">
        <f t="shared" si="56"/>
        <v>8942</v>
      </c>
      <c r="O189">
        <f t="shared" si="57"/>
        <v>7943</v>
      </c>
      <c r="P189">
        <f t="shared" si="58"/>
        <v>26571</v>
      </c>
      <c r="Q189">
        <f t="shared" si="59"/>
        <v>16</v>
      </c>
      <c r="R189">
        <f t="shared" si="60"/>
        <v>0</v>
      </c>
      <c r="S189">
        <f t="shared" si="61"/>
        <v>3504</v>
      </c>
      <c r="T189">
        <f t="shared" si="62"/>
        <v>3637</v>
      </c>
      <c r="U189">
        <f t="shared" si="63"/>
        <v>23553</v>
      </c>
      <c r="V189">
        <f t="shared" si="64"/>
        <v>40372</v>
      </c>
      <c r="W189">
        <v>36874</v>
      </c>
      <c r="X189">
        <v>34423</v>
      </c>
      <c r="Y189">
        <f t="shared" si="65"/>
        <v>2451</v>
      </c>
      <c r="Z189">
        <v>13868</v>
      </c>
      <c r="AB189">
        <v>0</v>
      </c>
      <c r="AC189">
        <v>169</v>
      </c>
      <c r="AD189">
        <v>0</v>
      </c>
      <c r="AE189">
        <v>724</v>
      </c>
      <c r="AF189">
        <v>0</v>
      </c>
      <c r="AG189">
        <v>23053</v>
      </c>
      <c r="AH189">
        <v>11075</v>
      </c>
      <c r="AI189">
        <v>238</v>
      </c>
      <c r="AJ189">
        <v>1227</v>
      </c>
      <c r="AK189">
        <v>3886</v>
      </c>
      <c r="AL189">
        <v>0</v>
      </c>
      <c r="AM189">
        <v>63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115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604</v>
      </c>
      <c r="BB189">
        <v>0</v>
      </c>
      <c r="BC189">
        <v>0</v>
      </c>
      <c r="BD189">
        <v>0</v>
      </c>
      <c r="BE189">
        <v>0</v>
      </c>
      <c r="BF189">
        <v>1124</v>
      </c>
      <c r="BG189">
        <v>3314</v>
      </c>
      <c r="BH189">
        <v>0</v>
      </c>
      <c r="BI189">
        <v>0</v>
      </c>
      <c r="BJ189">
        <v>109</v>
      </c>
      <c r="BK189">
        <v>0</v>
      </c>
      <c r="BL189">
        <v>0</v>
      </c>
      <c r="BM189">
        <v>0</v>
      </c>
      <c r="BN189">
        <v>4909</v>
      </c>
      <c r="BO189">
        <v>4268</v>
      </c>
      <c r="BP189">
        <v>1500</v>
      </c>
      <c r="BQ189">
        <v>3174</v>
      </c>
      <c r="BR189">
        <v>7943</v>
      </c>
      <c r="BS189">
        <v>0</v>
      </c>
      <c r="BT189">
        <v>0</v>
      </c>
      <c r="BU189">
        <v>26571</v>
      </c>
      <c r="BV189">
        <v>0</v>
      </c>
      <c r="BW189">
        <v>0</v>
      </c>
      <c r="BX189">
        <v>0</v>
      </c>
      <c r="BY189">
        <v>0</v>
      </c>
      <c r="BZ189">
        <v>0</v>
      </c>
      <c r="CA189">
        <v>16</v>
      </c>
      <c r="CB189">
        <v>0</v>
      </c>
      <c r="CC189">
        <v>0</v>
      </c>
      <c r="CD189">
        <v>0</v>
      </c>
      <c r="CE189">
        <v>0</v>
      </c>
      <c r="CF189">
        <v>0</v>
      </c>
      <c r="CG189">
        <v>3504</v>
      </c>
      <c r="CH189">
        <v>0</v>
      </c>
      <c r="CI189">
        <v>0</v>
      </c>
      <c r="CJ189">
        <v>0</v>
      </c>
      <c r="CK189">
        <v>3637</v>
      </c>
    </row>
    <row r="190" spans="1:89" x14ac:dyDescent="0.35">
      <c r="A190" t="s">
        <v>179</v>
      </c>
      <c r="B190">
        <f t="shared" si="44"/>
        <v>36</v>
      </c>
      <c r="C190">
        <f t="shared" si="45"/>
        <v>502</v>
      </c>
      <c r="D190">
        <f t="shared" si="46"/>
        <v>10075</v>
      </c>
      <c r="E190">
        <f t="shared" si="47"/>
        <v>555</v>
      </c>
      <c r="F190">
        <f t="shared" si="48"/>
        <v>428</v>
      </c>
      <c r="G190">
        <f t="shared" si="49"/>
        <v>313</v>
      </c>
      <c r="H190">
        <f t="shared" si="50"/>
        <v>0</v>
      </c>
      <c r="I190">
        <f t="shared" si="51"/>
        <v>0</v>
      </c>
      <c r="J190">
        <f t="shared" si="52"/>
        <v>0</v>
      </c>
      <c r="K190">
        <f t="shared" si="53"/>
        <v>2121</v>
      </c>
      <c r="L190">
        <f t="shared" si="54"/>
        <v>5755</v>
      </c>
      <c r="M190">
        <f t="shared" si="55"/>
        <v>1538</v>
      </c>
      <c r="N190">
        <f t="shared" si="56"/>
        <v>8863</v>
      </c>
      <c r="O190">
        <f t="shared" si="57"/>
        <v>7622</v>
      </c>
      <c r="P190">
        <f t="shared" si="58"/>
        <v>363</v>
      </c>
      <c r="Q190">
        <f t="shared" si="59"/>
        <v>0</v>
      </c>
      <c r="R190">
        <f t="shared" si="60"/>
        <v>0</v>
      </c>
      <c r="S190">
        <f t="shared" si="61"/>
        <v>780</v>
      </c>
      <c r="T190">
        <f t="shared" si="62"/>
        <v>3697</v>
      </c>
      <c r="U190">
        <f t="shared" si="63"/>
        <v>-5315</v>
      </c>
      <c r="V190">
        <f t="shared" si="64"/>
        <v>10613</v>
      </c>
      <c r="W190">
        <v>23736</v>
      </c>
      <c r="X190">
        <v>23497</v>
      </c>
      <c r="Y190">
        <f t="shared" si="65"/>
        <v>239</v>
      </c>
      <c r="Z190">
        <v>8153</v>
      </c>
      <c r="AB190">
        <v>0</v>
      </c>
      <c r="AC190">
        <v>7</v>
      </c>
      <c r="AD190">
        <v>29</v>
      </c>
      <c r="AE190">
        <v>502</v>
      </c>
      <c r="AF190">
        <v>375</v>
      </c>
      <c r="AG190">
        <v>1332</v>
      </c>
      <c r="AH190">
        <v>5176</v>
      </c>
      <c r="AI190">
        <v>77</v>
      </c>
      <c r="AJ190">
        <v>121</v>
      </c>
      <c r="AK190">
        <v>2994</v>
      </c>
      <c r="AL190">
        <v>555</v>
      </c>
      <c r="AM190">
        <v>0</v>
      </c>
      <c r="AN190">
        <v>0</v>
      </c>
      <c r="AO190">
        <v>0</v>
      </c>
      <c r="AP190">
        <v>428</v>
      </c>
      <c r="AQ190">
        <v>0</v>
      </c>
      <c r="AR190">
        <v>0</v>
      </c>
      <c r="AS190">
        <v>313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1728</v>
      </c>
      <c r="BB190">
        <v>0</v>
      </c>
      <c r="BC190">
        <v>0</v>
      </c>
      <c r="BD190">
        <v>0</v>
      </c>
      <c r="BE190">
        <v>0</v>
      </c>
      <c r="BF190">
        <v>393</v>
      </c>
      <c r="BG190">
        <v>5585</v>
      </c>
      <c r="BH190">
        <v>0</v>
      </c>
      <c r="BI190">
        <v>0</v>
      </c>
      <c r="BJ190">
        <v>170</v>
      </c>
      <c r="BK190">
        <v>0</v>
      </c>
      <c r="BL190">
        <v>350</v>
      </c>
      <c r="BM190">
        <v>0</v>
      </c>
      <c r="BN190">
        <v>1188</v>
      </c>
      <c r="BO190">
        <v>5553</v>
      </c>
      <c r="BP190">
        <v>2163</v>
      </c>
      <c r="BQ190">
        <v>1147</v>
      </c>
      <c r="BR190">
        <v>7622</v>
      </c>
      <c r="BS190">
        <v>0</v>
      </c>
      <c r="BT190">
        <v>0</v>
      </c>
      <c r="BU190">
        <v>363</v>
      </c>
      <c r="BV190">
        <v>0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780</v>
      </c>
      <c r="CH190">
        <v>0</v>
      </c>
      <c r="CI190">
        <v>2056</v>
      </c>
      <c r="CJ190">
        <v>31</v>
      </c>
      <c r="CK190">
        <v>1610</v>
      </c>
    </row>
    <row r="191" spans="1:89" x14ac:dyDescent="0.35">
      <c r="A191" t="s">
        <v>356</v>
      </c>
      <c r="B191">
        <f t="shared" si="44"/>
        <v>41</v>
      </c>
      <c r="C191">
        <f t="shared" si="45"/>
        <v>4663</v>
      </c>
      <c r="D191">
        <f t="shared" si="46"/>
        <v>55969</v>
      </c>
      <c r="E191">
        <f t="shared" si="47"/>
        <v>106</v>
      </c>
      <c r="F191">
        <f t="shared" si="48"/>
        <v>0</v>
      </c>
      <c r="G191">
        <f t="shared" si="49"/>
        <v>986</v>
      </c>
      <c r="H191">
        <f t="shared" si="50"/>
        <v>0</v>
      </c>
      <c r="I191">
        <f t="shared" si="51"/>
        <v>2603</v>
      </c>
      <c r="J191">
        <f t="shared" si="52"/>
        <v>0</v>
      </c>
      <c r="K191">
        <f t="shared" si="53"/>
        <v>9075</v>
      </c>
      <c r="L191">
        <f t="shared" si="54"/>
        <v>1370</v>
      </c>
      <c r="M191">
        <f t="shared" si="55"/>
        <v>6974</v>
      </c>
      <c r="N191">
        <f t="shared" si="56"/>
        <v>41129</v>
      </c>
      <c r="O191">
        <f t="shared" si="57"/>
        <v>4634</v>
      </c>
      <c r="P191">
        <f t="shared" si="58"/>
        <v>24213</v>
      </c>
      <c r="Q191">
        <f t="shared" si="59"/>
        <v>3</v>
      </c>
      <c r="R191">
        <f t="shared" si="60"/>
        <v>-355</v>
      </c>
      <c r="S191">
        <f t="shared" si="61"/>
        <v>5287</v>
      </c>
      <c r="T191">
        <f t="shared" si="62"/>
        <v>6875</v>
      </c>
      <c r="U191">
        <f t="shared" si="63"/>
        <v>17618</v>
      </c>
      <c r="V191">
        <f t="shared" si="64"/>
        <v>60673</v>
      </c>
      <c r="W191">
        <v>75174</v>
      </c>
      <c r="X191">
        <v>76102</v>
      </c>
      <c r="Y191">
        <f t="shared" si="65"/>
        <v>-928</v>
      </c>
      <c r="Z191">
        <v>25708</v>
      </c>
      <c r="AB191">
        <v>0</v>
      </c>
      <c r="AC191">
        <v>0</v>
      </c>
      <c r="AD191">
        <v>41</v>
      </c>
      <c r="AE191">
        <v>4663</v>
      </c>
      <c r="AF191">
        <v>0</v>
      </c>
      <c r="AG191">
        <v>24995</v>
      </c>
      <c r="AH191">
        <v>27216</v>
      </c>
      <c r="AI191">
        <v>0</v>
      </c>
      <c r="AJ191">
        <v>531</v>
      </c>
      <c r="AK191">
        <v>3227</v>
      </c>
      <c r="AL191">
        <v>106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986</v>
      </c>
      <c r="AT191">
        <v>0</v>
      </c>
      <c r="AU191">
        <v>0</v>
      </c>
      <c r="AV191">
        <v>0</v>
      </c>
      <c r="AW191">
        <v>0</v>
      </c>
      <c r="AX191">
        <v>2603</v>
      </c>
      <c r="AY191">
        <v>0</v>
      </c>
      <c r="AZ191">
        <v>0</v>
      </c>
      <c r="BA191">
        <v>6195</v>
      </c>
      <c r="BB191">
        <v>0</v>
      </c>
      <c r="BC191">
        <v>0</v>
      </c>
      <c r="BD191">
        <v>1238</v>
      </c>
      <c r="BE191">
        <v>0</v>
      </c>
      <c r="BF191">
        <v>1642</v>
      </c>
      <c r="BG191">
        <v>0</v>
      </c>
      <c r="BH191">
        <v>0</v>
      </c>
      <c r="BI191">
        <v>847</v>
      </c>
      <c r="BJ191">
        <v>523</v>
      </c>
      <c r="BK191">
        <v>0</v>
      </c>
      <c r="BL191">
        <v>0</v>
      </c>
      <c r="BM191">
        <v>0</v>
      </c>
      <c r="BN191">
        <v>6974</v>
      </c>
      <c r="BO191">
        <v>18851</v>
      </c>
      <c r="BP191">
        <v>17391</v>
      </c>
      <c r="BQ191">
        <v>4887</v>
      </c>
      <c r="BR191">
        <v>4634</v>
      </c>
      <c r="BS191">
        <v>0</v>
      </c>
      <c r="BT191">
        <v>0</v>
      </c>
      <c r="BU191">
        <v>24213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3</v>
      </c>
      <c r="CB191">
        <v>0</v>
      </c>
      <c r="CC191">
        <v>0</v>
      </c>
      <c r="CD191">
        <v>0</v>
      </c>
      <c r="CE191">
        <v>0</v>
      </c>
      <c r="CF191">
        <v>-355</v>
      </c>
      <c r="CG191">
        <v>5287</v>
      </c>
      <c r="CH191">
        <v>0</v>
      </c>
      <c r="CI191">
        <v>0</v>
      </c>
      <c r="CJ191">
        <v>3351</v>
      </c>
      <c r="CK191">
        <v>3524</v>
      </c>
    </row>
    <row r="192" spans="1:89" x14ac:dyDescent="0.35">
      <c r="A192" t="s">
        <v>180</v>
      </c>
      <c r="B192">
        <f t="shared" si="44"/>
        <v>0</v>
      </c>
      <c r="C192">
        <f t="shared" si="45"/>
        <v>1597</v>
      </c>
      <c r="D192">
        <f t="shared" si="46"/>
        <v>15487</v>
      </c>
      <c r="E192">
        <f t="shared" si="47"/>
        <v>205</v>
      </c>
      <c r="F192">
        <f t="shared" si="48"/>
        <v>595</v>
      </c>
      <c r="G192">
        <f t="shared" si="49"/>
        <v>3</v>
      </c>
      <c r="H192">
        <f t="shared" si="50"/>
        <v>17</v>
      </c>
      <c r="I192">
        <f t="shared" si="51"/>
        <v>4359</v>
      </c>
      <c r="J192">
        <f t="shared" si="52"/>
        <v>3</v>
      </c>
      <c r="K192">
        <f t="shared" si="53"/>
        <v>6140</v>
      </c>
      <c r="L192">
        <f t="shared" si="54"/>
        <v>39454</v>
      </c>
      <c r="M192">
        <f t="shared" si="55"/>
        <v>-27</v>
      </c>
      <c r="N192">
        <f t="shared" si="56"/>
        <v>33018</v>
      </c>
      <c r="O192">
        <f t="shared" si="57"/>
        <v>25198</v>
      </c>
      <c r="P192">
        <f t="shared" si="58"/>
        <v>0</v>
      </c>
      <c r="Q192">
        <f t="shared" si="59"/>
        <v>8</v>
      </c>
      <c r="R192">
        <f t="shared" si="60"/>
        <v>0</v>
      </c>
      <c r="S192">
        <f t="shared" si="61"/>
        <v>7796</v>
      </c>
      <c r="T192">
        <f t="shared" si="62"/>
        <v>1813</v>
      </c>
      <c r="U192">
        <f t="shared" si="63"/>
        <v>-36565</v>
      </c>
      <c r="V192">
        <f t="shared" si="64"/>
        <v>17084</v>
      </c>
      <c r="W192">
        <v>54328</v>
      </c>
      <c r="X192">
        <v>52636</v>
      </c>
      <c r="Y192">
        <f t="shared" si="65"/>
        <v>1692</v>
      </c>
      <c r="Z192">
        <v>17492</v>
      </c>
      <c r="AB192">
        <v>0</v>
      </c>
      <c r="AC192">
        <v>0</v>
      </c>
      <c r="AD192">
        <v>0</v>
      </c>
      <c r="AE192">
        <v>1597</v>
      </c>
      <c r="AF192">
        <v>0</v>
      </c>
      <c r="AG192">
        <v>9530</v>
      </c>
      <c r="AH192">
        <v>3878</v>
      </c>
      <c r="AI192">
        <v>0</v>
      </c>
      <c r="AJ192">
        <v>269</v>
      </c>
      <c r="AK192">
        <v>1810</v>
      </c>
      <c r="AL192">
        <v>205</v>
      </c>
      <c r="AM192">
        <v>0</v>
      </c>
      <c r="AN192">
        <v>0</v>
      </c>
      <c r="AO192">
        <v>0</v>
      </c>
      <c r="AP192">
        <v>595</v>
      </c>
      <c r="AQ192">
        <v>0</v>
      </c>
      <c r="AR192">
        <v>0</v>
      </c>
      <c r="AS192">
        <v>3</v>
      </c>
      <c r="AT192">
        <v>0</v>
      </c>
      <c r="AU192">
        <v>0</v>
      </c>
      <c r="AV192">
        <v>17</v>
      </c>
      <c r="AW192">
        <v>0</v>
      </c>
      <c r="AX192">
        <v>4359</v>
      </c>
      <c r="AY192">
        <v>3</v>
      </c>
      <c r="AZ192">
        <v>0</v>
      </c>
      <c r="BA192">
        <v>3621</v>
      </c>
      <c r="BB192">
        <v>0</v>
      </c>
      <c r="BC192">
        <v>0</v>
      </c>
      <c r="BD192">
        <v>0</v>
      </c>
      <c r="BE192">
        <v>-14</v>
      </c>
      <c r="BF192">
        <v>2533</v>
      </c>
      <c r="BG192">
        <v>0</v>
      </c>
      <c r="BH192">
        <v>0</v>
      </c>
      <c r="BI192">
        <v>0</v>
      </c>
      <c r="BJ192">
        <v>39454</v>
      </c>
      <c r="BK192">
        <v>0</v>
      </c>
      <c r="BL192">
        <v>0</v>
      </c>
      <c r="BM192">
        <v>0</v>
      </c>
      <c r="BN192">
        <v>-27</v>
      </c>
      <c r="BO192">
        <v>18756</v>
      </c>
      <c r="BP192">
        <v>10252</v>
      </c>
      <c r="BQ192">
        <v>4010</v>
      </c>
      <c r="BR192">
        <v>25198</v>
      </c>
      <c r="BS192">
        <v>0</v>
      </c>
      <c r="BT192">
        <v>0</v>
      </c>
      <c r="BU192">
        <v>0</v>
      </c>
      <c r="BV192">
        <v>0</v>
      </c>
      <c r="BW192">
        <v>0</v>
      </c>
      <c r="BX192">
        <v>0</v>
      </c>
      <c r="BY192">
        <v>0</v>
      </c>
      <c r="BZ192">
        <v>0</v>
      </c>
      <c r="CA192">
        <v>8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7796</v>
      </c>
      <c r="CH192">
        <v>0</v>
      </c>
      <c r="CI192">
        <v>0</v>
      </c>
      <c r="CJ192">
        <v>0</v>
      </c>
      <c r="CK192">
        <v>1813</v>
      </c>
    </row>
    <row r="193" spans="1:89" x14ac:dyDescent="0.35">
      <c r="A193" t="s">
        <v>181</v>
      </c>
      <c r="B193">
        <f t="shared" si="44"/>
        <v>3314</v>
      </c>
      <c r="C193">
        <f t="shared" si="45"/>
        <v>34103</v>
      </c>
      <c r="D193">
        <f t="shared" si="46"/>
        <v>222450</v>
      </c>
      <c r="E193">
        <f t="shared" si="47"/>
        <v>11546</v>
      </c>
      <c r="F193">
        <f t="shared" si="48"/>
        <v>0</v>
      </c>
      <c r="G193">
        <f t="shared" si="49"/>
        <v>9686</v>
      </c>
      <c r="H193">
        <f t="shared" si="50"/>
        <v>0</v>
      </c>
      <c r="I193">
        <f t="shared" si="51"/>
        <v>17814</v>
      </c>
      <c r="J193">
        <f t="shared" si="52"/>
        <v>0</v>
      </c>
      <c r="K193">
        <f t="shared" si="53"/>
        <v>74654</v>
      </c>
      <c r="L193">
        <f t="shared" si="54"/>
        <v>547</v>
      </c>
      <c r="M193">
        <f t="shared" si="55"/>
        <v>9402</v>
      </c>
      <c r="N193">
        <f t="shared" si="56"/>
        <v>113366</v>
      </c>
      <c r="O193">
        <f t="shared" si="57"/>
        <v>30252</v>
      </c>
      <c r="P193">
        <f t="shared" si="58"/>
        <v>178500</v>
      </c>
      <c r="Q193">
        <f t="shared" si="59"/>
        <v>408</v>
      </c>
      <c r="R193">
        <f t="shared" si="60"/>
        <v>0</v>
      </c>
      <c r="S193">
        <f t="shared" si="61"/>
        <v>23256</v>
      </c>
      <c r="T193">
        <f t="shared" si="62"/>
        <v>37735</v>
      </c>
      <c r="U193">
        <f t="shared" si="63"/>
        <v>145610</v>
      </c>
      <c r="V193">
        <f t="shared" si="64"/>
        <v>259867</v>
      </c>
      <c r="W193">
        <v>273265</v>
      </c>
      <c r="X193">
        <v>264957</v>
      </c>
      <c r="Y193">
        <f t="shared" si="65"/>
        <v>8308</v>
      </c>
      <c r="Z193">
        <v>65971</v>
      </c>
      <c r="AB193">
        <v>0</v>
      </c>
      <c r="AC193">
        <v>340</v>
      </c>
      <c r="AD193">
        <v>2974</v>
      </c>
      <c r="AE193">
        <v>34103</v>
      </c>
      <c r="AF193">
        <v>0</v>
      </c>
      <c r="AG193">
        <v>133387</v>
      </c>
      <c r="AH193">
        <v>51991</v>
      </c>
      <c r="AI193">
        <v>1141</v>
      </c>
      <c r="AJ193">
        <v>17652</v>
      </c>
      <c r="AK193">
        <v>18279</v>
      </c>
      <c r="AL193">
        <v>11282</v>
      </c>
      <c r="AM193">
        <v>0</v>
      </c>
      <c r="AN193">
        <v>264</v>
      </c>
      <c r="AO193">
        <v>0</v>
      </c>
      <c r="AP193">
        <v>0</v>
      </c>
      <c r="AQ193">
        <v>0</v>
      </c>
      <c r="AR193">
        <v>0</v>
      </c>
      <c r="AS193">
        <v>9686</v>
      </c>
      <c r="AT193">
        <v>0</v>
      </c>
      <c r="AU193">
        <v>0</v>
      </c>
      <c r="AV193">
        <v>0</v>
      </c>
      <c r="AW193">
        <v>0</v>
      </c>
      <c r="AX193">
        <v>17814</v>
      </c>
      <c r="AY193">
        <v>0</v>
      </c>
      <c r="AZ193">
        <v>0</v>
      </c>
      <c r="BA193">
        <v>15005</v>
      </c>
      <c r="BB193">
        <v>0</v>
      </c>
      <c r="BC193">
        <v>0</v>
      </c>
      <c r="BD193">
        <v>43492</v>
      </c>
      <c r="BE193">
        <v>498</v>
      </c>
      <c r="BF193">
        <v>15659</v>
      </c>
      <c r="BG193">
        <v>0</v>
      </c>
      <c r="BH193">
        <v>0</v>
      </c>
      <c r="BI193">
        <v>0</v>
      </c>
      <c r="BJ193">
        <v>547</v>
      </c>
      <c r="BK193">
        <v>0</v>
      </c>
      <c r="BL193">
        <v>8913</v>
      </c>
      <c r="BM193">
        <v>0</v>
      </c>
      <c r="BN193">
        <v>489</v>
      </c>
      <c r="BO193">
        <v>56942</v>
      </c>
      <c r="BP193">
        <v>50339</v>
      </c>
      <c r="BQ193">
        <v>6085</v>
      </c>
      <c r="BR193">
        <v>30252</v>
      </c>
      <c r="BS193">
        <v>0</v>
      </c>
      <c r="BT193">
        <v>0</v>
      </c>
      <c r="BU193">
        <v>146000</v>
      </c>
      <c r="BV193">
        <v>0</v>
      </c>
      <c r="BW193">
        <v>32500</v>
      </c>
      <c r="BX193">
        <v>0</v>
      </c>
      <c r="BY193">
        <v>0</v>
      </c>
      <c r="BZ193">
        <v>0</v>
      </c>
      <c r="CA193">
        <v>408</v>
      </c>
      <c r="CB193">
        <v>0</v>
      </c>
      <c r="CC193">
        <v>0</v>
      </c>
      <c r="CD193">
        <v>0</v>
      </c>
      <c r="CE193">
        <v>0</v>
      </c>
      <c r="CF193">
        <v>0</v>
      </c>
      <c r="CG193">
        <v>23256</v>
      </c>
      <c r="CH193">
        <v>104</v>
      </c>
      <c r="CI193">
        <v>27863</v>
      </c>
      <c r="CJ193">
        <v>4104</v>
      </c>
      <c r="CK193">
        <v>5664</v>
      </c>
    </row>
    <row r="194" spans="1:89" x14ac:dyDescent="0.35">
      <c r="A194" t="s">
        <v>182</v>
      </c>
      <c r="B194">
        <f t="shared" si="44"/>
        <v>1819</v>
      </c>
      <c r="C194">
        <f t="shared" si="45"/>
        <v>12771</v>
      </c>
      <c r="D194">
        <f t="shared" si="46"/>
        <v>77385</v>
      </c>
      <c r="E194">
        <f t="shared" si="47"/>
        <v>411</v>
      </c>
      <c r="F194">
        <f t="shared" si="48"/>
        <v>0</v>
      </c>
      <c r="G194">
        <f t="shared" si="49"/>
        <v>5431</v>
      </c>
      <c r="H194">
        <f t="shared" si="50"/>
        <v>0</v>
      </c>
      <c r="I194">
        <f t="shared" si="51"/>
        <v>8414</v>
      </c>
      <c r="J194">
        <f t="shared" si="52"/>
        <v>1</v>
      </c>
      <c r="K194">
        <f t="shared" si="53"/>
        <v>19183</v>
      </c>
      <c r="L194">
        <f t="shared" si="54"/>
        <v>121</v>
      </c>
      <c r="M194">
        <f t="shared" si="55"/>
        <v>3588</v>
      </c>
      <c r="N194">
        <f t="shared" si="56"/>
        <v>67077</v>
      </c>
      <c r="O194">
        <f t="shared" si="57"/>
        <v>24213</v>
      </c>
      <c r="P194">
        <f t="shared" si="58"/>
        <v>29040</v>
      </c>
      <c r="Q194">
        <f t="shared" si="59"/>
        <v>10</v>
      </c>
      <c r="R194">
        <f t="shared" si="60"/>
        <v>0</v>
      </c>
      <c r="S194">
        <f t="shared" si="61"/>
        <v>3726</v>
      </c>
      <c r="T194">
        <f t="shared" si="62"/>
        <v>5058</v>
      </c>
      <c r="U194">
        <f t="shared" si="63"/>
        <v>9511</v>
      </c>
      <c r="V194">
        <f t="shared" si="64"/>
        <v>91975</v>
      </c>
      <c r="W194">
        <v>88332</v>
      </c>
      <c r="X194">
        <v>87070</v>
      </c>
      <c r="Y194">
        <f t="shared" si="65"/>
        <v>1262</v>
      </c>
      <c r="Z194">
        <v>29501</v>
      </c>
      <c r="AB194">
        <v>0</v>
      </c>
      <c r="AC194">
        <v>1819</v>
      </c>
      <c r="AD194">
        <v>0</v>
      </c>
      <c r="AE194">
        <v>12771</v>
      </c>
      <c r="AF194">
        <v>0</v>
      </c>
      <c r="AG194">
        <v>44621</v>
      </c>
      <c r="AH194">
        <v>30233</v>
      </c>
      <c r="AI194">
        <v>510</v>
      </c>
      <c r="AJ194">
        <v>817</v>
      </c>
      <c r="AK194">
        <v>1204</v>
      </c>
      <c r="AL194">
        <v>411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5431</v>
      </c>
      <c r="AT194">
        <v>0</v>
      </c>
      <c r="AU194">
        <v>0</v>
      </c>
      <c r="AV194">
        <v>0</v>
      </c>
      <c r="AW194">
        <v>1</v>
      </c>
      <c r="AX194">
        <v>8414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12474</v>
      </c>
      <c r="BE194">
        <v>0</v>
      </c>
      <c r="BF194">
        <v>6709</v>
      </c>
      <c r="BG194">
        <v>0</v>
      </c>
      <c r="BH194">
        <v>0</v>
      </c>
      <c r="BI194">
        <v>0</v>
      </c>
      <c r="BJ194">
        <v>121</v>
      </c>
      <c r="BK194">
        <v>0</v>
      </c>
      <c r="BL194">
        <v>0</v>
      </c>
      <c r="BM194">
        <v>0</v>
      </c>
      <c r="BN194">
        <v>3588</v>
      </c>
      <c r="BO194">
        <v>12083</v>
      </c>
      <c r="BP194">
        <v>52117</v>
      </c>
      <c r="BQ194">
        <v>2877</v>
      </c>
      <c r="BR194">
        <v>24213</v>
      </c>
      <c r="BS194">
        <v>0</v>
      </c>
      <c r="BT194">
        <v>0</v>
      </c>
      <c r="BU194">
        <v>29040</v>
      </c>
      <c r="BV194">
        <v>0</v>
      </c>
      <c r="BW194">
        <v>0</v>
      </c>
      <c r="BX194">
        <v>0</v>
      </c>
      <c r="BY194">
        <v>0</v>
      </c>
      <c r="BZ194">
        <v>0</v>
      </c>
      <c r="CA194">
        <v>10</v>
      </c>
      <c r="CB194">
        <v>0</v>
      </c>
      <c r="CC194">
        <v>0</v>
      </c>
      <c r="CD194">
        <v>0</v>
      </c>
      <c r="CE194">
        <v>0</v>
      </c>
      <c r="CF194">
        <v>0</v>
      </c>
      <c r="CG194">
        <v>3726</v>
      </c>
      <c r="CH194">
        <v>0</v>
      </c>
      <c r="CI194">
        <v>0</v>
      </c>
      <c r="CJ194">
        <v>0</v>
      </c>
      <c r="CK194">
        <v>5058</v>
      </c>
    </row>
    <row r="195" spans="1:89" x14ac:dyDescent="0.35">
      <c r="A195" t="s">
        <v>183</v>
      </c>
      <c r="B195">
        <f t="shared" ref="B195:B258" si="66">SUM(AB195:AD195)</f>
        <v>519</v>
      </c>
      <c r="C195">
        <f t="shared" ref="C195:C258" si="67">SUM(AE195)</f>
        <v>7604</v>
      </c>
      <c r="D195">
        <f t="shared" ref="D195:D258" si="68">SUM(AF195:AK195)</f>
        <v>124718</v>
      </c>
      <c r="E195">
        <f t="shared" ref="E195:E258" si="69">SUM(AL195:AN195)</f>
        <v>107</v>
      </c>
      <c r="F195">
        <f t="shared" ref="F195:F258" si="70">SUM(AO195:AQ195)</f>
        <v>0</v>
      </c>
      <c r="G195">
        <f t="shared" ref="G195:G258" si="71">SUM(AR195:AS195)</f>
        <v>6215</v>
      </c>
      <c r="H195">
        <f t="shared" ref="H195:H258" si="72">SUM(AT195:AV195)</f>
        <v>0</v>
      </c>
      <c r="I195">
        <f t="shared" ref="I195:I258" si="73">AX195</f>
        <v>38685</v>
      </c>
      <c r="J195">
        <f t="shared" ref="J195:J258" si="74">SUM(AW195,AY195,AZ195)</f>
        <v>30</v>
      </c>
      <c r="K195">
        <f t="shared" ref="K195:K258" si="75">SUM(BA195,BD195,BE195,BF195)</f>
        <v>17571</v>
      </c>
      <c r="L195">
        <f t="shared" ref="L195:L258" si="76">SUM(BB195,BC195,BG195,BH195,BI195,BJ195)</f>
        <v>72</v>
      </c>
      <c r="M195">
        <f t="shared" ref="M195:M258" si="77">SUM(BK195:BN195)</f>
        <v>4161</v>
      </c>
      <c r="N195">
        <f t="shared" ref="N195:N258" si="78">SUM(BO195:BQ195)</f>
        <v>79670</v>
      </c>
      <c r="O195">
        <f t="shared" ref="O195:O258" si="79">SUM(BR195)</f>
        <v>20602</v>
      </c>
      <c r="P195">
        <f t="shared" ref="P195:P258" si="80">SUM(BS195:BY195,CB195)</f>
        <v>61234</v>
      </c>
      <c r="Q195">
        <f t="shared" ref="Q195:Q258" si="81">SUM(BZ195:CA195)</f>
        <v>9</v>
      </c>
      <c r="R195">
        <f t="shared" ref="R195:R258" si="82">SUM(CC195:CF195)</f>
        <v>13165</v>
      </c>
      <c r="S195">
        <f t="shared" ref="S195:S258" si="83">SUM(CG195)</f>
        <v>7741</v>
      </c>
      <c r="T195">
        <f t="shared" ref="T195:T258" si="84">SUM(CH195:CK195)</f>
        <v>17261</v>
      </c>
      <c r="U195">
        <f t="shared" ref="U195:U258" si="85">SUM(SUM(P195:T195),-SUM(F195,G195,H195,K195,L195,M195))</f>
        <v>71391</v>
      </c>
      <c r="V195">
        <f t="shared" ref="V195:V258" si="86">SUM(B195:D195)</f>
        <v>132841</v>
      </c>
      <c r="W195">
        <v>129280</v>
      </c>
      <c r="X195">
        <v>123193</v>
      </c>
      <c r="Y195">
        <f t="shared" ref="Y195:Y258" si="87">SUM(W195,-X195)</f>
        <v>6087</v>
      </c>
      <c r="Z195">
        <v>45361</v>
      </c>
      <c r="AB195">
        <v>0</v>
      </c>
      <c r="AC195">
        <v>0</v>
      </c>
      <c r="AD195">
        <v>519</v>
      </c>
      <c r="AE195">
        <v>7604</v>
      </c>
      <c r="AF195">
        <v>2943</v>
      </c>
      <c r="AG195">
        <v>62387</v>
      </c>
      <c r="AH195">
        <v>47210</v>
      </c>
      <c r="AI195">
        <v>425</v>
      </c>
      <c r="AJ195">
        <v>4716</v>
      </c>
      <c r="AK195">
        <v>7037</v>
      </c>
      <c r="AL195">
        <v>107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6215</v>
      </c>
      <c r="AT195">
        <v>0</v>
      </c>
      <c r="AU195">
        <v>0</v>
      </c>
      <c r="AV195">
        <v>0</v>
      </c>
      <c r="AW195">
        <v>0</v>
      </c>
      <c r="AX195">
        <v>38685</v>
      </c>
      <c r="AY195">
        <v>30</v>
      </c>
      <c r="AZ195">
        <v>0</v>
      </c>
      <c r="BA195">
        <v>9451</v>
      </c>
      <c r="BB195">
        <v>0</v>
      </c>
      <c r="BC195">
        <v>0</v>
      </c>
      <c r="BD195">
        <v>5517</v>
      </c>
      <c r="BE195">
        <v>321</v>
      </c>
      <c r="BF195">
        <v>2282</v>
      </c>
      <c r="BG195">
        <v>0</v>
      </c>
      <c r="BH195">
        <v>0</v>
      </c>
      <c r="BI195">
        <v>0</v>
      </c>
      <c r="BJ195">
        <v>72</v>
      </c>
      <c r="BK195">
        <v>0</v>
      </c>
      <c r="BL195">
        <v>800</v>
      </c>
      <c r="BM195">
        <v>0</v>
      </c>
      <c r="BN195">
        <v>3361</v>
      </c>
      <c r="BO195">
        <v>22438</v>
      </c>
      <c r="BP195">
        <v>50584</v>
      </c>
      <c r="BQ195">
        <v>6648</v>
      </c>
      <c r="BR195">
        <v>20602</v>
      </c>
      <c r="BS195">
        <v>0</v>
      </c>
      <c r="BT195">
        <v>0</v>
      </c>
      <c r="BU195">
        <v>61234</v>
      </c>
      <c r="BV195">
        <v>0</v>
      </c>
      <c r="BW195">
        <v>0</v>
      </c>
      <c r="BX195">
        <v>0</v>
      </c>
      <c r="BY195">
        <v>0</v>
      </c>
      <c r="BZ195">
        <v>0</v>
      </c>
      <c r="CA195">
        <v>9</v>
      </c>
      <c r="CB195">
        <v>0</v>
      </c>
      <c r="CC195">
        <v>0</v>
      </c>
      <c r="CD195">
        <v>0</v>
      </c>
      <c r="CE195">
        <v>13000</v>
      </c>
      <c r="CF195">
        <v>165</v>
      </c>
      <c r="CG195">
        <v>7741</v>
      </c>
      <c r="CH195">
        <v>0</v>
      </c>
      <c r="CI195">
        <v>7089</v>
      </c>
      <c r="CJ195">
        <v>2497</v>
      </c>
      <c r="CK195">
        <v>7675</v>
      </c>
    </row>
    <row r="196" spans="1:89" x14ac:dyDescent="0.35">
      <c r="A196" t="s">
        <v>184</v>
      </c>
      <c r="B196">
        <f t="shared" si="66"/>
        <v>19019</v>
      </c>
      <c r="C196">
        <f t="shared" si="67"/>
        <v>67313</v>
      </c>
      <c r="D196">
        <f t="shared" si="68"/>
        <v>352897</v>
      </c>
      <c r="E196">
        <f t="shared" si="69"/>
        <v>9542</v>
      </c>
      <c r="F196">
        <f t="shared" si="70"/>
        <v>16663</v>
      </c>
      <c r="G196">
        <f t="shared" si="71"/>
        <v>23066</v>
      </c>
      <c r="H196">
        <f t="shared" si="72"/>
        <v>0</v>
      </c>
      <c r="I196">
        <f t="shared" si="73"/>
        <v>237861</v>
      </c>
      <c r="J196">
        <f t="shared" si="74"/>
        <v>174</v>
      </c>
      <c r="K196">
        <f t="shared" si="75"/>
        <v>151428</v>
      </c>
      <c r="L196">
        <f t="shared" si="76"/>
        <v>2167</v>
      </c>
      <c r="M196">
        <f t="shared" si="77"/>
        <v>21015</v>
      </c>
      <c r="N196">
        <f t="shared" si="78"/>
        <v>222438</v>
      </c>
      <c r="O196">
        <f t="shared" si="79"/>
        <v>40796</v>
      </c>
      <c r="P196">
        <f t="shared" si="80"/>
        <v>371088</v>
      </c>
      <c r="Q196">
        <f t="shared" si="81"/>
        <v>159</v>
      </c>
      <c r="R196">
        <f t="shared" si="82"/>
        <v>60000</v>
      </c>
      <c r="S196">
        <f t="shared" si="83"/>
        <v>36331</v>
      </c>
      <c r="T196">
        <f t="shared" si="84"/>
        <v>170333</v>
      </c>
      <c r="U196">
        <f t="shared" si="85"/>
        <v>423572</v>
      </c>
      <c r="V196">
        <f t="shared" si="86"/>
        <v>439229</v>
      </c>
      <c r="W196">
        <v>1096989</v>
      </c>
      <c r="X196">
        <v>1015990</v>
      </c>
      <c r="Y196">
        <f t="shared" si="87"/>
        <v>80999</v>
      </c>
      <c r="Z196">
        <v>187049</v>
      </c>
      <c r="AB196">
        <v>2</v>
      </c>
      <c r="AC196">
        <v>389</v>
      </c>
      <c r="AD196">
        <v>18628</v>
      </c>
      <c r="AE196">
        <v>67313</v>
      </c>
      <c r="AF196">
        <v>704</v>
      </c>
      <c r="AG196">
        <v>185126</v>
      </c>
      <c r="AH196">
        <v>156186</v>
      </c>
      <c r="AI196">
        <v>531</v>
      </c>
      <c r="AJ196">
        <v>2324</v>
      </c>
      <c r="AK196">
        <v>8026</v>
      </c>
      <c r="AL196">
        <v>9542</v>
      </c>
      <c r="AM196">
        <v>0</v>
      </c>
      <c r="AN196">
        <v>0</v>
      </c>
      <c r="AO196">
        <v>13790</v>
      </c>
      <c r="AP196">
        <v>2873</v>
      </c>
      <c r="AQ196">
        <v>0</v>
      </c>
      <c r="AR196">
        <v>0</v>
      </c>
      <c r="AS196">
        <v>23066</v>
      </c>
      <c r="AT196">
        <v>0</v>
      </c>
      <c r="AU196">
        <v>0</v>
      </c>
      <c r="AV196">
        <v>0</v>
      </c>
      <c r="AW196">
        <v>79</v>
      </c>
      <c r="AX196">
        <v>237861</v>
      </c>
      <c r="AY196">
        <v>95</v>
      </c>
      <c r="AZ196">
        <v>0</v>
      </c>
      <c r="BA196">
        <v>35465</v>
      </c>
      <c r="BB196">
        <v>0</v>
      </c>
      <c r="BC196">
        <v>0</v>
      </c>
      <c r="BD196">
        <v>99000</v>
      </c>
      <c r="BE196">
        <v>-6598</v>
      </c>
      <c r="BF196">
        <v>23561</v>
      </c>
      <c r="BG196">
        <v>0</v>
      </c>
      <c r="BH196">
        <v>0</v>
      </c>
      <c r="BI196">
        <v>0</v>
      </c>
      <c r="BJ196">
        <v>2167</v>
      </c>
      <c r="BK196">
        <v>0</v>
      </c>
      <c r="BL196">
        <v>0</v>
      </c>
      <c r="BM196">
        <v>0</v>
      </c>
      <c r="BN196">
        <v>21015</v>
      </c>
      <c r="BO196">
        <v>119664</v>
      </c>
      <c r="BP196">
        <v>31662</v>
      </c>
      <c r="BQ196">
        <v>71112</v>
      </c>
      <c r="BR196">
        <v>40796</v>
      </c>
      <c r="BS196">
        <v>78000</v>
      </c>
      <c r="BT196">
        <v>12</v>
      </c>
      <c r="BU196">
        <v>208076</v>
      </c>
      <c r="BV196">
        <v>0</v>
      </c>
      <c r="BW196">
        <v>85000</v>
      </c>
      <c r="BX196">
        <v>0</v>
      </c>
      <c r="BY196">
        <v>0</v>
      </c>
      <c r="BZ196">
        <v>0</v>
      </c>
      <c r="CA196">
        <v>159</v>
      </c>
      <c r="CB196">
        <v>0</v>
      </c>
      <c r="CC196">
        <v>0</v>
      </c>
      <c r="CD196">
        <v>0</v>
      </c>
      <c r="CE196">
        <v>60000</v>
      </c>
      <c r="CF196">
        <v>0</v>
      </c>
      <c r="CG196">
        <v>36331</v>
      </c>
      <c r="CH196">
        <v>0</v>
      </c>
      <c r="CI196">
        <v>117956</v>
      </c>
      <c r="CJ196">
        <v>14798</v>
      </c>
      <c r="CK196">
        <v>37579</v>
      </c>
    </row>
    <row r="197" spans="1:89" x14ac:dyDescent="0.35">
      <c r="A197" t="s">
        <v>185</v>
      </c>
      <c r="B197">
        <f t="shared" si="66"/>
        <v>0</v>
      </c>
      <c r="C197">
        <f t="shared" si="67"/>
        <v>61444</v>
      </c>
      <c r="D197">
        <f t="shared" si="68"/>
        <v>248260</v>
      </c>
      <c r="E197">
        <f t="shared" si="69"/>
        <v>11957</v>
      </c>
      <c r="F197">
        <f t="shared" si="70"/>
        <v>0</v>
      </c>
      <c r="G197">
        <f t="shared" si="71"/>
        <v>33740</v>
      </c>
      <c r="H197">
        <f t="shared" si="72"/>
        <v>0</v>
      </c>
      <c r="I197">
        <f t="shared" si="73"/>
        <v>14278</v>
      </c>
      <c r="J197">
        <f t="shared" si="74"/>
        <v>43</v>
      </c>
      <c r="K197">
        <f t="shared" si="75"/>
        <v>21107</v>
      </c>
      <c r="L197">
        <f t="shared" si="76"/>
        <v>13099</v>
      </c>
      <c r="M197">
        <f t="shared" si="77"/>
        <v>44022</v>
      </c>
      <c r="N197">
        <f t="shared" si="78"/>
        <v>142798</v>
      </c>
      <c r="O197">
        <f t="shared" si="79"/>
        <v>17065</v>
      </c>
      <c r="P197">
        <f t="shared" si="80"/>
        <v>205191</v>
      </c>
      <c r="Q197">
        <f t="shared" si="81"/>
        <v>6895</v>
      </c>
      <c r="R197">
        <f t="shared" si="82"/>
        <v>0</v>
      </c>
      <c r="S197">
        <f t="shared" si="83"/>
        <v>22159</v>
      </c>
      <c r="T197">
        <f t="shared" si="84"/>
        <v>53842</v>
      </c>
      <c r="U197">
        <f t="shared" si="85"/>
        <v>176119</v>
      </c>
      <c r="V197">
        <f t="shared" si="86"/>
        <v>309704</v>
      </c>
      <c r="W197">
        <v>381884</v>
      </c>
      <c r="X197">
        <v>377165</v>
      </c>
      <c r="Y197">
        <f t="shared" si="87"/>
        <v>4719</v>
      </c>
      <c r="Z197">
        <v>87639</v>
      </c>
      <c r="AB197">
        <v>0</v>
      </c>
      <c r="AC197">
        <v>0</v>
      </c>
      <c r="AD197">
        <v>0</v>
      </c>
      <c r="AE197">
        <v>61444</v>
      </c>
      <c r="AF197">
        <v>72</v>
      </c>
      <c r="AG197">
        <v>146780</v>
      </c>
      <c r="AH197">
        <v>32885</v>
      </c>
      <c r="AI197">
        <v>63</v>
      </c>
      <c r="AJ197">
        <v>13390</v>
      </c>
      <c r="AK197">
        <v>55070</v>
      </c>
      <c r="AL197">
        <v>0</v>
      </c>
      <c r="AM197">
        <v>11957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33740</v>
      </c>
      <c r="AT197">
        <v>0</v>
      </c>
      <c r="AU197">
        <v>0</v>
      </c>
      <c r="AV197">
        <v>0</v>
      </c>
      <c r="AW197">
        <v>0</v>
      </c>
      <c r="AX197">
        <v>14278</v>
      </c>
      <c r="AY197">
        <v>43</v>
      </c>
      <c r="AZ197">
        <v>0</v>
      </c>
      <c r="BA197">
        <v>4111</v>
      </c>
      <c r="BB197">
        <v>0</v>
      </c>
      <c r="BC197">
        <v>0</v>
      </c>
      <c r="BD197">
        <v>0</v>
      </c>
      <c r="BE197">
        <v>0</v>
      </c>
      <c r="BF197">
        <v>16996</v>
      </c>
      <c r="BG197">
        <v>13036</v>
      </c>
      <c r="BH197">
        <v>0</v>
      </c>
      <c r="BI197">
        <v>0</v>
      </c>
      <c r="BJ197">
        <v>63</v>
      </c>
      <c r="BK197">
        <v>0</v>
      </c>
      <c r="BL197">
        <v>6901</v>
      </c>
      <c r="BM197">
        <v>0</v>
      </c>
      <c r="BN197">
        <v>37121</v>
      </c>
      <c r="BO197">
        <v>56104</v>
      </c>
      <c r="BP197">
        <v>77018</v>
      </c>
      <c r="BQ197">
        <v>9676</v>
      </c>
      <c r="BR197">
        <v>17065</v>
      </c>
      <c r="BS197">
        <v>0</v>
      </c>
      <c r="BT197">
        <v>0</v>
      </c>
      <c r="BU197">
        <v>185191</v>
      </c>
      <c r="BV197">
        <v>0</v>
      </c>
      <c r="BW197">
        <v>20000</v>
      </c>
      <c r="BX197">
        <v>0</v>
      </c>
      <c r="BY197">
        <v>0</v>
      </c>
      <c r="BZ197">
        <v>6895</v>
      </c>
      <c r="CA197">
        <v>0</v>
      </c>
      <c r="CB197">
        <v>0</v>
      </c>
      <c r="CC197">
        <v>0</v>
      </c>
      <c r="CD197">
        <v>0</v>
      </c>
      <c r="CE197">
        <v>0</v>
      </c>
      <c r="CF197">
        <v>0</v>
      </c>
      <c r="CG197">
        <v>22159</v>
      </c>
      <c r="CH197">
        <v>0</v>
      </c>
      <c r="CI197">
        <v>23660</v>
      </c>
      <c r="CJ197">
        <v>0</v>
      </c>
      <c r="CK197">
        <v>30182</v>
      </c>
    </row>
    <row r="198" spans="1:89" x14ac:dyDescent="0.35">
      <c r="A198" t="s">
        <v>186</v>
      </c>
      <c r="B198">
        <f t="shared" si="66"/>
        <v>5208</v>
      </c>
      <c r="C198">
        <f t="shared" si="67"/>
        <v>8770</v>
      </c>
      <c r="D198">
        <f t="shared" si="68"/>
        <v>116569</v>
      </c>
      <c r="E198">
        <f t="shared" si="69"/>
        <v>3418</v>
      </c>
      <c r="F198">
        <f t="shared" si="70"/>
        <v>882</v>
      </c>
      <c r="G198">
        <f t="shared" si="71"/>
        <v>7377</v>
      </c>
      <c r="H198">
        <f t="shared" si="72"/>
        <v>0</v>
      </c>
      <c r="I198">
        <f t="shared" si="73"/>
        <v>3954</v>
      </c>
      <c r="J198">
        <f t="shared" si="74"/>
        <v>0</v>
      </c>
      <c r="K198">
        <f t="shared" si="75"/>
        <v>58820</v>
      </c>
      <c r="L198">
        <f t="shared" si="76"/>
        <v>273</v>
      </c>
      <c r="M198">
        <f t="shared" si="77"/>
        <v>11278</v>
      </c>
      <c r="N198">
        <f t="shared" si="78"/>
        <v>62945</v>
      </c>
      <c r="O198">
        <f t="shared" si="79"/>
        <v>27296</v>
      </c>
      <c r="P198">
        <f t="shared" si="80"/>
        <v>69111</v>
      </c>
      <c r="Q198">
        <f t="shared" si="81"/>
        <v>2</v>
      </c>
      <c r="R198">
        <f t="shared" si="82"/>
        <v>0</v>
      </c>
      <c r="S198">
        <f t="shared" si="83"/>
        <v>11260</v>
      </c>
      <c r="T198">
        <f t="shared" si="84"/>
        <v>45935</v>
      </c>
      <c r="U198">
        <f t="shared" si="85"/>
        <v>47678</v>
      </c>
      <c r="V198">
        <f t="shared" si="86"/>
        <v>130547</v>
      </c>
      <c r="W198">
        <v>208120</v>
      </c>
      <c r="X198">
        <v>206979</v>
      </c>
      <c r="Y198">
        <f t="shared" si="87"/>
        <v>1141</v>
      </c>
      <c r="Z198">
        <v>45866</v>
      </c>
      <c r="AB198">
        <v>1025</v>
      </c>
      <c r="AC198">
        <v>0</v>
      </c>
      <c r="AD198">
        <v>4183</v>
      </c>
      <c r="AE198">
        <v>8770</v>
      </c>
      <c r="AF198">
        <v>0</v>
      </c>
      <c r="AG198">
        <v>43136</v>
      </c>
      <c r="AH198">
        <v>64234</v>
      </c>
      <c r="AI198">
        <v>2183</v>
      </c>
      <c r="AJ198">
        <v>1863</v>
      </c>
      <c r="AK198">
        <v>5153</v>
      </c>
      <c r="AL198">
        <v>1364</v>
      </c>
      <c r="AM198">
        <v>0</v>
      </c>
      <c r="AN198">
        <v>2054</v>
      </c>
      <c r="AO198">
        <v>881</v>
      </c>
      <c r="AP198">
        <v>0</v>
      </c>
      <c r="AQ198">
        <v>1</v>
      </c>
      <c r="AR198">
        <v>0</v>
      </c>
      <c r="AS198">
        <v>7377</v>
      </c>
      <c r="AT198">
        <v>0</v>
      </c>
      <c r="AU198">
        <v>0</v>
      </c>
      <c r="AV198">
        <v>0</v>
      </c>
      <c r="AW198">
        <v>0</v>
      </c>
      <c r="AX198">
        <v>3954</v>
      </c>
      <c r="AY198">
        <v>0</v>
      </c>
      <c r="AZ198">
        <v>0</v>
      </c>
      <c r="BA198">
        <v>14444</v>
      </c>
      <c r="BB198">
        <v>0</v>
      </c>
      <c r="BC198">
        <v>0</v>
      </c>
      <c r="BD198">
        <v>37053</v>
      </c>
      <c r="BE198">
        <v>2889</v>
      </c>
      <c r="BF198">
        <v>4434</v>
      </c>
      <c r="BG198">
        <v>0</v>
      </c>
      <c r="BH198">
        <v>0</v>
      </c>
      <c r="BI198">
        <v>0</v>
      </c>
      <c r="BJ198">
        <v>273</v>
      </c>
      <c r="BK198">
        <v>0</v>
      </c>
      <c r="BL198">
        <v>8851</v>
      </c>
      <c r="BM198">
        <v>1300</v>
      </c>
      <c r="BN198">
        <v>1127</v>
      </c>
      <c r="BO198">
        <v>30599</v>
      </c>
      <c r="BP198">
        <v>22195</v>
      </c>
      <c r="BQ198">
        <v>10151</v>
      </c>
      <c r="BR198">
        <v>27296</v>
      </c>
      <c r="BS198">
        <v>0</v>
      </c>
      <c r="BT198">
        <v>0</v>
      </c>
      <c r="BU198">
        <v>69111</v>
      </c>
      <c r="BV198">
        <v>0</v>
      </c>
      <c r="BW198">
        <v>0</v>
      </c>
      <c r="BX198">
        <v>0</v>
      </c>
      <c r="BY198">
        <v>0</v>
      </c>
      <c r="BZ198">
        <v>0</v>
      </c>
      <c r="CA198">
        <v>2</v>
      </c>
      <c r="CB198">
        <v>0</v>
      </c>
      <c r="CC198">
        <v>0</v>
      </c>
      <c r="CD198">
        <v>0</v>
      </c>
      <c r="CE198">
        <v>0</v>
      </c>
      <c r="CF198">
        <v>0</v>
      </c>
      <c r="CG198">
        <v>11260</v>
      </c>
      <c r="CH198">
        <v>0</v>
      </c>
      <c r="CI198">
        <v>35890</v>
      </c>
      <c r="CJ198">
        <v>372</v>
      </c>
      <c r="CK198">
        <v>9673</v>
      </c>
    </row>
    <row r="199" spans="1:89" x14ac:dyDescent="0.35">
      <c r="A199" t="s">
        <v>187</v>
      </c>
      <c r="B199">
        <f t="shared" si="66"/>
        <v>58</v>
      </c>
      <c r="C199">
        <f t="shared" si="67"/>
        <v>2163</v>
      </c>
      <c r="D199">
        <f t="shared" si="68"/>
        <v>32273</v>
      </c>
      <c r="E199">
        <f t="shared" si="69"/>
        <v>1606</v>
      </c>
      <c r="F199">
        <f t="shared" si="70"/>
        <v>0</v>
      </c>
      <c r="G199">
        <f t="shared" si="71"/>
        <v>743</v>
      </c>
      <c r="H199">
        <f t="shared" si="72"/>
        <v>259</v>
      </c>
      <c r="I199">
        <f t="shared" si="73"/>
        <v>425</v>
      </c>
      <c r="J199">
        <f t="shared" si="74"/>
        <v>0</v>
      </c>
      <c r="K199">
        <f t="shared" si="75"/>
        <v>4306</v>
      </c>
      <c r="L199">
        <f t="shared" si="76"/>
        <v>8600</v>
      </c>
      <c r="M199">
        <f t="shared" si="77"/>
        <v>5931</v>
      </c>
      <c r="N199">
        <f t="shared" si="78"/>
        <v>36963</v>
      </c>
      <c r="O199">
        <f t="shared" si="79"/>
        <v>2641</v>
      </c>
      <c r="P199">
        <f t="shared" si="80"/>
        <v>11803</v>
      </c>
      <c r="Q199">
        <f t="shared" si="81"/>
        <v>0</v>
      </c>
      <c r="R199">
        <f t="shared" si="82"/>
        <v>0</v>
      </c>
      <c r="S199">
        <f t="shared" si="83"/>
        <v>3328</v>
      </c>
      <c r="T199">
        <f t="shared" si="84"/>
        <v>1629</v>
      </c>
      <c r="U199">
        <f t="shared" si="85"/>
        <v>-3079</v>
      </c>
      <c r="V199">
        <f t="shared" si="86"/>
        <v>34494</v>
      </c>
      <c r="W199">
        <v>39609</v>
      </c>
      <c r="X199">
        <v>32878</v>
      </c>
      <c r="Y199">
        <f t="shared" si="87"/>
        <v>6731</v>
      </c>
      <c r="Z199">
        <v>7943</v>
      </c>
      <c r="AB199">
        <v>0</v>
      </c>
      <c r="AC199">
        <v>58</v>
      </c>
      <c r="AD199">
        <v>0</v>
      </c>
      <c r="AE199">
        <v>2163</v>
      </c>
      <c r="AF199">
        <v>5</v>
      </c>
      <c r="AG199">
        <v>10031</v>
      </c>
      <c r="AH199">
        <v>19755</v>
      </c>
      <c r="AI199">
        <v>68</v>
      </c>
      <c r="AJ199">
        <v>2132</v>
      </c>
      <c r="AK199">
        <v>282</v>
      </c>
      <c r="AL199">
        <v>1606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743</v>
      </c>
      <c r="AT199">
        <v>0</v>
      </c>
      <c r="AU199">
        <v>259</v>
      </c>
      <c r="AV199">
        <v>0</v>
      </c>
      <c r="AW199">
        <v>0</v>
      </c>
      <c r="AX199">
        <v>425</v>
      </c>
      <c r="AY199">
        <v>0</v>
      </c>
      <c r="AZ199">
        <v>0</v>
      </c>
      <c r="BA199">
        <v>2187</v>
      </c>
      <c r="BB199">
        <v>0</v>
      </c>
      <c r="BC199">
        <v>0</v>
      </c>
      <c r="BD199">
        <v>0</v>
      </c>
      <c r="BE199">
        <v>0</v>
      </c>
      <c r="BF199">
        <v>2119</v>
      </c>
      <c r="BG199">
        <v>8334</v>
      </c>
      <c r="BH199">
        <v>0</v>
      </c>
      <c r="BI199">
        <v>0</v>
      </c>
      <c r="BJ199">
        <v>266</v>
      </c>
      <c r="BK199">
        <v>0</v>
      </c>
      <c r="BL199">
        <v>0</v>
      </c>
      <c r="BM199">
        <v>0</v>
      </c>
      <c r="BN199">
        <v>5931</v>
      </c>
      <c r="BO199">
        <v>16502</v>
      </c>
      <c r="BP199">
        <v>16442</v>
      </c>
      <c r="BQ199">
        <v>4019</v>
      </c>
      <c r="BR199">
        <v>2641</v>
      </c>
      <c r="BS199">
        <v>0</v>
      </c>
      <c r="BT199">
        <v>0</v>
      </c>
      <c r="BU199">
        <v>11803</v>
      </c>
      <c r="BV199">
        <v>0</v>
      </c>
      <c r="BW199">
        <v>0</v>
      </c>
      <c r="BX199">
        <v>0</v>
      </c>
      <c r="BY199">
        <v>0</v>
      </c>
      <c r="BZ199">
        <v>0</v>
      </c>
      <c r="CA199">
        <v>0</v>
      </c>
      <c r="CB199">
        <v>0</v>
      </c>
      <c r="CC199">
        <v>0</v>
      </c>
      <c r="CD199">
        <v>0</v>
      </c>
      <c r="CE199">
        <v>0</v>
      </c>
      <c r="CF199">
        <v>0</v>
      </c>
      <c r="CG199">
        <v>3328</v>
      </c>
      <c r="CH199">
        <v>0</v>
      </c>
      <c r="CI199">
        <v>0</v>
      </c>
      <c r="CJ199">
        <v>62</v>
      </c>
      <c r="CK199">
        <v>1567</v>
      </c>
    </row>
    <row r="200" spans="1:89" x14ac:dyDescent="0.35">
      <c r="A200" t="s">
        <v>188</v>
      </c>
      <c r="B200">
        <f t="shared" si="66"/>
        <v>2552</v>
      </c>
      <c r="C200">
        <f t="shared" si="67"/>
        <v>6197</v>
      </c>
      <c r="D200">
        <f t="shared" si="68"/>
        <v>103656</v>
      </c>
      <c r="E200">
        <f t="shared" si="69"/>
        <v>104</v>
      </c>
      <c r="F200">
        <f t="shared" si="70"/>
        <v>235</v>
      </c>
      <c r="G200">
        <f t="shared" si="71"/>
        <v>2900</v>
      </c>
      <c r="H200">
        <f t="shared" si="72"/>
        <v>0</v>
      </c>
      <c r="I200">
        <f t="shared" si="73"/>
        <v>0</v>
      </c>
      <c r="J200">
        <f t="shared" si="74"/>
        <v>18</v>
      </c>
      <c r="K200">
        <f t="shared" si="75"/>
        <v>12865</v>
      </c>
      <c r="L200">
        <f t="shared" si="76"/>
        <v>-6230</v>
      </c>
      <c r="M200">
        <f t="shared" si="77"/>
        <v>3977</v>
      </c>
      <c r="N200">
        <f t="shared" si="78"/>
        <v>32071</v>
      </c>
      <c r="O200">
        <f t="shared" si="79"/>
        <v>8944</v>
      </c>
      <c r="P200">
        <f t="shared" si="80"/>
        <v>68608</v>
      </c>
      <c r="Q200">
        <f t="shared" si="81"/>
        <v>0</v>
      </c>
      <c r="R200">
        <f t="shared" si="82"/>
        <v>0</v>
      </c>
      <c r="S200">
        <f t="shared" si="83"/>
        <v>4806</v>
      </c>
      <c r="T200">
        <f t="shared" si="84"/>
        <v>11845</v>
      </c>
      <c r="U200">
        <f t="shared" si="85"/>
        <v>71512</v>
      </c>
      <c r="V200">
        <f t="shared" si="86"/>
        <v>112405</v>
      </c>
      <c r="W200">
        <v>109899</v>
      </c>
      <c r="X200">
        <v>105118</v>
      </c>
      <c r="Y200">
        <f t="shared" si="87"/>
        <v>4781</v>
      </c>
      <c r="Z200">
        <v>31686</v>
      </c>
      <c r="AB200">
        <v>0</v>
      </c>
      <c r="AC200">
        <v>2552</v>
      </c>
      <c r="AD200">
        <v>0</v>
      </c>
      <c r="AE200">
        <v>6197</v>
      </c>
      <c r="AF200">
        <v>-1</v>
      </c>
      <c r="AG200">
        <v>48744</v>
      </c>
      <c r="AH200">
        <v>48886</v>
      </c>
      <c r="AI200">
        <v>2685</v>
      </c>
      <c r="AJ200">
        <v>312</v>
      </c>
      <c r="AK200">
        <v>3030</v>
      </c>
      <c r="AL200">
        <v>104</v>
      </c>
      <c r="AM200">
        <v>0</v>
      </c>
      <c r="AN200">
        <v>0</v>
      </c>
      <c r="AO200">
        <v>0</v>
      </c>
      <c r="AP200">
        <v>235</v>
      </c>
      <c r="AQ200">
        <v>0</v>
      </c>
      <c r="AR200">
        <v>0</v>
      </c>
      <c r="AS200">
        <v>2900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18</v>
      </c>
      <c r="AZ200">
        <v>0</v>
      </c>
      <c r="BA200">
        <v>7816</v>
      </c>
      <c r="BB200">
        <v>0</v>
      </c>
      <c r="BC200">
        <v>0</v>
      </c>
      <c r="BD200">
        <v>0</v>
      </c>
      <c r="BE200">
        <v>0</v>
      </c>
      <c r="BF200">
        <v>5049</v>
      </c>
      <c r="BG200">
        <v>0</v>
      </c>
      <c r="BH200">
        <v>0</v>
      </c>
      <c r="BI200">
        <v>0</v>
      </c>
      <c r="BJ200">
        <v>-6230</v>
      </c>
      <c r="BK200">
        <v>0</v>
      </c>
      <c r="BL200">
        <v>0</v>
      </c>
      <c r="BM200">
        <v>0</v>
      </c>
      <c r="BN200">
        <v>3977</v>
      </c>
      <c r="BO200">
        <v>6450</v>
      </c>
      <c r="BP200">
        <v>23122</v>
      </c>
      <c r="BQ200">
        <v>2499</v>
      </c>
      <c r="BR200">
        <v>8944</v>
      </c>
      <c r="BS200">
        <v>0</v>
      </c>
      <c r="BT200">
        <v>0</v>
      </c>
      <c r="BU200">
        <v>68608</v>
      </c>
      <c r="BV200">
        <v>0</v>
      </c>
      <c r="BW200">
        <v>0</v>
      </c>
      <c r="BX200">
        <v>0</v>
      </c>
      <c r="BY200">
        <v>0</v>
      </c>
      <c r="BZ200">
        <v>0</v>
      </c>
      <c r="CA200">
        <v>0</v>
      </c>
      <c r="CB200">
        <v>0</v>
      </c>
      <c r="CC200">
        <v>0</v>
      </c>
      <c r="CD200">
        <v>0</v>
      </c>
      <c r="CE200">
        <v>0</v>
      </c>
      <c r="CF200">
        <v>0</v>
      </c>
      <c r="CG200">
        <v>4806</v>
      </c>
      <c r="CH200">
        <v>0</v>
      </c>
      <c r="CI200">
        <v>479</v>
      </c>
      <c r="CJ200">
        <v>0</v>
      </c>
      <c r="CK200">
        <v>11366</v>
      </c>
    </row>
    <row r="201" spans="1:89" x14ac:dyDescent="0.35">
      <c r="A201" t="s">
        <v>189</v>
      </c>
      <c r="B201">
        <f t="shared" si="66"/>
        <v>1693</v>
      </c>
      <c r="C201">
        <f t="shared" si="67"/>
        <v>22736</v>
      </c>
      <c r="D201">
        <f t="shared" si="68"/>
        <v>62060</v>
      </c>
      <c r="E201">
        <f t="shared" si="69"/>
        <v>78</v>
      </c>
      <c r="F201">
        <f t="shared" si="70"/>
        <v>0</v>
      </c>
      <c r="G201">
        <f t="shared" si="71"/>
        <v>4473</v>
      </c>
      <c r="H201">
        <f t="shared" si="72"/>
        <v>0</v>
      </c>
      <c r="I201">
        <f t="shared" si="73"/>
        <v>20326</v>
      </c>
      <c r="J201">
        <f t="shared" si="74"/>
        <v>0</v>
      </c>
      <c r="K201">
        <f t="shared" si="75"/>
        <v>35065</v>
      </c>
      <c r="L201">
        <f t="shared" si="76"/>
        <v>47441</v>
      </c>
      <c r="M201">
        <f t="shared" si="77"/>
        <v>26417</v>
      </c>
      <c r="N201">
        <f t="shared" si="78"/>
        <v>172823</v>
      </c>
      <c r="O201">
        <f t="shared" si="79"/>
        <v>16988</v>
      </c>
      <c r="P201">
        <f t="shared" si="80"/>
        <v>733</v>
      </c>
      <c r="Q201">
        <f t="shared" si="81"/>
        <v>104</v>
      </c>
      <c r="R201">
        <f t="shared" si="82"/>
        <v>0</v>
      </c>
      <c r="S201">
        <f t="shared" si="83"/>
        <v>5927</v>
      </c>
      <c r="T201">
        <f t="shared" si="84"/>
        <v>23714</v>
      </c>
      <c r="U201">
        <f t="shared" si="85"/>
        <v>-82918</v>
      </c>
      <c r="V201">
        <f t="shared" si="86"/>
        <v>86489</v>
      </c>
      <c r="W201">
        <v>195262</v>
      </c>
      <c r="X201">
        <v>173329</v>
      </c>
      <c r="Y201">
        <f t="shared" si="87"/>
        <v>21933</v>
      </c>
      <c r="Z201">
        <v>50035</v>
      </c>
      <c r="AB201">
        <v>0</v>
      </c>
      <c r="AC201">
        <v>1693</v>
      </c>
      <c r="AD201">
        <v>0</v>
      </c>
      <c r="AE201">
        <v>22736</v>
      </c>
      <c r="AF201">
        <v>0</v>
      </c>
      <c r="AG201">
        <v>40664</v>
      </c>
      <c r="AH201">
        <v>11664</v>
      </c>
      <c r="AI201">
        <v>1151</v>
      </c>
      <c r="AJ201">
        <v>4385</v>
      </c>
      <c r="AK201">
        <v>4196</v>
      </c>
      <c r="AL201">
        <v>77</v>
      </c>
      <c r="AM201">
        <v>0</v>
      </c>
      <c r="AN201">
        <v>1</v>
      </c>
      <c r="AO201">
        <v>0</v>
      </c>
      <c r="AP201">
        <v>0</v>
      </c>
      <c r="AQ201">
        <v>0</v>
      </c>
      <c r="AR201">
        <v>0</v>
      </c>
      <c r="AS201">
        <v>4473</v>
      </c>
      <c r="AT201">
        <v>0</v>
      </c>
      <c r="AU201">
        <v>0</v>
      </c>
      <c r="AV201">
        <v>0</v>
      </c>
      <c r="AW201">
        <v>0</v>
      </c>
      <c r="AX201">
        <v>20326</v>
      </c>
      <c r="AY201">
        <v>0</v>
      </c>
      <c r="AZ201">
        <v>0</v>
      </c>
      <c r="BA201">
        <v>122</v>
      </c>
      <c r="BB201">
        <v>47000</v>
      </c>
      <c r="BC201">
        <v>0</v>
      </c>
      <c r="BD201">
        <v>32527</v>
      </c>
      <c r="BE201">
        <v>133</v>
      </c>
      <c r="BF201">
        <v>2283</v>
      </c>
      <c r="BG201">
        <v>0</v>
      </c>
      <c r="BH201">
        <v>0</v>
      </c>
      <c r="BI201">
        <v>0</v>
      </c>
      <c r="BJ201">
        <v>441</v>
      </c>
      <c r="BK201">
        <v>0</v>
      </c>
      <c r="BL201">
        <v>6715</v>
      </c>
      <c r="BM201">
        <v>409</v>
      </c>
      <c r="BN201">
        <v>19293</v>
      </c>
      <c r="BO201">
        <v>20250</v>
      </c>
      <c r="BP201">
        <v>147006</v>
      </c>
      <c r="BQ201">
        <v>5567</v>
      </c>
      <c r="BR201">
        <v>16988</v>
      </c>
      <c r="BS201">
        <v>0</v>
      </c>
      <c r="BT201">
        <v>0</v>
      </c>
      <c r="BU201">
        <v>0</v>
      </c>
      <c r="BV201">
        <v>0</v>
      </c>
      <c r="BW201">
        <v>0</v>
      </c>
      <c r="BX201">
        <v>733</v>
      </c>
      <c r="BY201">
        <v>0</v>
      </c>
      <c r="BZ201">
        <v>0</v>
      </c>
      <c r="CA201">
        <v>104</v>
      </c>
      <c r="CB201">
        <v>0</v>
      </c>
      <c r="CC201">
        <v>0</v>
      </c>
      <c r="CD201">
        <v>0</v>
      </c>
      <c r="CE201">
        <v>0</v>
      </c>
      <c r="CF201">
        <v>0</v>
      </c>
      <c r="CG201">
        <v>5927</v>
      </c>
      <c r="CH201">
        <v>0</v>
      </c>
      <c r="CI201">
        <v>12138</v>
      </c>
      <c r="CJ201">
        <v>615</v>
      </c>
      <c r="CK201">
        <v>10961</v>
      </c>
    </row>
    <row r="202" spans="1:89" x14ac:dyDescent="0.35">
      <c r="A202" t="s">
        <v>190</v>
      </c>
      <c r="B202">
        <f t="shared" si="66"/>
        <v>1432</v>
      </c>
      <c r="C202">
        <f t="shared" si="67"/>
        <v>20922</v>
      </c>
      <c r="D202">
        <f t="shared" si="68"/>
        <v>177315</v>
      </c>
      <c r="E202">
        <f t="shared" si="69"/>
        <v>4162</v>
      </c>
      <c r="F202">
        <f t="shared" si="70"/>
        <v>0</v>
      </c>
      <c r="G202">
        <f t="shared" si="71"/>
        <v>14679</v>
      </c>
      <c r="H202">
        <f t="shared" si="72"/>
        <v>6717</v>
      </c>
      <c r="I202">
        <f t="shared" si="73"/>
        <v>24528</v>
      </c>
      <c r="J202">
        <f t="shared" si="74"/>
        <v>0</v>
      </c>
      <c r="K202">
        <f t="shared" si="75"/>
        <v>15891</v>
      </c>
      <c r="L202">
        <f t="shared" si="76"/>
        <v>2610</v>
      </c>
      <c r="M202">
        <f t="shared" si="77"/>
        <v>11053</v>
      </c>
      <c r="N202">
        <f t="shared" si="78"/>
        <v>161705</v>
      </c>
      <c r="O202">
        <f t="shared" si="79"/>
        <v>25419</v>
      </c>
      <c r="P202">
        <f t="shared" si="80"/>
        <v>54136</v>
      </c>
      <c r="Q202">
        <f t="shared" si="81"/>
        <v>75</v>
      </c>
      <c r="R202">
        <f t="shared" si="82"/>
        <v>20000</v>
      </c>
      <c r="S202">
        <f t="shared" si="83"/>
        <v>6818</v>
      </c>
      <c r="T202">
        <f t="shared" si="84"/>
        <v>11155</v>
      </c>
      <c r="U202">
        <f t="shared" si="85"/>
        <v>41234</v>
      </c>
      <c r="V202">
        <f t="shared" si="86"/>
        <v>199669</v>
      </c>
      <c r="W202">
        <v>156710</v>
      </c>
      <c r="X202">
        <v>152399</v>
      </c>
      <c r="Y202">
        <f t="shared" si="87"/>
        <v>4311</v>
      </c>
      <c r="Z202">
        <v>45734</v>
      </c>
      <c r="AB202">
        <v>0</v>
      </c>
      <c r="AC202">
        <v>1432</v>
      </c>
      <c r="AD202">
        <v>0</v>
      </c>
      <c r="AE202">
        <v>20922</v>
      </c>
      <c r="AF202">
        <v>0</v>
      </c>
      <c r="AG202">
        <v>77166</v>
      </c>
      <c r="AH202">
        <v>95515</v>
      </c>
      <c r="AI202">
        <v>1032</v>
      </c>
      <c r="AJ202">
        <v>3483</v>
      </c>
      <c r="AK202">
        <v>119</v>
      </c>
      <c r="AL202">
        <v>4162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14679</v>
      </c>
      <c r="AT202">
        <v>0</v>
      </c>
      <c r="AU202">
        <v>0</v>
      </c>
      <c r="AV202">
        <v>6717</v>
      </c>
      <c r="AW202">
        <v>0</v>
      </c>
      <c r="AX202">
        <v>24528</v>
      </c>
      <c r="AY202">
        <v>0</v>
      </c>
      <c r="AZ202">
        <v>0</v>
      </c>
      <c r="BA202">
        <v>11172</v>
      </c>
      <c r="BB202">
        <v>0</v>
      </c>
      <c r="BC202">
        <v>0</v>
      </c>
      <c r="BD202">
        <v>1</v>
      </c>
      <c r="BE202">
        <v>63</v>
      </c>
      <c r="BF202">
        <v>4655</v>
      </c>
      <c r="BG202">
        <v>2147</v>
      </c>
      <c r="BH202">
        <v>0</v>
      </c>
      <c r="BI202">
        <v>0</v>
      </c>
      <c r="BJ202">
        <v>463</v>
      </c>
      <c r="BK202">
        <v>0</v>
      </c>
      <c r="BL202">
        <v>0</v>
      </c>
      <c r="BM202">
        <v>0</v>
      </c>
      <c r="BN202">
        <v>11053</v>
      </c>
      <c r="BO202">
        <v>48439</v>
      </c>
      <c r="BP202">
        <v>109750</v>
      </c>
      <c r="BQ202">
        <v>3516</v>
      </c>
      <c r="BR202">
        <v>25419</v>
      </c>
      <c r="BS202">
        <v>0</v>
      </c>
      <c r="BT202">
        <v>0</v>
      </c>
      <c r="BU202">
        <v>54136</v>
      </c>
      <c r="BV202">
        <v>0</v>
      </c>
      <c r="BW202">
        <v>0</v>
      </c>
      <c r="BX202">
        <v>0</v>
      </c>
      <c r="BY202">
        <v>0</v>
      </c>
      <c r="BZ202">
        <v>0</v>
      </c>
      <c r="CA202">
        <v>75</v>
      </c>
      <c r="CB202">
        <v>0</v>
      </c>
      <c r="CC202">
        <v>0</v>
      </c>
      <c r="CD202">
        <v>0</v>
      </c>
      <c r="CE202">
        <v>20000</v>
      </c>
      <c r="CF202">
        <v>0</v>
      </c>
      <c r="CG202">
        <v>6818</v>
      </c>
      <c r="CH202">
        <v>0</v>
      </c>
      <c r="CI202">
        <v>6677</v>
      </c>
      <c r="CJ202">
        <v>127</v>
      </c>
      <c r="CK202">
        <v>4351</v>
      </c>
    </row>
    <row r="203" spans="1:89" x14ac:dyDescent="0.35">
      <c r="A203" t="s">
        <v>191</v>
      </c>
      <c r="B203">
        <f t="shared" si="66"/>
        <v>510</v>
      </c>
      <c r="C203">
        <f t="shared" si="67"/>
        <v>12152</v>
      </c>
      <c r="D203">
        <f t="shared" si="68"/>
        <v>37380</v>
      </c>
      <c r="E203">
        <f t="shared" si="69"/>
        <v>7</v>
      </c>
      <c r="F203">
        <f t="shared" si="70"/>
        <v>1175</v>
      </c>
      <c r="G203">
        <f t="shared" si="71"/>
        <v>1572</v>
      </c>
      <c r="H203">
        <f t="shared" si="72"/>
        <v>0</v>
      </c>
      <c r="I203">
        <f t="shared" si="73"/>
        <v>70220</v>
      </c>
      <c r="J203">
        <f t="shared" si="74"/>
        <v>191</v>
      </c>
      <c r="K203">
        <f t="shared" si="75"/>
        <v>24746</v>
      </c>
      <c r="L203">
        <f t="shared" si="76"/>
        <v>-491</v>
      </c>
      <c r="M203">
        <f t="shared" si="77"/>
        <v>6173</v>
      </c>
      <c r="N203">
        <f t="shared" si="78"/>
        <v>55475</v>
      </c>
      <c r="O203">
        <f t="shared" si="79"/>
        <v>13487</v>
      </c>
      <c r="P203">
        <f t="shared" si="80"/>
        <v>71078</v>
      </c>
      <c r="Q203">
        <f t="shared" si="81"/>
        <v>194</v>
      </c>
      <c r="R203">
        <f t="shared" si="82"/>
        <v>0</v>
      </c>
      <c r="S203">
        <f t="shared" si="83"/>
        <v>6327</v>
      </c>
      <c r="T203">
        <f t="shared" si="84"/>
        <v>7074</v>
      </c>
      <c r="U203">
        <f t="shared" si="85"/>
        <v>51498</v>
      </c>
      <c r="V203">
        <f t="shared" si="86"/>
        <v>50042</v>
      </c>
      <c r="W203">
        <v>71580</v>
      </c>
      <c r="X203">
        <v>66079</v>
      </c>
      <c r="Y203">
        <f t="shared" si="87"/>
        <v>5501</v>
      </c>
      <c r="Z203">
        <v>24231</v>
      </c>
      <c r="AB203">
        <v>0</v>
      </c>
      <c r="AC203">
        <v>452</v>
      </c>
      <c r="AD203">
        <v>58</v>
      </c>
      <c r="AE203">
        <v>12152</v>
      </c>
      <c r="AF203">
        <v>8</v>
      </c>
      <c r="AG203">
        <v>14013</v>
      </c>
      <c r="AH203">
        <v>18885</v>
      </c>
      <c r="AI203">
        <v>704</v>
      </c>
      <c r="AJ203">
        <v>250</v>
      </c>
      <c r="AK203">
        <v>3520</v>
      </c>
      <c r="AL203">
        <v>7</v>
      </c>
      <c r="AM203">
        <v>0</v>
      </c>
      <c r="AN203">
        <v>0</v>
      </c>
      <c r="AO203">
        <v>1175</v>
      </c>
      <c r="AP203">
        <v>0</v>
      </c>
      <c r="AQ203">
        <v>0</v>
      </c>
      <c r="AR203">
        <v>0</v>
      </c>
      <c r="AS203">
        <v>1572</v>
      </c>
      <c r="AT203">
        <v>0</v>
      </c>
      <c r="AU203">
        <v>0</v>
      </c>
      <c r="AV203">
        <v>0</v>
      </c>
      <c r="AW203">
        <v>0</v>
      </c>
      <c r="AX203">
        <v>70220</v>
      </c>
      <c r="AY203">
        <v>191</v>
      </c>
      <c r="AZ203">
        <v>0</v>
      </c>
      <c r="BA203">
        <v>4394</v>
      </c>
      <c r="BB203">
        <v>0</v>
      </c>
      <c r="BC203">
        <v>0</v>
      </c>
      <c r="BD203">
        <v>15138</v>
      </c>
      <c r="BE203">
        <v>964</v>
      </c>
      <c r="BF203">
        <v>4250</v>
      </c>
      <c r="BG203">
        <v>0</v>
      </c>
      <c r="BH203">
        <v>0</v>
      </c>
      <c r="BI203">
        <v>3</v>
      </c>
      <c r="BJ203">
        <v>-494</v>
      </c>
      <c r="BK203">
        <v>0</v>
      </c>
      <c r="BL203">
        <v>98</v>
      </c>
      <c r="BM203">
        <v>399</v>
      </c>
      <c r="BN203">
        <v>5676</v>
      </c>
      <c r="BO203">
        <v>35240</v>
      </c>
      <c r="BP203">
        <v>18035</v>
      </c>
      <c r="BQ203">
        <v>2200</v>
      </c>
      <c r="BR203">
        <v>13487</v>
      </c>
      <c r="BS203">
        <v>0</v>
      </c>
      <c r="BT203">
        <v>0</v>
      </c>
      <c r="BU203">
        <v>68985</v>
      </c>
      <c r="BV203">
        <v>0</v>
      </c>
      <c r="BW203">
        <v>2093</v>
      </c>
      <c r="BX203">
        <v>0</v>
      </c>
      <c r="BY203">
        <v>0</v>
      </c>
      <c r="BZ203">
        <v>0</v>
      </c>
      <c r="CA203">
        <v>194</v>
      </c>
      <c r="CB203">
        <v>0</v>
      </c>
      <c r="CC203">
        <v>0</v>
      </c>
      <c r="CD203">
        <v>0</v>
      </c>
      <c r="CE203">
        <v>0</v>
      </c>
      <c r="CF203">
        <v>0</v>
      </c>
      <c r="CG203">
        <v>6327</v>
      </c>
      <c r="CH203">
        <v>0</v>
      </c>
      <c r="CI203">
        <v>2466</v>
      </c>
      <c r="CJ203">
        <v>102</v>
      </c>
      <c r="CK203">
        <v>4506</v>
      </c>
    </row>
    <row r="204" spans="1:89" x14ac:dyDescent="0.35">
      <c r="A204" t="s">
        <v>192</v>
      </c>
      <c r="B204">
        <f t="shared" si="66"/>
        <v>0</v>
      </c>
      <c r="C204">
        <f t="shared" si="67"/>
        <v>15565</v>
      </c>
      <c r="D204">
        <f t="shared" si="68"/>
        <v>71440</v>
      </c>
      <c r="E204">
        <f t="shared" si="69"/>
        <v>211</v>
      </c>
      <c r="F204">
        <f t="shared" si="70"/>
        <v>0</v>
      </c>
      <c r="G204">
        <f t="shared" si="71"/>
        <v>5652</v>
      </c>
      <c r="H204">
        <f t="shared" si="72"/>
        <v>0</v>
      </c>
      <c r="I204">
        <f t="shared" si="73"/>
        <v>8949</v>
      </c>
      <c r="J204">
        <f t="shared" si="74"/>
        <v>0</v>
      </c>
      <c r="K204">
        <f t="shared" si="75"/>
        <v>2306</v>
      </c>
      <c r="L204">
        <f t="shared" si="76"/>
        <v>34075</v>
      </c>
      <c r="M204">
        <f t="shared" si="77"/>
        <v>14411</v>
      </c>
      <c r="N204">
        <f t="shared" si="78"/>
        <v>83521</v>
      </c>
      <c r="O204">
        <f t="shared" si="79"/>
        <v>7743</v>
      </c>
      <c r="P204">
        <f t="shared" si="80"/>
        <v>44266</v>
      </c>
      <c r="Q204">
        <f t="shared" si="81"/>
        <v>0</v>
      </c>
      <c r="R204">
        <f t="shared" si="82"/>
        <v>0</v>
      </c>
      <c r="S204">
        <f t="shared" si="83"/>
        <v>5642</v>
      </c>
      <c r="T204">
        <f t="shared" si="84"/>
        <v>11439</v>
      </c>
      <c r="U204">
        <f t="shared" si="85"/>
        <v>4903</v>
      </c>
      <c r="V204">
        <f t="shared" si="86"/>
        <v>87005</v>
      </c>
      <c r="W204">
        <v>95611</v>
      </c>
      <c r="X204">
        <v>84259</v>
      </c>
      <c r="Y204">
        <f t="shared" si="87"/>
        <v>11352</v>
      </c>
      <c r="Z204">
        <v>29072</v>
      </c>
      <c r="AB204">
        <v>0</v>
      </c>
      <c r="AC204">
        <v>0</v>
      </c>
      <c r="AD204">
        <v>0</v>
      </c>
      <c r="AE204">
        <v>15565</v>
      </c>
      <c r="AF204">
        <v>1133</v>
      </c>
      <c r="AG204">
        <v>22676</v>
      </c>
      <c r="AH204">
        <v>16783</v>
      </c>
      <c r="AI204">
        <v>159</v>
      </c>
      <c r="AJ204">
        <v>1705</v>
      </c>
      <c r="AK204">
        <v>28984</v>
      </c>
      <c r="AL204">
        <v>211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2231</v>
      </c>
      <c r="AS204">
        <v>3421</v>
      </c>
      <c r="AT204">
        <v>0</v>
      </c>
      <c r="AU204">
        <v>0</v>
      </c>
      <c r="AV204">
        <v>0</v>
      </c>
      <c r="AW204">
        <v>0</v>
      </c>
      <c r="AX204">
        <v>8949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1245</v>
      </c>
      <c r="BF204">
        <v>1061</v>
      </c>
      <c r="BG204">
        <v>34043</v>
      </c>
      <c r="BH204">
        <v>0</v>
      </c>
      <c r="BI204">
        <v>0</v>
      </c>
      <c r="BJ204">
        <v>32</v>
      </c>
      <c r="BK204">
        <v>0</v>
      </c>
      <c r="BL204">
        <v>0</v>
      </c>
      <c r="BM204">
        <v>0</v>
      </c>
      <c r="BN204">
        <v>14411</v>
      </c>
      <c r="BO204">
        <v>16351</v>
      </c>
      <c r="BP204">
        <v>55902</v>
      </c>
      <c r="BQ204">
        <v>11268</v>
      </c>
      <c r="BR204">
        <v>7743</v>
      </c>
      <c r="BS204">
        <v>0</v>
      </c>
      <c r="BT204">
        <v>0</v>
      </c>
      <c r="BU204">
        <v>44266</v>
      </c>
      <c r="BV204">
        <v>0</v>
      </c>
      <c r="BW204">
        <v>0</v>
      </c>
      <c r="BX204">
        <v>0</v>
      </c>
      <c r="BY204">
        <v>0</v>
      </c>
      <c r="BZ204">
        <v>0</v>
      </c>
      <c r="CA204">
        <v>0</v>
      </c>
      <c r="CB204">
        <v>0</v>
      </c>
      <c r="CC204">
        <v>0</v>
      </c>
      <c r="CD204">
        <v>0</v>
      </c>
      <c r="CE204">
        <v>0</v>
      </c>
      <c r="CF204">
        <v>0</v>
      </c>
      <c r="CG204">
        <v>5642</v>
      </c>
      <c r="CH204">
        <v>0</v>
      </c>
      <c r="CI204">
        <v>4406</v>
      </c>
      <c r="CJ204">
        <v>1336</v>
      </c>
      <c r="CK204">
        <v>5697</v>
      </c>
    </row>
    <row r="205" spans="1:89" x14ac:dyDescent="0.35">
      <c r="A205" t="s">
        <v>193</v>
      </c>
      <c r="B205">
        <f t="shared" si="66"/>
        <v>57</v>
      </c>
      <c r="C205">
        <f t="shared" si="67"/>
        <v>4980</v>
      </c>
      <c r="D205">
        <f t="shared" si="68"/>
        <v>72915</v>
      </c>
      <c r="E205">
        <f t="shared" si="69"/>
        <v>591</v>
      </c>
      <c r="F205">
        <f t="shared" si="70"/>
        <v>2183</v>
      </c>
      <c r="G205">
        <f t="shared" si="71"/>
        <v>484</v>
      </c>
      <c r="H205">
        <f t="shared" si="72"/>
        <v>0</v>
      </c>
      <c r="I205">
        <f t="shared" si="73"/>
        <v>-1531</v>
      </c>
      <c r="J205">
        <f t="shared" si="74"/>
        <v>0</v>
      </c>
      <c r="K205">
        <f t="shared" si="75"/>
        <v>29685</v>
      </c>
      <c r="L205">
        <f t="shared" si="76"/>
        <v>2</v>
      </c>
      <c r="M205">
        <f t="shared" si="77"/>
        <v>2013</v>
      </c>
      <c r="N205">
        <f t="shared" si="78"/>
        <v>29111</v>
      </c>
      <c r="O205">
        <f t="shared" si="79"/>
        <v>9612</v>
      </c>
      <c r="P205">
        <f t="shared" si="80"/>
        <v>54137</v>
      </c>
      <c r="Q205">
        <f t="shared" si="81"/>
        <v>5</v>
      </c>
      <c r="R205">
        <f t="shared" si="82"/>
        <v>3436</v>
      </c>
      <c r="S205">
        <f t="shared" si="83"/>
        <v>10109</v>
      </c>
      <c r="T205">
        <f t="shared" si="84"/>
        <v>4968</v>
      </c>
      <c r="U205">
        <f t="shared" si="85"/>
        <v>38288</v>
      </c>
      <c r="V205">
        <f t="shared" si="86"/>
        <v>77952</v>
      </c>
      <c r="W205">
        <v>79764</v>
      </c>
      <c r="X205">
        <v>74830</v>
      </c>
      <c r="Y205">
        <f t="shared" si="87"/>
        <v>4934</v>
      </c>
      <c r="Z205">
        <v>25948</v>
      </c>
      <c r="AB205">
        <v>0</v>
      </c>
      <c r="AC205">
        <v>0</v>
      </c>
      <c r="AD205">
        <v>57</v>
      </c>
      <c r="AE205">
        <v>4980</v>
      </c>
      <c r="AF205">
        <v>0</v>
      </c>
      <c r="AG205">
        <v>31073</v>
      </c>
      <c r="AH205">
        <v>34355</v>
      </c>
      <c r="AI205">
        <v>441</v>
      </c>
      <c r="AJ205">
        <v>1775</v>
      </c>
      <c r="AK205">
        <v>5271</v>
      </c>
      <c r="AL205">
        <v>591</v>
      </c>
      <c r="AM205">
        <v>0</v>
      </c>
      <c r="AN205">
        <v>0</v>
      </c>
      <c r="AO205">
        <v>0</v>
      </c>
      <c r="AP205">
        <v>2183</v>
      </c>
      <c r="AQ205">
        <v>0</v>
      </c>
      <c r="AR205">
        <v>0</v>
      </c>
      <c r="AS205">
        <v>484</v>
      </c>
      <c r="AT205">
        <v>0</v>
      </c>
      <c r="AU205">
        <v>0</v>
      </c>
      <c r="AV205">
        <v>0</v>
      </c>
      <c r="AW205">
        <v>0</v>
      </c>
      <c r="AX205">
        <v>-1531</v>
      </c>
      <c r="AY205">
        <v>0</v>
      </c>
      <c r="AZ205">
        <v>0</v>
      </c>
      <c r="BA205">
        <v>5277</v>
      </c>
      <c r="BB205">
        <v>0</v>
      </c>
      <c r="BC205">
        <v>0</v>
      </c>
      <c r="BD205">
        <v>15393</v>
      </c>
      <c r="BE205">
        <v>0</v>
      </c>
      <c r="BF205">
        <v>9015</v>
      </c>
      <c r="BG205">
        <v>0</v>
      </c>
      <c r="BH205">
        <v>0</v>
      </c>
      <c r="BI205">
        <v>0</v>
      </c>
      <c r="BJ205">
        <v>2</v>
      </c>
      <c r="BK205">
        <v>0</v>
      </c>
      <c r="BL205">
        <v>612</v>
      </c>
      <c r="BM205">
        <v>0</v>
      </c>
      <c r="BN205">
        <v>1401</v>
      </c>
      <c r="BO205">
        <v>12262</v>
      </c>
      <c r="BP205">
        <v>11817</v>
      </c>
      <c r="BQ205">
        <v>5032</v>
      </c>
      <c r="BR205">
        <v>9612</v>
      </c>
      <c r="BS205">
        <v>0</v>
      </c>
      <c r="BT205">
        <v>0</v>
      </c>
      <c r="BU205">
        <v>54137</v>
      </c>
      <c r="BV205">
        <v>0</v>
      </c>
      <c r="BW205">
        <v>0</v>
      </c>
      <c r="BX205">
        <v>0</v>
      </c>
      <c r="BY205">
        <v>0</v>
      </c>
      <c r="BZ205">
        <v>0</v>
      </c>
      <c r="CA205">
        <v>5</v>
      </c>
      <c r="CB205">
        <v>0</v>
      </c>
      <c r="CC205">
        <v>0</v>
      </c>
      <c r="CD205">
        <v>0</v>
      </c>
      <c r="CE205">
        <v>0</v>
      </c>
      <c r="CF205">
        <v>3436</v>
      </c>
      <c r="CG205">
        <v>10109</v>
      </c>
      <c r="CH205">
        <v>0</v>
      </c>
      <c r="CI205">
        <v>3579</v>
      </c>
      <c r="CJ205">
        <v>160</v>
      </c>
      <c r="CK205">
        <v>1229</v>
      </c>
    </row>
    <row r="206" spans="1:89" x14ac:dyDescent="0.35">
      <c r="A206" t="s">
        <v>194</v>
      </c>
      <c r="B206">
        <f t="shared" si="66"/>
        <v>261</v>
      </c>
      <c r="C206">
        <f t="shared" si="67"/>
        <v>6662</v>
      </c>
      <c r="D206">
        <f t="shared" si="68"/>
        <v>52574</v>
      </c>
      <c r="E206">
        <f t="shared" si="69"/>
        <v>79</v>
      </c>
      <c r="F206">
        <f t="shared" si="70"/>
        <v>0</v>
      </c>
      <c r="G206">
        <f t="shared" si="71"/>
        <v>511</v>
      </c>
      <c r="H206">
        <f t="shared" si="72"/>
        <v>0</v>
      </c>
      <c r="I206">
        <f t="shared" si="73"/>
        <v>586</v>
      </c>
      <c r="J206">
        <f t="shared" si="74"/>
        <v>0</v>
      </c>
      <c r="K206">
        <f t="shared" si="75"/>
        <v>10612</v>
      </c>
      <c r="L206">
        <f t="shared" si="76"/>
        <v>259</v>
      </c>
      <c r="M206">
        <f t="shared" si="77"/>
        <v>2048</v>
      </c>
      <c r="N206">
        <f t="shared" si="78"/>
        <v>37245</v>
      </c>
      <c r="O206">
        <f t="shared" si="79"/>
        <v>7973</v>
      </c>
      <c r="P206">
        <f t="shared" si="80"/>
        <v>14475</v>
      </c>
      <c r="Q206">
        <f t="shared" si="81"/>
        <v>43</v>
      </c>
      <c r="R206">
        <f t="shared" si="82"/>
        <v>6000</v>
      </c>
      <c r="S206">
        <f t="shared" si="83"/>
        <v>2781</v>
      </c>
      <c r="T206">
        <f t="shared" si="84"/>
        <v>5053</v>
      </c>
      <c r="U206">
        <f t="shared" si="85"/>
        <v>14922</v>
      </c>
      <c r="V206">
        <f t="shared" si="86"/>
        <v>59497</v>
      </c>
      <c r="W206">
        <v>60684</v>
      </c>
      <c r="X206">
        <v>61568</v>
      </c>
      <c r="Y206">
        <f t="shared" si="87"/>
        <v>-884</v>
      </c>
      <c r="Z206">
        <v>19280</v>
      </c>
      <c r="AB206">
        <v>0</v>
      </c>
      <c r="AC206">
        <v>0</v>
      </c>
      <c r="AD206">
        <v>261</v>
      </c>
      <c r="AE206">
        <v>6662</v>
      </c>
      <c r="AF206">
        <v>0</v>
      </c>
      <c r="AG206">
        <v>17100</v>
      </c>
      <c r="AH206">
        <v>33483</v>
      </c>
      <c r="AI206">
        <v>119</v>
      </c>
      <c r="AJ206">
        <v>1145</v>
      </c>
      <c r="AK206">
        <v>727</v>
      </c>
      <c r="AL206">
        <v>79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511</v>
      </c>
      <c r="AT206">
        <v>0</v>
      </c>
      <c r="AU206">
        <v>0</v>
      </c>
      <c r="AV206">
        <v>0</v>
      </c>
      <c r="AW206">
        <v>0</v>
      </c>
      <c r="AX206">
        <v>586</v>
      </c>
      <c r="AY206">
        <v>0</v>
      </c>
      <c r="AZ206">
        <v>0</v>
      </c>
      <c r="BA206">
        <v>24</v>
      </c>
      <c r="BB206">
        <v>0</v>
      </c>
      <c r="BC206">
        <v>0</v>
      </c>
      <c r="BD206">
        <v>3320</v>
      </c>
      <c r="BE206">
        <v>0</v>
      </c>
      <c r="BF206">
        <v>7268</v>
      </c>
      <c r="BG206">
        <v>0</v>
      </c>
      <c r="BH206">
        <v>0</v>
      </c>
      <c r="BI206">
        <v>0</v>
      </c>
      <c r="BJ206">
        <v>259</v>
      </c>
      <c r="BK206">
        <v>0</v>
      </c>
      <c r="BL206">
        <v>0</v>
      </c>
      <c r="BM206">
        <v>0</v>
      </c>
      <c r="BN206">
        <v>2048</v>
      </c>
      <c r="BO206">
        <v>14002</v>
      </c>
      <c r="BP206">
        <v>22529</v>
      </c>
      <c r="BQ206">
        <v>714</v>
      </c>
      <c r="BR206">
        <v>7973</v>
      </c>
      <c r="BS206">
        <v>0</v>
      </c>
      <c r="BT206">
        <v>0</v>
      </c>
      <c r="BU206">
        <v>14475</v>
      </c>
      <c r="BV206">
        <v>0</v>
      </c>
      <c r="BW206">
        <v>0</v>
      </c>
      <c r="BX206">
        <v>0</v>
      </c>
      <c r="BY206">
        <v>0</v>
      </c>
      <c r="BZ206">
        <v>0</v>
      </c>
      <c r="CA206">
        <v>43</v>
      </c>
      <c r="CB206">
        <v>0</v>
      </c>
      <c r="CC206">
        <v>0</v>
      </c>
      <c r="CD206">
        <v>0</v>
      </c>
      <c r="CE206">
        <v>6000</v>
      </c>
      <c r="CF206">
        <v>0</v>
      </c>
      <c r="CG206">
        <v>2781</v>
      </c>
      <c r="CH206">
        <v>0</v>
      </c>
      <c r="CI206">
        <v>1950</v>
      </c>
      <c r="CJ206">
        <v>115</v>
      </c>
      <c r="CK206">
        <v>2988</v>
      </c>
    </row>
    <row r="207" spans="1:89" x14ac:dyDescent="0.35">
      <c r="A207" t="s">
        <v>195</v>
      </c>
      <c r="B207">
        <f t="shared" si="66"/>
        <v>644</v>
      </c>
      <c r="C207">
        <f t="shared" si="67"/>
        <v>9003</v>
      </c>
      <c r="D207">
        <f t="shared" si="68"/>
        <v>59552</v>
      </c>
      <c r="E207">
        <f t="shared" si="69"/>
        <v>329</v>
      </c>
      <c r="F207">
        <f t="shared" si="70"/>
        <v>0</v>
      </c>
      <c r="G207">
        <f t="shared" si="71"/>
        <v>3489</v>
      </c>
      <c r="H207">
        <f t="shared" si="72"/>
        <v>0</v>
      </c>
      <c r="I207">
        <f t="shared" si="73"/>
        <v>4202</v>
      </c>
      <c r="J207">
        <f t="shared" si="74"/>
        <v>0</v>
      </c>
      <c r="K207">
        <f t="shared" si="75"/>
        <v>5536</v>
      </c>
      <c r="L207">
        <f t="shared" si="76"/>
        <v>3852</v>
      </c>
      <c r="M207">
        <f t="shared" si="77"/>
        <v>18853</v>
      </c>
      <c r="N207">
        <f t="shared" si="78"/>
        <v>28180</v>
      </c>
      <c r="O207">
        <f t="shared" si="79"/>
        <v>10814</v>
      </c>
      <c r="P207">
        <f t="shared" si="80"/>
        <v>48795</v>
      </c>
      <c r="Q207">
        <f t="shared" si="81"/>
        <v>0</v>
      </c>
      <c r="R207">
        <f t="shared" si="82"/>
        <v>0</v>
      </c>
      <c r="S207">
        <f t="shared" si="83"/>
        <v>5932</v>
      </c>
      <c r="T207">
        <f t="shared" si="84"/>
        <v>11740</v>
      </c>
      <c r="U207">
        <f t="shared" si="85"/>
        <v>34737</v>
      </c>
      <c r="V207">
        <f t="shared" si="86"/>
        <v>69199</v>
      </c>
      <c r="W207">
        <v>104082</v>
      </c>
      <c r="X207">
        <v>97322</v>
      </c>
      <c r="Y207">
        <f t="shared" si="87"/>
        <v>6760</v>
      </c>
      <c r="Z207">
        <v>32952</v>
      </c>
      <c r="AB207">
        <v>0</v>
      </c>
      <c r="AC207">
        <v>283</v>
      </c>
      <c r="AD207">
        <v>361</v>
      </c>
      <c r="AE207">
        <v>9003</v>
      </c>
      <c r="AF207">
        <v>0</v>
      </c>
      <c r="AG207">
        <v>40557</v>
      </c>
      <c r="AH207">
        <v>14706</v>
      </c>
      <c r="AI207">
        <v>260</v>
      </c>
      <c r="AJ207">
        <v>1662</v>
      </c>
      <c r="AK207">
        <v>2367</v>
      </c>
      <c r="AL207">
        <v>329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3489</v>
      </c>
      <c r="AT207">
        <v>0</v>
      </c>
      <c r="AU207">
        <v>0</v>
      </c>
      <c r="AV207">
        <v>0</v>
      </c>
      <c r="AW207">
        <v>0</v>
      </c>
      <c r="AX207">
        <v>4202</v>
      </c>
      <c r="AY207">
        <v>0</v>
      </c>
      <c r="AZ207">
        <v>0</v>
      </c>
      <c r="BA207">
        <v>1320</v>
      </c>
      <c r="BB207">
        <v>0</v>
      </c>
      <c r="BC207">
        <v>0</v>
      </c>
      <c r="BD207">
        <v>0</v>
      </c>
      <c r="BE207">
        <v>471</v>
      </c>
      <c r="BF207">
        <v>3745</v>
      </c>
      <c r="BG207">
        <v>3501</v>
      </c>
      <c r="BH207">
        <v>0</v>
      </c>
      <c r="BI207">
        <v>0</v>
      </c>
      <c r="BJ207">
        <v>351</v>
      </c>
      <c r="BK207">
        <v>0</v>
      </c>
      <c r="BL207">
        <v>0</v>
      </c>
      <c r="BM207">
        <v>0</v>
      </c>
      <c r="BN207">
        <v>18853</v>
      </c>
      <c r="BO207">
        <v>4486</v>
      </c>
      <c r="BP207">
        <v>12882</v>
      </c>
      <c r="BQ207">
        <v>10812</v>
      </c>
      <c r="BR207">
        <v>10814</v>
      </c>
      <c r="BS207">
        <v>0</v>
      </c>
      <c r="BT207">
        <v>0</v>
      </c>
      <c r="BU207">
        <v>48795</v>
      </c>
      <c r="BV207">
        <v>0</v>
      </c>
      <c r="BW207">
        <v>0</v>
      </c>
      <c r="BX207">
        <v>0</v>
      </c>
      <c r="BY207">
        <v>0</v>
      </c>
      <c r="BZ207">
        <v>0</v>
      </c>
      <c r="CA207">
        <v>0</v>
      </c>
      <c r="CB207">
        <v>0</v>
      </c>
      <c r="CC207">
        <v>0</v>
      </c>
      <c r="CD207">
        <v>0</v>
      </c>
      <c r="CE207">
        <v>0</v>
      </c>
      <c r="CF207">
        <v>0</v>
      </c>
      <c r="CG207">
        <v>5932</v>
      </c>
      <c r="CH207">
        <v>0</v>
      </c>
      <c r="CI207">
        <v>3658</v>
      </c>
      <c r="CJ207">
        <v>469</v>
      </c>
      <c r="CK207">
        <v>7613</v>
      </c>
    </row>
    <row r="208" spans="1:89" x14ac:dyDescent="0.35">
      <c r="A208" t="s">
        <v>196</v>
      </c>
      <c r="B208">
        <f t="shared" si="66"/>
        <v>13316</v>
      </c>
      <c r="C208">
        <f t="shared" si="67"/>
        <v>5255</v>
      </c>
      <c r="D208">
        <f t="shared" si="68"/>
        <v>106396</v>
      </c>
      <c r="E208">
        <f t="shared" si="69"/>
        <v>2273</v>
      </c>
      <c r="F208">
        <f t="shared" si="70"/>
        <v>8713</v>
      </c>
      <c r="G208">
        <f t="shared" si="71"/>
        <v>418</v>
      </c>
      <c r="H208">
        <f t="shared" si="72"/>
        <v>0</v>
      </c>
      <c r="I208">
        <f t="shared" si="73"/>
        <v>-530</v>
      </c>
      <c r="J208">
        <f t="shared" si="74"/>
        <v>0</v>
      </c>
      <c r="K208">
        <f t="shared" si="75"/>
        <v>109097</v>
      </c>
      <c r="L208">
        <f t="shared" si="76"/>
        <v>467</v>
      </c>
      <c r="M208">
        <f t="shared" si="77"/>
        <v>13212</v>
      </c>
      <c r="N208">
        <f t="shared" si="78"/>
        <v>90534</v>
      </c>
      <c r="O208">
        <f t="shared" si="79"/>
        <v>13380</v>
      </c>
      <c r="P208">
        <f t="shared" si="80"/>
        <v>96483</v>
      </c>
      <c r="Q208">
        <f t="shared" si="81"/>
        <v>0</v>
      </c>
      <c r="R208">
        <f t="shared" si="82"/>
        <v>0</v>
      </c>
      <c r="S208">
        <f t="shared" si="83"/>
        <v>5741</v>
      </c>
      <c r="T208">
        <f t="shared" si="84"/>
        <v>52477</v>
      </c>
      <c r="U208">
        <f t="shared" si="85"/>
        <v>22794</v>
      </c>
      <c r="V208">
        <f t="shared" si="86"/>
        <v>124967</v>
      </c>
      <c r="W208">
        <v>194149</v>
      </c>
      <c r="X208">
        <v>188521</v>
      </c>
      <c r="Y208">
        <f t="shared" si="87"/>
        <v>5628</v>
      </c>
      <c r="Z208">
        <v>39405</v>
      </c>
      <c r="AB208">
        <v>0</v>
      </c>
      <c r="AC208">
        <v>0</v>
      </c>
      <c r="AD208">
        <v>13316</v>
      </c>
      <c r="AE208">
        <v>5255</v>
      </c>
      <c r="AF208">
        <v>0</v>
      </c>
      <c r="AG208">
        <v>47422</v>
      </c>
      <c r="AH208">
        <v>53495</v>
      </c>
      <c r="AI208">
        <v>3164</v>
      </c>
      <c r="AJ208">
        <v>791</v>
      </c>
      <c r="AK208">
        <v>1524</v>
      </c>
      <c r="AL208">
        <v>2273</v>
      </c>
      <c r="AM208">
        <v>0</v>
      </c>
      <c r="AN208">
        <v>0</v>
      </c>
      <c r="AO208">
        <v>5779</v>
      </c>
      <c r="AP208">
        <v>2934</v>
      </c>
      <c r="AQ208">
        <v>0</v>
      </c>
      <c r="AR208">
        <v>147</v>
      </c>
      <c r="AS208">
        <v>271</v>
      </c>
      <c r="AT208">
        <v>0</v>
      </c>
      <c r="AU208">
        <v>0</v>
      </c>
      <c r="AV208">
        <v>0</v>
      </c>
      <c r="AW208">
        <v>0</v>
      </c>
      <c r="AX208">
        <v>-530</v>
      </c>
      <c r="AY208">
        <v>0</v>
      </c>
      <c r="AZ208">
        <v>0</v>
      </c>
      <c r="BA208">
        <v>9041</v>
      </c>
      <c r="BB208">
        <v>0</v>
      </c>
      <c r="BC208">
        <v>0</v>
      </c>
      <c r="BD208">
        <v>90215</v>
      </c>
      <c r="BE208">
        <v>2847</v>
      </c>
      <c r="BF208">
        <v>6994</v>
      </c>
      <c r="BG208">
        <v>0</v>
      </c>
      <c r="BH208">
        <v>0</v>
      </c>
      <c r="BI208">
        <v>0</v>
      </c>
      <c r="BJ208">
        <v>467</v>
      </c>
      <c r="BK208">
        <v>0</v>
      </c>
      <c r="BL208">
        <v>-201</v>
      </c>
      <c r="BM208">
        <v>1871</v>
      </c>
      <c r="BN208">
        <v>11542</v>
      </c>
      <c r="BO208">
        <v>23895</v>
      </c>
      <c r="BP208">
        <v>66639</v>
      </c>
      <c r="BQ208">
        <v>0</v>
      </c>
      <c r="BR208">
        <v>13380</v>
      </c>
      <c r="BS208">
        <v>0</v>
      </c>
      <c r="BT208">
        <v>0</v>
      </c>
      <c r="BU208">
        <v>89437</v>
      </c>
      <c r="BV208">
        <v>0</v>
      </c>
      <c r="BW208">
        <v>7000</v>
      </c>
      <c r="BX208">
        <v>46</v>
      </c>
      <c r="BY208">
        <v>0</v>
      </c>
      <c r="BZ208">
        <v>0</v>
      </c>
      <c r="CA208">
        <v>0</v>
      </c>
      <c r="CB208">
        <v>0</v>
      </c>
      <c r="CC208">
        <v>0</v>
      </c>
      <c r="CD208">
        <v>0</v>
      </c>
      <c r="CE208">
        <v>0</v>
      </c>
      <c r="CF208">
        <v>0</v>
      </c>
      <c r="CG208">
        <v>5741</v>
      </c>
      <c r="CH208">
        <v>77</v>
      </c>
      <c r="CI208">
        <v>40361</v>
      </c>
      <c r="CJ208">
        <v>1865</v>
      </c>
      <c r="CK208">
        <v>10174</v>
      </c>
    </row>
    <row r="209" spans="1:89" x14ac:dyDescent="0.35">
      <c r="A209" t="s">
        <v>197</v>
      </c>
      <c r="B209">
        <f t="shared" si="66"/>
        <v>2762</v>
      </c>
      <c r="C209">
        <f t="shared" si="67"/>
        <v>16498</v>
      </c>
      <c r="D209">
        <f t="shared" si="68"/>
        <v>50684</v>
      </c>
      <c r="E209">
        <f t="shared" si="69"/>
        <v>375</v>
      </c>
      <c r="F209">
        <f t="shared" si="70"/>
        <v>5945</v>
      </c>
      <c r="G209">
        <f t="shared" si="71"/>
        <v>297</v>
      </c>
      <c r="H209">
        <f t="shared" si="72"/>
        <v>13</v>
      </c>
      <c r="I209">
        <f t="shared" si="73"/>
        <v>2769</v>
      </c>
      <c r="J209">
        <f t="shared" si="74"/>
        <v>0</v>
      </c>
      <c r="K209">
        <f t="shared" si="75"/>
        <v>8032</v>
      </c>
      <c r="L209">
        <f t="shared" si="76"/>
        <v>7283</v>
      </c>
      <c r="M209">
        <f t="shared" si="77"/>
        <v>2435</v>
      </c>
      <c r="N209">
        <f t="shared" si="78"/>
        <v>38379</v>
      </c>
      <c r="O209">
        <f t="shared" si="79"/>
        <v>15239</v>
      </c>
      <c r="P209">
        <f t="shared" si="80"/>
        <v>25730</v>
      </c>
      <c r="Q209">
        <f t="shared" si="81"/>
        <v>0</v>
      </c>
      <c r="R209">
        <f t="shared" si="82"/>
        <v>0</v>
      </c>
      <c r="S209">
        <f t="shared" si="83"/>
        <v>6427</v>
      </c>
      <c r="T209">
        <f t="shared" si="84"/>
        <v>11317</v>
      </c>
      <c r="U209">
        <f t="shared" si="85"/>
        <v>19469</v>
      </c>
      <c r="V209">
        <f t="shared" si="86"/>
        <v>69944</v>
      </c>
      <c r="W209">
        <v>94812</v>
      </c>
      <c r="X209">
        <v>95784</v>
      </c>
      <c r="Y209">
        <f t="shared" si="87"/>
        <v>-972</v>
      </c>
      <c r="Z209">
        <v>24281</v>
      </c>
      <c r="AB209">
        <v>0</v>
      </c>
      <c r="AC209">
        <v>1512</v>
      </c>
      <c r="AD209">
        <v>1250</v>
      </c>
      <c r="AE209">
        <v>16498</v>
      </c>
      <c r="AF209">
        <v>0</v>
      </c>
      <c r="AG209">
        <v>30065</v>
      </c>
      <c r="AH209">
        <v>15192</v>
      </c>
      <c r="AI209">
        <v>491</v>
      </c>
      <c r="AJ209">
        <v>3162</v>
      </c>
      <c r="AK209">
        <v>1774</v>
      </c>
      <c r="AL209">
        <v>375</v>
      </c>
      <c r="AM209">
        <v>0</v>
      </c>
      <c r="AN209">
        <v>0</v>
      </c>
      <c r="AO209">
        <v>0</v>
      </c>
      <c r="AP209">
        <v>0</v>
      </c>
      <c r="AQ209">
        <v>5945</v>
      </c>
      <c r="AR209">
        <v>0</v>
      </c>
      <c r="AS209">
        <v>297</v>
      </c>
      <c r="AT209">
        <v>0</v>
      </c>
      <c r="AU209">
        <v>0</v>
      </c>
      <c r="AV209">
        <v>13</v>
      </c>
      <c r="AW209">
        <v>0</v>
      </c>
      <c r="AX209">
        <v>2769</v>
      </c>
      <c r="AY209">
        <v>0</v>
      </c>
      <c r="AZ209">
        <v>0</v>
      </c>
      <c r="BA209">
        <v>5762</v>
      </c>
      <c r="BB209">
        <v>0</v>
      </c>
      <c r="BC209">
        <v>0</v>
      </c>
      <c r="BD209">
        <v>0</v>
      </c>
      <c r="BE209">
        <v>0</v>
      </c>
      <c r="BF209">
        <v>2270</v>
      </c>
      <c r="BG209">
        <v>7254</v>
      </c>
      <c r="BH209">
        <v>0</v>
      </c>
      <c r="BI209">
        <v>0</v>
      </c>
      <c r="BJ209">
        <v>29</v>
      </c>
      <c r="BK209">
        <v>0</v>
      </c>
      <c r="BL209">
        <v>4</v>
      </c>
      <c r="BM209">
        <v>1080</v>
      </c>
      <c r="BN209">
        <v>1351</v>
      </c>
      <c r="BO209">
        <v>8881</v>
      </c>
      <c r="BP209">
        <v>27890</v>
      </c>
      <c r="BQ209">
        <v>1608</v>
      </c>
      <c r="BR209">
        <v>15239</v>
      </c>
      <c r="BS209">
        <v>0</v>
      </c>
      <c r="BT209">
        <v>0</v>
      </c>
      <c r="BU209">
        <v>25730</v>
      </c>
      <c r="BV209">
        <v>0</v>
      </c>
      <c r="BW209">
        <v>0</v>
      </c>
      <c r="BX209">
        <v>0</v>
      </c>
      <c r="BY209">
        <v>0</v>
      </c>
      <c r="BZ209">
        <v>0</v>
      </c>
      <c r="CA209">
        <v>0</v>
      </c>
      <c r="CB209">
        <v>0</v>
      </c>
      <c r="CC209">
        <v>0</v>
      </c>
      <c r="CD209">
        <v>0</v>
      </c>
      <c r="CE209">
        <v>0</v>
      </c>
      <c r="CF209">
        <v>0</v>
      </c>
      <c r="CG209">
        <v>6427</v>
      </c>
      <c r="CH209">
        <v>0</v>
      </c>
      <c r="CI209">
        <v>4558</v>
      </c>
      <c r="CJ209">
        <v>1598</v>
      </c>
      <c r="CK209">
        <v>5161</v>
      </c>
    </row>
    <row r="210" spans="1:89" x14ac:dyDescent="0.35">
      <c r="A210" t="s">
        <v>198</v>
      </c>
      <c r="B210">
        <f t="shared" si="66"/>
        <v>1903</v>
      </c>
      <c r="C210">
        <f t="shared" si="67"/>
        <v>11623</v>
      </c>
      <c r="D210">
        <f t="shared" si="68"/>
        <v>75418</v>
      </c>
      <c r="E210">
        <f t="shared" si="69"/>
        <v>818</v>
      </c>
      <c r="F210">
        <f t="shared" si="70"/>
        <v>0</v>
      </c>
      <c r="G210">
        <f t="shared" si="71"/>
        <v>4584</v>
      </c>
      <c r="H210">
        <f t="shared" si="72"/>
        <v>1261</v>
      </c>
      <c r="I210">
        <f t="shared" si="73"/>
        <v>-1283</v>
      </c>
      <c r="J210">
        <f t="shared" si="74"/>
        <v>-338</v>
      </c>
      <c r="K210">
        <f t="shared" si="75"/>
        <v>11545</v>
      </c>
      <c r="L210">
        <f t="shared" si="76"/>
        <v>4374</v>
      </c>
      <c r="M210">
        <f t="shared" si="77"/>
        <v>5178</v>
      </c>
      <c r="N210">
        <f t="shared" si="78"/>
        <v>54370</v>
      </c>
      <c r="O210">
        <f t="shared" si="79"/>
        <v>8836</v>
      </c>
      <c r="P210">
        <f t="shared" si="80"/>
        <v>23574</v>
      </c>
      <c r="Q210">
        <f t="shared" si="81"/>
        <v>0</v>
      </c>
      <c r="R210">
        <f t="shared" si="82"/>
        <v>1449</v>
      </c>
      <c r="S210">
        <f t="shared" si="83"/>
        <v>10829</v>
      </c>
      <c r="T210">
        <f t="shared" si="84"/>
        <v>16026</v>
      </c>
      <c r="U210">
        <f t="shared" si="85"/>
        <v>24936</v>
      </c>
      <c r="V210">
        <f t="shared" si="86"/>
        <v>88944</v>
      </c>
      <c r="W210">
        <v>130202</v>
      </c>
      <c r="X210">
        <v>127466</v>
      </c>
      <c r="Y210">
        <f t="shared" si="87"/>
        <v>2736</v>
      </c>
      <c r="Z210">
        <v>31794</v>
      </c>
      <c r="AB210">
        <v>0</v>
      </c>
      <c r="AC210">
        <v>920</v>
      </c>
      <c r="AD210">
        <v>983</v>
      </c>
      <c r="AE210">
        <v>11623</v>
      </c>
      <c r="AF210">
        <v>0</v>
      </c>
      <c r="AG210">
        <v>36567</v>
      </c>
      <c r="AH210">
        <v>30775</v>
      </c>
      <c r="AI210">
        <v>490</v>
      </c>
      <c r="AJ210">
        <v>2846</v>
      </c>
      <c r="AK210">
        <v>4740</v>
      </c>
      <c r="AL210">
        <v>769</v>
      </c>
      <c r="AM210">
        <v>49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4584</v>
      </c>
      <c r="AT210">
        <v>0</v>
      </c>
      <c r="AU210">
        <v>0</v>
      </c>
      <c r="AV210">
        <v>1261</v>
      </c>
      <c r="AW210">
        <v>-338</v>
      </c>
      <c r="AX210">
        <v>-1283</v>
      </c>
      <c r="AY210">
        <v>0</v>
      </c>
      <c r="AZ210">
        <v>0</v>
      </c>
      <c r="BA210">
        <v>7158</v>
      </c>
      <c r="BB210">
        <v>0</v>
      </c>
      <c r="BC210">
        <v>0</v>
      </c>
      <c r="BD210">
        <v>0</v>
      </c>
      <c r="BE210">
        <v>819</v>
      </c>
      <c r="BF210">
        <v>3568</v>
      </c>
      <c r="BG210">
        <v>4371</v>
      </c>
      <c r="BH210">
        <v>0</v>
      </c>
      <c r="BI210">
        <v>0</v>
      </c>
      <c r="BJ210">
        <v>3</v>
      </c>
      <c r="BK210">
        <v>0</v>
      </c>
      <c r="BL210">
        <v>0</v>
      </c>
      <c r="BM210">
        <v>0</v>
      </c>
      <c r="BN210">
        <v>5178</v>
      </c>
      <c r="BO210">
        <v>15165</v>
      </c>
      <c r="BP210">
        <v>33910</v>
      </c>
      <c r="BQ210">
        <v>5295</v>
      </c>
      <c r="BR210">
        <v>8836</v>
      </c>
      <c r="BS210">
        <v>0</v>
      </c>
      <c r="BT210">
        <v>0</v>
      </c>
      <c r="BU210">
        <v>23574</v>
      </c>
      <c r="BV210">
        <v>0</v>
      </c>
      <c r="BW210">
        <v>0</v>
      </c>
      <c r="BX210">
        <v>0</v>
      </c>
      <c r="BY210">
        <v>0</v>
      </c>
      <c r="BZ210">
        <v>0</v>
      </c>
      <c r="CA210">
        <v>0</v>
      </c>
      <c r="CB210">
        <v>0</v>
      </c>
      <c r="CC210">
        <v>0</v>
      </c>
      <c r="CD210">
        <v>0</v>
      </c>
      <c r="CE210">
        <v>0</v>
      </c>
      <c r="CF210">
        <v>1449</v>
      </c>
      <c r="CG210">
        <v>10829</v>
      </c>
      <c r="CH210">
        <v>0</v>
      </c>
      <c r="CI210">
        <v>4830</v>
      </c>
      <c r="CJ210">
        <v>7519</v>
      </c>
      <c r="CK210">
        <v>3677</v>
      </c>
    </row>
    <row r="211" spans="1:89" x14ac:dyDescent="0.35">
      <c r="A211" t="s">
        <v>199</v>
      </c>
      <c r="B211">
        <f t="shared" si="66"/>
        <v>155</v>
      </c>
      <c r="C211">
        <f t="shared" si="67"/>
        <v>6456</v>
      </c>
      <c r="D211">
        <f t="shared" si="68"/>
        <v>35138</v>
      </c>
      <c r="E211">
        <f t="shared" si="69"/>
        <v>74</v>
      </c>
      <c r="F211">
        <f t="shared" si="70"/>
        <v>352</v>
      </c>
      <c r="G211">
        <f t="shared" si="71"/>
        <v>8619</v>
      </c>
      <c r="H211">
        <f t="shared" si="72"/>
        <v>0</v>
      </c>
      <c r="I211">
        <f t="shared" si="73"/>
        <v>-1072</v>
      </c>
      <c r="J211">
        <f t="shared" si="74"/>
        <v>96</v>
      </c>
      <c r="K211">
        <f t="shared" si="75"/>
        <v>1181</v>
      </c>
      <c r="L211">
        <f t="shared" si="76"/>
        <v>1177</v>
      </c>
      <c r="M211">
        <f t="shared" si="77"/>
        <v>5200</v>
      </c>
      <c r="N211">
        <f t="shared" si="78"/>
        <v>15990</v>
      </c>
      <c r="O211">
        <f t="shared" si="79"/>
        <v>5997</v>
      </c>
      <c r="P211">
        <f t="shared" si="80"/>
        <v>20545</v>
      </c>
      <c r="Q211">
        <f t="shared" si="81"/>
        <v>1</v>
      </c>
      <c r="R211">
        <f t="shared" si="82"/>
        <v>0</v>
      </c>
      <c r="S211">
        <f t="shared" si="83"/>
        <v>7302</v>
      </c>
      <c r="T211">
        <f t="shared" si="84"/>
        <v>7542</v>
      </c>
      <c r="U211">
        <f t="shared" si="85"/>
        <v>18861</v>
      </c>
      <c r="V211">
        <f t="shared" si="86"/>
        <v>41749</v>
      </c>
      <c r="W211">
        <v>62430</v>
      </c>
      <c r="X211">
        <v>61730</v>
      </c>
      <c r="Y211">
        <f t="shared" si="87"/>
        <v>700</v>
      </c>
      <c r="Z211">
        <v>18835</v>
      </c>
      <c r="AB211">
        <v>0</v>
      </c>
      <c r="AC211">
        <v>0</v>
      </c>
      <c r="AD211">
        <v>155</v>
      </c>
      <c r="AE211">
        <v>6456</v>
      </c>
      <c r="AF211">
        <v>0</v>
      </c>
      <c r="AG211">
        <v>15361</v>
      </c>
      <c r="AH211">
        <v>10262</v>
      </c>
      <c r="AI211">
        <v>219</v>
      </c>
      <c r="AJ211">
        <v>165</v>
      </c>
      <c r="AK211">
        <v>9131</v>
      </c>
      <c r="AL211">
        <v>74</v>
      </c>
      <c r="AM211">
        <v>0</v>
      </c>
      <c r="AN211">
        <v>0</v>
      </c>
      <c r="AO211">
        <v>156</v>
      </c>
      <c r="AP211">
        <v>196</v>
      </c>
      <c r="AQ211">
        <v>0</v>
      </c>
      <c r="AR211">
        <v>0</v>
      </c>
      <c r="AS211">
        <v>8619</v>
      </c>
      <c r="AT211">
        <v>0</v>
      </c>
      <c r="AU211">
        <v>0</v>
      </c>
      <c r="AV211">
        <v>0</v>
      </c>
      <c r="AW211">
        <v>0</v>
      </c>
      <c r="AX211">
        <v>-1072</v>
      </c>
      <c r="AY211">
        <v>96</v>
      </c>
      <c r="AZ211">
        <v>0</v>
      </c>
      <c r="BA211">
        <v>476</v>
      </c>
      <c r="BB211">
        <v>0</v>
      </c>
      <c r="BC211">
        <v>0</v>
      </c>
      <c r="BD211">
        <v>0</v>
      </c>
      <c r="BE211">
        <v>0</v>
      </c>
      <c r="BF211">
        <v>705</v>
      </c>
      <c r="BG211">
        <v>1012</v>
      </c>
      <c r="BH211">
        <v>0</v>
      </c>
      <c r="BI211">
        <v>0</v>
      </c>
      <c r="BJ211">
        <v>165</v>
      </c>
      <c r="BK211">
        <v>0</v>
      </c>
      <c r="BL211">
        <v>46</v>
      </c>
      <c r="BM211">
        <v>18</v>
      </c>
      <c r="BN211">
        <v>5136</v>
      </c>
      <c r="BO211">
        <v>11008</v>
      </c>
      <c r="BP211">
        <v>4174</v>
      </c>
      <c r="BQ211">
        <v>808</v>
      </c>
      <c r="BR211">
        <v>5997</v>
      </c>
      <c r="BS211">
        <v>0</v>
      </c>
      <c r="BT211">
        <v>0</v>
      </c>
      <c r="BU211">
        <v>20545</v>
      </c>
      <c r="BV211">
        <v>0</v>
      </c>
      <c r="BW211">
        <v>0</v>
      </c>
      <c r="BX211">
        <v>0</v>
      </c>
      <c r="BY211">
        <v>0</v>
      </c>
      <c r="BZ211">
        <v>0</v>
      </c>
      <c r="CA211">
        <v>1</v>
      </c>
      <c r="CB211">
        <v>0</v>
      </c>
      <c r="CC211">
        <v>0</v>
      </c>
      <c r="CD211">
        <v>0</v>
      </c>
      <c r="CE211">
        <v>0</v>
      </c>
      <c r="CF211">
        <v>0</v>
      </c>
      <c r="CG211">
        <v>7302</v>
      </c>
      <c r="CH211">
        <v>0</v>
      </c>
      <c r="CI211">
        <v>1845</v>
      </c>
      <c r="CJ211">
        <v>1526</v>
      </c>
      <c r="CK211">
        <v>4171</v>
      </c>
    </row>
    <row r="212" spans="1:89" x14ac:dyDescent="0.35">
      <c r="A212" t="s">
        <v>200</v>
      </c>
      <c r="B212">
        <f t="shared" si="66"/>
        <v>1185</v>
      </c>
      <c r="C212">
        <f t="shared" si="67"/>
        <v>3564</v>
      </c>
      <c r="D212">
        <f t="shared" si="68"/>
        <v>39367</v>
      </c>
      <c r="E212">
        <f t="shared" si="69"/>
        <v>702</v>
      </c>
      <c r="F212">
        <f t="shared" si="70"/>
        <v>477</v>
      </c>
      <c r="G212">
        <f t="shared" si="71"/>
        <v>772</v>
      </c>
      <c r="H212">
        <f t="shared" si="72"/>
        <v>0</v>
      </c>
      <c r="I212">
        <f t="shared" si="73"/>
        <v>6959</v>
      </c>
      <c r="J212">
        <f t="shared" si="74"/>
        <v>0</v>
      </c>
      <c r="K212">
        <f t="shared" si="75"/>
        <v>5817</v>
      </c>
      <c r="L212">
        <f t="shared" si="76"/>
        <v>15602</v>
      </c>
      <c r="M212">
        <f t="shared" si="77"/>
        <v>4598</v>
      </c>
      <c r="N212">
        <f t="shared" si="78"/>
        <v>35342</v>
      </c>
      <c r="O212">
        <f t="shared" si="79"/>
        <v>10572</v>
      </c>
      <c r="P212">
        <f t="shared" si="80"/>
        <v>23017</v>
      </c>
      <c r="Q212">
        <f t="shared" si="81"/>
        <v>0</v>
      </c>
      <c r="R212">
        <f t="shared" si="82"/>
        <v>0</v>
      </c>
      <c r="S212">
        <f t="shared" si="83"/>
        <v>4142</v>
      </c>
      <c r="T212">
        <f t="shared" si="84"/>
        <v>5971</v>
      </c>
      <c r="U212">
        <f t="shared" si="85"/>
        <v>5864</v>
      </c>
      <c r="V212">
        <f t="shared" si="86"/>
        <v>44116</v>
      </c>
      <c r="W212">
        <v>81136</v>
      </c>
      <c r="X212">
        <v>73438</v>
      </c>
      <c r="Y212">
        <f t="shared" si="87"/>
        <v>7698</v>
      </c>
      <c r="Z212">
        <v>19031</v>
      </c>
      <c r="AB212">
        <v>1138</v>
      </c>
      <c r="AC212">
        <v>0</v>
      </c>
      <c r="AD212">
        <v>47</v>
      </c>
      <c r="AE212">
        <v>3564</v>
      </c>
      <c r="AF212">
        <v>0</v>
      </c>
      <c r="AG212">
        <v>20952</v>
      </c>
      <c r="AH212">
        <v>9579</v>
      </c>
      <c r="AI212">
        <v>0</v>
      </c>
      <c r="AJ212">
        <v>7648</v>
      </c>
      <c r="AK212">
        <v>1188</v>
      </c>
      <c r="AL212">
        <v>702</v>
      </c>
      <c r="AM212">
        <v>0</v>
      </c>
      <c r="AN212">
        <v>0</v>
      </c>
      <c r="AO212">
        <v>0</v>
      </c>
      <c r="AP212">
        <v>477</v>
      </c>
      <c r="AQ212">
        <v>0</v>
      </c>
      <c r="AR212">
        <v>0</v>
      </c>
      <c r="AS212">
        <v>772</v>
      </c>
      <c r="AT212">
        <v>0</v>
      </c>
      <c r="AU212">
        <v>0</v>
      </c>
      <c r="AV212">
        <v>0</v>
      </c>
      <c r="AW212">
        <v>0</v>
      </c>
      <c r="AX212">
        <v>6959</v>
      </c>
      <c r="AY212">
        <v>0</v>
      </c>
      <c r="AZ212">
        <v>0</v>
      </c>
      <c r="BA212">
        <v>74</v>
      </c>
      <c r="BB212">
        <v>0</v>
      </c>
      <c r="BC212">
        <v>0</v>
      </c>
      <c r="BD212">
        <v>0</v>
      </c>
      <c r="BE212">
        <v>0</v>
      </c>
      <c r="BF212">
        <v>5743</v>
      </c>
      <c r="BG212">
        <v>16403</v>
      </c>
      <c r="BH212">
        <v>0</v>
      </c>
      <c r="BI212">
        <v>0</v>
      </c>
      <c r="BJ212">
        <v>-801</v>
      </c>
      <c r="BK212">
        <v>0</v>
      </c>
      <c r="BL212">
        <v>1653</v>
      </c>
      <c r="BM212">
        <v>-1361</v>
      </c>
      <c r="BN212">
        <v>4306</v>
      </c>
      <c r="BO212">
        <v>24467</v>
      </c>
      <c r="BP212">
        <v>0</v>
      </c>
      <c r="BQ212">
        <v>10875</v>
      </c>
      <c r="BR212">
        <v>10572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23017</v>
      </c>
      <c r="BY212">
        <v>0</v>
      </c>
      <c r="BZ212">
        <v>0</v>
      </c>
      <c r="CA212">
        <v>0</v>
      </c>
      <c r="CB212">
        <v>0</v>
      </c>
      <c r="CC212">
        <v>0</v>
      </c>
      <c r="CD212">
        <v>0</v>
      </c>
      <c r="CE212">
        <v>0</v>
      </c>
      <c r="CF212">
        <v>0</v>
      </c>
      <c r="CG212">
        <v>4142</v>
      </c>
      <c r="CH212">
        <v>0</v>
      </c>
      <c r="CI212">
        <v>4483</v>
      </c>
      <c r="CJ212">
        <v>-883</v>
      </c>
      <c r="CK212">
        <v>2371</v>
      </c>
    </row>
    <row r="213" spans="1:89" x14ac:dyDescent="0.35">
      <c r="A213" t="s">
        <v>201</v>
      </c>
      <c r="B213">
        <f t="shared" si="66"/>
        <v>9238</v>
      </c>
      <c r="C213">
        <f t="shared" si="67"/>
        <v>27020</v>
      </c>
      <c r="D213">
        <f t="shared" si="68"/>
        <v>83505</v>
      </c>
      <c r="E213">
        <f t="shared" si="69"/>
        <v>525</v>
      </c>
      <c r="F213">
        <f t="shared" si="70"/>
        <v>0</v>
      </c>
      <c r="G213">
        <f t="shared" si="71"/>
        <v>11740</v>
      </c>
      <c r="H213">
        <f t="shared" si="72"/>
        <v>0</v>
      </c>
      <c r="I213">
        <f t="shared" si="73"/>
        <v>534</v>
      </c>
      <c r="J213">
        <f t="shared" si="74"/>
        <v>0</v>
      </c>
      <c r="K213">
        <f t="shared" si="75"/>
        <v>1715</v>
      </c>
      <c r="L213">
        <f t="shared" si="76"/>
        <v>98</v>
      </c>
      <c r="M213">
        <f t="shared" si="77"/>
        <v>12451</v>
      </c>
      <c r="N213">
        <f t="shared" si="78"/>
        <v>54665</v>
      </c>
      <c r="O213">
        <f t="shared" si="79"/>
        <v>10189</v>
      </c>
      <c r="P213">
        <f t="shared" si="80"/>
        <v>68343</v>
      </c>
      <c r="Q213">
        <f t="shared" si="81"/>
        <v>13</v>
      </c>
      <c r="R213">
        <f t="shared" si="82"/>
        <v>0</v>
      </c>
      <c r="S213">
        <f t="shared" si="83"/>
        <v>2170</v>
      </c>
      <c r="T213">
        <f t="shared" si="84"/>
        <v>11433</v>
      </c>
      <c r="U213">
        <f t="shared" si="85"/>
        <v>55955</v>
      </c>
      <c r="V213">
        <f t="shared" si="86"/>
        <v>119763</v>
      </c>
      <c r="W213">
        <v>93805</v>
      </c>
      <c r="X213">
        <v>88278</v>
      </c>
      <c r="Y213">
        <f t="shared" si="87"/>
        <v>5527</v>
      </c>
      <c r="Z213">
        <v>29969</v>
      </c>
      <c r="AB213">
        <v>0</v>
      </c>
      <c r="AC213">
        <v>-68</v>
      </c>
      <c r="AD213">
        <v>9306</v>
      </c>
      <c r="AE213">
        <v>27020</v>
      </c>
      <c r="AF213">
        <v>0</v>
      </c>
      <c r="AG213">
        <v>31024</v>
      </c>
      <c r="AH213">
        <v>50203</v>
      </c>
      <c r="AI213">
        <v>98</v>
      </c>
      <c r="AJ213">
        <v>1511</v>
      </c>
      <c r="AK213">
        <v>669</v>
      </c>
      <c r="AL213">
        <v>482</v>
      </c>
      <c r="AM213">
        <v>43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11740</v>
      </c>
      <c r="AT213">
        <v>0</v>
      </c>
      <c r="AU213">
        <v>0</v>
      </c>
      <c r="AV213">
        <v>0</v>
      </c>
      <c r="AW213">
        <v>0</v>
      </c>
      <c r="AX213">
        <v>534</v>
      </c>
      <c r="AY213">
        <v>0</v>
      </c>
      <c r="AZ213">
        <v>0</v>
      </c>
      <c r="BA213">
        <v>-100</v>
      </c>
      <c r="BB213">
        <v>0</v>
      </c>
      <c r="BC213">
        <v>0</v>
      </c>
      <c r="BD213">
        <v>0</v>
      </c>
      <c r="BE213">
        <v>0</v>
      </c>
      <c r="BF213">
        <v>1815</v>
      </c>
      <c r="BG213">
        <v>0</v>
      </c>
      <c r="BH213">
        <v>0</v>
      </c>
      <c r="BI213">
        <v>0</v>
      </c>
      <c r="BJ213">
        <v>98</v>
      </c>
      <c r="BK213">
        <v>0</v>
      </c>
      <c r="BL213">
        <v>0</v>
      </c>
      <c r="BM213">
        <v>0</v>
      </c>
      <c r="BN213">
        <v>12451</v>
      </c>
      <c r="BO213">
        <v>35027</v>
      </c>
      <c r="BP213">
        <v>13641</v>
      </c>
      <c r="BQ213">
        <v>5997</v>
      </c>
      <c r="BR213">
        <v>10189</v>
      </c>
      <c r="BS213">
        <v>0</v>
      </c>
      <c r="BT213">
        <v>0</v>
      </c>
      <c r="BU213">
        <v>68343</v>
      </c>
      <c r="BV213">
        <v>0</v>
      </c>
      <c r="BW213">
        <v>0</v>
      </c>
      <c r="BX213">
        <v>0</v>
      </c>
      <c r="BY213">
        <v>0</v>
      </c>
      <c r="BZ213">
        <v>13</v>
      </c>
      <c r="CA213">
        <v>0</v>
      </c>
      <c r="CB213">
        <v>0</v>
      </c>
      <c r="CC213">
        <v>0</v>
      </c>
      <c r="CD213">
        <v>0</v>
      </c>
      <c r="CE213">
        <v>0</v>
      </c>
      <c r="CF213">
        <v>0</v>
      </c>
      <c r="CG213">
        <v>2170</v>
      </c>
      <c r="CH213">
        <v>0</v>
      </c>
      <c r="CI213">
        <v>0</v>
      </c>
      <c r="CJ213">
        <v>0</v>
      </c>
      <c r="CK213">
        <v>11433</v>
      </c>
    </row>
    <row r="214" spans="1:89" x14ac:dyDescent="0.35">
      <c r="A214" t="s">
        <v>202</v>
      </c>
      <c r="B214">
        <f t="shared" si="66"/>
        <v>4994</v>
      </c>
      <c r="C214">
        <f t="shared" si="67"/>
        <v>20813</v>
      </c>
      <c r="D214">
        <f t="shared" si="68"/>
        <v>194545</v>
      </c>
      <c r="E214">
        <f t="shared" si="69"/>
        <v>3454</v>
      </c>
      <c r="F214">
        <f t="shared" si="70"/>
        <v>5094</v>
      </c>
      <c r="G214">
        <f t="shared" si="71"/>
        <v>8643</v>
      </c>
      <c r="H214">
        <f t="shared" si="72"/>
        <v>0</v>
      </c>
      <c r="I214">
        <f t="shared" si="73"/>
        <v>14023</v>
      </c>
      <c r="J214">
        <f t="shared" si="74"/>
        <v>2</v>
      </c>
      <c r="K214">
        <f t="shared" si="75"/>
        <v>12874</v>
      </c>
      <c r="L214">
        <f t="shared" si="76"/>
        <v>20706</v>
      </c>
      <c r="M214">
        <f t="shared" si="77"/>
        <v>20489</v>
      </c>
      <c r="N214">
        <f t="shared" si="78"/>
        <v>180376</v>
      </c>
      <c r="O214">
        <f t="shared" si="79"/>
        <v>9686</v>
      </c>
      <c r="P214">
        <f t="shared" si="80"/>
        <v>72094</v>
      </c>
      <c r="Q214">
        <f t="shared" si="81"/>
        <v>0</v>
      </c>
      <c r="R214">
        <f t="shared" si="82"/>
        <v>0</v>
      </c>
      <c r="S214">
        <f t="shared" si="83"/>
        <v>11589</v>
      </c>
      <c r="T214">
        <f t="shared" si="84"/>
        <v>31889</v>
      </c>
      <c r="U214">
        <f t="shared" si="85"/>
        <v>47766</v>
      </c>
      <c r="V214">
        <f t="shared" si="86"/>
        <v>220352</v>
      </c>
      <c r="W214">
        <v>220586</v>
      </c>
      <c r="X214">
        <v>212520</v>
      </c>
      <c r="Y214">
        <f t="shared" si="87"/>
        <v>8066</v>
      </c>
      <c r="Z214">
        <v>57924</v>
      </c>
      <c r="AB214">
        <v>0</v>
      </c>
      <c r="AC214">
        <v>4524</v>
      </c>
      <c r="AD214">
        <v>470</v>
      </c>
      <c r="AE214">
        <v>20813</v>
      </c>
      <c r="AF214">
        <v>0</v>
      </c>
      <c r="AG214">
        <v>83143</v>
      </c>
      <c r="AH214">
        <v>87802</v>
      </c>
      <c r="AI214">
        <v>815</v>
      </c>
      <c r="AJ214">
        <v>18682</v>
      </c>
      <c r="AK214">
        <v>4103</v>
      </c>
      <c r="AL214">
        <v>3454</v>
      </c>
      <c r="AM214">
        <v>0</v>
      </c>
      <c r="AN214">
        <v>0</v>
      </c>
      <c r="AO214">
        <v>5094</v>
      </c>
      <c r="AP214">
        <v>0</v>
      </c>
      <c r="AQ214">
        <v>0</v>
      </c>
      <c r="AR214">
        <v>0</v>
      </c>
      <c r="AS214">
        <v>8643</v>
      </c>
      <c r="AT214">
        <v>0</v>
      </c>
      <c r="AU214">
        <v>0</v>
      </c>
      <c r="AV214">
        <v>0</v>
      </c>
      <c r="AW214">
        <v>0</v>
      </c>
      <c r="AX214">
        <v>14023</v>
      </c>
      <c r="AY214">
        <v>2</v>
      </c>
      <c r="AZ214">
        <v>0</v>
      </c>
      <c r="BA214">
        <v>5166</v>
      </c>
      <c r="BB214">
        <v>0</v>
      </c>
      <c r="BC214">
        <v>0</v>
      </c>
      <c r="BD214">
        <v>0</v>
      </c>
      <c r="BE214">
        <v>6902</v>
      </c>
      <c r="BF214">
        <v>806</v>
      </c>
      <c r="BG214">
        <v>17385</v>
      </c>
      <c r="BH214">
        <v>0</v>
      </c>
      <c r="BI214">
        <v>0</v>
      </c>
      <c r="BJ214">
        <v>3321</v>
      </c>
      <c r="BK214">
        <v>0</v>
      </c>
      <c r="BL214">
        <v>9678</v>
      </c>
      <c r="BM214">
        <v>-7374</v>
      </c>
      <c r="BN214">
        <v>18185</v>
      </c>
      <c r="BO214">
        <v>38427</v>
      </c>
      <c r="BP214">
        <v>131441</v>
      </c>
      <c r="BQ214">
        <v>10508</v>
      </c>
      <c r="BR214">
        <v>9686</v>
      </c>
      <c r="BS214">
        <v>0</v>
      </c>
      <c r="BT214">
        <v>0</v>
      </c>
      <c r="BU214">
        <v>72094</v>
      </c>
      <c r="BV214">
        <v>0</v>
      </c>
      <c r="BW214">
        <v>0</v>
      </c>
      <c r="BX214">
        <v>0</v>
      </c>
      <c r="BY214">
        <v>0</v>
      </c>
      <c r="BZ214">
        <v>0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11589</v>
      </c>
      <c r="CH214">
        <v>0</v>
      </c>
      <c r="CI214">
        <v>17168</v>
      </c>
      <c r="CJ214">
        <v>5682</v>
      </c>
      <c r="CK214">
        <v>9039</v>
      </c>
    </row>
    <row r="215" spans="1:89" x14ac:dyDescent="0.35">
      <c r="A215" t="s">
        <v>203</v>
      </c>
      <c r="B215">
        <f t="shared" si="66"/>
        <v>2643</v>
      </c>
      <c r="C215">
        <f t="shared" si="67"/>
        <v>5478</v>
      </c>
      <c r="D215">
        <f t="shared" si="68"/>
        <v>59391</v>
      </c>
      <c r="E215">
        <f t="shared" si="69"/>
        <v>148</v>
      </c>
      <c r="F215">
        <f t="shared" si="70"/>
        <v>2366</v>
      </c>
      <c r="G215">
        <f t="shared" si="71"/>
        <v>4173</v>
      </c>
      <c r="H215">
        <f t="shared" si="72"/>
        <v>0</v>
      </c>
      <c r="I215">
        <f t="shared" si="73"/>
        <v>953</v>
      </c>
      <c r="J215">
        <f t="shared" si="74"/>
        <v>0</v>
      </c>
      <c r="K215">
        <f t="shared" si="75"/>
        <v>5588</v>
      </c>
      <c r="L215">
        <f t="shared" si="76"/>
        <v>427</v>
      </c>
      <c r="M215">
        <f t="shared" si="77"/>
        <v>2436</v>
      </c>
      <c r="N215">
        <f t="shared" si="78"/>
        <v>41755</v>
      </c>
      <c r="O215">
        <f t="shared" si="79"/>
        <v>11006</v>
      </c>
      <c r="P215">
        <f t="shared" si="80"/>
        <v>25167</v>
      </c>
      <c r="Q215">
        <f t="shared" si="81"/>
        <v>0</v>
      </c>
      <c r="R215">
        <f t="shared" si="82"/>
        <v>0</v>
      </c>
      <c r="S215">
        <f t="shared" si="83"/>
        <v>2437</v>
      </c>
      <c r="T215">
        <f t="shared" si="84"/>
        <v>3236</v>
      </c>
      <c r="U215">
        <f t="shared" si="85"/>
        <v>15850</v>
      </c>
      <c r="V215">
        <f t="shared" si="86"/>
        <v>67512</v>
      </c>
      <c r="W215">
        <v>94700</v>
      </c>
      <c r="X215">
        <v>92675</v>
      </c>
      <c r="Y215">
        <f t="shared" si="87"/>
        <v>2025</v>
      </c>
      <c r="Z215">
        <v>25824</v>
      </c>
      <c r="AB215">
        <v>0</v>
      </c>
      <c r="AC215">
        <v>237</v>
      </c>
      <c r="AD215">
        <v>2406</v>
      </c>
      <c r="AE215">
        <v>5478</v>
      </c>
      <c r="AF215">
        <v>0</v>
      </c>
      <c r="AG215">
        <v>34518</v>
      </c>
      <c r="AH215">
        <v>23668</v>
      </c>
      <c r="AI215">
        <v>347</v>
      </c>
      <c r="AJ215">
        <v>750</v>
      </c>
      <c r="AK215">
        <v>108</v>
      </c>
      <c r="AL215">
        <v>148</v>
      </c>
      <c r="AM215">
        <v>0</v>
      </c>
      <c r="AN215">
        <v>0</v>
      </c>
      <c r="AO215">
        <v>2366</v>
      </c>
      <c r="AP215">
        <v>0</v>
      </c>
      <c r="AQ215">
        <v>0</v>
      </c>
      <c r="AR215">
        <v>0</v>
      </c>
      <c r="AS215">
        <v>4173</v>
      </c>
      <c r="AT215">
        <v>0</v>
      </c>
      <c r="AU215">
        <v>0</v>
      </c>
      <c r="AV215">
        <v>0</v>
      </c>
      <c r="AW215">
        <v>0</v>
      </c>
      <c r="AX215">
        <v>953</v>
      </c>
      <c r="AY215">
        <v>0</v>
      </c>
      <c r="AZ215">
        <v>0</v>
      </c>
      <c r="BA215">
        <v>6</v>
      </c>
      <c r="BB215">
        <v>0</v>
      </c>
      <c r="BC215">
        <v>0</v>
      </c>
      <c r="BD215">
        <v>3891</v>
      </c>
      <c r="BE215">
        <v>0</v>
      </c>
      <c r="BF215">
        <v>1691</v>
      </c>
      <c r="BG215">
        <v>0</v>
      </c>
      <c r="BH215">
        <v>0</v>
      </c>
      <c r="BI215">
        <v>0</v>
      </c>
      <c r="BJ215">
        <v>427</v>
      </c>
      <c r="BK215">
        <v>0</v>
      </c>
      <c r="BL215">
        <v>0</v>
      </c>
      <c r="BM215">
        <v>0</v>
      </c>
      <c r="BN215">
        <v>2436</v>
      </c>
      <c r="BO215">
        <v>33404</v>
      </c>
      <c r="BP215">
        <v>8351</v>
      </c>
      <c r="BQ215">
        <v>0</v>
      </c>
      <c r="BR215">
        <v>11006</v>
      </c>
      <c r="BS215">
        <v>0</v>
      </c>
      <c r="BT215">
        <v>0</v>
      </c>
      <c r="BU215">
        <v>25167</v>
      </c>
      <c r="BV215">
        <v>0</v>
      </c>
      <c r="BW215">
        <v>0</v>
      </c>
      <c r="BX215">
        <v>0</v>
      </c>
      <c r="BY215">
        <v>0</v>
      </c>
      <c r="BZ215">
        <v>0</v>
      </c>
      <c r="CA215">
        <v>0</v>
      </c>
      <c r="CB215">
        <v>0</v>
      </c>
      <c r="CC215">
        <v>0</v>
      </c>
      <c r="CD215">
        <v>0</v>
      </c>
      <c r="CE215">
        <v>0</v>
      </c>
      <c r="CF215">
        <v>0</v>
      </c>
      <c r="CG215">
        <v>2437</v>
      </c>
      <c r="CH215">
        <v>0</v>
      </c>
      <c r="CI215">
        <v>0</v>
      </c>
      <c r="CJ215">
        <v>0</v>
      </c>
      <c r="CK215">
        <v>3236</v>
      </c>
    </row>
    <row r="216" spans="1:89" x14ac:dyDescent="0.35">
      <c r="A216" t="s">
        <v>204</v>
      </c>
      <c r="B216">
        <f t="shared" si="66"/>
        <v>1681</v>
      </c>
      <c r="C216">
        <f t="shared" si="67"/>
        <v>1395</v>
      </c>
      <c r="D216">
        <f t="shared" si="68"/>
        <v>31766</v>
      </c>
      <c r="E216">
        <f t="shared" si="69"/>
        <v>1211</v>
      </c>
      <c r="F216">
        <f t="shared" si="70"/>
        <v>0</v>
      </c>
      <c r="G216">
        <f t="shared" si="71"/>
        <v>489</v>
      </c>
      <c r="H216">
        <f t="shared" si="72"/>
        <v>0</v>
      </c>
      <c r="I216">
        <f t="shared" si="73"/>
        <v>0</v>
      </c>
      <c r="J216">
        <f t="shared" si="74"/>
        <v>0</v>
      </c>
      <c r="K216">
        <f t="shared" si="75"/>
        <v>13956</v>
      </c>
      <c r="L216">
        <f t="shared" si="76"/>
        <v>494</v>
      </c>
      <c r="M216">
        <f t="shared" si="77"/>
        <v>415</v>
      </c>
      <c r="N216">
        <f t="shared" si="78"/>
        <v>12089</v>
      </c>
      <c r="O216">
        <f t="shared" si="79"/>
        <v>3115</v>
      </c>
      <c r="P216">
        <f t="shared" si="80"/>
        <v>29785</v>
      </c>
      <c r="Q216">
        <f t="shared" si="81"/>
        <v>14</v>
      </c>
      <c r="R216">
        <f t="shared" si="82"/>
        <v>1</v>
      </c>
      <c r="S216">
        <f t="shared" si="83"/>
        <v>3554</v>
      </c>
      <c r="T216">
        <f t="shared" si="84"/>
        <v>2850</v>
      </c>
      <c r="U216">
        <f t="shared" si="85"/>
        <v>20850</v>
      </c>
      <c r="V216">
        <f t="shared" si="86"/>
        <v>34842</v>
      </c>
      <c r="W216">
        <v>36732</v>
      </c>
      <c r="X216">
        <v>30863</v>
      </c>
      <c r="Y216">
        <f t="shared" si="87"/>
        <v>5869</v>
      </c>
      <c r="Z216">
        <v>9694</v>
      </c>
      <c r="AB216">
        <v>0</v>
      </c>
      <c r="AC216">
        <v>0</v>
      </c>
      <c r="AD216">
        <v>1681</v>
      </c>
      <c r="AE216">
        <v>1395</v>
      </c>
      <c r="AF216">
        <v>1682</v>
      </c>
      <c r="AG216">
        <v>16974</v>
      </c>
      <c r="AH216">
        <v>12948</v>
      </c>
      <c r="AI216">
        <v>38</v>
      </c>
      <c r="AJ216">
        <v>124</v>
      </c>
      <c r="AK216">
        <v>0</v>
      </c>
      <c r="AL216">
        <v>1211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489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12130</v>
      </c>
      <c r="BB216">
        <v>0</v>
      </c>
      <c r="BC216">
        <v>0</v>
      </c>
      <c r="BD216">
        <v>0</v>
      </c>
      <c r="BE216">
        <v>0</v>
      </c>
      <c r="BF216">
        <v>1826</v>
      </c>
      <c r="BG216">
        <v>0</v>
      </c>
      <c r="BH216">
        <v>0</v>
      </c>
      <c r="BI216">
        <v>0</v>
      </c>
      <c r="BJ216">
        <v>494</v>
      </c>
      <c r="BK216">
        <v>0</v>
      </c>
      <c r="BL216">
        <v>0</v>
      </c>
      <c r="BM216">
        <v>23</v>
      </c>
      <c r="BN216">
        <v>392</v>
      </c>
      <c r="BO216">
        <v>2841</v>
      </c>
      <c r="BP216">
        <v>7876</v>
      </c>
      <c r="BQ216">
        <v>1372</v>
      </c>
      <c r="BR216">
        <v>3115</v>
      </c>
      <c r="BS216">
        <v>0</v>
      </c>
      <c r="BT216">
        <v>0</v>
      </c>
      <c r="BU216">
        <v>29785</v>
      </c>
      <c r="BV216">
        <v>0</v>
      </c>
      <c r="BW216">
        <v>0</v>
      </c>
      <c r="BX216">
        <v>0</v>
      </c>
      <c r="BY216">
        <v>0</v>
      </c>
      <c r="BZ216">
        <v>0</v>
      </c>
      <c r="CA216">
        <v>14</v>
      </c>
      <c r="CB216">
        <v>0</v>
      </c>
      <c r="CC216">
        <v>0</v>
      </c>
      <c r="CD216">
        <v>0</v>
      </c>
      <c r="CE216">
        <v>0</v>
      </c>
      <c r="CF216">
        <v>1</v>
      </c>
      <c r="CG216">
        <v>3554</v>
      </c>
      <c r="CH216">
        <v>0</v>
      </c>
      <c r="CI216">
        <v>702</v>
      </c>
      <c r="CJ216">
        <v>483</v>
      </c>
      <c r="CK216">
        <v>1665</v>
      </c>
    </row>
    <row r="217" spans="1:89" x14ac:dyDescent="0.35">
      <c r="A217" t="s">
        <v>205</v>
      </c>
      <c r="B217">
        <f t="shared" si="66"/>
        <v>1002</v>
      </c>
      <c r="C217">
        <f t="shared" si="67"/>
        <v>3438</v>
      </c>
      <c r="D217">
        <f t="shared" si="68"/>
        <v>50472</v>
      </c>
      <c r="E217">
        <f t="shared" si="69"/>
        <v>80</v>
      </c>
      <c r="F217">
        <f t="shared" si="70"/>
        <v>310</v>
      </c>
      <c r="G217">
        <f t="shared" si="71"/>
        <v>1845</v>
      </c>
      <c r="H217">
        <f t="shared" si="72"/>
        <v>107</v>
      </c>
      <c r="I217">
        <f t="shared" si="73"/>
        <v>1142</v>
      </c>
      <c r="J217">
        <f t="shared" si="74"/>
        <v>0</v>
      </c>
      <c r="K217">
        <f t="shared" si="75"/>
        <v>28564</v>
      </c>
      <c r="L217">
        <f t="shared" si="76"/>
        <v>61</v>
      </c>
      <c r="M217">
        <f t="shared" si="77"/>
        <v>1451</v>
      </c>
      <c r="N217">
        <f t="shared" si="78"/>
        <v>59026</v>
      </c>
      <c r="O217">
        <f t="shared" si="79"/>
        <v>7927</v>
      </c>
      <c r="P217">
        <f t="shared" si="80"/>
        <v>14479</v>
      </c>
      <c r="Q217">
        <f t="shared" si="81"/>
        <v>1</v>
      </c>
      <c r="R217">
        <f t="shared" si="82"/>
        <v>0</v>
      </c>
      <c r="S217">
        <f t="shared" si="83"/>
        <v>3407</v>
      </c>
      <c r="T217">
        <f t="shared" si="84"/>
        <v>3632</v>
      </c>
      <c r="U217">
        <f t="shared" si="85"/>
        <v>-10819</v>
      </c>
      <c r="V217">
        <f t="shared" si="86"/>
        <v>54912</v>
      </c>
      <c r="W217">
        <v>43565</v>
      </c>
      <c r="X217">
        <v>40295</v>
      </c>
      <c r="Y217">
        <f t="shared" si="87"/>
        <v>3270</v>
      </c>
      <c r="Z217">
        <v>12199</v>
      </c>
      <c r="AB217">
        <v>0</v>
      </c>
      <c r="AC217">
        <v>0</v>
      </c>
      <c r="AD217">
        <v>1002</v>
      </c>
      <c r="AE217">
        <v>3438</v>
      </c>
      <c r="AF217">
        <v>37517</v>
      </c>
      <c r="AG217">
        <v>8579</v>
      </c>
      <c r="AH217">
        <v>1019</v>
      </c>
      <c r="AI217">
        <v>186</v>
      </c>
      <c r="AJ217">
        <v>366</v>
      </c>
      <c r="AK217">
        <v>2805</v>
      </c>
      <c r="AL217">
        <v>80</v>
      </c>
      <c r="AM217">
        <v>0</v>
      </c>
      <c r="AN217">
        <v>0</v>
      </c>
      <c r="AO217">
        <v>0</v>
      </c>
      <c r="AP217">
        <v>310</v>
      </c>
      <c r="AQ217">
        <v>0</v>
      </c>
      <c r="AR217">
        <v>0</v>
      </c>
      <c r="AS217">
        <v>1845</v>
      </c>
      <c r="AT217">
        <v>0</v>
      </c>
      <c r="AU217">
        <v>0</v>
      </c>
      <c r="AV217">
        <v>107</v>
      </c>
      <c r="AW217">
        <v>0</v>
      </c>
      <c r="AX217">
        <v>1142</v>
      </c>
      <c r="AY217">
        <v>0</v>
      </c>
      <c r="AZ217">
        <v>0</v>
      </c>
      <c r="BA217">
        <v>2588</v>
      </c>
      <c r="BB217">
        <v>0</v>
      </c>
      <c r="BC217">
        <v>0</v>
      </c>
      <c r="BD217">
        <v>25151</v>
      </c>
      <c r="BE217">
        <v>477</v>
      </c>
      <c r="BF217">
        <v>348</v>
      </c>
      <c r="BG217">
        <v>0</v>
      </c>
      <c r="BH217">
        <v>0</v>
      </c>
      <c r="BI217">
        <v>0</v>
      </c>
      <c r="BJ217">
        <v>61</v>
      </c>
      <c r="BK217">
        <v>0</v>
      </c>
      <c r="BL217">
        <v>0</v>
      </c>
      <c r="BM217">
        <v>230</v>
      </c>
      <c r="BN217">
        <v>1221</v>
      </c>
      <c r="BO217">
        <v>7066</v>
      </c>
      <c r="BP217">
        <v>47679</v>
      </c>
      <c r="BQ217">
        <v>4281</v>
      </c>
      <c r="BR217">
        <v>7927</v>
      </c>
      <c r="BS217">
        <v>0</v>
      </c>
      <c r="BT217">
        <v>0</v>
      </c>
      <c r="BU217">
        <v>14479</v>
      </c>
      <c r="BV217">
        <v>0</v>
      </c>
      <c r="BW217">
        <v>0</v>
      </c>
      <c r="BX217">
        <v>0</v>
      </c>
      <c r="BY217">
        <v>0</v>
      </c>
      <c r="BZ217">
        <v>0</v>
      </c>
      <c r="CA217">
        <v>1</v>
      </c>
      <c r="CB217">
        <v>0</v>
      </c>
      <c r="CC217">
        <v>0</v>
      </c>
      <c r="CD217">
        <v>0</v>
      </c>
      <c r="CE217">
        <v>0</v>
      </c>
      <c r="CF217">
        <v>0</v>
      </c>
      <c r="CG217">
        <v>3407</v>
      </c>
      <c r="CH217">
        <v>0</v>
      </c>
      <c r="CI217">
        <v>1465</v>
      </c>
      <c r="CJ217">
        <v>0</v>
      </c>
      <c r="CK217">
        <v>2167</v>
      </c>
    </row>
    <row r="218" spans="1:89" x14ac:dyDescent="0.35">
      <c r="A218" t="s">
        <v>206</v>
      </c>
      <c r="B218">
        <f t="shared" si="66"/>
        <v>975</v>
      </c>
      <c r="C218">
        <f t="shared" si="67"/>
        <v>9858</v>
      </c>
      <c r="D218">
        <f t="shared" si="68"/>
        <v>55322</v>
      </c>
      <c r="E218">
        <f t="shared" si="69"/>
        <v>260</v>
      </c>
      <c r="F218">
        <f t="shared" si="70"/>
        <v>0</v>
      </c>
      <c r="G218">
        <f t="shared" si="71"/>
        <v>178</v>
      </c>
      <c r="H218">
        <f t="shared" si="72"/>
        <v>0</v>
      </c>
      <c r="I218">
        <f t="shared" si="73"/>
        <v>-6173</v>
      </c>
      <c r="J218">
        <f t="shared" si="74"/>
        <v>0</v>
      </c>
      <c r="K218">
        <f t="shared" si="75"/>
        <v>40568</v>
      </c>
      <c r="L218">
        <f t="shared" si="76"/>
        <v>741</v>
      </c>
      <c r="M218">
        <f t="shared" si="77"/>
        <v>1865</v>
      </c>
      <c r="N218">
        <f t="shared" si="78"/>
        <v>45315</v>
      </c>
      <c r="O218">
        <f t="shared" si="79"/>
        <v>10676</v>
      </c>
      <c r="P218">
        <f t="shared" si="80"/>
        <v>33000</v>
      </c>
      <c r="Q218">
        <f t="shared" si="81"/>
        <v>0</v>
      </c>
      <c r="R218">
        <f t="shared" si="82"/>
        <v>0</v>
      </c>
      <c r="S218">
        <f t="shared" si="83"/>
        <v>2889</v>
      </c>
      <c r="T218">
        <f t="shared" si="84"/>
        <v>11715</v>
      </c>
      <c r="U218">
        <f t="shared" si="85"/>
        <v>4252</v>
      </c>
      <c r="V218">
        <f t="shared" si="86"/>
        <v>66155</v>
      </c>
      <c r="W218">
        <v>98588</v>
      </c>
      <c r="X218">
        <v>94204</v>
      </c>
      <c r="Y218">
        <f t="shared" si="87"/>
        <v>4384</v>
      </c>
      <c r="Z218">
        <v>30059</v>
      </c>
      <c r="AB218">
        <v>0</v>
      </c>
      <c r="AC218">
        <v>59</v>
      </c>
      <c r="AD218">
        <v>916</v>
      </c>
      <c r="AE218">
        <v>9858</v>
      </c>
      <c r="AF218">
        <v>0</v>
      </c>
      <c r="AG218">
        <v>29069</v>
      </c>
      <c r="AH218">
        <v>24405</v>
      </c>
      <c r="AI218">
        <v>667</v>
      </c>
      <c r="AJ218">
        <v>961</v>
      </c>
      <c r="AK218">
        <v>220</v>
      </c>
      <c r="AL218">
        <v>260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178</v>
      </c>
      <c r="AT218">
        <v>0</v>
      </c>
      <c r="AU218">
        <v>0</v>
      </c>
      <c r="AV218">
        <v>0</v>
      </c>
      <c r="AW218">
        <v>0</v>
      </c>
      <c r="AX218">
        <v>-6173</v>
      </c>
      <c r="AY218">
        <v>0</v>
      </c>
      <c r="AZ218">
        <v>0</v>
      </c>
      <c r="BA218">
        <v>4562</v>
      </c>
      <c r="BB218">
        <v>0</v>
      </c>
      <c r="BC218">
        <v>0</v>
      </c>
      <c r="BD218">
        <v>31936</v>
      </c>
      <c r="BE218">
        <v>2078</v>
      </c>
      <c r="BF218">
        <v>1992</v>
      </c>
      <c r="BG218">
        <v>0</v>
      </c>
      <c r="BH218">
        <v>0</v>
      </c>
      <c r="BI218">
        <v>0</v>
      </c>
      <c r="BJ218">
        <v>741</v>
      </c>
      <c r="BK218">
        <v>0</v>
      </c>
      <c r="BL218">
        <v>0</v>
      </c>
      <c r="BM218">
        <v>0</v>
      </c>
      <c r="BN218">
        <v>1865</v>
      </c>
      <c r="BO218">
        <v>26705</v>
      </c>
      <c r="BP218">
        <v>18610</v>
      </c>
      <c r="BQ218">
        <v>0</v>
      </c>
      <c r="BR218">
        <v>10676</v>
      </c>
      <c r="BS218">
        <v>0</v>
      </c>
      <c r="BT218">
        <v>0</v>
      </c>
      <c r="BU218">
        <v>33000</v>
      </c>
      <c r="BV218">
        <v>0</v>
      </c>
      <c r="BW218">
        <v>0</v>
      </c>
      <c r="BX218">
        <v>0</v>
      </c>
      <c r="BY218">
        <v>0</v>
      </c>
      <c r="BZ218">
        <v>0</v>
      </c>
      <c r="CA218">
        <v>0</v>
      </c>
      <c r="CB218">
        <v>0</v>
      </c>
      <c r="CC218">
        <v>0</v>
      </c>
      <c r="CD218">
        <v>0</v>
      </c>
      <c r="CE218">
        <v>0</v>
      </c>
      <c r="CF218">
        <v>0</v>
      </c>
      <c r="CG218">
        <v>2889</v>
      </c>
      <c r="CH218">
        <v>0</v>
      </c>
      <c r="CI218">
        <v>0</v>
      </c>
      <c r="CJ218">
        <v>0</v>
      </c>
      <c r="CK218">
        <v>11715</v>
      </c>
    </row>
    <row r="219" spans="1:89" x14ac:dyDescent="0.35">
      <c r="A219" t="s">
        <v>207</v>
      </c>
      <c r="B219">
        <f t="shared" si="66"/>
        <v>1203</v>
      </c>
      <c r="C219">
        <f t="shared" si="67"/>
        <v>60907</v>
      </c>
      <c r="D219">
        <f t="shared" si="68"/>
        <v>209575</v>
      </c>
      <c r="E219">
        <f t="shared" si="69"/>
        <v>2519</v>
      </c>
      <c r="F219">
        <f t="shared" si="70"/>
        <v>3250</v>
      </c>
      <c r="G219">
        <f t="shared" si="71"/>
        <v>21993</v>
      </c>
      <c r="H219">
        <f t="shared" si="72"/>
        <v>0</v>
      </c>
      <c r="I219">
        <f t="shared" si="73"/>
        <v>0</v>
      </c>
      <c r="J219">
        <f t="shared" si="74"/>
        <v>0</v>
      </c>
      <c r="K219">
        <f t="shared" si="75"/>
        <v>72898</v>
      </c>
      <c r="L219">
        <f t="shared" si="76"/>
        <v>490</v>
      </c>
      <c r="M219">
        <f t="shared" si="77"/>
        <v>9070</v>
      </c>
      <c r="N219">
        <f t="shared" si="78"/>
        <v>232352</v>
      </c>
      <c r="O219">
        <f t="shared" si="79"/>
        <v>35848</v>
      </c>
      <c r="P219">
        <f t="shared" si="80"/>
        <v>50072</v>
      </c>
      <c r="Q219">
        <f t="shared" si="81"/>
        <v>1351</v>
      </c>
      <c r="R219">
        <f t="shared" si="82"/>
        <v>0</v>
      </c>
      <c r="S219">
        <f t="shared" si="83"/>
        <v>12987</v>
      </c>
      <c r="T219">
        <f t="shared" si="84"/>
        <v>49293</v>
      </c>
      <c r="U219">
        <f t="shared" si="85"/>
        <v>6002</v>
      </c>
      <c r="V219">
        <f t="shared" si="86"/>
        <v>271685</v>
      </c>
      <c r="W219">
        <v>388249</v>
      </c>
      <c r="X219">
        <v>366146</v>
      </c>
      <c r="Y219">
        <f t="shared" si="87"/>
        <v>22103</v>
      </c>
      <c r="Z219">
        <v>94634</v>
      </c>
      <c r="AB219">
        <v>0</v>
      </c>
      <c r="AC219">
        <v>0</v>
      </c>
      <c r="AD219">
        <v>1203</v>
      </c>
      <c r="AE219">
        <v>60907</v>
      </c>
      <c r="AF219">
        <v>0</v>
      </c>
      <c r="AG219">
        <v>145251</v>
      </c>
      <c r="AH219">
        <v>40127</v>
      </c>
      <c r="AI219">
        <v>3407</v>
      </c>
      <c r="AJ219">
        <v>4066</v>
      </c>
      <c r="AK219">
        <v>16724</v>
      </c>
      <c r="AL219">
        <v>2519</v>
      </c>
      <c r="AM219">
        <v>0</v>
      </c>
      <c r="AN219">
        <v>0</v>
      </c>
      <c r="AO219">
        <v>0</v>
      </c>
      <c r="AP219">
        <v>3250</v>
      </c>
      <c r="AQ219">
        <v>0</v>
      </c>
      <c r="AR219">
        <v>0</v>
      </c>
      <c r="AS219">
        <v>21993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19507</v>
      </c>
      <c r="BB219">
        <v>0</v>
      </c>
      <c r="BC219">
        <v>0</v>
      </c>
      <c r="BD219">
        <v>30401</v>
      </c>
      <c r="BE219">
        <v>8782</v>
      </c>
      <c r="BF219">
        <v>14208</v>
      </c>
      <c r="BG219">
        <v>0</v>
      </c>
      <c r="BH219">
        <v>0</v>
      </c>
      <c r="BI219">
        <v>0</v>
      </c>
      <c r="BJ219">
        <v>490</v>
      </c>
      <c r="BK219">
        <v>0</v>
      </c>
      <c r="BL219">
        <v>397</v>
      </c>
      <c r="BM219">
        <v>1202</v>
      </c>
      <c r="BN219">
        <v>7471</v>
      </c>
      <c r="BO219">
        <v>41002</v>
      </c>
      <c r="BP219">
        <v>184264</v>
      </c>
      <c r="BQ219">
        <v>7086</v>
      </c>
      <c r="BR219">
        <v>35848</v>
      </c>
      <c r="BS219">
        <v>0</v>
      </c>
      <c r="BT219">
        <v>0</v>
      </c>
      <c r="BU219">
        <v>50072</v>
      </c>
      <c r="BV219">
        <v>0</v>
      </c>
      <c r="BW219">
        <v>0</v>
      </c>
      <c r="BX219">
        <v>0</v>
      </c>
      <c r="BY219">
        <v>0</v>
      </c>
      <c r="BZ219">
        <v>1351</v>
      </c>
      <c r="CA219">
        <v>0</v>
      </c>
      <c r="CB219">
        <v>0</v>
      </c>
      <c r="CC219">
        <v>0</v>
      </c>
      <c r="CD219">
        <v>0</v>
      </c>
      <c r="CE219">
        <v>0</v>
      </c>
      <c r="CF219">
        <v>0</v>
      </c>
      <c r="CG219">
        <v>12987</v>
      </c>
      <c r="CH219">
        <v>0</v>
      </c>
      <c r="CI219">
        <v>13348</v>
      </c>
      <c r="CJ219">
        <v>413</v>
      </c>
      <c r="CK219">
        <v>35532</v>
      </c>
    </row>
    <row r="220" spans="1:89" x14ac:dyDescent="0.35">
      <c r="A220" t="s">
        <v>208</v>
      </c>
      <c r="B220">
        <f t="shared" si="66"/>
        <v>8742</v>
      </c>
      <c r="C220">
        <f t="shared" si="67"/>
        <v>14602</v>
      </c>
      <c r="D220">
        <f t="shared" si="68"/>
        <v>119895</v>
      </c>
      <c r="E220">
        <f t="shared" si="69"/>
        <v>279</v>
      </c>
      <c r="F220">
        <f t="shared" si="70"/>
        <v>2565</v>
      </c>
      <c r="G220">
        <f t="shared" si="71"/>
        <v>9396</v>
      </c>
      <c r="H220">
        <f t="shared" si="72"/>
        <v>0</v>
      </c>
      <c r="I220">
        <f t="shared" si="73"/>
        <v>3672</v>
      </c>
      <c r="J220">
        <f t="shared" si="74"/>
        <v>0</v>
      </c>
      <c r="K220">
        <f t="shared" si="75"/>
        <v>2230</v>
      </c>
      <c r="L220">
        <f t="shared" si="76"/>
        <v>783</v>
      </c>
      <c r="M220">
        <f t="shared" si="77"/>
        <v>9183</v>
      </c>
      <c r="N220">
        <f t="shared" si="78"/>
        <v>36120</v>
      </c>
      <c r="O220">
        <f t="shared" si="79"/>
        <v>5317</v>
      </c>
      <c r="P220">
        <f t="shared" si="80"/>
        <v>99633</v>
      </c>
      <c r="Q220">
        <f t="shared" si="81"/>
        <v>2</v>
      </c>
      <c r="R220">
        <f t="shared" si="82"/>
        <v>12000</v>
      </c>
      <c r="S220">
        <f t="shared" si="83"/>
        <v>3231</v>
      </c>
      <c r="T220">
        <f t="shared" si="84"/>
        <v>15045</v>
      </c>
      <c r="U220">
        <f t="shared" si="85"/>
        <v>105754</v>
      </c>
      <c r="V220">
        <f t="shared" si="86"/>
        <v>143239</v>
      </c>
      <c r="W220">
        <v>144138</v>
      </c>
      <c r="X220">
        <v>146221</v>
      </c>
      <c r="Y220">
        <f t="shared" si="87"/>
        <v>-2083</v>
      </c>
      <c r="Z220">
        <v>39402</v>
      </c>
      <c r="AB220">
        <v>0</v>
      </c>
      <c r="AC220">
        <v>2358</v>
      </c>
      <c r="AD220">
        <v>6384</v>
      </c>
      <c r="AE220">
        <v>14602</v>
      </c>
      <c r="AF220">
        <v>0</v>
      </c>
      <c r="AG220">
        <v>33187</v>
      </c>
      <c r="AH220">
        <v>78537</v>
      </c>
      <c r="AI220">
        <v>1575</v>
      </c>
      <c r="AJ220">
        <v>783</v>
      </c>
      <c r="AK220">
        <v>5813</v>
      </c>
      <c r="AL220">
        <v>275</v>
      </c>
      <c r="AM220">
        <v>0</v>
      </c>
      <c r="AN220">
        <v>4</v>
      </c>
      <c r="AO220">
        <v>0</v>
      </c>
      <c r="AP220">
        <v>2565</v>
      </c>
      <c r="AQ220">
        <v>0</v>
      </c>
      <c r="AR220">
        <v>0</v>
      </c>
      <c r="AS220">
        <v>9396</v>
      </c>
      <c r="AT220">
        <v>0</v>
      </c>
      <c r="AU220">
        <v>0</v>
      </c>
      <c r="AV220">
        <v>0</v>
      </c>
      <c r="AW220">
        <v>0</v>
      </c>
      <c r="AX220">
        <v>3672</v>
      </c>
      <c r="AY220">
        <v>0</v>
      </c>
      <c r="AZ220">
        <v>0</v>
      </c>
      <c r="BA220">
        <v>795</v>
      </c>
      <c r="BB220">
        <v>0</v>
      </c>
      <c r="BC220">
        <v>0</v>
      </c>
      <c r="BD220">
        <v>0</v>
      </c>
      <c r="BE220">
        <v>-12</v>
      </c>
      <c r="BF220">
        <v>1447</v>
      </c>
      <c r="BG220">
        <v>0</v>
      </c>
      <c r="BH220">
        <v>0</v>
      </c>
      <c r="BI220">
        <v>0</v>
      </c>
      <c r="BJ220">
        <v>783</v>
      </c>
      <c r="BK220">
        <v>0</v>
      </c>
      <c r="BL220">
        <v>120</v>
      </c>
      <c r="BM220">
        <v>393</v>
      </c>
      <c r="BN220">
        <v>8670</v>
      </c>
      <c r="BO220">
        <v>26718</v>
      </c>
      <c r="BP220">
        <v>8889</v>
      </c>
      <c r="BQ220">
        <v>513</v>
      </c>
      <c r="BR220">
        <v>5317</v>
      </c>
      <c r="BS220">
        <v>0</v>
      </c>
      <c r="BT220">
        <v>0</v>
      </c>
      <c r="BU220">
        <v>99633</v>
      </c>
      <c r="BV220">
        <v>0</v>
      </c>
      <c r="BW220">
        <v>0</v>
      </c>
      <c r="BX220">
        <v>0</v>
      </c>
      <c r="BY220">
        <v>0</v>
      </c>
      <c r="BZ220">
        <v>0</v>
      </c>
      <c r="CA220">
        <v>2</v>
      </c>
      <c r="CB220">
        <v>0</v>
      </c>
      <c r="CC220">
        <v>0</v>
      </c>
      <c r="CD220">
        <v>0</v>
      </c>
      <c r="CE220">
        <v>12000</v>
      </c>
      <c r="CF220">
        <v>0</v>
      </c>
      <c r="CG220">
        <v>3231</v>
      </c>
      <c r="CH220">
        <v>0</v>
      </c>
      <c r="CI220">
        <v>5265</v>
      </c>
      <c r="CJ220">
        <v>1496</v>
      </c>
      <c r="CK220">
        <v>8284</v>
      </c>
    </row>
    <row r="221" spans="1:89" x14ac:dyDescent="0.35">
      <c r="A221" t="s">
        <v>209</v>
      </c>
      <c r="B221">
        <f t="shared" si="66"/>
        <v>139</v>
      </c>
      <c r="C221">
        <f t="shared" si="67"/>
        <v>97</v>
      </c>
      <c r="D221">
        <f t="shared" si="68"/>
        <v>22854</v>
      </c>
      <c r="E221">
        <f t="shared" si="69"/>
        <v>123</v>
      </c>
      <c r="F221">
        <f t="shared" si="70"/>
        <v>0</v>
      </c>
      <c r="G221">
        <f t="shared" si="71"/>
        <v>3612</v>
      </c>
      <c r="H221">
        <f t="shared" si="72"/>
        <v>0</v>
      </c>
      <c r="I221">
        <f t="shared" si="73"/>
        <v>0</v>
      </c>
      <c r="J221">
        <f t="shared" si="74"/>
        <v>0</v>
      </c>
      <c r="K221">
        <f t="shared" si="75"/>
        <v>7942</v>
      </c>
      <c r="L221">
        <f t="shared" si="76"/>
        <v>14820</v>
      </c>
      <c r="M221">
        <f t="shared" si="77"/>
        <v>5207</v>
      </c>
      <c r="N221">
        <f t="shared" si="78"/>
        <v>20163</v>
      </c>
      <c r="O221">
        <f t="shared" si="79"/>
        <v>12344</v>
      </c>
      <c r="P221">
        <f t="shared" si="80"/>
        <v>0</v>
      </c>
      <c r="Q221">
        <f t="shared" si="81"/>
        <v>10000</v>
      </c>
      <c r="R221">
        <f t="shared" si="82"/>
        <v>0</v>
      </c>
      <c r="S221">
        <f t="shared" si="83"/>
        <v>3009</v>
      </c>
      <c r="T221">
        <f t="shared" si="84"/>
        <v>9280</v>
      </c>
      <c r="U221">
        <f t="shared" si="85"/>
        <v>-9292</v>
      </c>
      <c r="V221">
        <f t="shared" si="86"/>
        <v>23090</v>
      </c>
      <c r="W221">
        <v>57443</v>
      </c>
      <c r="X221">
        <v>54957</v>
      </c>
      <c r="Y221">
        <f t="shared" si="87"/>
        <v>2486</v>
      </c>
      <c r="Z221">
        <v>14447</v>
      </c>
      <c r="AB221">
        <v>0</v>
      </c>
      <c r="AC221">
        <v>0</v>
      </c>
      <c r="AD221">
        <v>139</v>
      </c>
      <c r="AE221">
        <v>97</v>
      </c>
      <c r="AF221">
        <v>0</v>
      </c>
      <c r="AG221">
        <v>10136</v>
      </c>
      <c r="AH221">
        <v>11645</v>
      </c>
      <c r="AI221">
        <v>0</v>
      </c>
      <c r="AJ221">
        <v>1073</v>
      </c>
      <c r="AK221">
        <v>0</v>
      </c>
      <c r="AL221">
        <v>123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3612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4934</v>
      </c>
      <c r="BB221">
        <v>0</v>
      </c>
      <c r="BC221">
        <v>0</v>
      </c>
      <c r="BD221">
        <v>0</v>
      </c>
      <c r="BE221">
        <v>0</v>
      </c>
      <c r="BF221">
        <v>3008</v>
      </c>
      <c r="BG221">
        <v>14558</v>
      </c>
      <c r="BH221">
        <v>0</v>
      </c>
      <c r="BI221">
        <v>0</v>
      </c>
      <c r="BJ221">
        <v>262</v>
      </c>
      <c r="BK221">
        <v>0</v>
      </c>
      <c r="BL221">
        <v>0</v>
      </c>
      <c r="BM221">
        <v>0</v>
      </c>
      <c r="BN221">
        <v>5207</v>
      </c>
      <c r="BO221">
        <v>4755</v>
      </c>
      <c r="BP221">
        <v>13688</v>
      </c>
      <c r="BQ221">
        <v>1720</v>
      </c>
      <c r="BR221">
        <v>12344</v>
      </c>
      <c r="BS221">
        <v>0</v>
      </c>
      <c r="BT221">
        <v>0</v>
      </c>
      <c r="BU221">
        <v>0</v>
      </c>
      <c r="BV221">
        <v>0</v>
      </c>
      <c r="BW221">
        <v>0</v>
      </c>
      <c r="BX221">
        <v>0</v>
      </c>
      <c r="BY221">
        <v>0</v>
      </c>
      <c r="BZ221">
        <v>10000</v>
      </c>
      <c r="CA221">
        <v>0</v>
      </c>
      <c r="CB221">
        <v>0</v>
      </c>
      <c r="CC221">
        <v>0</v>
      </c>
      <c r="CD221">
        <v>0</v>
      </c>
      <c r="CE221">
        <v>0</v>
      </c>
      <c r="CF221">
        <v>0</v>
      </c>
      <c r="CG221">
        <v>3009</v>
      </c>
      <c r="CH221">
        <v>0</v>
      </c>
      <c r="CI221">
        <v>0</v>
      </c>
      <c r="CJ221">
        <v>0</v>
      </c>
      <c r="CK221">
        <v>9280</v>
      </c>
    </row>
    <row r="222" spans="1:89" x14ac:dyDescent="0.35">
      <c r="A222" t="s">
        <v>210</v>
      </c>
      <c r="B222">
        <f t="shared" si="66"/>
        <v>295</v>
      </c>
      <c r="C222">
        <f t="shared" si="67"/>
        <v>2251</v>
      </c>
      <c r="D222">
        <f t="shared" si="68"/>
        <v>29962</v>
      </c>
      <c r="E222">
        <f t="shared" si="69"/>
        <v>0</v>
      </c>
      <c r="F222">
        <f t="shared" si="70"/>
        <v>72</v>
      </c>
      <c r="G222">
        <f t="shared" si="71"/>
        <v>402</v>
      </c>
      <c r="H222">
        <f t="shared" si="72"/>
        <v>0</v>
      </c>
      <c r="I222">
        <f t="shared" si="73"/>
        <v>3661</v>
      </c>
      <c r="J222">
        <f t="shared" si="74"/>
        <v>0</v>
      </c>
      <c r="K222">
        <f t="shared" si="75"/>
        <v>4352</v>
      </c>
      <c r="L222">
        <f t="shared" si="76"/>
        <v>1374</v>
      </c>
      <c r="M222">
        <f t="shared" si="77"/>
        <v>1090</v>
      </c>
      <c r="N222">
        <f t="shared" si="78"/>
        <v>10559</v>
      </c>
      <c r="O222">
        <f t="shared" si="79"/>
        <v>7028</v>
      </c>
      <c r="P222">
        <f t="shared" si="80"/>
        <v>19627</v>
      </c>
      <c r="Q222">
        <f t="shared" si="81"/>
        <v>182</v>
      </c>
      <c r="R222">
        <f t="shared" si="82"/>
        <v>0</v>
      </c>
      <c r="S222">
        <f t="shared" si="83"/>
        <v>2496</v>
      </c>
      <c r="T222">
        <f t="shared" si="84"/>
        <v>3567</v>
      </c>
      <c r="U222">
        <f t="shared" si="85"/>
        <v>18582</v>
      </c>
      <c r="V222">
        <f t="shared" si="86"/>
        <v>32508</v>
      </c>
      <c r="W222">
        <v>32576</v>
      </c>
      <c r="X222">
        <v>30417</v>
      </c>
      <c r="Y222">
        <f t="shared" si="87"/>
        <v>2159</v>
      </c>
      <c r="Z222">
        <v>10223</v>
      </c>
      <c r="AB222">
        <v>0</v>
      </c>
      <c r="AC222">
        <v>295</v>
      </c>
      <c r="AD222">
        <v>0</v>
      </c>
      <c r="AE222">
        <v>2251</v>
      </c>
      <c r="AF222">
        <v>950</v>
      </c>
      <c r="AG222">
        <v>8688</v>
      </c>
      <c r="AH222">
        <v>19173</v>
      </c>
      <c r="AI222">
        <v>12</v>
      </c>
      <c r="AJ222">
        <v>911</v>
      </c>
      <c r="AK222">
        <v>228</v>
      </c>
      <c r="AL222">
        <v>0</v>
      </c>
      <c r="AM222">
        <v>0</v>
      </c>
      <c r="AN222">
        <v>0</v>
      </c>
      <c r="AO222">
        <v>0</v>
      </c>
      <c r="AP222">
        <v>72</v>
      </c>
      <c r="AQ222">
        <v>0</v>
      </c>
      <c r="AR222">
        <v>0</v>
      </c>
      <c r="AS222">
        <v>402</v>
      </c>
      <c r="AT222">
        <v>0</v>
      </c>
      <c r="AU222">
        <v>0</v>
      </c>
      <c r="AV222">
        <v>0</v>
      </c>
      <c r="AW222">
        <v>0</v>
      </c>
      <c r="AX222">
        <v>3661</v>
      </c>
      <c r="AY222">
        <v>0</v>
      </c>
      <c r="AZ222">
        <v>0</v>
      </c>
      <c r="BA222">
        <v>4155</v>
      </c>
      <c r="BB222">
        <v>0</v>
      </c>
      <c r="BC222">
        <v>0</v>
      </c>
      <c r="BD222">
        <v>0</v>
      </c>
      <c r="BE222">
        <v>0</v>
      </c>
      <c r="BF222">
        <v>197</v>
      </c>
      <c r="BG222">
        <v>1188</v>
      </c>
      <c r="BH222">
        <v>0</v>
      </c>
      <c r="BI222">
        <v>0</v>
      </c>
      <c r="BJ222">
        <v>186</v>
      </c>
      <c r="BK222">
        <v>0</v>
      </c>
      <c r="BL222">
        <v>0</v>
      </c>
      <c r="BM222">
        <v>0</v>
      </c>
      <c r="BN222">
        <v>1090</v>
      </c>
      <c r="BO222">
        <v>5024</v>
      </c>
      <c r="BP222">
        <v>2311</v>
      </c>
      <c r="BQ222">
        <v>3224</v>
      </c>
      <c r="BR222">
        <v>7028</v>
      </c>
      <c r="BS222">
        <v>0</v>
      </c>
      <c r="BT222">
        <v>0</v>
      </c>
      <c r="BU222">
        <v>19627</v>
      </c>
      <c r="BV222">
        <v>0</v>
      </c>
      <c r="BW222">
        <v>0</v>
      </c>
      <c r="BX222">
        <v>0</v>
      </c>
      <c r="BY222">
        <v>0</v>
      </c>
      <c r="BZ222">
        <v>0</v>
      </c>
      <c r="CA222">
        <v>182</v>
      </c>
      <c r="CB222">
        <v>0</v>
      </c>
      <c r="CC222">
        <v>0</v>
      </c>
      <c r="CD222">
        <v>0</v>
      </c>
      <c r="CE222">
        <v>0</v>
      </c>
      <c r="CF222">
        <v>0</v>
      </c>
      <c r="CG222">
        <v>2496</v>
      </c>
      <c r="CH222">
        <v>0</v>
      </c>
      <c r="CI222">
        <v>1745</v>
      </c>
      <c r="CJ222">
        <v>0</v>
      </c>
      <c r="CK222">
        <v>1822</v>
      </c>
    </row>
    <row r="223" spans="1:89" x14ac:dyDescent="0.35">
      <c r="A223" t="s">
        <v>211</v>
      </c>
      <c r="B223">
        <f t="shared" si="66"/>
        <v>2444</v>
      </c>
      <c r="C223">
        <f t="shared" si="67"/>
        <v>19267</v>
      </c>
      <c r="D223">
        <f t="shared" si="68"/>
        <v>132886</v>
      </c>
      <c r="E223">
        <f t="shared" si="69"/>
        <v>298</v>
      </c>
      <c r="F223">
        <f t="shared" si="70"/>
        <v>0</v>
      </c>
      <c r="G223">
        <f t="shared" si="71"/>
        <v>8257</v>
      </c>
      <c r="H223">
        <f t="shared" si="72"/>
        <v>0</v>
      </c>
      <c r="I223">
        <f t="shared" si="73"/>
        <v>8736</v>
      </c>
      <c r="J223">
        <f t="shared" si="74"/>
        <v>0</v>
      </c>
      <c r="K223">
        <f t="shared" si="75"/>
        <v>6705</v>
      </c>
      <c r="L223">
        <f t="shared" si="76"/>
        <v>921</v>
      </c>
      <c r="M223">
        <f t="shared" si="77"/>
        <v>5326</v>
      </c>
      <c r="N223">
        <f t="shared" si="78"/>
        <v>52516</v>
      </c>
      <c r="O223">
        <f t="shared" si="79"/>
        <v>24755</v>
      </c>
      <c r="P223">
        <f t="shared" si="80"/>
        <v>92499</v>
      </c>
      <c r="Q223">
        <f t="shared" si="81"/>
        <v>250</v>
      </c>
      <c r="R223">
        <f t="shared" si="82"/>
        <v>0</v>
      </c>
      <c r="S223">
        <f t="shared" si="83"/>
        <v>1533</v>
      </c>
      <c r="T223">
        <f t="shared" si="84"/>
        <v>13286</v>
      </c>
      <c r="U223">
        <f t="shared" si="85"/>
        <v>86359</v>
      </c>
      <c r="V223">
        <f t="shared" si="86"/>
        <v>154597</v>
      </c>
      <c r="W223">
        <v>142541</v>
      </c>
      <c r="X223">
        <v>140012</v>
      </c>
      <c r="Y223">
        <f t="shared" si="87"/>
        <v>2529</v>
      </c>
      <c r="Z223">
        <v>48919</v>
      </c>
      <c r="AB223">
        <v>0</v>
      </c>
      <c r="AC223">
        <v>1589</v>
      </c>
      <c r="AD223">
        <v>855</v>
      </c>
      <c r="AE223">
        <v>19267</v>
      </c>
      <c r="AF223">
        <v>235</v>
      </c>
      <c r="AG223">
        <v>75563</v>
      </c>
      <c r="AH223">
        <v>49395</v>
      </c>
      <c r="AI223">
        <v>2837</v>
      </c>
      <c r="AJ223">
        <v>546</v>
      </c>
      <c r="AK223">
        <v>4310</v>
      </c>
      <c r="AL223">
        <v>209</v>
      </c>
      <c r="AM223">
        <v>0</v>
      </c>
      <c r="AN223">
        <v>89</v>
      </c>
      <c r="AO223">
        <v>0</v>
      </c>
      <c r="AP223">
        <v>0</v>
      </c>
      <c r="AQ223">
        <v>0</v>
      </c>
      <c r="AR223">
        <v>0</v>
      </c>
      <c r="AS223">
        <v>8257</v>
      </c>
      <c r="AT223">
        <v>0</v>
      </c>
      <c r="AU223">
        <v>0</v>
      </c>
      <c r="AV223">
        <v>0</v>
      </c>
      <c r="AW223">
        <v>0</v>
      </c>
      <c r="AX223">
        <v>8736</v>
      </c>
      <c r="AY223">
        <v>0</v>
      </c>
      <c r="AZ223">
        <v>0</v>
      </c>
      <c r="BA223">
        <v>-365</v>
      </c>
      <c r="BB223">
        <v>0</v>
      </c>
      <c r="BC223">
        <v>0</v>
      </c>
      <c r="BD223">
        <v>0</v>
      </c>
      <c r="BE223">
        <v>0</v>
      </c>
      <c r="BF223">
        <v>7070</v>
      </c>
      <c r="BG223">
        <v>0</v>
      </c>
      <c r="BH223">
        <v>0</v>
      </c>
      <c r="BI223">
        <v>0</v>
      </c>
      <c r="BJ223">
        <v>921</v>
      </c>
      <c r="BK223">
        <v>0</v>
      </c>
      <c r="BL223">
        <v>392</v>
      </c>
      <c r="BM223">
        <v>0</v>
      </c>
      <c r="BN223">
        <v>4934</v>
      </c>
      <c r="BO223">
        <v>18853</v>
      </c>
      <c r="BP223">
        <v>26461</v>
      </c>
      <c r="BQ223">
        <v>7202</v>
      </c>
      <c r="BR223">
        <v>24755</v>
      </c>
      <c r="BS223">
        <v>0</v>
      </c>
      <c r="BT223">
        <v>0</v>
      </c>
      <c r="BU223">
        <v>84745</v>
      </c>
      <c r="BV223">
        <v>0</v>
      </c>
      <c r="BW223">
        <v>0</v>
      </c>
      <c r="BX223">
        <v>7500</v>
      </c>
      <c r="BY223">
        <v>254</v>
      </c>
      <c r="BZ223">
        <v>0</v>
      </c>
      <c r="CA223">
        <v>250</v>
      </c>
      <c r="CB223">
        <v>0</v>
      </c>
      <c r="CC223">
        <v>0</v>
      </c>
      <c r="CD223">
        <v>0</v>
      </c>
      <c r="CE223">
        <v>0</v>
      </c>
      <c r="CF223">
        <v>0</v>
      </c>
      <c r="CG223">
        <v>1533</v>
      </c>
      <c r="CH223">
        <v>0</v>
      </c>
      <c r="CI223">
        <v>8041</v>
      </c>
      <c r="CJ223">
        <v>480</v>
      </c>
      <c r="CK223">
        <v>4765</v>
      </c>
    </row>
    <row r="224" spans="1:89" x14ac:dyDescent="0.35">
      <c r="A224" t="s">
        <v>212</v>
      </c>
      <c r="B224">
        <f t="shared" si="66"/>
        <v>60</v>
      </c>
      <c r="C224">
        <f t="shared" si="67"/>
        <v>28556</v>
      </c>
      <c r="D224">
        <f t="shared" si="68"/>
        <v>93312</v>
      </c>
      <c r="E224">
        <f t="shared" si="69"/>
        <v>8918</v>
      </c>
      <c r="F224">
        <f t="shared" si="70"/>
        <v>11496</v>
      </c>
      <c r="G224">
        <f t="shared" si="71"/>
        <v>9623</v>
      </c>
      <c r="H224">
        <f t="shared" si="72"/>
        <v>0</v>
      </c>
      <c r="I224">
        <f t="shared" si="73"/>
        <v>-394</v>
      </c>
      <c r="J224">
        <f t="shared" si="74"/>
        <v>1346</v>
      </c>
      <c r="K224">
        <f t="shared" si="75"/>
        <v>10789</v>
      </c>
      <c r="L224">
        <f t="shared" si="76"/>
        <v>1837</v>
      </c>
      <c r="M224">
        <f t="shared" si="77"/>
        <v>4224</v>
      </c>
      <c r="N224">
        <f t="shared" si="78"/>
        <v>86217</v>
      </c>
      <c r="O224">
        <f t="shared" si="79"/>
        <v>11234</v>
      </c>
      <c r="P224">
        <f t="shared" si="80"/>
        <v>58656</v>
      </c>
      <c r="Q224">
        <f t="shared" si="81"/>
        <v>12</v>
      </c>
      <c r="R224">
        <f t="shared" si="82"/>
        <v>0</v>
      </c>
      <c r="S224">
        <f t="shared" si="83"/>
        <v>2806</v>
      </c>
      <c r="T224">
        <f t="shared" si="84"/>
        <v>10839</v>
      </c>
      <c r="U224">
        <f t="shared" si="85"/>
        <v>34344</v>
      </c>
      <c r="V224">
        <f t="shared" si="86"/>
        <v>121928</v>
      </c>
      <c r="W224">
        <v>107711</v>
      </c>
      <c r="X224">
        <v>104254</v>
      </c>
      <c r="Y224">
        <f t="shared" si="87"/>
        <v>3457</v>
      </c>
      <c r="Z224">
        <v>32178</v>
      </c>
      <c r="AB224">
        <v>0</v>
      </c>
      <c r="AC224">
        <v>9</v>
      </c>
      <c r="AD224">
        <v>51</v>
      </c>
      <c r="AE224">
        <v>28556</v>
      </c>
      <c r="AF224">
        <v>0</v>
      </c>
      <c r="AG224">
        <v>60920</v>
      </c>
      <c r="AH224">
        <v>27415</v>
      </c>
      <c r="AI224">
        <v>0</v>
      </c>
      <c r="AJ224">
        <v>3015</v>
      </c>
      <c r="AK224">
        <v>1962</v>
      </c>
      <c r="AL224">
        <v>8468</v>
      </c>
      <c r="AM224">
        <v>0</v>
      </c>
      <c r="AN224">
        <v>450</v>
      </c>
      <c r="AO224">
        <v>0</v>
      </c>
      <c r="AP224">
        <v>11496</v>
      </c>
      <c r="AQ224">
        <v>0</v>
      </c>
      <c r="AR224">
        <v>0</v>
      </c>
      <c r="AS224">
        <v>9623</v>
      </c>
      <c r="AT224">
        <v>0</v>
      </c>
      <c r="AU224">
        <v>0</v>
      </c>
      <c r="AV224">
        <v>0</v>
      </c>
      <c r="AW224">
        <v>0</v>
      </c>
      <c r="AX224">
        <v>-394</v>
      </c>
      <c r="AY224">
        <v>1346</v>
      </c>
      <c r="AZ224">
        <v>0</v>
      </c>
      <c r="BA224">
        <v>8070</v>
      </c>
      <c r="BB224">
        <v>0</v>
      </c>
      <c r="BC224">
        <v>0</v>
      </c>
      <c r="BD224">
        <v>1072</v>
      </c>
      <c r="BE224">
        <v>77</v>
      </c>
      <c r="BF224">
        <v>1570</v>
      </c>
      <c r="BG224">
        <v>0</v>
      </c>
      <c r="BH224">
        <v>0</v>
      </c>
      <c r="BI224">
        <v>0</v>
      </c>
      <c r="BJ224">
        <v>1837</v>
      </c>
      <c r="BK224">
        <v>0</v>
      </c>
      <c r="BL224">
        <v>697</v>
      </c>
      <c r="BM224">
        <v>1516</v>
      </c>
      <c r="BN224">
        <v>2011</v>
      </c>
      <c r="BO224">
        <v>52624</v>
      </c>
      <c r="BP224">
        <v>29090</v>
      </c>
      <c r="BQ224">
        <v>4503</v>
      </c>
      <c r="BR224">
        <v>11234</v>
      </c>
      <c r="BS224">
        <v>0</v>
      </c>
      <c r="BT224">
        <v>0</v>
      </c>
      <c r="BU224">
        <v>50811</v>
      </c>
      <c r="BV224">
        <v>0</v>
      </c>
      <c r="BW224">
        <v>7845</v>
      </c>
      <c r="BX224">
        <v>0</v>
      </c>
      <c r="BY224">
        <v>0</v>
      </c>
      <c r="BZ224">
        <v>0</v>
      </c>
      <c r="CA224">
        <v>12</v>
      </c>
      <c r="CB224">
        <v>0</v>
      </c>
      <c r="CC224">
        <v>0</v>
      </c>
      <c r="CD224">
        <v>0</v>
      </c>
      <c r="CE224">
        <v>0</v>
      </c>
      <c r="CF224">
        <v>0</v>
      </c>
      <c r="CG224">
        <v>2806</v>
      </c>
      <c r="CH224">
        <v>0</v>
      </c>
      <c r="CI224">
        <v>4130</v>
      </c>
      <c r="CJ224">
        <v>238</v>
      </c>
      <c r="CK224">
        <v>6471</v>
      </c>
    </row>
    <row r="225" spans="1:89" x14ac:dyDescent="0.35">
      <c r="A225" t="s">
        <v>213</v>
      </c>
      <c r="B225">
        <f t="shared" si="66"/>
        <v>4595</v>
      </c>
      <c r="C225">
        <f t="shared" si="67"/>
        <v>19021</v>
      </c>
      <c r="D225">
        <f t="shared" si="68"/>
        <v>136664</v>
      </c>
      <c r="E225">
        <f t="shared" si="69"/>
        <v>1562</v>
      </c>
      <c r="F225">
        <f t="shared" si="70"/>
        <v>5730</v>
      </c>
      <c r="G225">
        <f t="shared" si="71"/>
        <v>3435</v>
      </c>
      <c r="H225">
        <f t="shared" si="72"/>
        <v>0</v>
      </c>
      <c r="I225">
        <f t="shared" si="73"/>
        <v>2030</v>
      </c>
      <c r="J225">
        <f t="shared" si="74"/>
        <v>0</v>
      </c>
      <c r="K225">
        <f t="shared" si="75"/>
        <v>10804</v>
      </c>
      <c r="L225">
        <f t="shared" si="76"/>
        <v>32</v>
      </c>
      <c r="M225">
        <f t="shared" si="77"/>
        <v>3966</v>
      </c>
      <c r="N225">
        <f t="shared" si="78"/>
        <v>60100</v>
      </c>
      <c r="O225">
        <f t="shared" si="79"/>
        <v>22616</v>
      </c>
      <c r="P225">
        <f t="shared" si="80"/>
        <v>80554</v>
      </c>
      <c r="Q225">
        <f t="shared" si="81"/>
        <v>12</v>
      </c>
      <c r="R225">
        <f t="shared" si="82"/>
        <v>7759</v>
      </c>
      <c r="S225">
        <f t="shared" si="83"/>
        <v>5650</v>
      </c>
      <c r="T225">
        <f t="shared" si="84"/>
        <v>11148</v>
      </c>
      <c r="U225">
        <f t="shared" si="85"/>
        <v>81156</v>
      </c>
      <c r="V225">
        <f t="shared" si="86"/>
        <v>160280</v>
      </c>
      <c r="W225">
        <v>130497</v>
      </c>
      <c r="X225">
        <v>125793</v>
      </c>
      <c r="Y225">
        <f t="shared" si="87"/>
        <v>4704</v>
      </c>
      <c r="Z225">
        <v>45534</v>
      </c>
      <c r="AB225">
        <v>0</v>
      </c>
      <c r="AC225">
        <v>2</v>
      </c>
      <c r="AD225">
        <v>4593</v>
      </c>
      <c r="AE225">
        <v>19021</v>
      </c>
      <c r="AF225">
        <v>171</v>
      </c>
      <c r="AG225">
        <v>48108</v>
      </c>
      <c r="AH225">
        <v>83660</v>
      </c>
      <c r="AI225">
        <v>1133</v>
      </c>
      <c r="AJ225">
        <v>2798</v>
      </c>
      <c r="AK225">
        <v>794</v>
      </c>
      <c r="AL225">
        <v>1562</v>
      </c>
      <c r="AM225">
        <v>0</v>
      </c>
      <c r="AN225">
        <v>0</v>
      </c>
      <c r="AO225">
        <v>2131</v>
      </c>
      <c r="AP225">
        <v>1899</v>
      </c>
      <c r="AQ225">
        <v>1700</v>
      </c>
      <c r="AR225">
        <v>0</v>
      </c>
      <c r="AS225">
        <v>3435</v>
      </c>
      <c r="AT225">
        <v>0</v>
      </c>
      <c r="AU225">
        <v>0</v>
      </c>
      <c r="AV225">
        <v>0</v>
      </c>
      <c r="AW225">
        <v>0</v>
      </c>
      <c r="AX225">
        <v>2030</v>
      </c>
      <c r="AY225">
        <v>0</v>
      </c>
      <c r="AZ225">
        <v>0</v>
      </c>
      <c r="BA225">
        <v>6478</v>
      </c>
      <c r="BB225">
        <v>0</v>
      </c>
      <c r="BC225">
        <v>0</v>
      </c>
      <c r="BD225">
        <v>0</v>
      </c>
      <c r="BE225">
        <v>0</v>
      </c>
      <c r="BF225">
        <v>4326</v>
      </c>
      <c r="BG225">
        <v>0</v>
      </c>
      <c r="BH225">
        <v>0</v>
      </c>
      <c r="BI225">
        <v>0</v>
      </c>
      <c r="BJ225">
        <v>32</v>
      </c>
      <c r="BK225">
        <v>0</v>
      </c>
      <c r="BL225">
        <v>0</v>
      </c>
      <c r="BM225">
        <v>0</v>
      </c>
      <c r="BN225">
        <v>3966</v>
      </c>
      <c r="BO225">
        <v>19193</v>
      </c>
      <c r="BP225">
        <v>33896</v>
      </c>
      <c r="BQ225">
        <v>7011</v>
      </c>
      <c r="BR225">
        <v>22616</v>
      </c>
      <c r="BS225">
        <v>0</v>
      </c>
      <c r="BT225">
        <v>0</v>
      </c>
      <c r="BU225">
        <v>80094</v>
      </c>
      <c r="BV225">
        <v>460</v>
      </c>
      <c r="BW225">
        <v>0</v>
      </c>
      <c r="BX225">
        <v>0</v>
      </c>
      <c r="BY225">
        <v>0</v>
      </c>
      <c r="BZ225">
        <v>0</v>
      </c>
      <c r="CA225">
        <v>12</v>
      </c>
      <c r="CB225">
        <v>0</v>
      </c>
      <c r="CC225">
        <v>0</v>
      </c>
      <c r="CD225">
        <v>0</v>
      </c>
      <c r="CE225">
        <v>9000</v>
      </c>
      <c r="CF225">
        <v>-1241</v>
      </c>
      <c r="CG225">
        <v>5650</v>
      </c>
      <c r="CH225">
        <v>0</v>
      </c>
      <c r="CI225">
        <v>0</v>
      </c>
      <c r="CJ225">
        <v>50</v>
      </c>
      <c r="CK225">
        <v>11098</v>
      </c>
    </row>
    <row r="226" spans="1:89" x14ac:dyDescent="0.35">
      <c r="A226" t="s">
        <v>214</v>
      </c>
      <c r="B226">
        <f t="shared" si="66"/>
        <v>5</v>
      </c>
      <c r="C226">
        <f t="shared" si="67"/>
        <v>403</v>
      </c>
      <c r="D226">
        <f t="shared" si="68"/>
        <v>19207</v>
      </c>
      <c r="E226">
        <f t="shared" si="69"/>
        <v>148</v>
      </c>
      <c r="F226">
        <f t="shared" si="70"/>
        <v>0</v>
      </c>
      <c r="G226">
        <f t="shared" si="71"/>
        <v>75</v>
      </c>
      <c r="H226">
        <f t="shared" si="72"/>
        <v>0</v>
      </c>
      <c r="I226">
        <f t="shared" si="73"/>
        <v>2316</v>
      </c>
      <c r="J226">
        <f t="shared" si="74"/>
        <v>0</v>
      </c>
      <c r="K226">
        <f t="shared" si="75"/>
        <v>4017</v>
      </c>
      <c r="L226">
        <f t="shared" si="76"/>
        <v>30200</v>
      </c>
      <c r="M226">
        <f t="shared" si="77"/>
        <v>758</v>
      </c>
      <c r="N226">
        <f t="shared" si="78"/>
        <v>30304</v>
      </c>
      <c r="O226">
        <f t="shared" si="79"/>
        <v>8699</v>
      </c>
      <c r="P226">
        <f t="shared" si="80"/>
        <v>5847</v>
      </c>
      <c r="Q226">
        <f t="shared" si="81"/>
        <v>0</v>
      </c>
      <c r="R226">
        <f t="shared" si="82"/>
        <v>-26</v>
      </c>
      <c r="S226">
        <f t="shared" si="83"/>
        <v>3533</v>
      </c>
      <c r="T226">
        <f t="shared" si="84"/>
        <v>8771</v>
      </c>
      <c r="U226">
        <f t="shared" si="85"/>
        <v>-16925</v>
      </c>
      <c r="V226">
        <f t="shared" si="86"/>
        <v>19615</v>
      </c>
      <c r="W226">
        <v>67455</v>
      </c>
      <c r="X226">
        <v>65604</v>
      </c>
      <c r="Y226">
        <f t="shared" si="87"/>
        <v>1851</v>
      </c>
      <c r="Z226">
        <v>12517</v>
      </c>
      <c r="AB226">
        <v>0</v>
      </c>
      <c r="AC226">
        <v>0</v>
      </c>
      <c r="AD226">
        <v>5</v>
      </c>
      <c r="AE226">
        <v>403</v>
      </c>
      <c r="AF226">
        <v>0</v>
      </c>
      <c r="AG226">
        <v>7628</v>
      </c>
      <c r="AH226">
        <v>10018</v>
      </c>
      <c r="AI226">
        <v>344</v>
      </c>
      <c r="AJ226">
        <v>997</v>
      </c>
      <c r="AK226">
        <v>220</v>
      </c>
      <c r="AL226">
        <v>148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75</v>
      </c>
      <c r="AT226">
        <v>0</v>
      </c>
      <c r="AU226">
        <v>0</v>
      </c>
      <c r="AV226">
        <v>0</v>
      </c>
      <c r="AW226">
        <v>0</v>
      </c>
      <c r="AX226">
        <v>2316</v>
      </c>
      <c r="AY226">
        <v>0</v>
      </c>
      <c r="AZ226">
        <v>0</v>
      </c>
      <c r="BA226">
        <v>3622</v>
      </c>
      <c r="BB226">
        <v>0</v>
      </c>
      <c r="BC226">
        <v>0</v>
      </c>
      <c r="BD226">
        <v>0</v>
      </c>
      <c r="BE226">
        <v>0</v>
      </c>
      <c r="BF226">
        <v>395</v>
      </c>
      <c r="BG226">
        <v>29431</v>
      </c>
      <c r="BH226">
        <v>0</v>
      </c>
      <c r="BI226">
        <v>0</v>
      </c>
      <c r="BJ226">
        <v>769</v>
      </c>
      <c r="BK226">
        <v>0</v>
      </c>
      <c r="BL226">
        <v>76</v>
      </c>
      <c r="BM226">
        <v>341</v>
      </c>
      <c r="BN226">
        <v>341</v>
      </c>
      <c r="BO226">
        <v>13988</v>
      </c>
      <c r="BP226">
        <v>13941</v>
      </c>
      <c r="BQ226">
        <v>2375</v>
      </c>
      <c r="BR226">
        <v>8699</v>
      </c>
      <c r="BS226">
        <v>0</v>
      </c>
      <c r="BT226">
        <v>0</v>
      </c>
      <c r="BU226">
        <v>5847</v>
      </c>
      <c r="BV226">
        <v>0</v>
      </c>
      <c r="BW226">
        <v>0</v>
      </c>
      <c r="BX226">
        <v>0</v>
      </c>
      <c r="BY226">
        <v>0</v>
      </c>
      <c r="BZ226">
        <v>0</v>
      </c>
      <c r="CA226">
        <v>0</v>
      </c>
      <c r="CB226">
        <v>0</v>
      </c>
      <c r="CC226">
        <v>0</v>
      </c>
      <c r="CD226">
        <v>0</v>
      </c>
      <c r="CE226">
        <v>0</v>
      </c>
      <c r="CF226">
        <v>-26</v>
      </c>
      <c r="CG226">
        <v>3533</v>
      </c>
      <c r="CH226">
        <v>0</v>
      </c>
      <c r="CI226">
        <v>3335</v>
      </c>
      <c r="CJ226">
        <v>627</v>
      </c>
      <c r="CK226">
        <v>4809</v>
      </c>
    </row>
    <row r="227" spans="1:89" x14ac:dyDescent="0.35">
      <c r="A227" t="s">
        <v>215</v>
      </c>
      <c r="B227">
        <f t="shared" si="66"/>
        <v>201</v>
      </c>
      <c r="C227">
        <f t="shared" si="67"/>
        <v>32403</v>
      </c>
      <c r="D227">
        <f t="shared" si="68"/>
        <v>149615</v>
      </c>
      <c r="E227">
        <f t="shared" si="69"/>
        <v>8549</v>
      </c>
      <c r="F227">
        <f t="shared" si="70"/>
        <v>0</v>
      </c>
      <c r="G227">
        <f t="shared" si="71"/>
        <v>5666</v>
      </c>
      <c r="H227">
        <f t="shared" si="72"/>
        <v>0</v>
      </c>
      <c r="I227">
        <f t="shared" si="73"/>
        <v>3974</v>
      </c>
      <c r="J227">
        <f t="shared" si="74"/>
        <v>0</v>
      </c>
      <c r="K227">
        <f t="shared" si="75"/>
        <v>12278</v>
      </c>
      <c r="L227">
        <f t="shared" si="76"/>
        <v>108629</v>
      </c>
      <c r="M227">
        <f t="shared" si="77"/>
        <v>11967</v>
      </c>
      <c r="N227">
        <f t="shared" si="78"/>
        <v>208257</v>
      </c>
      <c r="O227">
        <f t="shared" si="79"/>
        <v>22756</v>
      </c>
      <c r="P227">
        <f t="shared" si="80"/>
        <v>67629</v>
      </c>
      <c r="Q227">
        <f t="shared" si="81"/>
        <v>0</v>
      </c>
      <c r="R227">
        <f t="shared" si="82"/>
        <v>0</v>
      </c>
      <c r="S227">
        <f t="shared" si="83"/>
        <v>13231</v>
      </c>
      <c r="T227">
        <f t="shared" si="84"/>
        <v>21409</v>
      </c>
      <c r="U227">
        <f t="shared" si="85"/>
        <v>-36271</v>
      </c>
      <c r="V227">
        <f t="shared" si="86"/>
        <v>182219</v>
      </c>
      <c r="W227">
        <v>179004</v>
      </c>
      <c r="X227">
        <v>168161</v>
      </c>
      <c r="Y227">
        <f t="shared" si="87"/>
        <v>10843</v>
      </c>
      <c r="Z227">
        <v>57932</v>
      </c>
      <c r="AB227">
        <v>0</v>
      </c>
      <c r="AC227">
        <v>201</v>
      </c>
      <c r="AD227">
        <v>0</v>
      </c>
      <c r="AE227">
        <v>32403</v>
      </c>
      <c r="AF227">
        <v>24</v>
      </c>
      <c r="AG227">
        <v>73021</v>
      </c>
      <c r="AH227">
        <v>65706</v>
      </c>
      <c r="AI227">
        <v>662</v>
      </c>
      <c r="AJ227">
        <v>5678</v>
      </c>
      <c r="AK227">
        <v>4524</v>
      </c>
      <c r="AL227">
        <v>8549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5666</v>
      </c>
      <c r="AT227">
        <v>0</v>
      </c>
      <c r="AU227">
        <v>0</v>
      </c>
      <c r="AV227">
        <v>0</v>
      </c>
      <c r="AW227">
        <v>0</v>
      </c>
      <c r="AX227">
        <v>3974</v>
      </c>
      <c r="AY227">
        <v>0</v>
      </c>
      <c r="AZ227">
        <v>0</v>
      </c>
      <c r="BA227">
        <v>8544</v>
      </c>
      <c r="BB227">
        <v>0</v>
      </c>
      <c r="BC227">
        <v>0</v>
      </c>
      <c r="BD227">
        <v>0</v>
      </c>
      <c r="BE227">
        <v>0</v>
      </c>
      <c r="BF227">
        <v>3734</v>
      </c>
      <c r="BG227">
        <v>108126</v>
      </c>
      <c r="BH227">
        <v>0</v>
      </c>
      <c r="BI227">
        <v>0</v>
      </c>
      <c r="BJ227">
        <v>503</v>
      </c>
      <c r="BK227">
        <v>0</v>
      </c>
      <c r="BL227">
        <v>4956</v>
      </c>
      <c r="BM227">
        <v>627</v>
      </c>
      <c r="BN227">
        <v>6384</v>
      </c>
      <c r="BO227">
        <v>55150</v>
      </c>
      <c r="BP227">
        <v>137957</v>
      </c>
      <c r="BQ227">
        <v>15150</v>
      </c>
      <c r="BR227">
        <v>22756</v>
      </c>
      <c r="BS227">
        <v>0</v>
      </c>
      <c r="BT227">
        <v>0</v>
      </c>
      <c r="BU227">
        <v>67629</v>
      </c>
      <c r="BV227">
        <v>0</v>
      </c>
      <c r="BW227">
        <v>0</v>
      </c>
      <c r="BX227">
        <v>0</v>
      </c>
      <c r="BY227">
        <v>0</v>
      </c>
      <c r="BZ227">
        <v>0</v>
      </c>
      <c r="CA227">
        <v>0</v>
      </c>
      <c r="CB227">
        <v>0</v>
      </c>
      <c r="CC227">
        <v>0</v>
      </c>
      <c r="CD227">
        <v>0</v>
      </c>
      <c r="CE227">
        <v>0</v>
      </c>
      <c r="CF227">
        <v>0</v>
      </c>
      <c r="CG227">
        <v>13231</v>
      </c>
      <c r="CH227">
        <v>0</v>
      </c>
      <c r="CI227">
        <v>10657</v>
      </c>
      <c r="CJ227">
        <v>1660</v>
      </c>
      <c r="CK227">
        <v>9092</v>
      </c>
    </row>
    <row r="228" spans="1:89" x14ac:dyDescent="0.35">
      <c r="A228" t="s">
        <v>216</v>
      </c>
      <c r="B228">
        <f t="shared" si="66"/>
        <v>1583</v>
      </c>
      <c r="C228">
        <f t="shared" si="67"/>
        <v>42168</v>
      </c>
      <c r="D228">
        <f t="shared" si="68"/>
        <v>295339</v>
      </c>
      <c r="E228">
        <f t="shared" si="69"/>
        <v>39317</v>
      </c>
      <c r="F228">
        <f t="shared" si="70"/>
        <v>4256</v>
      </c>
      <c r="G228">
        <f t="shared" si="71"/>
        <v>12128</v>
      </c>
      <c r="H228">
        <f t="shared" si="72"/>
        <v>0</v>
      </c>
      <c r="I228">
        <f t="shared" si="73"/>
        <v>39947</v>
      </c>
      <c r="J228">
        <f t="shared" si="74"/>
        <v>145</v>
      </c>
      <c r="K228">
        <f t="shared" si="75"/>
        <v>24929</v>
      </c>
      <c r="L228">
        <f t="shared" si="76"/>
        <v>-8653</v>
      </c>
      <c r="M228">
        <f t="shared" si="77"/>
        <v>16659</v>
      </c>
      <c r="N228">
        <f t="shared" si="78"/>
        <v>101344</v>
      </c>
      <c r="O228">
        <f t="shared" si="79"/>
        <v>31443</v>
      </c>
      <c r="P228">
        <f t="shared" si="80"/>
        <v>272971</v>
      </c>
      <c r="Q228">
        <f t="shared" si="81"/>
        <v>37</v>
      </c>
      <c r="R228">
        <f t="shared" si="82"/>
        <v>0</v>
      </c>
      <c r="S228">
        <f t="shared" si="83"/>
        <v>16241</v>
      </c>
      <c r="T228">
        <f t="shared" si="84"/>
        <v>45781</v>
      </c>
      <c r="U228">
        <f t="shared" si="85"/>
        <v>285711</v>
      </c>
      <c r="V228">
        <f t="shared" si="86"/>
        <v>339090</v>
      </c>
      <c r="W228">
        <v>368949</v>
      </c>
      <c r="X228">
        <v>360836</v>
      </c>
      <c r="Y228">
        <f t="shared" si="87"/>
        <v>8113</v>
      </c>
      <c r="Z228">
        <v>95168</v>
      </c>
      <c r="AB228">
        <v>0</v>
      </c>
      <c r="AC228">
        <v>1306</v>
      </c>
      <c r="AD228">
        <v>277</v>
      </c>
      <c r="AE228">
        <v>42168</v>
      </c>
      <c r="AF228">
        <v>0</v>
      </c>
      <c r="AG228">
        <v>138243</v>
      </c>
      <c r="AH228">
        <v>122370</v>
      </c>
      <c r="AI228">
        <v>3844</v>
      </c>
      <c r="AJ228">
        <v>22150</v>
      </c>
      <c r="AK228">
        <v>8732</v>
      </c>
      <c r="AL228">
        <v>0</v>
      </c>
      <c r="AM228">
        <v>0</v>
      </c>
      <c r="AN228">
        <v>39317</v>
      </c>
      <c r="AO228">
        <v>1835</v>
      </c>
      <c r="AP228">
        <v>0</v>
      </c>
      <c r="AQ228">
        <v>2421</v>
      </c>
      <c r="AR228">
        <v>0</v>
      </c>
      <c r="AS228">
        <v>12128</v>
      </c>
      <c r="AT228">
        <v>0</v>
      </c>
      <c r="AU228">
        <v>0</v>
      </c>
      <c r="AV228">
        <v>0</v>
      </c>
      <c r="AW228">
        <v>145</v>
      </c>
      <c r="AX228">
        <v>39947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5072</v>
      </c>
      <c r="BF228">
        <v>19857</v>
      </c>
      <c r="BG228">
        <v>0</v>
      </c>
      <c r="BH228">
        <v>0</v>
      </c>
      <c r="BI228">
        <v>0</v>
      </c>
      <c r="BJ228">
        <v>-8653</v>
      </c>
      <c r="BK228">
        <v>0</v>
      </c>
      <c r="BL228">
        <v>0</v>
      </c>
      <c r="BM228">
        <v>2</v>
      </c>
      <c r="BN228">
        <v>16657</v>
      </c>
      <c r="BO228">
        <v>64710</v>
      </c>
      <c r="BP228">
        <v>20576</v>
      </c>
      <c r="BQ228">
        <v>16058</v>
      </c>
      <c r="BR228">
        <v>31443</v>
      </c>
      <c r="BS228">
        <v>0</v>
      </c>
      <c r="BT228">
        <v>0</v>
      </c>
      <c r="BU228">
        <v>272971</v>
      </c>
      <c r="BV228">
        <v>0</v>
      </c>
      <c r="BW228">
        <v>0</v>
      </c>
      <c r="BX228">
        <v>0</v>
      </c>
      <c r="BY228">
        <v>0</v>
      </c>
      <c r="BZ228">
        <v>0</v>
      </c>
      <c r="CA228">
        <v>37</v>
      </c>
      <c r="CB228">
        <v>0</v>
      </c>
      <c r="CC228">
        <v>0</v>
      </c>
      <c r="CD228">
        <v>0</v>
      </c>
      <c r="CE228">
        <v>0</v>
      </c>
      <c r="CF228">
        <v>0</v>
      </c>
      <c r="CG228">
        <v>16241</v>
      </c>
      <c r="CH228">
        <v>0</v>
      </c>
      <c r="CI228">
        <v>28349</v>
      </c>
      <c r="CJ228">
        <v>104</v>
      </c>
      <c r="CK228">
        <v>17328</v>
      </c>
    </row>
    <row r="229" spans="1:89" x14ac:dyDescent="0.35">
      <c r="A229" t="s">
        <v>217</v>
      </c>
      <c r="B229">
        <f t="shared" si="66"/>
        <v>6084</v>
      </c>
      <c r="C229">
        <f t="shared" si="67"/>
        <v>4444</v>
      </c>
      <c r="D229">
        <f t="shared" si="68"/>
        <v>59025</v>
      </c>
      <c r="E229">
        <f t="shared" si="69"/>
        <v>3187</v>
      </c>
      <c r="F229">
        <f t="shared" si="70"/>
        <v>610</v>
      </c>
      <c r="G229">
        <f t="shared" si="71"/>
        <v>6243</v>
      </c>
      <c r="H229">
        <f t="shared" si="72"/>
        <v>0</v>
      </c>
      <c r="I229">
        <f t="shared" si="73"/>
        <v>6307</v>
      </c>
      <c r="J229">
        <f t="shared" si="74"/>
        <v>35</v>
      </c>
      <c r="K229">
        <f t="shared" si="75"/>
        <v>29226</v>
      </c>
      <c r="L229">
        <f t="shared" si="76"/>
        <v>70</v>
      </c>
      <c r="M229">
        <f t="shared" si="77"/>
        <v>2892</v>
      </c>
      <c r="N229">
        <f t="shared" si="78"/>
        <v>78565</v>
      </c>
      <c r="O229">
        <f t="shared" si="79"/>
        <v>14424</v>
      </c>
      <c r="P229">
        <f t="shared" si="80"/>
        <v>12600</v>
      </c>
      <c r="Q229">
        <f t="shared" si="81"/>
        <v>46</v>
      </c>
      <c r="R229">
        <f t="shared" si="82"/>
        <v>0</v>
      </c>
      <c r="S229">
        <f t="shared" si="83"/>
        <v>5794</v>
      </c>
      <c r="T229">
        <f t="shared" si="84"/>
        <v>6694</v>
      </c>
      <c r="U229">
        <f t="shared" si="85"/>
        <v>-13907</v>
      </c>
      <c r="V229">
        <f t="shared" si="86"/>
        <v>69553</v>
      </c>
      <c r="W229">
        <v>79870</v>
      </c>
      <c r="X229">
        <v>72756</v>
      </c>
      <c r="Y229">
        <f t="shared" si="87"/>
        <v>7114</v>
      </c>
      <c r="Z229">
        <v>24978</v>
      </c>
      <c r="AB229">
        <v>0</v>
      </c>
      <c r="AC229">
        <v>2064</v>
      </c>
      <c r="AD229">
        <v>4020</v>
      </c>
      <c r="AE229">
        <v>4444</v>
      </c>
      <c r="AF229">
        <v>3</v>
      </c>
      <c r="AG229">
        <v>21117</v>
      </c>
      <c r="AH229">
        <v>32187</v>
      </c>
      <c r="AI229">
        <v>842</v>
      </c>
      <c r="AJ229">
        <v>1398</v>
      </c>
      <c r="AK229">
        <v>3478</v>
      </c>
      <c r="AL229">
        <v>3183</v>
      </c>
      <c r="AM229">
        <v>0</v>
      </c>
      <c r="AN229">
        <v>4</v>
      </c>
      <c r="AO229">
        <v>0</v>
      </c>
      <c r="AP229">
        <v>0</v>
      </c>
      <c r="AQ229">
        <v>610</v>
      </c>
      <c r="AR229">
        <v>0</v>
      </c>
      <c r="AS229">
        <v>6243</v>
      </c>
      <c r="AT229">
        <v>0</v>
      </c>
      <c r="AU229">
        <v>0</v>
      </c>
      <c r="AV229">
        <v>0</v>
      </c>
      <c r="AW229">
        <v>0</v>
      </c>
      <c r="AX229">
        <v>6307</v>
      </c>
      <c r="AY229">
        <v>35</v>
      </c>
      <c r="AZ229">
        <v>0</v>
      </c>
      <c r="BA229">
        <v>5986</v>
      </c>
      <c r="BB229">
        <v>0</v>
      </c>
      <c r="BC229">
        <v>0</v>
      </c>
      <c r="BD229">
        <v>20630</v>
      </c>
      <c r="BE229">
        <v>1531</v>
      </c>
      <c r="BF229">
        <v>1079</v>
      </c>
      <c r="BG229">
        <v>0</v>
      </c>
      <c r="BH229">
        <v>0</v>
      </c>
      <c r="BI229">
        <v>0</v>
      </c>
      <c r="BJ229">
        <v>70</v>
      </c>
      <c r="BK229">
        <v>0</v>
      </c>
      <c r="BL229">
        <v>0</v>
      </c>
      <c r="BM229">
        <v>0</v>
      </c>
      <c r="BN229">
        <v>2892</v>
      </c>
      <c r="BO229">
        <v>13961</v>
      </c>
      <c r="BP229">
        <v>64604</v>
      </c>
      <c r="BQ229">
        <v>0</v>
      </c>
      <c r="BR229">
        <v>14424</v>
      </c>
      <c r="BS229">
        <v>0</v>
      </c>
      <c r="BT229">
        <v>0</v>
      </c>
      <c r="BU229">
        <v>12600</v>
      </c>
      <c r="BV229">
        <v>0</v>
      </c>
      <c r="BW229">
        <v>0</v>
      </c>
      <c r="BX229">
        <v>0</v>
      </c>
      <c r="BY229">
        <v>0</v>
      </c>
      <c r="BZ229">
        <v>0</v>
      </c>
      <c r="CA229">
        <v>46</v>
      </c>
      <c r="CB229">
        <v>0</v>
      </c>
      <c r="CC229">
        <v>0</v>
      </c>
      <c r="CD229">
        <v>0</v>
      </c>
      <c r="CE229">
        <v>0</v>
      </c>
      <c r="CF229">
        <v>0</v>
      </c>
      <c r="CG229">
        <v>5794</v>
      </c>
      <c r="CH229">
        <v>0</v>
      </c>
      <c r="CI229">
        <v>2729</v>
      </c>
      <c r="CJ229">
        <v>832</v>
      </c>
      <c r="CK229">
        <v>3133</v>
      </c>
    </row>
    <row r="230" spans="1:89" x14ac:dyDescent="0.35">
      <c r="A230" t="s">
        <v>218</v>
      </c>
      <c r="B230">
        <f t="shared" si="66"/>
        <v>421</v>
      </c>
      <c r="C230">
        <f t="shared" si="67"/>
        <v>10217</v>
      </c>
      <c r="D230">
        <f t="shared" si="68"/>
        <v>101550</v>
      </c>
      <c r="E230">
        <f t="shared" si="69"/>
        <v>299</v>
      </c>
      <c r="F230">
        <f t="shared" si="70"/>
        <v>1981</v>
      </c>
      <c r="G230">
        <f t="shared" si="71"/>
        <v>3837</v>
      </c>
      <c r="H230">
        <f t="shared" si="72"/>
        <v>0</v>
      </c>
      <c r="I230">
        <f t="shared" si="73"/>
        <v>12157</v>
      </c>
      <c r="J230">
        <f t="shared" si="74"/>
        <v>0</v>
      </c>
      <c r="K230">
        <f t="shared" si="75"/>
        <v>2872</v>
      </c>
      <c r="L230">
        <f t="shared" si="76"/>
        <v>23049</v>
      </c>
      <c r="M230">
        <f t="shared" si="77"/>
        <v>10684</v>
      </c>
      <c r="N230">
        <f t="shared" si="78"/>
        <v>86072</v>
      </c>
      <c r="O230">
        <f t="shared" si="79"/>
        <v>6453</v>
      </c>
      <c r="P230">
        <f t="shared" si="80"/>
        <v>55649</v>
      </c>
      <c r="Q230">
        <f t="shared" si="81"/>
        <v>1</v>
      </c>
      <c r="R230">
        <f t="shared" si="82"/>
        <v>2</v>
      </c>
      <c r="S230">
        <f t="shared" si="83"/>
        <v>4678</v>
      </c>
      <c r="T230">
        <f t="shared" si="84"/>
        <v>14211</v>
      </c>
      <c r="U230">
        <f t="shared" si="85"/>
        <v>32118</v>
      </c>
      <c r="V230">
        <f t="shared" si="86"/>
        <v>112188</v>
      </c>
      <c r="W230">
        <v>122987</v>
      </c>
      <c r="X230">
        <v>116678</v>
      </c>
      <c r="Y230">
        <f t="shared" si="87"/>
        <v>6309</v>
      </c>
      <c r="Z230">
        <v>38364</v>
      </c>
      <c r="AB230">
        <v>0</v>
      </c>
      <c r="AC230">
        <v>0</v>
      </c>
      <c r="AD230">
        <v>421</v>
      </c>
      <c r="AE230">
        <v>10217</v>
      </c>
      <c r="AF230">
        <v>0</v>
      </c>
      <c r="AG230">
        <v>60451</v>
      </c>
      <c r="AH230">
        <v>29705</v>
      </c>
      <c r="AI230">
        <v>1221</v>
      </c>
      <c r="AJ230">
        <v>5040</v>
      </c>
      <c r="AK230">
        <v>5133</v>
      </c>
      <c r="AL230">
        <v>299</v>
      </c>
      <c r="AM230">
        <v>0</v>
      </c>
      <c r="AN230">
        <v>0</v>
      </c>
      <c r="AO230">
        <v>649</v>
      </c>
      <c r="AP230">
        <v>1332</v>
      </c>
      <c r="AQ230">
        <v>0</v>
      </c>
      <c r="AR230">
        <v>0</v>
      </c>
      <c r="AS230">
        <v>3837</v>
      </c>
      <c r="AT230">
        <v>0</v>
      </c>
      <c r="AU230">
        <v>0</v>
      </c>
      <c r="AV230">
        <v>0</v>
      </c>
      <c r="AW230">
        <v>0</v>
      </c>
      <c r="AX230">
        <v>12157</v>
      </c>
      <c r="AY230">
        <v>0</v>
      </c>
      <c r="AZ230">
        <v>0</v>
      </c>
      <c r="BA230">
        <v>141</v>
      </c>
      <c r="BB230">
        <v>7500</v>
      </c>
      <c r="BC230">
        <v>0</v>
      </c>
      <c r="BD230">
        <v>0</v>
      </c>
      <c r="BE230">
        <v>0</v>
      </c>
      <c r="BF230">
        <v>2731</v>
      </c>
      <c r="BG230">
        <v>15538</v>
      </c>
      <c r="BH230">
        <v>0</v>
      </c>
      <c r="BI230">
        <v>0</v>
      </c>
      <c r="BJ230">
        <v>11</v>
      </c>
      <c r="BK230">
        <v>0</v>
      </c>
      <c r="BL230">
        <v>1223</v>
      </c>
      <c r="BM230">
        <v>603</v>
      </c>
      <c r="BN230">
        <v>8858</v>
      </c>
      <c r="BO230">
        <v>26303</v>
      </c>
      <c r="BP230">
        <v>51694</v>
      </c>
      <c r="BQ230">
        <v>8075</v>
      </c>
      <c r="BR230">
        <v>6453</v>
      </c>
      <c r="BS230">
        <v>0</v>
      </c>
      <c r="BT230">
        <v>5000</v>
      </c>
      <c r="BU230">
        <v>35649</v>
      </c>
      <c r="BV230">
        <v>5000</v>
      </c>
      <c r="BW230">
        <v>0</v>
      </c>
      <c r="BX230">
        <v>0</v>
      </c>
      <c r="BY230">
        <v>10000</v>
      </c>
      <c r="BZ230">
        <v>0</v>
      </c>
      <c r="CA230">
        <v>1</v>
      </c>
      <c r="CB230">
        <v>0</v>
      </c>
      <c r="CC230">
        <v>0</v>
      </c>
      <c r="CD230">
        <v>0</v>
      </c>
      <c r="CE230">
        <v>0</v>
      </c>
      <c r="CF230">
        <v>2</v>
      </c>
      <c r="CG230">
        <v>4678</v>
      </c>
      <c r="CH230">
        <v>0</v>
      </c>
      <c r="CI230">
        <v>5508</v>
      </c>
      <c r="CJ230">
        <v>1164</v>
      </c>
      <c r="CK230">
        <v>7539</v>
      </c>
    </row>
    <row r="231" spans="1:89" x14ac:dyDescent="0.35">
      <c r="A231" t="s">
        <v>219</v>
      </c>
      <c r="B231">
        <f t="shared" si="66"/>
        <v>1106</v>
      </c>
      <c r="C231">
        <f t="shared" si="67"/>
        <v>23105</v>
      </c>
      <c r="D231">
        <f t="shared" si="68"/>
        <v>55365</v>
      </c>
      <c r="E231">
        <f t="shared" si="69"/>
        <v>978</v>
      </c>
      <c r="F231">
        <f t="shared" si="70"/>
        <v>0</v>
      </c>
      <c r="G231">
        <f t="shared" si="71"/>
        <v>503</v>
      </c>
      <c r="H231">
        <f t="shared" si="72"/>
        <v>4350</v>
      </c>
      <c r="I231">
        <f t="shared" si="73"/>
        <v>-5889</v>
      </c>
      <c r="J231">
        <f t="shared" si="74"/>
        <v>1</v>
      </c>
      <c r="K231">
        <f t="shared" si="75"/>
        <v>18636</v>
      </c>
      <c r="L231">
        <f t="shared" si="76"/>
        <v>2</v>
      </c>
      <c r="M231">
        <f t="shared" si="77"/>
        <v>5169</v>
      </c>
      <c r="N231">
        <f t="shared" si="78"/>
        <v>57438</v>
      </c>
      <c r="O231">
        <f t="shared" si="79"/>
        <v>8853</v>
      </c>
      <c r="P231">
        <f t="shared" si="80"/>
        <v>24028</v>
      </c>
      <c r="Q231">
        <f t="shared" si="81"/>
        <v>118</v>
      </c>
      <c r="R231">
        <f t="shared" si="82"/>
        <v>0</v>
      </c>
      <c r="S231">
        <f t="shared" si="83"/>
        <v>4144</v>
      </c>
      <c r="T231">
        <f t="shared" si="84"/>
        <v>8742</v>
      </c>
      <c r="U231">
        <f t="shared" si="85"/>
        <v>8372</v>
      </c>
      <c r="V231">
        <f t="shared" si="86"/>
        <v>79576</v>
      </c>
      <c r="W231">
        <v>76939</v>
      </c>
      <c r="X231">
        <v>68243</v>
      </c>
      <c r="Y231">
        <f t="shared" si="87"/>
        <v>8696</v>
      </c>
      <c r="Z231">
        <v>23325</v>
      </c>
      <c r="AB231">
        <v>0</v>
      </c>
      <c r="AC231">
        <v>1106</v>
      </c>
      <c r="AD231">
        <v>0</v>
      </c>
      <c r="AE231">
        <v>23105</v>
      </c>
      <c r="AF231">
        <v>-2941</v>
      </c>
      <c r="AG231">
        <v>29779</v>
      </c>
      <c r="AH231">
        <v>24902</v>
      </c>
      <c r="AI231">
        <v>185</v>
      </c>
      <c r="AJ231">
        <v>2223</v>
      </c>
      <c r="AK231">
        <v>1217</v>
      </c>
      <c r="AL231">
        <v>978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503</v>
      </c>
      <c r="AT231">
        <v>0</v>
      </c>
      <c r="AU231">
        <v>4350</v>
      </c>
      <c r="AV231">
        <v>0</v>
      </c>
      <c r="AW231">
        <v>0</v>
      </c>
      <c r="AX231">
        <v>-5889</v>
      </c>
      <c r="AY231">
        <v>1</v>
      </c>
      <c r="AZ231">
        <v>0</v>
      </c>
      <c r="BA231">
        <v>4180</v>
      </c>
      <c r="BB231">
        <v>0</v>
      </c>
      <c r="BC231">
        <v>0</v>
      </c>
      <c r="BD231">
        <v>12999</v>
      </c>
      <c r="BE231">
        <v>0</v>
      </c>
      <c r="BF231">
        <v>1457</v>
      </c>
      <c r="BG231">
        <v>0</v>
      </c>
      <c r="BH231">
        <v>0</v>
      </c>
      <c r="BI231">
        <v>0</v>
      </c>
      <c r="BJ231">
        <v>2</v>
      </c>
      <c r="BK231">
        <v>0</v>
      </c>
      <c r="BL231">
        <v>1782</v>
      </c>
      <c r="BM231">
        <v>616</v>
      </c>
      <c r="BN231">
        <v>2771</v>
      </c>
      <c r="BO231">
        <v>25786</v>
      </c>
      <c r="BP231">
        <v>29609</v>
      </c>
      <c r="BQ231">
        <v>2043</v>
      </c>
      <c r="BR231">
        <v>8853</v>
      </c>
      <c r="BS231">
        <v>0</v>
      </c>
      <c r="BT231">
        <v>0</v>
      </c>
      <c r="BU231">
        <v>24028</v>
      </c>
      <c r="BV231">
        <v>0</v>
      </c>
      <c r="BW231">
        <v>0</v>
      </c>
      <c r="BX231">
        <v>0</v>
      </c>
      <c r="BY231">
        <v>0</v>
      </c>
      <c r="BZ231">
        <v>0</v>
      </c>
      <c r="CA231">
        <v>118</v>
      </c>
      <c r="CB231">
        <v>0</v>
      </c>
      <c r="CC231">
        <v>0</v>
      </c>
      <c r="CD231">
        <v>0</v>
      </c>
      <c r="CE231">
        <v>0</v>
      </c>
      <c r="CF231">
        <v>0</v>
      </c>
      <c r="CG231">
        <v>4144</v>
      </c>
      <c r="CH231">
        <v>0</v>
      </c>
      <c r="CI231">
        <v>3633</v>
      </c>
      <c r="CJ231">
        <v>984</v>
      </c>
      <c r="CK231">
        <v>4125</v>
      </c>
    </row>
    <row r="232" spans="1:89" x14ac:dyDescent="0.35">
      <c r="A232" t="s">
        <v>220</v>
      </c>
      <c r="B232">
        <f t="shared" si="66"/>
        <v>11516</v>
      </c>
      <c r="C232">
        <f t="shared" si="67"/>
        <v>3668</v>
      </c>
      <c r="D232">
        <f t="shared" si="68"/>
        <v>45587</v>
      </c>
      <c r="E232">
        <f t="shared" si="69"/>
        <v>928</v>
      </c>
      <c r="F232">
        <f t="shared" si="70"/>
        <v>0</v>
      </c>
      <c r="G232">
        <f t="shared" si="71"/>
        <v>4886</v>
      </c>
      <c r="H232">
        <f t="shared" si="72"/>
        <v>0</v>
      </c>
      <c r="I232">
        <f t="shared" si="73"/>
        <v>2311</v>
      </c>
      <c r="J232">
        <f t="shared" si="74"/>
        <v>0</v>
      </c>
      <c r="K232">
        <f t="shared" si="75"/>
        <v>25255</v>
      </c>
      <c r="L232">
        <f t="shared" si="76"/>
        <v>161</v>
      </c>
      <c r="M232">
        <f t="shared" si="77"/>
        <v>3502</v>
      </c>
      <c r="N232">
        <f t="shared" si="78"/>
        <v>22859</v>
      </c>
      <c r="O232">
        <f t="shared" si="79"/>
        <v>21989</v>
      </c>
      <c r="P232">
        <f t="shared" si="80"/>
        <v>39242</v>
      </c>
      <c r="Q232">
        <f t="shared" si="81"/>
        <v>0</v>
      </c>
      <c r="R232">
        <f t="shared" si="82"/>
        <v>0</v>
      </c>
      <c r="S232">
        <f t="shared" si="83"/>
        <v>9723</v>
      </c>
      <c r="T232">
        <f t="shared" si="84"/>
        <v>3998</v>
      </c>
      <c r="U232">
        <f t="shared" si="85"/>
        <v>19159</v>
      </c>
      <c r="V232">
        <f t="shared" si="86"/>
        <v>60771</v>
      </c>
      <c r="W232">
        <v>104237</v>
      </c>
      <c r="X232">
        <v>104711</v>
      </c>
      <c r="Y232">
        <f t="shared" si="87"/>
        <v>-474</v>
      </c>
      <c r="Z232">
        <v>31419</v>
      </c>
      <c r="AB232">
        <v>0</v>
      </c>
      <c r="AC232">
        <v>833</v>
      </c>
      <c r="AD232">
        <v>10683</v>
      </c>
      <c r="AE232">
        <v>3668</v>
      </c>
      <c r="AF232">
        <v>0</v>
      </c>
      <c r="AG232">
        <v>24877</v>
      </c>
      <c r="AH232">
        <v>17850</v>
      </c>
      <c r="AI232">
        <v>533</v>
      </c>
      <c r="AJ232">
        <v>453</v>
      </c>
      <c r="AK232">
        <v>1874</v>
      </c>
      <c r="AL232">
        <v>0</v>
      </c>
      <c r="AM232">
        <v>928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4886</v>
      </c>
      <c r="AT232">
        <v>0</v>
      </c>
      <c r="AU232">
        <v>0</v>
      </c>
      <c r="AV232">
        <v>0</v>
      </c>
      <c r="AW232">
        <v>0</v>
      </c>
      <c r="AX232">
        <v>2311</v>
      </c>
      <c r="AY232">
        <v>0</v>
      </c>
      <c r="AZ232">
        <v>0</v>
      </c>
      <c r="BA232">
        <v>130</v>
      </c>
      <c r="BB232">
        <v>0</v>
      </c>
      <c r="BC232">
        <v>0</v>
      </c>
      <c r="BD232">
        <v>13368</v>
      </c>
      <c r="BE232">
        <v>0</v>
      </c>
      <c r="BF232">
        <v>11757</v>
      </c>
      <c r="BG232">
        <v>0</v>
      </c>
      <c r="BH232">
        <v>0</v>
      </c>
      <c r="BI232">
        <v>0</v>
      </c>
      <c r="BJ232">
        <v>161</v>
      </c>
      <c r="BK232">
        <v>0</v>
      </c>
      <c r="BL232">
        <v>0</v>
      </c>
      <c r="BM232">
        <v>0</v>
      </c>
      <c r="BN232">
        <v>3502</v>
      </c>
      <c r="BO232">
        <v>12362</v>
      </c>
      <c r="BP232">
        <v>8745</v>
      </c>
      <c r="BQ232">
        <v>1752</v>
      </c>
      <c r="BR232">
        <v>21989</v>
      </c>
      <c r="BS232">
        <v>0</v>
      </c>
      <c r="BT232">
        <v>0</v>
      </c>
      <c r="BU232">
        <v>33242</v>
      </c>
      <c r="BV232">
        <v>0</v>
      </c>
      <c r="BW232">
        <v>6000</v>
      </c>
      <c r="BX232">
        <v>0</v>
      </c>
      <c r="BY232">
        <v>0</v>
      </c>
      <c r="BZ232">
        <v>0</v>
      </c>
      <c r="CA232">
        <v>0</v>
      </c>
      <c r="CB232">
        <v>0</v>
      </c>
      <c r="CC232">
        <v>0</v>
      </c>
      <c r="CD232">
        <v>0</v>
      </c>
      <c r="CE232">
        <v>0</v>
      </c>
      <c r="CF232">
        <v>0</v>
      </c>
      <c r="CG232">
        <v>9723</v>
      </c>
      <c r="CH232">
        <v>0</v>
      </c>
      <c r="CI232">
        <v>3292</v>
      </c>
      <c r="CJ232">
        <v>284</v>
      </c>
      <c r="CK232">
        <v>422</v>
      </c>
    </row>
    <row r="233" spans="1:89" x14ac:dyDescent="0.35">
      <c r="A233" t="s">
        <v>221</v>
      </c>
      <c r="B233">
        <f t="shared" si="66"/>
        <v>0</v>
      </c>
      <c r="C233">
        <f t="shared" si="67"/>
        <v>749</v>
      </c>
      <c r="D233">
        <f t="shared" si="68"/>
        <v>44461</v>
      </c>
      <c r="E233">
        <f t="shared" si="69"/>
        <v>281</v>
      </c>
      <c r="F233">
        <f t="shared" si="70"/>
        <v>0</v>
      </c>
      <c r="G233">
        <f t="shared" si="71"/>
        <v>1436</v>
      </c>
      <c r="H233">
        <f t="shared" si="72"/>
        <v>0</v>
      </c>
      <c r="I233">
        <f t="shared" si="73"/>
        <v>3624</v>
      </c>
      <c r="J233">
        <f t="shared" si="74"/>
        <v>0</v>
      </c>
      <c r="K233">
        <f t="shared" si="75"/>
        <v>2141</v>
      </c>
      <c r="L233">
        <f t="shared" si="76"/>
        <v>6329</v>
      </c>
      <c r="M233">
        <f t="shared" si="77"/>
        <v>1613</v>
      </c>
      <c r="N233">
        <f t="shared" si="78"/>
        <v>19566</v>
      </c>
      <c r="O233">
        <f t="shared" si="79"/>
        <v>2742</v>
      </c>
      <c r="P233">
        <f t="shared" si="80"/>
        <v>33148</v>
      </c>
      <c r="Q233">
        <f t="shared" si="81"/>
        <v>91</v>
      </c>
      <c r="R233">
        <f t="shared" si="82"/>
        <v>365</v>
      </c>
      <c r="S233">
        <f t="shared" si="83"/>
        <v>3043</v>
      </c>
      <c r="T233">
        <f t="shared" si="84"/>
        <v>1679</v>
      </c>
      <c r="U233">
        <f t="shared" si="85"/>
        <v>26807</v>
      </c>
      <c r="V233">
        <f t="shared" si="86"/>
        <v>45210</v>
      </c>
      <c r="W233">
        <v>19464</v>
      </c>
      <c r="X233">
        <v>19591</v>
      </c>
      <c r="Y233">
        <f t="shared" si="87"/>
        <v>-127</v>
      </c>
      <c r="Z233">
        <v>5753</v>
      </c>
      <c r="AB233">
        <v>0</v>
      </c>
      <c r="AC233">
        <v>0</v>
      </c>
      <c r="AD233">
        <v>0</v>
      </c>
      <c r="AE233">
        <v>749</v>
      </c>
      <c r="AF233">
        <v>31164</v>
      </c>
      <c r="AG233">
        <v>9704</v>
      </c>
      <c r="AH233">
        <v>2767</v>
      </c>
      <c r="AI233">
        <v>248</v>
      </c>
      <c r="AJ233">
        <v>511</v>
      </c>
      <c r="AK233">
        <v>67</v>
      </c>
      <c r="AL233">
        <v>281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1436</v>
      </c>
      <c r="AT233">
        <v>0</v>
      </c>
      <c r="AU233">
        <v>0</v>
      </c>
      <c r="AV233">
        <v>0</v>
      </c>
      <c r="AW233">
        <v>0</v>
      </c>
      <c r="AX233">
        <v>3624</v>
      </c>
      <c r="AY233">
        <v>0</v>
      </c>
      <c r="AZ233">
        <v>0</v>
      </c>
      <c r="BA233">
        <v>1837</v>
      </c>
      <c r="BB233">
        <v>0</v>
      </c>
      <c r="BC233">
        <v>0</v>
      </c>
      <c r="BD233">
        <v>0</v>
      </c>
      <c r="BE233">
        <v>0</v>
      </c>
      <c r="BF233">
        <v>304</v>
      </c>
      <c r="BG233">
        <v>6247</v>
      </c>
      <c r="BH233">
        <v>0</v>
      </c>
      <c r="BI233">
        <v>0</v>
      </c>
      <c r="BJ233">
        <v>82</v>
      </c>
      <c r="BK233">
        <v>0</v>
      </c>
      <c r="BL233">
        <v>537</v>
      </c>
      <c r="BM233">
        <v>17</v>
      </c>
      <c r="BN233">
        <v>1059</v>
      </c>
      <c r="BO233">
        <v>6550</v>
      </c>
      <c r="BP233">
        <v>11765</v>
      </c>
      <c r="BQ233">
        <v>1251</v>
      </c>
      <c r="BR233">
        <v>2742</v>
      </c>
      <c r="BS233">
        <v>0</v>
      </c>
      <c r="BT233">
        <v>0</v>
      </c>
      <c r="BU233">
        <v>33148</v>
      </c>
      <c r="BV233">
        <v>0</v>
      </c>
      <c r="BW233">
        <v>0</v>
      </c>
      <c r="BX233">
        <v>0</v>
      </c>
      <c r="BY233">
        <v>0</v>
      </c>
      <c r="BZ233">
        <v>0</v>
      </c>
      <c r="CA233">
        <v>91</v>
      </c>
      <c r="CB233">
        <v>0</v>
      </c>
      <c r="CC233">
        <v>0</v>
      </c>
      <c r="CD233">
        <v>1</v>
      </c>
      <c r="CE233">
        <v>0</v>
      </c>
      <c r="CF233">
        <v>364</v>
      </c>
      <c r="CG233">
        <v>3043</v>
      </c>
      <c r="CH233">
        <v>0</v>
      </c>
      <c r="CI233">
        <v>366</v>
      </c>
      <c r="CJ233">
        <v>113</v>
      </c>
      <c r="CK233">
        <v>1200</v>
      </c>
    </row>
    <row r="234" spans="1:89" x14ac:dyDescent="0.35">
      <c r="A234" t="s">
        <v>222</v>
      </c>
      <c r="B234">
        <f t="shared" si="66"/>
        <v>681</v>
      </c>
      <c r="C234">
        <f t="shared" si="67"/>
        <v>4941</v>
      </c>
      <c r="D234">
        <f t="shared" si="68"/>
        <v>36486</v>
      </c>
      <c r="E234">
        <f t="shared" si="69"/>
        <v>12</v>
      </c>
      <c r="F234">
        <f t="shared" si="70"/>
        <v>0</v>
      </c>
      <c r="G234">
        <f t="shared" si="71"/>
        <v>253</v>
      </c>
      <c r="H234">
        <f t="shared" si="72"/>
        <v>0</v>
      </c>
      <c r="I234">
        <f t="shared" si="73"/>
        <v>19886</v>
      </c>
      <c r="J234">
        <f t="shared" si="74"/>
        <v>0</v>
      </c>
      <c r="K234">
        <f t="shared" si="75"/>
        <v>5599</v>
      </c>
      <c r="L234">
        <f t="shared" si="76"/>
        <v>4000</v>
      </c>
      <c r="M234">
        <f t="shared" si="77"/>
        <v>5367</v>
      </c>
      <c r="N234">
        <f t="shared" si="78"/>
        <v>32356</v>
      </c>
      <c r="O234">
        <f t="shared" si="79"/>
        <v>21526</v>
      </c>
      <c r="P234">
        <f t="shared" si="80"/>
        <v>13511</v>
      </c>
      <c r="Q234">
        <f t="shared" si="81"/>
        <v>0</v>
      </c>
      <c r="R234">
        <f t="shared" si="82"/>
        <v>0</v>
      </c>
      <c r="S234">
        <f t="shared" si="83"/>
        <v>4579</v>
      </c>
      <c r="T234">
        <f t="shared" si="84"/>
        <v>5252</v>
      </c>
      <c r="U234">
        <f t="shared" si="85"/>
        <v>8123</v>
      </c>
      <c r="V234">
        <f t="shared" si="86"/>
        <v>42108</v>
      </c>
      <c r="W234">
        <v>45192</v>
      </c>
      <c r="X234">
        <v>38912</v>
      </c>
      <c r="Y234">
        <f t="shared" si="87"/>
        <v>6280</v>
      </c>
      <c r="Z234">
        <v>13577</v>
      </c>
      <c r="AB234">
        <v>0</v>
      </c>
      <c r="AC234">
        <v>0</v>
      </c>
      <c r="AD234">
        <v>681</v>
      </c>
      <c r="AE234">
        <v>4941</v>
      </c>
      <c r="AF234">
        <v>13</v>
      </c>
      <c r="AG234">
        <v>11177</v>
      </c>
      <c r="AH234">
        <v>24327</v>
      </c>
      <c r="AI234">
        <v>558</v>
      </c>
      <c r="AJ234">
        <v>288</v>
      </c>
      <c r="AK234">
        <v>123</v>
      </c>
      <c r="AL234">
        <v>12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253</v>
      </c>
      <c r="AT234">
        <v>0</v>
      </c>
      <c r="AU234">
        <v>0</v>
      </c>
      <c r="AV234">
        <v>0</v>
      </c>
      <c r="AW234">
        <v>0</v>
      </c>
      <c r="AX234">
        <v>19886</v>
      </c>
      <c r="AY234">
        <v>0</v>
      </c>
      <c r="AZ234">
        <v>0</v>
      </c>
      <c r="BA234">
        <v>4058</v>
      </c>
      <c r="BB234">
        <v>0</v>
      </c>
      <c r="BC234">
        <v>0</v>
      </c>
      <c r="BD234">
        <v>0</v>
      </c>
      <c r="BE234">
        <v>0</v>
      </c>
      <c r="BF234">
        <v>1541</v>
      </c>
      <c r="BG234">
        <v>3836</v>
      </c>
      <c r="BH234">
        <v>0</v>
      </c>
      <c r="BI234">
        <v>0</v>
      </c>
      <c r="BJ234">
        <v>164</v>
      </c>
      <c r="BK234">
        <v>0</v>
      </c>
      <c r="BL234">
        <v>0</v>
      </c>
      <c r="BM234">
        <v>0</v>
      </c>
      <c r="BN234">
        <v>5367</v>
      </c>
      <c r="BO234">
        <v>11940</v>
      </c>
      <c r="BP234">
        <v>11333</v>
      </c>
      <c r="BQ234">
        <v>9083</v>
      </c>
      <c r="BR234">
        <v>21526</v>
      </c>
      <c r="BS234">
        <v>0</v>
      </c>
      <c r="BT234">
        <v>0</v>
      </c>
      <c r="BU234">
        <v>13511</v>
      </c>
      <c r="BV234">
        <v>0</v>
      </c>
      <c r="BW234">
        <v>0</v>
      </c>
      <c r="BX234">
        <v>0</v>
      </c>
      <c r="BY234">
        <v>0</v>
      </c>
      <c r="BZ234">
        <v>0</v>
      </c>
      <c r="CA234">
        <v>0</v>
      </c>
      <c r="CB234">
        <v>0</v>
      </c>
      <c r="CC234">
        <v>0</v>
      </c>
      <c r="CD234">
        <v>0</v>
      </c>
      <c r="CE234">
        <v>0</v>
      </c>
      <c r="CF234">
        <v>0</v>
      </c>
      <c r="CG234">
        <v>4579</v>
      </c>
      <c r="CH234">
        <v>0</v>
      </c>
      <c r="CI234">
        <v>0</v>
      </c>
      <c r="CJ234">
        <v>0</v>
      </c>
      <c r="CK234">
        <v>5252</v>
      </c>
    </row>
    <row r="235" spans="1:89" x14ac:dyDescent="0.35">
      <c r="A235" t="s">
        <v>223</v>
      </c>
      <c r="B235">
        <f t="shared" si="66"/>
        <v>371</v>
      </c>
      <c r="C235">
        <f t="shared" si="67"/>
        <v>4891</v>
      </c>
      <c r="D235">
        <f t="shared" si="68"/>
        <v>121863</v>
      </c>
      <c r="E235">
        <f t="shared" si="69"/>
        <v>609</v>
      </c>
      <c r="F235">
        <f t="shared" si="70"/>
        <v>2207</v>
      </c>
      <c r="G235">
        <f t="shared" si="71"/>
        <v>2344</v>
      </c>
      <c r="H235">
        <f t="shared" si="72"/>
        <v>0</v>
      </c>
      <c r="I235">
        <f t="shared" si="73"/>
        <v>-2825</v>
      </c>
      <c r="J235">
        <f t="shared" si="74"/>
        <v>0</v>
      </c>
      <c r="K235">
        <f t="shared" si="75"/>
        <v>13341</v>
      </c>
      <c r="L235">
        <f t="shared" si="76"/>
        <v>11664</v>
      </c>
      <c r="M235">
        <f t="shared" si="77"/>
        <v>9563</v>
      </c>
      <c r="N235">
        <f t="shared" si="78"/>
        <v>26318</v>
      </c>
      <c r="O235">
        <f t="shared" si="79"/>
        <v>8008</v>
      </c>
      <c r="P235">
        <f t="shared" si="80"/>
        <v>90500</v>
      </c>
      <c r="Q235">
        <f t="shared" si="81"/>
        <v>433</v>
      </c>
      <c r="R235">
        <f t="shared" si="82"/>
        <v>11257</v>
      </c>
      <c r="S235">
        <f t="shared" si="83"/>
        <v>16091</v>
      </c>
      <c r="T235">
        <f t="shared" si="84"/>
        <v>11423</v>
      </c>
      <c r="U235">
        <f t="shared" si="85"/>
        <v>90585</v>
      </c>
      <c r="V235">
        <f t="shared" si="86"/>
        <v>127125</v>
      </c>
      <c r="W235">
        <v>162843</v>
      </c>
      <c r="X235">
        <v>169182</v>
      </c>
      <c r="Y235">
        <f t="shared" si="87"/>
        <v>-6339</v>
      </c>
      <c r="Z235">
        <v>43661</v>
      </c>
      <c r="AB235">
        <v>0</v>
      </c>
      <c r="AC235">
        <v>251</v>
      </c>
      <c r="AD235">
        <v>120</v>
      </c>
      <c r="AE235">
        <v>4891</v>
      </c>
      <c r="AF235">
        <v>14</v>
      </c>
      <c r="AG235">
        <v>41846</v>
      </c>
      <c r="AH235">
        <v>74004</v>
      </c>
      <c r="AI235">
        <v>85</v>
      </c>
      <c r="AJ235">
        <v>1220</v>
      </c>
      <c r="AK235">
        <v>4694</v>
      </c>
      <c r="AL235">
        <v>609</v>
      </c>
      <c r="AM235">
        <v>0</v>
      </c>
      <c r="AN235">
        <v>0</v>
      </c>
      <c r="AO235">
        <v>0</v>
      </c>
      <c r="AP235">
        <v>2207</v>
      </c>
      <c r="AQ235">
        <v>0</v>
      </c>
      <c r="AR235">
        <v>0</v>
      </c>
      <c r="AS235">
        <v>2344</v>
      </c>
      <c r="AT235">
        <v>0</v>
      </c>
      <c r="AU235">
        <v>0</v>
      </c>
      <c r="AV235">
        <v>0</v>
      </c>
      <c r="AW235">
        <v>0</v>
      </c>
      <c r="AX235">
        <v>-2825</v>
      </c>
      <c r="AY235">
        <v>0</v>
      </c>
      <c r="AZ235">
        <v>0</v>
      </c>
      <c r="BA235">
        <v>-876</v>
      </c>
      <c r="BB235">
        <v>0</v>
      </c>
      <c r="BC235">
        <v>0</v>
      </c>
      <c r="BD235">
        <v>5162</v>
      </c>
      <c r="BE235">
        <v>6</v>
      </c>
      <c r="BF235">
        <v>9049</v>
      </c>
      <c r="BG235">
        <v>0</v>
      </c>
      <c r="BH235">
        <v>0</v>
      </c>
      <c r="BI235">
        <v>0</v>
      </c>
      <c r="BJ235">
        <v>11664</v>
      </c>
      <c r="BK235">
        <v>0</v>
      </c>
      <c r="BL235">
        <v>0</v>
      </c>
      <c r="BM235">
        <v>0</v>
      </c>
      <c r="BN235">
        <v>9563</v>
      </c>
      <c r="BO235">
        <v>9805</v>
      </c>
      <c r="BP235">
        <v>18062</v>
      </c>
      <c r="BQ235">
        <v>-1549</v>
      </c>
      <c r="BR235">
        <v>8008</v>
      </c>
      <c r="BS235">
        <v>0</v>
      </c>
      <c r="BT235">
        <v>0</v>
      </c>
      <c r="BU235">
        <v>90500</v>
      </c>
      <c r="BV235">
        <v>0</v>
      </c>
      <c r="BW235">
        <v>0</v>
      </c>
      <c r="BX235">
        <v>0</v>
      </c>
      <c r="BY235">
        <v>0</v>
      </c>
      <c r="BZ235">
        <v>0</v>
      </c>
      <c r="CA235">
        <v>433</v>
      </c>
      <c r="CB235">
        <v>0</v>
      </c>
      <c r="CC235">
        <v>0</v>
      </c>
      <c r="CD235">
        <v>0</v>
      </c>
      <c r="CE235">
        <v>0</v>
      </c>
      <c r="CF235">
        <v>11257</v>
      </c>
      <c r="CG235">
        <v>16091</v>
      </c>
      <c r="CH235">
        <v>0</v>
      </c>
      <c r="CI235">
        <v>431</v>
      </c>
      <c r="CJ235">
        <v>321</v>
      </c>
      <c r="CK235">
        <v>10671</v>
      </c>
    </row>
    <row r="236" spans="1:89" x14ac:dyDescent="0.35">
      <c r="A236" t="s">
        <v>224</v>
      </c>
      <c r="B236">
        <f t="shared" si="66"/>
        <v>188</v>
      </c>
      <c r="C236">
        <f t="shared" si="67"/>
        <v>6389</v>
      </c>
      <c r="D236">
        <f t="shared" si="68"/>
        <v>64595</v>
      </c>
      <c r="E236">
        <f t="shared" si="69"/>
        <v>167</v>
      </c>
      <c r="F236">
        <f t="shared" si="70"/>
        <v>0</v>
      </c>
      <c r="G236">
        <f t="shared" si="71"/>
        <v>4206</v>
      </c>
      <c r="H236">
        <f t="shared" si="72"/>
        <v>0</v>
      </c>
      <c r="I236">
        <f t="shared" si="73"/>
        <v>389</v>
      </c>
      <c r="J236">
        <f t="shared" si="74"/>
        <v>0</v>
      </c>
      <c r="K236">
        <f t="shared" si="75"/>
        <v>5120</v>
      </c>
      <c r="L236">
        <f t="shared" si="76"/>
        <v>13476</v>
      </c>
      <c r="M236">
        <f t="shared" si="77"/>
        <v>2514</v>
      </c>
      <c r="N236">
        <f t="shared" si="78"/>
        <v>32378</v>
      </c>
      <c r="O236">
        <f t="shared" si="79"/>
        <v>6834</v>
      </c>
      <c r="P236">
        <f t="shared" si="80"/>
        <v>46259</v>
      </c>
      <c r="Q236">
        <f t="shared" si="81"/>
        <v>4</v>
      </c>
      <c r="R236">
        <f t="shared" si="82"/>
        <v>0</v>
      </c>
      <c r="S236">
        <f t="shared" si="83"/>
        <v>4621</v>
      </c>
      <c r="T236">
        <f t="shared" si="84"/>
        <v>6944</v>
      </c>
      <c r="U236">
        <f t="shared" si="85"/>
        <v>32512</v>
      </c>
      <c r="V236">
        <f t="shared" si="86"/>
        <v>71172</v>
      </c>
      <c r="W236">
        <v>60568</v>
      </c>
      <c r="X236">
        <v>60199</v>
      </c>
      <c r="Y236">
        <f t="shared" si="87"/>
        <v>369</v>
      </c>
      <c r="Z236">
        <v>20235</v>
      </c>
      <c r="AB236">
        <v>0</v>
      </c>
      <c r="AC236">
        <v>0</v>
      </c>
      <c r="AD236">
        <v>188</v>
      </c>
      <c r="AE236">
        <v>6389</v>
      </c>
      <c r="AF236">
        <v>35</v>
      </c>
      <c r="AG236">
        <v>35667</v>
      </c>
      <c r="AH236">
        <v>27603</v>
      </c>
      <c r="AI236">
        <v>524</v>
      </c>
      <c r="AJ236">
        <v>322</v>
      </c>
      <c r="AK236">
        <v>444</v>
      </c>
      <c r="AL236">
        <v>167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4206</v>
      </c>
      <c r="AT236">
        <v>0</v>
      </c>
      <c r="AU236">
        <v>0</v>
      </c>
      <c r="AV236">
        <v>0</v>
      </c>
      <c r="AW236">
        <v>0</v>
      </c>
      <c r="AX236">
        <v>389</v>
      </c>
      <c r="AY236">
        <v>0</v>
      </c>
      <c r="AZ236">
        <v>0</v>
      </c>
      <c r="BA236">
        <v>3747</v>
      </c>
      <c r="BB236">
        <v>0</v>
      </c>
      <c r="BC236">
        <v>0</v>
      </c>
      <c r="BD236">
        <v>0</v>
      </c>
      <c r="BE236">
        <v>17</v>
      </c>
      <c r="BF236">
        <v>1356</v>
      </c>
      <c r="BG236">
        <v>12964</v>
      </c>
      <c r="BH236">
        <v>0</v>
      </c>
      <c r="BI236">
        <v>0</v>
      </c>
      <c r="BJ236">
        <v>512</v>
      </c>
      <c r="BK236">
        <v>0</v>
      </c>
      <c r="BL236">
        <v>319</v>
      </c>
      <c r="BM236">
        <v>151</v>
      </c>
      <c r="BN236">
        <v>2044</v>
      </c>
      <c r="BO236">
        <v>17027</v>
      </c>
      <c r="BP236">
        <v>14356</v>
      </c>
      <c r="BQ236">
        <v>995</v>
      </c>
      <c r="BR236">
        <v>6834</v>
      </c>
      <c r="BS236">
        <v>0</v>
      </c>
      <c r="BT236">
        <v>0</v>
      </c>
      <c r="BU236">
        <v>46259</v>
      </c>
      <c r="BV236">
        <v>0</v>
      </c>
      <c r="BW236">
        <v>0</v>
      </c>
      <c r="BX236">
        <v>0</v>
      </c>
      <c r="BY236">
        <v>0</v>
      </c>
      <c r="BZ236">
        <v>0</v>
      </c>
      <c r="CA236">
        <v>4</v>
      </c>
      <c r="CB236">
        <v>0</v>
      </c>
      <c r="CC236">
        <v>0</v>
      </c>
      <c r="CD236">
        <v>0</v>
      </c>
      <c r="CE236">
        <v>0</v>
      </c>
      <c r="CF236">
        <v>0</v>
      </c>
      <c r="CG236">
        <v>4621</v>
      </c>
      <c r="CH236">
        <v>0</v>
      </c>
      <c r="CI236">
        <v>2562</v>
      </c>
      <c r="CJ236">
        <v>185</v>
      </c>
      <c r="CK236">
        <v>4197</v>
      </c>
    </row>
    <row r="237" spans="1:89" x14ac:dyDescent="0.35">
      <c r="A237" t="s">
        <v>225</v>
      </c>
      <c r="B237">
        <f t="shared" si="66"/>
        <v>1040</v>
      </c>
      <c r="C237">
        <f t="shared" si="67"/>
        <v>27854</v>
      </c>
      <c r="D237">
        <f t="shared" si="68"/>
        <v>114103</v>
      </c>
      <c r="E237">
        <f t="shared" si="69"/>
        <v>3516</v>
      </c>
      <c r="F237">
        <f t="shared" si="70"/>
        <v>0</v>
      </c>
      <c r="G237">
        <f t="shared" si="71"/>
        <v>3770</v>
      </c>
      <c r="H237">
        <f t="shared" si="72"/>
        <v>0</v>
      </c>
      <c r="I237">
        <f t="shared" si="73"/>
        <v>-3034</v>
      </c>
      <c r="J237">
        <f t="shared" si="74"/>
        <v>0</v>
      </c>
      <c r="K237">
        <f t="shared" si="75"/>
        <v>6660</v>
      </c>
      <c r="L237">
        <f t="shared" si="76"/>
        <v>4023</v>
      </c>
      <c r="M237">
        <f t="shared" si="77"/>
        <v>25224</v>
      </c>
      <c r="N237">
        <f t="shared" si="78"/>
        <v>95300</v>
      </c>
      <c r="O237">
        <f t="shared" si="79"/>
        <v>16208</v>
      </c>
      <c r="P237">
        <f t="shared" si="80"/>
        <v>28337</v>
      </c>
      <c r="Q237">
        <f t="shared" si="81"/>
        <v>13</v>
      </c>
      <c r="R237">
        <f t="shared" si="82"/>
        <v>22000</v>
      </c>
      <c r="S237">
        <f t="shared" si="83"/>
        <v>6546</v>
      </c>
      <c r="T237">
        <f t="shared" si="84"/>
        <v>14752</v>
      </c>
      <c r="U237">
        <f t="shared" si="85"/>
        <v>31971</v>
      </c>
      <c r="V237">
        <f t="shared" si="86"/>
        <v>142997</v>
      </c>
      <c r="W237">
        <v>163829</v>
      </c>
      <c r="X237">
        <v>163683</v>
      </c>
      <c r="Y237">
        <f t="shared" si="87"/>
        <v>146</v>
      </c>
      <c r="Z237">
        <v>47721</v>
      </c>
      <c r="AB237">
        <v>0</v>
      </c>
      <c r="AC237">
        <v>1030</v>
      </c>
      <c r="AD237">
        <v>10</v>
      </c>
      <c r="AE237">
        <v>27854</v>
      </c>
      <c r="AF237">
        <v>113</v>
      </c>
      <c r="AG237">
        <v>69106</v>
      </c>
      <c r="AH237">
        <v>25964</v>
      </c>
      <c r="AI237">
        <v>0</v>
      </c>
      <c r="AJ237">
        <v>9765</v>
      </c>
      <c r="AK237">
        <v>9155</v>
      </c>
      <c r="AL237">
        <v>2260</v>
      </c>
      <c r="AM237">
        <v>1256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3770</v>
      </c>
      <c r="AT237">
        <v>0</v>
      </c>
      <c r="AU237">
        <v>0</v>
      </c>
      <c r="AV237">
        <v>0</v>
      </c>
      <c r="AW237">
        <v>0</v>
      </c>
      <c r="AX237">
        <v>-3034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812</v>
      </c>
      <c r="BF237">
        <v>5848</v>
      </c>
      <c r="BG237">
        <v>3589</v>
      </c>
      <c r="BH237">
        <v>0</v>
      </c>
      <c r="BI237">
        <v>0</v>
      </c>
      <c r="BJ237">
        <v>434</v>
      </c>
      <c r="BK237">
        <v>0</v>
      </c>
      <c r="BL237">
        <v>0</v>
      </c>
      <c r="BM237">
        <v>0</v>
      </c>
      <c r="BN237">
        <v>25224</v>
      </c>
      <c r="BO237">
        <v>35990</v>
      </c>
      <c r="BP237">
        <v>53615</v>
      </c>
      <c r="BQ237">
        <v>5695</v>
      </c>
      <c r="BR237">
        <v>16208</v>
      </c>
      <c r="BS237">
        <v>0</v>
      </c>
      <c r="BT237">
        <v>0</v>
      </c>
      <c r="BU237">
        <v>28337</v>
      </c>
      <c r="BV237">
        <v>0</v>
      </c>
      <c r="BW237">
        <v>0</v>
      </c>
      <c r="BX237">
        <v>0</v>
      </c>
      <c r="BY237">
        <v>0</v>
      </c>
      <c r="BZ237">
        <v>0</v>
      </c>
      <c r="CA237">
        <v>13</v>
      </c>
      <c r="CB237">
        <v>0</v>
      </c>
      <c r="CC237">
        <v>0</v>
      </c>
      <c r="CD237">
        <v>0</v>
      </c>
      <c r="CE237">
        <v>22000</v>
      </c>
      <c r="CF237">
        <v>0</v>
      </c>
      <c r="CG237">
        <v>6546</v>
      </c>
      <c r="CH237">
        <v>0</v>
      </c>
      <c r="CI237">
        <v>5807</v>
      </c>
      <c r="CJ237">
        <v>0</v>
      </c>
      <c r="CK237">
        <v>8945</v>
      </c>
    </row>
    <row r="238" spans="1:89" x14ac:dyDescent="0.35">
      <c r="A238" t="s">
        <v>226</v>
      </c>
      <c r="B238">
        <f t="shared" si="66"/>
        <v>6847</v>
      </c>
      <c r="C238">
        <f t="shared" si="67"/>
        <v>19774</v>
      </c>
      <c r="D238">
        <f t="shared" si="68"/>
        <v>121199</v>
      </c>
      <c r="E238">
        <f t="shared" si="69"/>
        <v>8228</v>
      </c>
      <c r="F238">
        <f t="shared" si="70"/>
        <v>216</v>
      </c>
      <c r="G238">
        <f t="shared" si="71"/>
        <v>1323</v>
      </c>
      <c r="H238">
        <f t="shared" si="72"/>
        <v>0</v>
      </c>
      <c r="I238">
        <f t="shared" si="73"/>
        <v>2190</v>
      </c>
      <c r="J238">
        <f t="shared" si="74"/>
        <v>9</v>
      </c>
      <c r="K238">
        <f t="shared" si="75"/>
        <v>7881</v>
      </c>
      <c r="L238">
        <f t="shared" si="76"/>
        <v>3447</v>
      </c>
      <c r="M238">
        <f t="shared" si="77"/>
        <v>1566</v>
      </c>
      <c r="N238">
        <f t="shared" si="78"/>
        <v>94265</v>
      </c>
      <c r="O238">
        <f t="shared" si="79"/>
        <v>8326</v>
      </c>
      <c r="P238">
        <f t="shared" si="80"/>
        <v>49710</v>
      </c>
      <c r="Q238">
        <f t="shared" si="81"/>
        <v>13</v>
      </c>
      <c r="R238">
        <f t="shared" si="82"/>
        <v>6000</v>
      </c>
      <c r="S238">
        <f t="shared" si="83"/>
        <v>7964</v>
      </c>
      <c r="T238">
        <f t="shared" si="84"/>
        <v>6402</v>
      </c>
      <c r="U238">
        <f t="shared" si="85"/>
        <v>55656</v>
      </c>
      <c r="V238">
        <f t="shared" si="86"/>
        <v>147820</v>
      </c>
      <c r="W238">
        <v>128736</v>
      </c>
      <c r="X238">
        <v>116278</v>
      </c>
      <c r="Y238">
        <f t="shared" si="87"/>
        <v>12458</v>
      </c>
      <c r="Z238">
        <v>38675</v>
      </c>
      <c r="AB238">
        <v>0</v>
      </c>
      <c r="AC238">
        <v>6847</v>
      </c>
      <c r="AD238">
        <v>0</v>
      </c>
      <c r="AE238">
        <v>19774</v>
      </c>
      <c r="AF238">
        <v>13978</v>
      </c>
      <c r="AG238">
        <v>66088</v>
      </c>
      <c r="AH238">
        <v>36672</v>
      </c>
      <c r="AI238">
        <v>2197</v>
      </c>
      <c r="AJ238">
        <v>678</v>
      </c>
      <c r="AK238">
        <v>1586</v>
      </c>
      <c r="AL238">
        <v>736</v>
      </c>
      <c r="AM238">
        <v>58</v>
      </c>
      <c r="AN238">
        <v>7434</v>
      </c>
      <c r="AO238">
        <v>0</v>
      </c>
      <c r="AP238">
        <v>216</v>
      </c>
      <c r="AQ238">
        <v>0</v>
      </c>
      <c r="AR238">
        <v>0</v>
      </c>
      <c r="AS238">
        <v>1323</v>
      </c>
      <c r="AT238">
        <v>0</v>
      </c>
      <c r="AU238">
        <v>0</v>
      </c>
      <c r="AV238">
        <v>0</v>
      </c>
      <c r="AW238">
        <v>0</v>
      </c>
      <c r="AX238">
        <v>2190</v>
      </c>
      <c r="AY238">
        <v>9</v>
      </c>
      <c r="AZ238">
        <v>0</v>
      </c>
      <c r="BA238">
        <v>4383</v>
      </c>
      <c r="BB238">
        <v>0</v>
      </c>
      <c r="BC238">
        <v>0</v>
      </c>
      <c r="BD238">
        <v>0</v>
      </c>
      <c r="BE238">
        <v>0</v>
      </c>
      <c r="BF238">
        <v>3498</v>
      </c>
      <c r="BG238">
        <v>2800</v>
      </c>
      <c r="BH238">
        <v>0</v>
      </c>
      <c r="BI238">
        <v>0</v>
      </c>
      <c r="BJ238">
        <v>647</v>
      </c>
      <c r="BK238">
        <v>0</v>
      </c>
      <c r="BL238">
        <v>0</v>
      </c>
      <c r="BM238">
        <v>0</v>
      </c>
      <c r="BN238">
        <v>1566</v>
      </c>
      <c r="BO238">
        <v>47938</v>
      </c>
      <c r="BP238">
        <v>40603</v>
      </c>
      <c r="BQ238">
        <v>5724</v>
      </c>
      <c r="BR238">
        <v>8326</v>
      </c>
      <c r="BS238">
        <v>0</v>
      </c>
      <c r="BT238">
        <v>0</v>
      </c>
      <c r="BU238">
        <v>49710</v>
      </c>
      <c r="BV238">
        <v>0</v>
      </c>
      <c r="BW238">
        <v>0</v>
      </c>
      <c r="BX238">
        <v>0</v>
      </c>
      <c r="BY238">
        <v>0</v>
      </c>
      <c r="BZ238">
        <v>0</v>
      </c>
      <c r="CA238">
        <v>13</v>
      </c>
      <c r="CB238">
        <v>0</v>
      </c>
      <c r="CC238">
        <v>0</v>
      </c>
      <c r="CD238">
        <v>0</v>
      </c>
      <c r="CE238">
        <v>6000</v>
      </c>
      <c r="CF238">
        <v>0</v>
      </c>
      <c r="CG238">
        <v>7964</v>
      </c>
      <c r="CH238">
        <v>0</v>
      </c>
      <c r="CI238">
        <v>1</v>
      </c>
      <c r="CJ238">
        <v>6401</v>
      </c>
      <c r="CK238">
        <v>0</v>
      </c>
    </row>
    <row r="239" spans="1:89" x14ac:dyDescent="0.35">
      <c r="A239" t="s">
        <v>393</v>
      </c>
      <c r="B239">
        <f t="shared" si="66"/>
        <v>534</v>
      </c>
      <c r="C239">
        <f t="shared" si="67"/>
        <v>15157</v>
      </c>
      <c r="D239">
        <f t="shared" si="68"/>
        <v>219601</v>
      </c>
      <c r="E239">
        <f t="shared" si="69"/>
        <v>12911</v>
      </c>
      <c r="F239">
        <f t="shared" si="70"/>
        <v>504</v>
      </c>
      <c r="G239">
        <f t="shared" si="71"/>
        <v>1536</v>
      </c>
      <c r="H239">
        <f t="shared" si="72"/>
        <v>0</v>
      </c>
      <c r="I239">
        <f t="shared" si="73"/>
        <v>110292</v>
      </c>
      <c r="J239">
        <f t="shared" si="74"/>
        <v>0</v>
      </c>
      <c r="K239">
        <f t="shared" si="75"/>
        <v>64464</v>
      </c>
      <c r="L239">
        <f t="shared" si="76"/>
        <v>-12721</v>
      </c>
      <c r="M239">
        <f t="shared" si="77"/>
        <v>0</v>
      </c>
      <c r="N239">
        <f t="shared" si="78"/>
        <v>80197</v>
      </c>
      <c r="O239">
        <f t="shared" si="79"/>
        <v>32182</v>
      </c>
      <c r="P239">
        <f t="shared" si="80"/>
        <v>240350</v>
      </c>
      <c r="Q239">
        <f t="shared" si="81"/>
        <v>0</v>
      </c>
      <c r="R239">
        <f t="shared" si="82"/>
        <v>2</v>
      </c>
      <c r="S239">
        <f t="shared" si="83"/>
        <v>16424</v>
      </c>
      <c r="T239">
        <f t="shared" si="84"/>
        <v>43125</v>
      </c>
      <c r="U239">
        <f t="shared" si="85"/>
        <v>246118</v>
      </c>
      <c r="V239">
        <f t="shared" si="86"/>
        <v>235292</v>
      </c>
      <c r="W239">
        <v>227616</v>
      </c>
      <c r="X239">
        <v>237032</v>
      </c>
      <c r="Y239">
        <f t="shared" si="87"/>
        <v>-9416</v>
      </c>
      <c r="Z239">
        <v>59642</v>
      </c>
      <c r="AB239">
        <v>0</v>
      </c>
      <c r="AC239">
        <v>0</v>
      </c>
      <c r="AD239">
        <v>534</v>
      </c>
      <c r="AE239">
        <v>15157</v>
      </c>
      <c r="AF239">
        <v>1154</v>
      </c>
      <c r="AG239">
        <v>123903</v>
      </c>
      <c r="AH239">
        <v>59566</v>
      </c>
      <c r="AI239">
        <v>457</v>
      </c>
      <c r="AJ239">
        <v>13475</v>
      </c>
      <c r="AK239">
        <v>21046</v>
      </c>
      <c r="AL239">
        <v>12911</v>
      </c>
      <c r="AM239">
        <v>0</v>
      </c>
      <c r="AN239">
        <v>0</v>
      </c>
      <c r="AO239">
        <v>504</v>
      </c>
      <c r="AP239">
        <v>0</v>
      </c>
      <c r="AQ239">
        <v>0</v>
      </c>
      <c r="AR239">
        <v>0</v>
      </c>
      <c r="AS239">
        <v>1536</v>
      </c>
      <c r="AT239">
        <v>0</v>
      </c>
      <c r="AU239">
        <v>0</v>
      </c>
      <c r="AV239">
        <v>0</v>
      </c>
      <c r="AW239">
        <v>0</v>
      </c>
      <c r="AX239">
        <v>110292</v>
      </c>
      <c r="AY239">
        <v>0</v>
      </c>
      <c r="AZ239">
        <v>0</v>
      </c>
      <c r="BA239">
        <v>17385</v>
      </c>
      <c r="BB239">
        <v>0</v>
      </c>
      <c r="BC239">
        <v>0</v>
      </c>
      <c r="BD239">
        <v>45167</v>
      </c>
      <c r="BE239">
        <v>0</v>
      </c>
      <c r="BF239">
        <v>1912</v>
      </c>
      <c r="BG239">
        <v>0</v>
      </c>
      <c r="BH239">
        <v>0</v>
      </c>
      <c r="BI239">
        <v>0</v>
      </c>
      <c r="BJ239">
        <v>-12721</v>
      </c>
      <c r="BK239">
        <v>0</v>
      </c>
      <c r="BL239">
        <v>0</v>
      </c>
      <c r="BM239">
        <v>0</v>
      </c>
      <c r="BN239">
        <v>0</v>
      </c>
      <c r="BO239">
        <v>20468</v>
      </c>
      <c r="BP239">
        <v>70550</v>
      </c>
      <c r="BQ239">
        <v>-10821</v>
      </c>
      <c r="BR239">
        <v>32182</v>
      </c>
      <c r="BS239">
        <v>0</v>
      </c>
      <c r="BT239">
        <v>0</v>
      </c>
      <c r="BU239">
        <v>240350</v>
      </c>
      <c r="BV239">
        <v>0</v>
      </c>
      <c r="BW239">
        <v>0</v>
      </c>
      <c r="BX239">
        <v>0</v>
      </c>
      <c r="BY239">
        <v>0</v>
      </c>
      <c r="BZ239">
        <v>0</v>
      </c>
      <c r="CA239">
        <v>0</v>
      </c>
      <c r="CB239">
        <v>0</v>
      </c>
      <c r="CC239">
        <v>0</v>
      </c>
      <c r="CD239">
        <v>0</v>
      </c>
      <c r="CE239">
        <v>0</v>
      </c>
      <c r="CF239">
        <v>2</v>
      </c>
      <c r="CG239">
        <v>16424</v>
      </c>
      <c r="CH239">
        <v>0</v>
      </c>
      <c r="CI239">
        <v>35184</v>
      </c>
      <c r="CJ239">
        <v>0</v>
      </c>
      <c r="CK239">
        <v>7941</v>
      </c>
    </row>
    <row r="240" spans="1:89" x14ac:dyDescent="0.35">
      <c r="A240" t="s">
        <v>227</v>
      </c>
      <c r="B240">
        <f t="shared" si="66"/>
        <v>909</v>
      </c>
      <c r="C240">
        <f t="shared" si="67"/>
        <v>2643</v>
      </c>
      <c r="D240">
        <f t="shared" si="68"/>
        <v>47584</v>
      </c>
      <c r="E240">
        <f t="shared" si="69"/>
        <v>2907</v>
      </c>
      <c r="F240">
        <f t="shared" si="70"/>
        <v>0</v>
      </c>
      <c r="G240">
        <f t="shared" si="71"/>
        <v>1004</v>
      </c>
      <c r="H240">
        <f t="shared" si="72"/>
        <v>2972</v>
      </c>
      <c r="I240">
        <f t="shared" si="73"/>
        <v>973</v>
      </c>
      <c r="J240">
        <f t="shared" si="74"/>
        <v>17</v>
      </c>
      <c r="K240">
        <f t="shared" si="75"/>
        <v>9212</v>
      </c>
      <c r="L240">
        <f t="shared" si="76"/>
        <v>1838</v>
      </c>
      <c r="M240">
        <f t="shared" si="77"/>
        <v>2934</v>
      </c>
      <c r="N240">
        <f t="shared" si="78"/>
        <v>27606</v>
      </c>
      <c r="O240">
        <f t="shared" si="79"/>
        <v>11492</v>
      </c>
      <c r="P240">
        <f t="shared" si="80"/>
        <v>21387</v>
      </c>
      <c r="Q240">
        <f t="shared" si="81"/>
        <v>0</v>
      </c>
      <c r="R240">
        <f t="shared" si="82"/>
        <v>0</v>
      </c>
      <c r="S240">
        <f t="shared" si="83"/>
        <v>6594</v>
      </c>
      <c r="T240">
        <f t="shared" si="84"/>
        <v>5914</v>
      </c>
      <c r="U240">
        <f t="shared" si="85"/>
        <v>15935</v>
      </c>
      <c r="V240">
        <f t="shared" si="86"/>
        <v>51136</v>
      </c>
      <c r="W240">
        <v>68671</v>
      </c>
      <c r="X240">
        <v>70583</v>
      </c>
      <c r="Y240">
        <f t="shared" si="87"/>
        <v>-1912</v>
      </c>
      <c r="Z240">
        <v>20806</v>
      </c>
      <c r="AB240">
        <v>0</v>
      </c>
      <c r="AC240">
        <v>77</v>
      </c>
      <c r="AD240">
        <v>832</v>
      </c>
      <c r="AE240">
        <v>2643</v>
      </c>
      <c r="AF240">
        <v>155</v>
      </c>
      <c r="AG240">
        <v>11869</v>
      </c>
      <c r="AH240">
        <v>32737</v>
      </c>
      <c r="AI240">
        <v>710</v>
      </c>
      <c r="AJ240">
        <v>1338</v>
      </c>
      <c r="AK240">
        <v>775</v>
      </c>
      <c r="AL240">
        <v>2586</v>
      </c>
      <c r="AM240">
        <v>321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1004</v>
      </c>
      <c r="AT240">
        <v>0</v>
      </c>
      <c r="AU240">
        <v>0</v>
      </c>
      <c r="AV240">
        <v>2972</v>
      </c>
      <c r="AW240">
        <v>17</v>
      </c>
      <c r="AX240">
        <v>973</v>
      </c>
      <c r="AY240">
        <v>0</v>
      </c>
      <c r="AZ240">
        <v>0</v>
      </c>
      <c r="BA240">
        <v>79</v>
      </c>
      <c r="BB240">
        <v>0</v>
      </c>
      <c r="BC240">
        <v>0</v>
      </c>
      <c r="BD240">
        <v>2427</v>
      </c>
      <c r="BE240">
        <v>0</v>
      </c>
      <c r="BF240">
        <v>6706</v>
      </c>
      <c r="BG240">
        <v>0</v>
      </c>
      <c r="BH240">
        <v>0</v>
      </c>
      <c r="BI240">
        <v>0</v>
      </c>
      <c r="BJ240">
        <v>1838</v>
      </c>
      <c r="BK240">
        <v>0</v>
      </c>
      <c r="BL240">
        <v>581</v>
      </c>
      <c r="BM240">
        <v>0</v>
      </c>
      <c r="BN240">
        <v>2353</v>
      </c>
      <c r="BO240">
        <v>8161</v>
      </c>
      <c r="BP240">
        <v>17831</v>
      </c>
      <c r="BQ240">
        <v>1614</v>
      </c>
      <c r="BR240">
        <v>11492</v>
      </c>
      <c r="BS240">
        <v>0</v>
      </c>
      <c r="BT240">
        <v>0</v>
      </c>
      <c r="BU240">
        <v>21387</v>
      </c>
      <c r="BV240">
        <v>0</v>
      </c>
      <c r="BW240">
        <v>0</v>
      </c>
      <c r="BX240">
        <v>0</v>
      </c>
      <c r="BY240">
        <v>0</v>
      </c>
      <c r="BZ240">
        <v>0</v>
      </c>
      <c r="CA240">
        <v>0</v>
      </c>
      <c r="CB240">
        <v>0</v>
      </c>
      <c r="CC240">
        <v>0</v>
      </c>
      <c r="CD240">
        <v>0</v>
      </c>
      <c r="CE240">
        <v>0</v>
      </c>
      <c r="CF240">
        <v>0</v>
      </c>
      <c r="CG240">
        <v>6594</v>
      </c>
      <c r="CH240">
        <v>0</v>
      </c>
      <c r="CI240">
        <v>0</v>
      </c>
      <c r="CJ240">
        <v>3033</v>
      </c>
      <c r="CK240">
        <v>2881</v>
      </c>
    </row>
    <row r="241" spans="1:89" x14ac:dyDescent="0.35">
      <c r="A241" t="s">
        <v>228</v>
      </c>
      <c r="B241">
        <f t="shared" si="66"/>
        <v>6508</v>
      </c>
      <c r="C241">
        <f t="shared" si="67"/>
        <v>12126</v>
      </c>
      <c r="D241">
        <f t="shared" si="68"/>
        <v>170118</v>
      </c>
      <c r="E241">
        <f t="shared" si="69"/>
        <v>630</v>
      </c>
      <c r="F241">
        <f t="shared" si="70"/>
        <v>262</v>
      </c>
      <c r="G241">
        <f t="shared" si="71"/>
        <v>6426</v>
      </c>
      <c r="H241">
        <f t="shared" si="72"/>
        <v>619</v>
      </c>
      <c r="I241">
        <f t="shared" si="73"/>
        <v>3599</v>
      </c>
      <c r="J241">
        <f t="shared" si="74"/>
        <v>442</v>
      </c>
      <c r="K241">
        <f t="shared" si="75"/>
        <v>1015</v>
      </c>
      <c r="L241">
        <f t="shared" si="76"/>
        <v>34415</v>
      </c>
      <c r="M241">
        <f t="shared" si="77"/>
        <v>36618</v>
      </c>
      <c r="N241">
        <f t="shared" si="78"/>
        <v>106581</v>
      </c>
      <c r="O241">
        <f t="shared" si="79"/>
        <v>16940</v>
      </c>
      <c r="P241">
        <f t="shared" si="80"/>
        <v>87935</v>
      </c>
      <c r="Q241">
        <f t="shared" si="81"/>
        <v>68</v>
      </c>
      <c r="R241">
        <f t="shared" si="82"/>
        <v>0</v>
      </c>
      <c r="S241">
        <f t="shared" si="83"/>
        <v>16251</v>
      </c>
      <c r="T241">
        <f t="shared" si="84"/>
        <v>45003</v>
      </c>
      <c r="U241">
        <f t="shared" si="85"/>
        <v>69902</v>
      </c>
      <c r="V241">
        <f t="shared" si="86"/>
        <v>188752</v>
      </c>
      <c r="W241">
        <v>274497</v>
      </c>
      <c r="X241">
        <v>254361</v>
      </c>
      <c r="Y241">
        <f t="shared" si="87"/>
        <v>20136</v>
      </c>
      <c r="Z241">
        <v>60743</v>
      </c>
      <c r="AB241">
        <v>0</v>
      </c>
      <c r="AC241">
        <v>0</v>
      </c>
      <c r="AD241">
        <v>6508</v>
      </c>
      <c r="AE241">
        <v>12126</v>
      </c>
      <c r="AF241">
        <v>107</v>
      </c>
      <c r="AG241">
        <v>76219</v>
      </c>
      <c r="AH241">
        <v>85847</v>
      </c>
      <c r="AI241">
        <v>1419</v>
      </c>
      <c r="AJ241">
        <v>2901</v>
      </c>
      <c r="AK241">
        <v>3625</v>
      </c>
      <c r="AL241">
        <v>630</v>
      </c>
      <c r="AM241">
        <v>0</v>
      </c>
      <c r="AN241">
        <v>0</v>
      </c>
      <c r="AO241">
        <v>262</v>
      </c>
      <c r="AP241">
        <v>0</v>
      </c>
      <c r="AQ241">
        <v>0</v>
      </c>
      <c r="AR241">
        <v>0</v>
      </c>
      <c r="AS241">
        <v>6426</v>
      </c>
      <c r="AT241">
        <v>0</v>
      </c>
      <c r="AU241">
        <v>0</v>
      </c>
      <c r="AV241">
        <v>619</v>
      </c>
      <c r="AW241">
        <v>0</v>
      </c>
      <c r="AX241">
        <v>3599</v>
      </c>
      <c r="AY241">
        <v>442</v>
      </c>
      <c r="AZ241">
        <v>0</v>
      </c>
      <c r="BA241">
        <v>13064</v>
      </c>
      <c r="BB241">
        <v>0</v>
      </c>
      <c r="BC241">
        <v>0</v>
      </c>
      <c r="BD241">
        <v>0</v>
      </c>
      <c r="BE241">
        <v>-8</v>
      </c>
      <c r="BF241">
        <v>-12041</v>
      </c>
      <c r="BG241">
        <v>30129</v>
      </c>
      <c r="BH241">
        <v>0</v>
      </c>
      <c r="BI241">
        <v>0</v>
      </c>
      <c r="BJ241">
        <v>4286</v>
      </c>
      <c r="BK241">
        <v>0</v>
      </c>
      <c r="BL241">
        <v>-393</v>
      </c>
      <c r="BM241">
        <v>35166</v>
      </c>
      <c r="BN241">
        <v>1845</v>
      </c>
      <c r="BO241">
        <v>57723</v>
      </c>
      <c r="BP241">
        <v>22484</v>
      </c>
      <c r="BQ241">
        <v>26374</v>
      </c>
      <c r="BR241">
        <v>16940</v>
      </c>
      <c r="BS241">
        <v>0</v>
      </c>
      <c r="BT241">
        <v>0</v>
      </c>
      <c r="BU241">
        <v>87935</v>
      </c>
      <c r="BV241">
        <v>0</v>
      </c>
      <c r="BW241">
        <v>0</v>
      </c>
      <c r="BX241">
        <v>0</v>
      </c>
      <c r="BY241">
        <v>0</v>
      </c>
      <c r="BZ241">
        <v>0</v>
      </c>
      <c r="CA241">
        <v>68</v>
      </c>
      <c r="CB241">
        <v>0</v>
      </c>
      <c r="CC241">
        <v>0</v>
      </c>
      <c r="CD241">
        <v>0</v>
      </c>
      <c r="CE241">
        <v>0</v>
      </c>
      <c r="CF241">
        <v>0</v>
      </c>
      <c r="CG241">
        <v>16251</v>
      </c>
      <c r="CH241">
        <v>0</v>
      </c>
      <c r="CI241">
        <v>91</v>
      </c>
      <c r="CJ241">
        <v>0</v>
      </c>
      <c r="CK241">
        <v>44912</v>
      </c>
    </row>
    <row r="242" spans="1:89" x14ac:dyDescent="0.35">
      <c r="A242" t="s">
        <v>229</v>
      </c>
      <c r="B242">
        <f t="shared" si="66"/>
        <v>167</v>
      </c>
      <c r="C242">
        <f t="shared" si="67"/>
        <v>17073</v>
      </c>
      <c r="D242">
        <f t="shared" si="68"/>
        <v>199220</v>
      </c>
      <c r="E242">
        <f t="shared" si="69"/>
        <v>1918</v>
      </c>
      <c r="F242">
        <f t="shared" si="70"/>
        <v>600</v>
      </c>
      <c r="G242">
        <f t="shared" si="71"/>
        <v>17401</v>
      </c>
      <c r="H242">
        <f t="shared" si="72"/>
        <v>0</v>
      </c>
      <c r="I242">
        <f t="shared" si="73"/>
        <v>39671</v>
      </c>
      <c r="J242">
        <f t="shared" si="74"/>
        <v>99</v>
      </c>
      <c r="K242">
        <f t="shared" si="75"/>
        <v>14070</v>
      </c>
      <c r="L242">
        <f t="shared" si="76"/>
        <v>383</v>
      </c>
      <c r="M242">
        <f t="shared" si="77"/>
        <v>23263</v>
      </c>
      <c r="N242">
        <f t="shared" si="78"/>
        <v>90738</v>
      </c>
      <c r="O242">
        <f t="shared" si="79"/>
        <v>49244</v>
      </c>
      <c r="P242">
        <f t="shared" si="80"/>
        <v>86875</v>
      </c>
      <c r="Q242">
        <f t="shared" si="81"/>
        <v>0</v>
      </c>
      <c r="R242">
        <f t="shared" si="82"/>
        <v>20000</v>
      </c>
      <c r="S242">
        <f t="shared" si="83"/>
        <v>13566</v>
      </c>
      <c r="T242">
        <f t="shared" si="84"/>
        <v>53442</v>
      </c>
      <c r="U242">
        <f t="shared" si="85"/>
        <v>118166</v>
      </c>
      <c r="V242">
        <f t="shared" si="86"/>
        <v>216460</v>
      </c>
      <c r="W242">
        <v>305467</v>
      </c>
      <c r="X242">
        <v>311904</v>
      </c>
      <c r="Y242">
        <f t="shared" si="87"/>
        <v>-6437</v>
      </c>
      <c r="Z242">
        <v>77559</v>
      </c>
      <c r="AB242">
        <v>0</v>
      </c>
      <c r="AC242">
        <v>0</v>
      </c>
      <c r="AD242">
        <v>167</v>
      </c>
      <c r="AE242">
        <v>17073</v>
      </c>
      <c r="AF242">
        <v>0</v>
      </c>
      <c r="AG242">
        <v>103892</v>
      </c>
      <c r="AH242">
        <v>38</v>
      </c>
      <c r="AI242">
        <v>259</v>
      </c>
      <c r="AJ242">
        <v>2305</v>
      </c>
      <c r="AK242">
        <v>92726</v>
      </c>
      <c r="AL242">
        <v>1426</v>
      </c>
      <c r="AM242">
        <v>0</v>
      </c>
      <c r="AN242">
        <v>492</v>
      </c>
      <c r="AO242">
        <v>0</v>
      </c>
      <c r="AP242">
        <v>600</v>
      </c>
      <c r="AQ242">
        <v>0</v>
      </c>
      <c r="AR242">
        <v>0</v>
      </c>
      <c r="AS242">
        <v>17401</v>
      </c>
      <c r="AT242">
        <v>0</v>
      </c>
      <c r="AU242">
        <v>0</v>
      </c>
      <c r="AV242">
        <v>0</v>
      </c>
      <c r="AW242">
        <v>0</v>
      </c>
      <c r="AX242">
        <v>39671</v>
      </c>
      <c r="AY242">
        <v>99</v>
      </c>
      <c r="AZ242">
        <v>0</v>
      </c>
      <c r="BA242">
        <v>83</v>
      </c>
      <c r="BB242">
        <v>0</v>
      </c>
      <c r="BC242">
        <v>0</v>
      </c>
      <c r="BD242">
        <v>5000</v>
      </c>
      <c r="BE242">
        <v>1285</v>
      </c>
      <c r="BF242">
        <v>7702</v>
      </c>
      <c r="BG242">
        <v>0</v>
      </c>
      <c r="BH242">
        <v>0</v>
      </c>
      <c r="BI242">
        <v>0</v>
      </c>
      <c r="BJ242">
        <v>383</v>
      </c>
      <c r="BK242">
        <v>0</v>
      </c>
      <c r="BL242">
        <v>211</v>
      </c>
      <c r="BM242">
        <v>2232</v>
      </c>
      <c r="BN242">
        <v>20820</v>
      </c>
      <c r="BO242">
        <v>17079</v>
      </c>
      <c r="BP242">
        <v>64454</v>
      </c>
      <c r="BQ242">
        <v>9205</v>
      </c>
      <c r="BR242">
        <v>49244</v>
      </c>
      <c r="BS242">
        <v>0</v>
      </c>
      <c r="BT242">
        <v>0</v>
      </c>
      <c r="BU242">
        <v>86875</v>
      </c>
      <c r="BV242">
        <v>0</v>
      </c>
      <c r="BW242">
        <v>0</v>
      </c>
      <c r="BX242">
        <v>0</v>
      </c>
      <c r="BY242">
        <v>0</v>
      </c>
      <c r="BZ242">
        <v>0</v>
      </c>
      <c r="CA242">
        <v>0</v>
      </c>
      <c r="CB242">
        <v>0</v>
      </c>
      <c r="CC242">
        <v>0</v>
      </c>
      <c r="CD242">
        <v>0</v>
      </c>
      <c r="CE242">
        <v>20000</v>
      </c>
      <c r="CF242">
        <v>0</v>
      </c>
      <c r="CG242">
        <v>13566</v>
      </c>
      <c r="CH242">
        <v>0</v>
      </c>
      <c r="CI242">
        <v>48252</v>
      </c>
      <c r="CJ242">
        <v>4800</v>
      </c>
      <c r="CK242">
        <v>390</v>
      </c>
    </row>
    <row r="243" spans="1:89" x14ac:dyDescent="0.35">
      <c r="A243" t="s">
        <v>230</v>
      </c>
      <c r="B243">
        <f t="shared" si="66"/>
        <v>44167</v>
      </c>
      <c r="C243">
        <f t="shared" si="67"/>
        <v>176121</v>
      </c>
      <c r="D243">
        <f t="shared" si="68"/>
        <v>3042185</v>
      </c>
      <c r="E243">
        <f t="shared" si="69"/>
        <v>463279</v>
      </c>
      <c r="F243">
        <f t="shared" si="70"/>
        <v>52643</v>
      </c>
      <c r="G243">
        <f t="shared" si="71"/>
        <v>36635</v>
      </c>
      <c r="H243">
        <f t="shared" si="72"/>
        <v>8735</v>
      </c>
      <c r="I243">
        <f t="shared" si="73"/>
        <v>-127700</v>
      </c>
      <c r="J243">
        <f t="shared" si="74"/>
        <v>91988</v>
      </c>
      <c r="K243">
        <f t="shared" si="75"/>
        <v>390012</v>
      </c>
      <c r="L243">
        <f t="shared" si="76"/>
        <v>84345</v>
      </c>
      <c r="M243">
        <f t="shared" si="77"/>
        <v>325868</v>
      </c>
      <c r="N243">
        <f t="shared" si="78"/>
        <v>2652114</v>
      </c>
      <c r="O243">
        <f t="shared" si="79"/>
        <v>146202</v>
      </c>
      <c r="P243">
        <f t="shared" si="80"/>
        <v>628921</v>
      </c>
      <c r="Q243">
        <f t="shared" si="81"/>
        <v>2075</v>
      </c>
      <c r="R243">
        <f t="shared" si="82"/>
        <v>176579</v>
      </c>
      <c r="S243">
        <f t="shared" si="83"/>
        <v>147812</v>
      </c>
      <c r="T243">
        <f t="shared" si="84"/>
        <v>834572</v>
      </c>
      <c r="U243">
        <f t="shared" si="85"/>
        <v>891721</v>
      </c>
      <c r="V243">
        <f t="shared" si="86"/>
        <v>3262473</v>
      </c>
      <c r="W243">
        <v>4418456</v>
      </c>
      <c r="X243">
        <v>4577806</v>
      </c>
      <c r="Y243">
        <f t="shared" si="87"/>
        <v>-159350</v>
      </c>
      <c r="Z243">
        <v>670610</v>
      </c>
      <c r="AB243">
        <v>0</v>
      </c>
      <c r="AC243">
        <v>10065</v>
      </c>
      <c r="AD243">
        <v>34102</v>
      </c>
      <c r="AE243">
        <v>176121</v>
      </c>
      <c r="AF243">
        <v>0</v>
      </c>
      <c r="AG243">
        <v>1576939</v>
      </c>
      <c r="AH243">
        <v>807797</v>
      </c>
      <c r="AI243">
        <v>84693</v>
      </c>
      <c r="AJ243">
        <v>25238</v>
      </c>
      <c r="AK243">
        <v>547518</v>
      </c>
      <c r="AL243">
        <v>456163</v>
      </c>
      <c r="AM243">
        <v>0</v>
      </c>
      <c r="AN243">
        <v>7116</v>
      </c>
      <c r="AO243">
        <v>27143</v>
      </c>
      <c r="AP243">
        <v>25500</v>
      </c>
      <c r="AQ243">
        <v>0</v>
      </c>
      <c r="AR243">
        <v>0</v>
      </c>
      <c r="AS243">
        <v>36635</v>
      </c>
      <c r="AT243">
        <v>0</v>
      </c>
      <c r="AU243">
        <v>0</v>
      </c>
      <c r="AV243">
        <v>8735</v>
      </c>
      <c r="AW243">
        <v>4965</v>
      </c>
      <c r="AX243">
        <v>-127700</v>
      </c>
      <c r="AY243">
        <v>87023</v>
      </c>
      <c r="AZ243">
        <v>0</v>
      </c>
      <c r="BA243">
        <v>219205</v>
      </c>
      <c r="BB243">
        <v>0</v>
      </c>
      <c r="BC243">
        <v>0</v>
      </c>
      <c r="BD243">
        <v>0</v>
      </c>
      <c r="BE243">
        <v>16080</v>
      </c>
      <c r="BF243">
        <v>154727</v>
      </c>
      <c r="BG243">
        <v>32000</v>
      </c>
      <c r="BH243">
        <v>0</v>
      </c>
      <c r="BI243">
        <v>0</v>
      </c>
      <c r="BJ243">
        <v>52345</v>
      </c>
      <c r="BK243">
        <v>69</v>
      </c>
      <c r="BL243">
        <v>54749</v>
      </c>
      <c r="BM243">
        <v>9594</v>
      </c>
      <c r="BN243">
        <v>261456</v>
      </c>
      <c r="BO243">
        <v>83677</v>
      </c>
      <c r="BP243">
        <v>2609717</v>
      </c>
      <c r="BQ243">
        <v>-41280</v>
      </c>
      <c r="BR243">
        <v>146202</v>
      </c>
      <c r="BS243">
        <v>25554</v>
      </c>
      <c r="BT243">
        <v>0</v>
      </c>
      <c r="BU243">
        <v>383367</v>
      </c>
      <c r="BV243">
        <v>0</v>
      </c>
      <c r="BW243">
        <v>220000</v>
      </c>
      <c r="BX243">
        <v>0</v>
      </c>
      <c r="BY243">
        <v>0</v>
      </c>
      <c r="BZ243">
        <v>0</v>
      </c>
      <c r="CA243">
        <v>2075</v>
      </c>
      <c r="CB243">
        <v>0</v>
      </c>
      <c r="CC243">
        <v>36747</v>
      </c>
      <c r="CD243">
        <v>0</v>
      </c>
      <c r="CE243">
        <v>125000</v>
      </c>
      <c r="CF243">
        <v>14832</v>
      </c>
      <c r="CG243">
        <v>147812</v>
      </c>
      <c r="CH243">
        <v>33310</v>
      </c>
      <c r="CI243">
        <v>476117</v>
      </c>
      <c r="CJ243">
        <v>14256</v>
      </c>
      <c r="CK243">
        <v>310889</v>
      </c>
    </row>
    <row r="244" spans="1:89" x14ac:dyDescent="0.35">
      <c r="A244" t="s">
        <v>231</v>
      </c>
      <c r="B244">
        <f t="shared" si="66"/>
        <v>0</v>
      </c>
      <c r="C244">
        <f t="shared" si="67"/>
        <v>157</v>
      </c>
      <c r="D244">
        <f t="shared" si="68"/>
        <v>5732</v>
      </c>
      <c r="E244">
        <f t="shared" si="69"/>
        <v>0</v>
      </c>
      <c r="F244">
        <f t="shared" si="70"/>
        <v>0</v>
      </c>
      <c r="G244">
        <f t="shared" si="71"/>
        <v>0</v>
      </c>
      <c r="H244">
        <f t="shared" si="72"/>
        <v>1605</v>
      </c>
      <c r="I244">
        <f t="shared" si="73"/>
        <v>0</v>
      </c>
      <c r="J244">
        <f t="shared" si="74"/>
        <v>0</v>
      </c>
      <c r="K244">
        <f t="shared" si="75"/>
        <v>309</v>
      </c>
      <c r="L244">
        <f t="shared" si="76"/>
        <v>5761</v>
      </c>
      <c r="M244">
        <f t="shared" si="77"/>
        <v>74</v>
      </c>
      <c r="N244">
        <f t="shared" si="78"/>
        <v>9658</v>
      </c>
      <c r="O244">
        <f t="shared" si="79"/>
        <v>1394</v>
      </c>
      <c r="P244">
        <f t="shared" si="80"/>
        <v>0</v>
      </c>
      <c r="Q244">
        <f t="shared" si="81"/>
        <v>0</v>
      </c>
      <c r="R244">
        <f t="shared" si="82"/>
        <v>0</v>
      </c>
      <c r="S244">
        <f t="shared" si="83"/>
        <v>1504</v>
      </c>
      <c r="T244">
        <f t="shared" si="84"/>
        <v>1084</v>
      </c>
      <c r="U244">
        <f t="shared" si="85"/>
        <v>-5161</v>
      </c>
      <c r="V244">
        <f t="shared" si="86"/>
        <v>5889</v>
      </c>
      <c r="W244">
        <v>9337</v>
      </c>
      <c r="X244">
        <v>10102</v>
      </c>
      <c r="Y244">
        <f t="shared" si="87"/>
        <v>-765</v>
      </c>
      <c r="Z244">
        <v>1831</v>
      </c>
      <c r="AB244">
        <v>0</v>
      </c>
      <c r="AC244">
        <v>0</v>
      </c>
      <c r="AD244">
        <v>0</v>
      </c>
      <c r="AE244">
        <v>157</v>
      </c>
      <c r="AF244">
        <v>0</v>
      </c>
      <c r="AG244">
        <v>3905</v>
      </c>
      <c r="AH244">
        <v>1463</v>
      </c>
      <c r="AI244">
        <v>23</v>
      </c>
      <c r="AJ244">
        <v>96</v>
      </c>
      <c r="AK244">
        <v>245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1605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143</v>
      </c>
      <c r="BB244">
        <v>0</v>
      </c>
      <c r="BC244">
        <v>0</v>
      </c>
      <c r="BD244">
        <v>0</v>
      </c>
      <c r="BE244">
        <v>0</v>
      </c>
      <c r="BF244">
        <v>166</v>
      </c>
      <c r="BG244">
        <v>5759</v>
      </c>
      <c r="BH244">
        <v>0</v>
      </c>
      <c r="BI244">
        <v>0</v>
      </c>
      <c r="BJ244">
        <v>2</v>
      </c>
      <c r="BK244">
        <v>0</v>
      </c>
      <c r="BL244">
        <v>0</v>
      </c>
      <c r="BM244">
        <v>0</v>
      </c>
      <c r="BN244">
        <v>74</v>
      </c>
      <c r="BO244">
        <v>3783</v>
      </c>
      <c r="BP244">
        <v>6000</v>
      </c>
      <c r="BQ244">
        <v>-125</v>
      </c>
      <c r="BR244">
        <v>1394</v>
      </c>
      <c r="BS244">
        <v>0</v>
      </c>
      <c r="BT244">
        <v>0</v>
      </c>
      <c r="BU244">
        <v>0</v>
      </c>
      <c r="BV244">
        <v>0</v>
      </c>
      <c r="BW244">
        <v>0</v>
      </c>
      <c r="BX244">
        <v>0</v>
      </c>
      <c r="BY244">
        <v>0</v>
      </c>
      <c r="BZ244">
        <v>0</v>
      </c>
      <c r="CA244">
        <v>0</v>
      </c>
      <c r="CB244">
        <v>0</v>
      </c>
      <c r="CC244">
        <v>0</v>
      </c>
      <c r="CD244">
        <v>0</v>
      </c>
      <c r="CE244">
        <v>0</v>
      </c>
      <c r="CF244">
        <v>0</v>
      </c>
      <c r="CG244">
        <v>1504</v>
      </c>
      <c r="CH244">
        <v>0</v>
      </c>
      <c r="CI244">
        <v>1687</v>
      </c>
      <c r="CJ244">
        <v>24</v>
      </c>
      <c r="CK244">
        <v>-627</v>
      </c>
    </row>
    <row r="245" spans="1:89" x14ac:dyDescent="0.35">
      <c r="A245" t="s">
        <v>232</v>
      </c>
      <c r="B245">
        <f t="shared" si="66"/>
        <v>3995</v>
      </c>
      <c r="C245">
        <f t="shared" si="67"/>
        <v>6057</v>
      </c>
      <c r="D245">
        <f t="shared" si="68"/>
        <v>71125</v>
      </c>
      <c r="E245">
        <f t="shared" si="69"/>
        <v>403</v>
      </c>
      <c r="F245">
        <f t="shared" si="70"/>
        <v>0</v>
      </c>
      <c r="G245">
        <f t="shared" si="71"/>
        <v>337</v>
      </c>
      <c r="H245">
        <f t="shared" si="72"/>
        <v>0</v>
      </c>
      <c r="I245">
        <f t="shared" si="73"/>
        <v>7166</v>
      </c>
      <c r="J245">
        <f t="shared" si="74"/>
        <v>12</v>
      </c>
      <c r="K245">
        <f t="shared" si="75"/>
        <v>14822</v>
      </c>
      <c r="L245">
        <f t="shared" si="76"/>
        <v>461</v>
      </c>
      <c r="M245">
        <f t="shared" si="77"/>
        <v>984</v>
      </c>
      <c r="N245">
        <f t="shared" si="78"/>
        <v>58288</v>
      </c>
      <c r="O245">
        <f t="shared" si="79"/>
        <v>3564</v>
      </c>
      <c r="P245">
        <f t="shared" si="80"/>
        <v>29576</v>
      </c>
      <c r="Q245">
        <f t="shared" si="81"/>
        <v>13</v>
      </c>
      <c r="R245">
        <f t="shared" si="82"/>
        <v>0</v>
      </c>
      <c r="S245">
        <f t="shared" si="83"/>
        <v>8403</v>
      </c>
      <c r="T245">
        <f t="shared" si="84"/>
        <v>5518</v>
      </c>
      <c r="U245">
        <f t="shared" si="85"/>
        <v>26906</v>
      </c>
      <c r="V245">
        <f t="shared" si="86"/>
        <v>81177</v>
      </c>
      <c r="W245">
        <v>76380</v>
      </c>
      <c r="X245">
        <v>74706</v>
      </c>
      <c r="Y245">
        <f t="shared" si="87"/>
        <v>1674</v>
      </c>
      <c r="Z245">
        <v>23920</v>
      </c>
      <c r="AB245">
        <v>0</v>
      </c>
      <c r="AC245">
        <v>617</v>
      </c>
      <c r="AD245">
        <v>3378</v>
      </c>
      <c r="AE245">
        <v>6057</v>
      </c>
      <c r="AF245">
        <v>1052</v>
      </c>
      <c r="AG245">
        <v>23795</v>
      </c>
      <c r="AH245">
        <v>40399</v>
      </c>
      <c r="AI245">
        <v>552</v>
      </c>
      <c r="AJ245">
        <v>2957</v>
      </c>
      <c r="AK245">
        <v>2370</v>
      </c>
      <c r="AL245">
        <v>401</v>
      </c>
      <c r="AM245">
        <v>2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337</v>
      </c>
      <c r="AT245">
        <v>0</v>
      </c>
      <c r="AU245">
        <v>0</v>
      </c>
      <c r="AV245">
        <v>0</v>
      </c>
      <c r="AW245">
        <v>0</v>
      </c>
      <c r="AX245">
        <v>7166</v>
      </c>
      <c r="AY245">
        <v>12</v>
      </c>
      <c r="AZ245">
        <v>0</v>
      </c>
      <c r="BA245">
        <v>6740</v>
      </c>
      <c r="BB245">
        <v>0</v>
      </c>
      <c r="BC245">
        <v>0</v>
      </c>
      <c r="BD245">
        <v>4845</v>
      </c>
      <c r="BE245">
        <v>0</v>
      </c>
      <c r="BF245">
        <v>3237</v>
      </c>
      <c r="BG245">
        <v>0</v>
      </c>
      <c r="BH245">
        <v>0</v>
      </c>
      <c r="BI245">
        <v>0</v>
      </c>
      <c r="BJ245">
        <v>461</v>
      </c>
      <c r="BK245">
        <v>0</v>
      </c>
      <c r="BL245">
        <v>0</v>
      </c>
      <c r="BM245">
        <v>0</v>
      </c>
      <c r="BN245">
        <v>984</v>
      </c>
      <c r="BO245">
        <v>8015</v>
      </c>
      <c r="BP245">
        <v>47226</v>
      </c>
      <c r="BQ245">
        <v>3047</v>
      </c>
      <c r="BR245">
        <v>3564</v>
      </c>
      <c r="BS245">
        <v>0</v>
      </c>
      <c r="BT245">
        <v>0</v>
      </c>
      <c r="BU245">
        <v>29576</v>
      </c>
      <c r="BV245">
        <v>0</v>
      </c>
      <c r="BW245">
        <v>0</v>
      </c>
      <c r="BX245">
        <v>0</v>
      </c>
      <c r="BY245">
        <v>0</v>
      </c>
      <c r="BZ245">
        <v>0</v>
      </c>
      <c r="CA245">
        <v>13</v>
      </c>
      <c r="CB245">
        <v>0</v>
      </c>
      <c r="CC245">
        <v>0</v>
      </c>
      <c r="CD245">
        <v>0</v>
      </c>
      <c r="CE245">
        <v>0</v>
      </c>
      <c r="CF245">
        <v>0</v>
      </c>
      <c r="CG245">
        <v>8403</v>
      </c>
      <c r="CH245">
        <v>0</v>
      </c>
      <c r="CI245">
        <v>5466</v>
      </c>
      <c r="CJ245">
        <v>6</v>
      </c>
      <c r="CK245">
        <v>46</v>
      </c>
    </row>
    <row r="246" spans="1:89" x14ac:dyDescent="0.35">
      <c r="A246" t="s">
        <v>233</v>
      </c>
      <c r="B246">
        <f t="shared" si="66"/>
        <v>6092</v>
      </c>
      <c r="C246">
        <f t="shared" si="67"/>
        <v>7524</v>
      </c>
      <c r="D246">
        <f t="shared" si="68"/>
        <v>97133</v>
      </c>
      <c r="E246">
        <f t="shared" si="69"/>
        <v>676</v>
      </c>
      <c r="F246">
        <f t="shared" si="70"/>
        <v>7827</v>
      </c>
      <c r="G246">
        <f t="shared" si="71"/>
        <v>1045</v>
      </c>
      <c r="H246">
        <f t="shared" si="72"/>
        <v>0</v>
      </c>
      <c r="I246">
        <f t="shared" si="73"/>
        <v>4454</v>
      </c>
      <c r="J246">
        <f t="shared" si="74"/>
        <v>3</v>
      </c>
      <c r="K246">
        <f t="shared" si="75"/>
        <v>27529</v>
      </c>
      <c r="L246">
        <f t="shared" si="76"/>
        <v>24380</v>
      </c>
      <c r="M246">
        <f t="shared" si="77"/>
        <v>-2778</v>
      </c>
      <c r="N246">
        <f t="shared" si="78"/>
        <v>88219</v>
      </c>
      <c r="O246">
        <f t="shared" si="79"/>
        <v>7003</v>
      </c>
      <c r="P246">
        <f t="shared" si="80"/>
        <v>47760</v>
      </c>
      <c r="Q246">
        <f t="shared" si="81"/>
        <v>14</v>
      </c>
      <c r="R246">
        <f t="shared" si="82"/>
        <v>0</v>
      </c>
      <c r="S246">
        <f t="shared" si="83"/>
        <v>11749</v>
      </c>
      <c r="T246">
        <f t="shared" si="84"/>
        <v>19142</v>
      </c>
      <c r="U246">
        <f t="shared" si="85"/>
        <v>20662</v>
      </c>
      <c r="V246">
        <f t="shared" si="86"/>
        <v>110749</v>
      </c>
      <c r="W246">
        <v>174955</v>
      </c>
      <c r="X246">
        <v>158253</v>
      </c>
      <c r="Y246">
        <f t="shared" si="87"/>
        <v>16702</v>
      </c>
      <c r="Z246">
        <v>47744</v>
      </c>
      <c r="AB246">
        <v>0</v>
      </c>
      <c r="AC246">
        <v>-527</v>
      </c>
      <c r="AD246">
        <v>6619</v>
      </c>
      <c r="AE246">
        <v>7524</v>
      </c>
      <c r="AF246">
        <v>348</v>
      </c>
      <c r="AG246">
        <v>48701</v>
      </c>
      <c r="AH246">
        <v>34253</v>
      </c>
      <c r="AI246">
        <v>826</v>
      </c>
      <c r="AJ246">
        <v>1070</v>
      </c>
      <c r="AK246">
        <v>11935</v>
      </c>
      <c r="AL246">
        <v>676</v>
      </c>
      <c r="AM246">
        <v>0</v>
      </c>
      <c r="AN246">
        <v>0</v>
      </c>
      <c r="AO246">
        <v>0</v>
      </c>
      <c r="AP246">
        <v>1446</v>
      </c>
      <c r="AQ246">
        <v>6381</v>
      </c>
      <c r="AR246">
        <v>0</v>
      </c>
      <c r="AS246">
        <v>1045</v>
      </c>
      <c r="AT246">
        <v>0</v>
      </c>
      <c r="AU246">
        <v>0</v>
      </c>
      <c r="AV246">
        <v>0</v>
      </c>
      <c r="AW246">
        <v>0</v>
      </c>
      <c r="AX246">
        <v>4454</v>
      </c>
      <c r="AY246">
        <v>0</v>
      </c>
      <c r="AZ246">
        <v>3</v>
      </c>
      <c r="BA246">
        <v>2743</v>
      </c>
      <c r="BB246">
        <v>0</v>
      </c>
      <c r="BC246">
        <v>0</v>
      </c>
      <c r="BD246">
        <v>0</v>
      </c>
      <c r="BE246">
        <v>0</v>
      </c>
      <c r="BF246">
        <v>24786</v>
      </c>
      <c r="BG246">
        <v>0</v>
      </c>
      <c r="BH246">
        <v>0</v>
      </c>
      <c r="BI246">
        <v>0</v>
      </c>
      <c r="BJ246">
        <v>24380</v>
      </c>
      <c r="BK246">
        <v>0</v>
      </c>
      <c r="BL246">
        <v>0</v>
      </c>
      <c r="BM246">
        <v>0</v>
      </c>
      <c r="BN246">
        <v>-2778</v>
      </c>
      <c r="BO246">
        <v>16947</v>
      </c>
      <c r="BP246">
        <v>71272</v>
      </c>
      <c r="BQ246">
        <v>0</v>
      </c>
      <c r="BR246">
        <v>7003</v>
      </c>
      <c r="BS246">
        <v>0</v>
      </c>
      <c r="BT246">
        <v>0</v>
      </c>
      <c r="BU246">
        <v>47760</v>
      </c>
      <c r="BV246">
        <v>0</v>
      </c>
      <c r="BW246">
        <v>0</v>
      </c>
      <c r="BX246">
        <v>0</v>
      </c>
      <c r="BY246">
        <v>0</v>
      </c>
      <c r="BZ246">
        <v>14</v>
      </c>
      <c r="CA246">
        <v>0</v>
      </c>
      <c r="CB246">
        <v>0</v>
      </c>
      <c r="CC246">
        <v>0</v>
      </c>
      <c r="CD246">
        <v>0</v>
      </c>
      <c r="CE246">
        <v>0</v>
      </c>
      <c r="CF246">
        <v>0</v>
      </c>
      <c r="CG246">
        <v>11749</v>
      </c>
      <c r="CH246">
        <v>0</v>
      </c>
      <c r="CI246">
        <v>8110</v>
      </c>
      <c r="CJ246">
        <v>11032</v>
      </c>
      <c r="CK246">
        <v>0</v>
      </c>
    </row>
    <row r="247" spans="1:89" x14ac:dyDescent="0.35">
      <c r="A247" t="s">
        <v>234</v>
      </c>
      <c r="B247">
        <f t="shared" si="66"/>
        <v>59</v>
      </c>
      <c r="C247">
        <f t="shared" si="67"/>
        <v>3783</v>
      </c>
      <c r="D247">
        <f t="shared" si="68"/>
        <v>19831</v>
      </c>
      <c r="E247">
        <f t="shared" si="69"/>
        <v>17</v>
      </c>
      <c r="F247">
        <f t="shared" si="70"/>
        <v>0</v>
      </c>
      <c r="G247">
        <f t="shared" si="71"/>
        <v>5155</v>
      </c>
      <c r="H247">
        <f t="shared" si="72"/>
        <v>14</v>
      </c>
      <c r="I247">
        <f t="shared" si="73"/>
        <v>9405</v>
      </c>
      <c r="J247">
        <f t="shared" si="74"/>
        <v>0</v>
      </c>
      <c r="K247">
        <f t="shared" si="75"/>
        <v>3444</v>
      </c>
      <c r="L247">
        <f t="shared" si="76"/>
        <v>76</v>
      </c>
      <c r="M247">
        <f t="shared" si="77"/>
        <v>1077</v>
      </c>
      <c r="N247">
        <f t="shared" si="78"/>
        <v>15749</v>
      </c>
      <c r="O247">
        <f t="shared" si="79"/>
        <v>9320</v>
      </c>
      <c r="P247">
        <f t="shared" si="80"/>
        <v>10500</v>
      </c>
      <c r="Q247">
        <f t="shared" si="81"/>
        <v>60</v>
      </c>
      <c r="R247">
        <f t="shared" si="82"/>
        <v>1560</v>
      </c>
      <c r="S247">
        <f t="shared" si="83"/>
        <v>2818</v>
      </c>
      <c r="T247">
        <f t="shared" si="84"/>
        <v>2854</v>
      </c>
      <c r="U247">
        <f t="shared" si="85"/>
        <v>8026</v>
      </c>
      <c r="V247">
        <f t="shared" si="86"/>
        <v>23673</v>
      </c>
      <c r="W247">
        <v>27930</v>
      </c>
      <c r="X247">
        <v>29608</v>
      </c>
      <c r="Y247">
        <f t="shared" si="87"/>
        <v>-1678</v>
      </c>
      <c r="Z247">
        <v>10343</v>
      </c>
      <c r="AB247">
        <v>0</v>
      </c>
      <c r="AC247">
        <v>59</v>
      </c>
      <c r="AD247">
        <v>0</v>
      </c>
      <c r="AE247">
        <v>3783</v>
      </c>
      <c r="AF247">
        <v>0</v>
      </c>
      <c r="AG247">
        <v>8317</v>
      </c>
      <c r="AH247">
        <v>10950</v>
      </c>
      <c r="AI247">
        <v>257</v>
      </c>
      <c r="AJ247">
        <v>92</v>
      </c>
      <c r="AK247">
        <v>215</v>
      </c>
      <c r="AL247">
        <v>17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5155</v>
      </c>
      <c r="AT247">
        <v>0</v>
      </c>
      <c r="AU247">
        <v>0</v>
      </c>
      <c r="AV247">
        <v>14</v>
      </c>
      <c r="AW247">
        <v>0</v>
      </c>
      <c r="AX247">
        <v>9405</v>
      </c>
      <c r="AY247">
        <v>0</v>
      </c>
      <c r="AZ247">
        <v>0</v>
      </c>
      <c r="BA247">
        <v>2367</v>
      </c>
      <c r="BB247">
        <v>0</v>
      </c>
      <c r="BC247">
        <v>0</v>
      </c>
      <c r="BD247">
        <v>0</v>
      </c>
      <c r="BE247">
        <v>53</v>
      </c>
      <c r="BF247">
        <v>1024</v>
      </c>
      <c r="BG247">
        <v>0</v>
      </c>
      <c r="BH247">
        <v>0</v>
      </c>
      <c r="BI247">
        <v>0</v>
      </c>
      <c r="BJ247">
        <v>76</v>
      </c>
      <c r="BK247">
        <v>0</v>
      </c>
      <c r="BL247">
        <v>101</v>
      </c>
      <c r="BM247">
        <v>82</v>
      </c>
      <c r="BN247">
        <v>894</v>
      </c>
      <c r="BO247">
        <v>2070</v>
      </c>
      <c r="BP247">
        <v>13403</v>
      </c>
      <c r="BQ247">
        <v>276</v>
      </c>
      <c r="BR247">
        <v>9320</v>
      </c>
      <c r="BS247">
        <v>0</v>
      </c>
      <c r="BT247">
        <v>0</v>
      </c>
      <c r="BU247">
        <v>10500</v>
      </c>
      <c r="BV247">
        <v>0</v>
      </c>
      <c r="BW247">
        <v>0</v>
      </c>
      <c r="BX247">
        <v>0</v>
      </c>
      <c r="BY247">
        <v>0</v>
      </c>
      <c r="BZ247">
        <v>0</v>
      </c>
      <c r="CA247">
        <v>60</v>
      </c>
      <c r="CB247">
        <v>0</v>
      </c>
      <c r="CC247">
        <v>0</v>
      </c>
      <c r="CD247">
        <v>0</v>
      </c>
      <c r="CE247">
        <v>0</v>
      </c>
      <c r="CF247">
        <v>1560</v>
      </c>
      <c r="CG247">
        <v>2818</v>
      </c>
      <c r="CH247">
        <v>0</v>
      </c>
      <c r="CI247">
        <v>1544</v>
      </c>
      <c r="CJ247">
        <v>0</v>
      </c>
      <c r="CK247">
        <v>1310</v>
      </c>
    </row>
    <row r="248" spans="1:89" x14ac:dyDescent="0.35">
      <c r="A248" t="s">
        <v>235</v>
      </c>
      <c r="B248">
        <f t="shared" si="66"/>
        <v>0</v>
      </c>
      <c r="C248">
        <f t="shared" si="67"/>
        <v>306000</v>
      </c>
      <c r="D248">
        <f t="shared" si="68"/>
        <v>311713</v>
      </c>
      <c r="E248">
        <f t="shared" si="69"/>
        <v>15163</v>
      </c>
      <c r="F248">
        <f t="shared" si="70"/>
        <v>0</v>
      </c>
      <c r="G248">
        <f t="shared" si="71"/>
        <v>28877</v>
      </c>
      <c r="H248">
        <f t="shared" si="72"/>
        <v>212</v>
      </c>
      <c r="I248">
        <f t="shared" si="73"/>
        <v>15090</v>
      </c>
      <c r="J248">
        <f t="shared" si="74"/>
        <v>0</v>
      </c>
      <c r="K248">
        <f t="shared" si="75"/>
        <v>34333</v>
      </c>
      <c r="L248">
        <f t="shared" si="76"/>
        <v>3272</v>
      </c>
      <c r="M248">
        <f t="shared" si="77"/>
        <v>14282</v>
      </c>
      <c r="N248">
        <f t="shared" si="78"/>
        <v>180229</v>
      </c>
      <c r="O248">
        <f t="shared" si="79"/>
        <v>42766</v>
      </c>
      <c r="P248">
        <f t="shared" si="80"/>
        <v>330577</v>
      </c>
      <c r="Q248">
        <f t="shared" si="81"/>
        <v>99111</v>
      </c>
      <c r="R248">
        <f t="shared" si="82"/>
        <v>0</v>
      </c>
      <c r="S248">
        <f t="shared" si="83"/>
        <v>7277</v>
      </c>
      <c r="T248">
        <f t="shared" si="84"/>
        <v>68982</v>
      </c>
      <c r="U248">
        <f t="shared" si="85"/>
        <v>424971</v>
      </c>
      <c r="V248">
        <f t="shared" si="86"/>
        <v>617713</v>
      </c>
      <c r="W248">
        <v>356568</v>
      </c>
      <c r="X248">
        <v>345119</v>
      </c>
      <c r="Y248">
        <f t="shared" si="87"/>
        <v>11449</v>
      </c>
      <c r="Z248">
        <v>81838</v>
      </c>
      <c r="AB248">
        <v>0</v>
      </c>
      <c r="AC248">
        <v>0</v>
      </c>
      <c r="AD248">
        <v>0</v>
      </c>
      <c r="AE248">
        <v>306000</v>
      </c>
      <c r="AF248">
        <v>442</v>
      </c>
      <c r="AG248">
        <v>120721</v>
      </c>
      <c r="AH248">
        <v>180669</v>
      </c>
      <c r="AI248">
        <v>0</v>
      </c>
      <c r="AJ248">
        <v>8808</v>
      </c>
      <c r="AK248">
        <v>1073</v>
      </c>
      <c r="AL248">
        <v>5563</v>
      </c>
      <c r="AM248">
        <v>9600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28877</v>
      </c>
      <c r="AT248">
        <v>0</v>
      </c>
      <c r="AU248">
        <v>0</v>
      </c>
      <c r="AV248">
        <v>212</v>
      </c>
      <c r="AW248">
        <v>0</v>
      </c>
      <c r="AX248">
        <v>15090</v>
      </c>
      <c r="AY248">
        <v>0</v>
      </c>
      <c r="AZ248">
        <v>0</v>
      </c>
      <c r="BA248">
        <v>22987</v>
      </c>
      <c r="BB248">
        <v>0</v>
      </c>
      <c r="BC248">
        <v>0</v>
      </c>
      <c r="BD248">
        <v>0</v>
      </c>
      <c r="BE248">
        <v>0</v>
      </c>
      <c r="BF248">
        <v>11346</v>
      </c>
      <c r="BG248">
        <v>3241</v>
      </c>
      <c r="BH248">
        <v>0</v>
      </c>
      <c r="BI248">
        <v>0</v>
      </c>
      <c r="BJ248">
        <v>31</v>
      </c>
      <c r="BK248">
        <v>0</v>
      </c>
      <c r="BL248">
        <v>278</v>
      </c>
      <c r="BM248">
        <v>0</v>
      </c>
      <c r="BN248">
        <v>14004</v>
      </c>
      <c r="BO248">
        <v>62394</v>
      </c>
      <c r="BP248">
        <v>93763</v>
      </c>
      <c r="BQ248">
        <v>24072</v>
      </c>
      <c r="BR248">
        <v>42766</v>
      </c>
      <c r="BS248">
        <v>0</v>
      </c>
      <c r="BT248">
        <v>0</v>
      </c>
      <c r="BU248">
        <v>304577</v>
      </c>
      <c r="BV248">
        <v>0</v>
      </c>
      <c r="BW248">
        <v>26000</v>
      </c>
      <c r="BX248">
        <v>0</v>
      </c>
      <c r="BY248">
        <v>0</v>
      </c>
      <c r="BZ248">
        <v>98793</v>
      </c>
      <c r="CA248">
        <v>318</v>
      </c>
      <c r="CB248">
        <v>0</v>
      </c>
      <c r="CC248">
        <v>0</v>
      </c>
      <c r="CD248">
        <v>0</v>
      </c>
      <c r="CE248">
        <v>0</v>
      </c>
      <c r="CF248">
        <v>0</v>
      </c>
      <c r="CG248">
        <v>7277</v>
      </c>
      <c r="CH248">
        <v>0</v>
      </c>
      <c r="CI248">
        <v>51502</v>
      </c>
      <c r="CJ248">
        <v>728</v>
      </c>
      <c r="CK248">
        <v>16752</v>
      </c>
    </row>
    <row r="249" spans="1:89" x14ac:dyDescent="0.35">
      <c r="A249" t="s">
        <v>236</v>
      </c>
      <c r="B249">
        <f t="shared" si="66"/>
        <v>9</v>
      </c>
      <c r="C249">
        <f t="shared" si="67"/>
        <v>819</v>
      </c>
      <c r="D249">
        <f t="shared" si="68"/>
        <v>7332</v>
      </c>
      <c r="E249">
        <f t="shared" si="69"/>
        <v>155</v>
      </c>
      <c r="F249">
        <f t="shared" si="70"/>
        <v>0</v>
      </c>
      <c r="G249">
        <f t="shared" si="71"/>
        <v>278</v>
      </c>
      <c r="H249">
        <f t="shared" si="72"/>
        <v>0</v>
      </c>
      <c r="I249">
        <f t="shared" si="73"/>
        <v>580</v>
      </c>
      <c r="J249">
        <f t="shared" si="74"/>
        <v>0</v>
      </c>
      <c r="K249">
        <f t="shared" si="75"/>
        <v>4219</v>
      </c>
      <c r="L249">
        <f t="shared" si="76"/>
        <v>105</v>
      </c>
      <c r="M249">
        <f t="shared" si="77"/>
        <v>560</v>
      </c>
      <c r="N249">
        <f t="shared" si="78"/>
        <v>4185</v>
      </c>
      <c r="O249">
        <f t="shared" si="79"/>
        <v>1739</v>
      </c>
      <c r="P249">
        <f t="shared" si="80"/>
        <v>4787</v>
      </c>
      <c r="Q249">
        <f t="shared" si="81"/>
        <v>11</v>
      </c>
      <c r="R249">
        <f t="shared" si="82"/>
        <v>0</v>
      </c>
      <c r="S249">
        <f t="shared" si="83"/>
        <v>380</v>
      </c>
      <c r="T249">
        <f t="shared" si="84"/>
        <v>2955</v>
      </c>
      <c r="U249">
        <f t="shared" si="85"/>
        <v>2971</v>
      </c>
      <c r="V249">
        <f t="shared" si="86"/>
        <v>8160</v>
      </c>
      <c r="W249">
        <v>9893</v>
      </c>
      <c r="X249">
        <v>9672</v>
      </c>
      <c r="Y249">
        <f t="shared" si="87"/>
        <v>221</v>
      </c>
      <c r="Z249">
        <v>972</v>
      </c>
      <c r="AB249">
        <v>0</v>
      </c>
      <c r="AC249">
        <v>0</v>
      </c>
      <c r="AD249">
        <v>9</v>
      </c>
      <c r="AE249">
        <v>819</v>
      </c>
      <c r="AF249">
        <v>656</v>
      </c>
      <c r="AG249">
        <v>3789</v>
      </c>
      <c r="AH249">
        <v>1632</v>
      </c>
      <c r="AI249">
        <v>132</v>
      </c>
      <c r="AJ249">
        <v>721</v>
      </c>
      <c r="AK249">
        <v>402</v>
      </c>
      <c r="AL249">
        <v>0</v>
      </c>
      <c r="AM249">
        <v>41</v>
      </c>
      <c r="AN249">
        <v>114</v>
      </c>
      <c r="AO249">
        <v>0</v>
      </c>
      <c r="AP249">
        <v>0</v>
      </c>
      <c r="AQ249">
        <v>0</v>
      </c>
      <c r="AR249">
        <v>0</v>
      </c>
      <c r="AS249">
        <v>278</v>
      </c>
      <c r="AT249">
        <v>0</v>
      </c>
      <c r="AU249">
        <v>0</v>
      </c>
      <c r="AV249">
        <v>0</v>
      </c>
      <c r="AW249">
        <v>0</v>
      </c>
      <c r="AX249">
        <v>580</v>
      </c>
      <c r="AY249">
        <v>0</v>
      </c>
      <c r="AZ249">
        <v>0</v>
      </c>
      <c r="BA249">
        <v>638</v>
      </c>
      <c r="BB249">
        <v>0</v>
      </c>
      <c r="BC249">
        <v>0</v>
      </c>
      <c r="BD249">
        <v>3269</v>
      </c>
      <c r="BE249">
        <v>50</v>
      </c>
      <c r="BF249">
        <v>262</v>
      </c>
      <c r="BG249">
        <v>0</v>
      </c>
      <c r="BH249">
        <v>0</v>
      </c>
      <c r="BI249">
        <v>0</v>
      </c>
      <c r="BJ249">
        <v>105</v>
      </c>
      <c r="BK249">
        <v>0</v>
      </c>
      <c r="BL249">
        <v>48</v>
      </c>
      <c r="BM249">
        <v>60</v>
      </c>
      <c r="BN249">
        <v>452</v>
      </c>
      <c r="BO249">
        <v>1859</v>
      </c>
      <c r="BP249">
        <v>2305</v>
      </c>
      <c r="BQ249">
        <v>21</v>
      </c>
      <c r="BR249">
        <v>1739</v>
      </c>
      <c r="BS249">
        <v>0</v>
      </c>
      <c r="BT249">
        <v>0</v>
      </c>
      <c r="BU249">
        <v>4787</v>
      </c>
      <c r="BV249">
        <v>0</v>
      </c>
      <c r="BW249">
        <v>0</v>
      </c>
      <c r="BX249">
        <v>0</v>
      </c>
      <c r="BY249">
        <v>0</v>
      </c>
      <c r="BZ249">
        <v>0</v>
      </c>
      <c r="CA249">
        <v>11</v>
      </c>
      <c r="CB249">
        <v>0</v>
      </c>
      <c r="CC249">
        <v>0</v>
      </c>
      <c r="CD249">
        <v>0</v>
      </c>
      <c r="CE249">
        <v>0</v>
      </c>
      <c r="CF249">
        <v>0</v>
      </c>
      <c r="CG249">
        <v>380</v>
      </c>
      <c r="CH249">
        <v>0</v>
      </c>
      <c r="CI249">
        <v>2147</v>
      </c>
      <c r="CJ249">
        <v>163</v>
      </c>
      <c r="CK249">
        <v>645</v>
      </c>
    </row>
    <row r="250" spans="1:89" x14ac:dyDescent="0.35">
      <c r="A250" t="s">
        <v>237</v>
      </c>
      <c r="B250">
        <f t="shared" si="66"/>
        <v>629</v>
      </c>
      <c r="C250">
        <f t="shared" si="67"/>
        <v>15392</v>
      </c>
      <c r="D250">
        <f t="shared" si="68"/>
        <v>120342</v>
      </c>
      <c r="E250">
        <f t="shared" si="69"/>
        <v>7062</v>
      </c>
      <c r="F250">
        <f t="shared" si="70"/>
        <v>0</v>
      </c>
      <c r="G250">
        <f t="shared" si="71"/>
        <v>4679</v>
      </c>
      <c r="H250">
        <f t="shared" si="72"/>
        <v>274</v>
      </c>
      <c r="I250">
        <f t="shared" si="73"/>
        <v>1990</v>
      </c>
      <c r="J250">
        <f t="shared" si="74"/>
        <v>1272</v>
      </c>
      <c r="K250">
        <f t="shared" si="75"/>
        <v>56394</v>
      </c>
      <c r="L250">
        <f t="shared" si="76"/>
        <v>857</v>
      </c>
      <c r="M250">
        <f t="shared" si="77"/>
        <v>18048</v>
      </c>
      <c r="N250">
        <f t="shared" si="78"/>
        <v>69857</v>
      </c>
      <c r="O250">
        <f t="shared" si="79"/>
        <v>33423</v>
      </c>
      <c r="P250">
        <f t="shared" si="80"/>
        <v>99241</v>
      </c>
      <c r="Q250">
        <f t="shared" si="81"/>
        <v>960</v>
      </c>
      <c r="R250">
        <f t="shared" si="82"/>
        <v>0</v>
      </c>
      <c r="S250">
        <f t="shared" si="83"/>
        <v>10070</v>
      </c>
      <c r="T250">
        <f t="shared" si="84"/>
        <v>13388</v>
      </c>
      <c r="U250">
        <f t="shared" si="85"/>
        <v>43407</v>
      </c>
      <c r="V250">
        <f t="shared" si="86"/>
        <v>136363</v>
      </c>
      <c r="W250">
        <v>160939</v>
      </c>
      <c r="X250">
        <v>148405</v>
      </c>
      <c r="Y250">
        <f t="shared" si="87"/>
        <v>12534</v>
      </c>
      <c r="Z250">
        <v>34631</v>
      </c>
      <c r="AB250">
        <v>0</v>
      </c>
      <c r="AC250">
        <v>629</v>
      </c>
      <c r="AD250">
        <v>0</v>
      </c>
      <c r="AE250">
        <v>15392</v>
      </c>
      <c r="AF250">
        <v>0</v>
      </c>
      <c r="AG250">
        <v>50802</v>
      </c>
      <c r="AH250">
        <v>55714</v>
      </c>
      <c r="AI250">
        <v>1650</v>
      </c>
      <c r="AJ250">
        <v>8936</v>
      </c>
      <c r="AK250">
        <v>3240</v>
      </c>
      <c r="AL250">
        <v>7062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4679</v>
      </c>
      <c r="AT250">
        <v>0</v>
      </c>
      <c r="AU250">
        <v>0</v>
      </c>
      <c r="AV250">
        <v>274</v>
      </c>
      <c r="AW250">
        <v>24</v>
      </c>
      <c r="AX250">
        <v>1990</v>
      </c>
      <c r="AY250">
        <v>1248</v>
      </c>
      <c r="AZ250">
        <v>0</v>
      </c>
      <c r="BA250">
        <v>8626</v>
      </c>
      <c r="BB250">
        <v>0</v>
      </c>
      <c r="BC250">
        <v>0</v>
      </c>
      <c r="BD250">
        <v>0</v>
      </c>
      <c r="BE250">
        <v>41454</v>
      </c>
      <c r="BF250">
        <v>6314</v>
      </c>
      <c r="BG250">
        <v>0</v>
      </c>
      <c r="BH250">
        <v>0</v>
      </c>
      <c r="BI250">
        <v>0</v>
      </c>
      <c r="BJ250">
        <v>857</v>
      </c>
      <c r="BK250">
        <v>0</v>
      </c>
      <c r="BL250">
        <v>0</v>
      </c>
      <c r="BM250">
        <v>0</v>
      </c>
      <c r="BN250">
        <v>18048</v>
      </c>
      <c r="BO250">
        <v>33326</v>
      </c>
      <c r="BP250">
        <v>33629</v>
      </c>
      <c r="BQ250">
        <v>2902</v>
      </c>
      <c r="BR250">
        <v>33423</v>
      </c>
      <c r="BS250">
        <v>0</v>
      </c>
      <c r="BT250">
        <v>0</v>
      </c>
      <c r="BU250">
        <v>99241</v>
      </c>
      <c r="BV250">
        <v>0</v>
      </c>
      <c r="BW250">
        <v>0</v>
      </c>
      <c r="BX250">
        <v>0</v>
      </c>
      <c r="BY250">
        <v>0</v>
      </c>
      <c r="BZ250">
        <v>0</v>
      </c>
      <c r="CA250">
        <v>960</v>
      </c>
      <c r="CB250">
        <v>0</v>
      </c>
      <c r="CC250">
        <v>0</v>
      </c>
      <c r="CD250">
        <v>0</v>
      </c>
      <c r="CE250">
        <v>0</v>
      </c>
      <c r="CF250">
        <v>0</v>
      </c>
      <c r="CG250">
        <v>10070</v>
      </c>
      <c r="CH250">
        <v>0</v>
      </c>
      <c r="CI250">
        <v>0</v>
      </c>
      <c r="CJ250">
        <v>0</v>
      </c>
      <c r="CK250">
        <v>13388</v>
      </c>
    </row>
    <row r="251" spans="1:89" x14ac:dyDescent="0.35">
      <c r="A251" t="s">
        <v>467</v>
      </c>
      <c r="B251">
        <f t="shared" si="66"/>
        <v>19492</v>
      </c>
      <c r="C251">
        <f t="shared" si="67"/>
        <v>575419</v>
      </c>
      <c r="D251">
        <f t="shared" si="68"/>
        <v>1489087</v>
      </c>
      <c r="E251">
        <f t="shared" si="69"/>
        <v>94671</v>
      </c>
      <c r="F251">
        <f t="shared" si="70"/>
        <v>36329</v>
      </c>
      <c r="G251">
        <f t="shared" si="71"/>
        <v>80258</v>
      </c>
      <c r="H251">
        <f t="shared" si="72"/>
        <v>152183</v>
      </c>
      <c r="I251">
        <f t="shared" si="73"/>
        <v>0</v>
      </c>
      <c r="J251">
        <f t="shared" si="74"/>
        <v>1137</v>
      </c>
      <c r="K251">
        <f t="shared" si="75"/>
        <v>1005093</v>
      </c>
      <c r="L251">
        <f t="shared" si="76"/>
        <v>32790</v>
      </c>
      <c r="M251">
        <f t="shared" si="77"/>
        <v>151842</v>
      </c>
      <c r="N251">
        <f t="shared" si="78"/>
        <v>1246399</v>
      </c>
      <c r="O251">
        <f t="shared" si="79"/>
        <v>162333</v>
      </c>
      <c r="P251">
        <f t="shared" si="80"/>
        <v>1476171</v>
      </c>
      <c r="Q251">
        <f t="shared" si="81"/>
        <v>5721</v>
      </c>
      <c r="R251">
        <f t="shared" si="82"/>
        <v>19457</v>
      </c>
      <c r="S251">
        <f t="shared" si="83"/>
        <v>187802</v>
      </c>
      <c r="T251">
        <f t="shared" si="84"/>
        <v>540418</v>
      </c>
      <c r="U251">
        <f t="shared" si="85"/>
        <v>771074</v>
      </c>
      <c r="V251">
        <f t="shared" si="86"/>
        <v>2083998</v>
      </c>
      <c r="W251">
        <v>3069163</v>
      </c>
      <c r="X251">
        <v>3066228</v>
      </c>
      <c r="Y251">
        <f t="shared" si="87"/>
        <v>2935</v>
      </c>
      <c r="Z251">
        <v>566221</v>
      </c>
      <c r="AB251">
        <v>0</v>
      </c>
      <c r="AC251">
        <v>19492</v>
      </c>
      <c r="AD251">
        <v>0</v>
      </c>
      <c r="AE251">
        <v>575419</v>
      </c>
      <c r="AF251">
        <v>12636</v>
      </c>
      <c r="AG251">
        <v>956620</v>
      </c>
      <c r="AH251">
        <v>288908</v>
      </c>
      <c r="AI251">
        <v>6117</v>
      </c>
      <c r="AJ251">
        <v>144175</v>
      </c>
      <c r="AK251">
        <v>80631</v>
      </c>
      <c r="AL251">
        <v>94036</v>
      </c>
      <c r="AM251">
        <v>0</v>
      </c>
      <c r="AN251">
        <v>635</v>
      </c>
      <c r="AO251">
        <v>0</v>
      </c>
      <c r="AP251">
        <v>0</v>
      </c>
      <c r="AQ251">
        <v>36329</v>
      </c>
      <c r="AR251">
        <v>0</v>
      </c>
      <c r="AS251">
        <v>80258</v>
      </c>
      <c r="AT251">
        <v>0</v>
      </c>
      <c r="AU251">
        <v>0</v>
      </c>
      <c r="AV251">
        <v>152183</v>
      </c>
      <c r="AW251">
        <v>175</v>
      </c>
      <c r="AX251">
        <v>0</v>
      </c>
      <c r="AY251">
        <v>962</v>
      </c>
      <c r="AZ251">
        <v>0</v>
      </c>
      <c r="BA251">
        <v>150528</v>
      </c>
      <c r="BB251">
        <v>0</v>
      </c>
      <c r="BC251">
        <v>0</v>
      </c>
      <c r="BD251">
        <v>709000</v>
      </c>
      <c r="BE251">
        <v>0</v>
      </c>
      <c r="BF251">
        <v>145565</v>
      </c>
      <c r="BG251">
        <v>0</v>
      </c>
      <c r="BH251">
        <v>0</v>
      </c>
      <c r="BI251">
        <v>31751</v>
      </c>
      <c r="BJ251">
        <v>1039</v>
      </c>
      <c r="BK251">
        <v>151</v>
      </c>
      <c r="BL251">
        <v>6035</v>
      </c>
      <c r="BM251">
        <v>22138</v>
      </c>
      <c r="BN251">
        <v>123518</v>
      </c>
      <c r="BO251">
        <v>122310</v>
      </c>
      <c r="BP251">
        <v>1092772</v>
      </c>
      <c r="BQ251">
        <v>31317</v>
      </c>
      <c r="BR251">
        <v>162333</v>
      </c>
      <c r="BS251">
        <v>0</v>
      </c>
      <c r="BT251">
        <v>0</v>
      </c>
      <c r="BU251">
        <v>1473910</v>
      </c>
      <c r="BV251">
        <v>2261</v>
      </c>
      <c r="BW251">
        <v>0</v>
      </c>
      <c r="BX251">
        <v>0</v>
      </c>
      <c r="BY251">
        <v>0</v>
      </c>
      <c r="BZ251">
        <v>2723</v>
      </c>
      <c r="CA251">
        <v>2998</v>
      </c>
      <c r="CB251">
        <v>0</v>
      </c>
      <c r="CC251">
        <v>19457</v>
      </c>
      <c r="CD251">
        <v>0</v>
      </c>
      <c r="CE251">
        <v>0</v>
      </c>
      <c r="CF251">
        <v>0</v>
      </c>
      <c r="CG251">
        <v>187802</v>
      </c>
      <c r="CH251">
        <v>429</v>
      </c>
      <c r="CI251">
        <v>352693</v>
      </c>
      <c r="CJ251">
        <v>27785</v>
      </c>
      <c r="CK251">
        <v>159511</v>
      </c>
    </row>
    <row r="252" spans="1:89" x14ac:dyDescent="0.35">
      <c r="A252" t="s">
        <v>468</v>
      </c>
      <c r="B252">
        <f t="shared" si="66"/>
        <v>6856</v>
      </c>
      <c r="C252">
        <f t="shared" si="67"/>
        <v>78591</v>
      </c>
      <c r="D252">
        <f t="shared" si="68"/>
        <v>811383</v>
      </c>
      <c r="E252">
        <f t="shared" si="69"/>
        <v>5212</v>
      </c>
      <c r="F252">
        <f t="shared" si="70"/>
        <v>48077</v>
      </c>
      <c r="G252">
        <f t="shared" si="71"/>
        <v>168485</v>
      </c>
      <c r="H252">
        <f t="shared" si="72"/>
        <v>4910</v>
      </c>
      <c r="I252">
        <f t="shared" si="73"/>
        <v>49290</v>
      </c>
      <c r="J252">
        <f t="shared" si="74"/>
        <v>91</v>
      </c>
      <c r="K252">
        <f t="shared" si="75"/>
        <v>55927</v>
      </c>
      <c r="L252">
        <f t="shared" si="76"/>
        <v>19925</v>
      </c>
      <c r="M252">
        <f t="shared" si="77"/>
        <v>45451</v>
      </c>
      <c r="N252">
        <f t="shared" si="78"/>
        <v>766186</v>
      </c>
      <c r="O252">
        <f t="shared" si="79"/>
        <v>49591</v>
      </c>
      <c r="P252">
        <f t="shared" si="80"/>
        <v>305891</v>
      </c>
      <c r="Q252">
        <f t="shared" si="81"/>
        <v>1604</v>
      </c>
      <c r="R252">
        <f t="shared" si="82"/>
        <v>0</v>
      </c>
      <c r="S252">
        <f t="shared" si="83"/>
        <v>1899</v>
      </c>
      <c r="T252">
        <f t="shared" si="84"/>
        <v>169026</v>
      </c>
      <c r="U252">
        <f t="shared" si="85"/>
        <v>135645</v>
      </c>
      <c r="V252">
        <f t="shared" si="86"/>
        <v>896830</v>
      </c>
      <c r="W252">
        <v>850744</v>
      </c>
      <c r="X252">
        <v>832766</v>
      </c>
      <c r="Y252">
        <f t="shared" si="87"/>
        <v>17978</v>
      </c>
      <c r="Z252">
        <v>160757</v>
      </c>
      <c r="AB252">
        <v>0</v>
      </c>
      <c r="AC252">
        <v>4911</v>
      </c>
      <c r="AD252">
        <v>1945</v>
      </c>
      <c r="AE252">
        <v>78591</v>
      </c>
      <c r="AF252">
        <v>1735</v>
      </c>
      <c r="AG252">
        <v>488602</v>
      </c>
      <c r="AH252">
        <v>264016</v>
      </c>
      <c r="AI252">
        <v>9326</v>
      </c>
      <c r="AJ252">
        <v>28527</v>
      </c>
      <c r="AK252">
        <v>19177</v>
      </c>
      <c r="AL252">
        <v>5212</v>
      </c>
      <c r="AM252">
        <v>0</v>
      </c>
      <c r="AN252">
        <v>0</v>
      </c>
      <c r="AO252">
        <v>2223</v>
      </c>
      <c r="AP252">
        <v>45854</v>
      </c>
      <c r="AQ252">
        <v>0</v>
      </c>
      <c r="AR252">
        <v>51500</v>
      </c>
      <c r="AS252">
        <v>116985</v>
      </c>
      <c r="AT252">
        <v>0</v>
      </c>
      <c r="AU252">
        <v>0</v>
      </c>
      <c r="AV252">
        <v>4910</v>
      </c>
      <c r="AW252">
        <v>0</v>
      </c>
      <c r="AX252">
        <v>49290</v>
      </c>
      <c r="AY252">
        <v>91</v>
      </c>
      <c r="AZ252">
        <v>0</v>
      </c>
      <c r="BA252">
        <v>28466</v>
      </c>
      <c r="BB252">
        <v>0</v>
      </c>
      <c r="BC252">
        <v>1052</v>
      </c>
      <c r="BD252">
        <v>20000</v>
      </c>
      <c r="BE252">
        <v>-1</v>
      </c>
      <c r="BF252">
        <v>7462</v>
      </c>
      <c r="BG252">
        <v>0</v>
      </c>
      <c r="BH252">
        <v>0</v>
      </c>
      <c r="BI252">
        <v>15815</v>
      </c>
      <c r="BJ252">
        <v>3058</v>
      </c>
      <c r="BK252">
        <v>1613</v>
      </c>
      <c r="BL252">
        <v>25</v>
      </c>
      <c r="BM252">
        <v>1085</v>
      </c>
      <c r="BN252">
        <v>42728</v>
      </c>
      <c r="BO252">
        <v>39887</v>
      </c>
      <c r="BP252">
        <v>721452</v>
      </c>
      <c r="BQ252">
        <v>4847</v>
      </c>
      <c r="BR252">
        <v>49591</v>
      </c>
      <c r="BS252">
        <v>100000</v>
      </c>
      <c r="BT252">
        <v>45000</v>
      </c>
      <c r="BU252">
        <v>131891</v>
      </c>
      <c r="BV252">
        <v>0</v>
      </c>
      <c r="BW252">
        <v>29000</v>
      </c>
      <c r="BX252">
        <v>0</v>
      </c>
      <c r="BY252">
        <v>0</v>
      </c>
      <c r="BZ252">
        <v>1073</v>
      </c>
      <c r="CA252">
        <v>531</v>
      </c>
      <c r="CB252">
        <v>0</v>
      </c>
      <c r="CC252">
        <v>0</v>
      </c>
      <c r="CD252">
        <v>0</v>
      </c>
      <c r="CE252">
        <v>0</v>
      </c>
      <c r="CF252">
        <v>0</v>
      </c>
      <c r="CG252">
        <v>1899</v>
      </c>
      <c r="CH252">
        <v>845</v>
      </c>
      <c r="CI252">
        <v>70429</v>
      </c>
      <c r="CJ252">
        <v>2655</v>
      </c>
      <c r="CK252">
        <v>95097</v>
      </c>
    </row>
    <row r="253" spans="1:89" x14ac:dyDescent="0.35">
      <c r="A253" t="s">
        <v>238</v>
      </c>
      <c r="B253">
        <f t="shared" si="66"/>
        <v>0</v>
      </c>
      <c r="C253">
        <f t="shared" si="67"/>
        <v>620</v>
      </c>
      <c r="D253">
        <f t="shared" si="68"/>
        <v>25380</v>
      </c>
      <c r="E253">
        <f t="shared" si="69"/>
        <v>96</v>
      </c>
      <c r="F253">
        <f t="shared" si="70"/>
        <v>506</v>
      </c>
      <c r="G253">
        <f t="shared" si="71"/>
        <v>1229</v>
      </c>
      <c r="H253">
        <f t="shared" si="72"/>
        <v>0</v>
      </c>
      <c r="I253">
        <f t="shared" si="73"/>
        <v>0</v>
      </c>
      <c r="J253">
        <f t="shared" si="74"/>
        <v>0</v>
      </c>
      <c r="K253">
        <f t="shared" si="75"/>
        <v>3204</v>
      </c>
      <c r="L253">
        <f t="shared" si="76"/>
        <v>9605</v>
      </c>
      <c r="M253">
        <f t="shared" si="77"/>
        <v>1129</v>
      </c>
      <c r="N253">
        <f t="shared" si="78"/>
        <v>13025</v>
      </c>
      <c r="O253">
        <f t="shared" si="79"/>
        <v>4129</v>
      </c>
      <c r="P253">
        <f t="shared" si="80"/>
        <v>18470</v>
      </c>
      <c r="Q253">
        <f t="shared" si="81"/>
        <v>27</v>
      </c>
      <c r="R253">
        <f t="shared" si="82"/>
        <v>1</v>
      </c>
      <c r="S253">
        <f t="shared" si="83"/>
        <v>536</v>
      </c>
      <c r="T253">
        <f t="shared" si="84"/>
        <v>5581</v>
      </c>
      <c r="U253">
        <f t="shared" si="85"/>
        <v>8942</v>
      </c>
      <c r="V253">
        <f t="shared" si="86"/>
        <v>26000</v>
      </c>
      <c r="W253">
        <v>33235</v>
      </c>
      <c r="X253">
        <v>33550</v>
      </c>
      <c r="Y253">
        <f t="shared" si="87"/>
        <v>-315</v>
      </c>
      <c r="Z253">
        <v>10255</v>
      </c>
      <c r="AB253">
        <v>0</v>
      </c>
      <c r="AC253">
        <v>0</v>
      </c>
      <c r="AD253">
        <v>0</v>
      </c>
      <c r="AE253">
        <v>620</v>
      </c>
      <c r="AF253">
        <v>0</v>
      </c>
      <c r="AG253">
        <v>6952</v>
      </c>
      <c r="AH253">
        <v>17988</v>
      </c>
      <c r="AI253">
        <v>127</v>
      </c>
      <c r="AJ253">
        <v>282</v>
      </c>
      <c r="AK253">
        <v>31</v>
      </c>
      <c r="AL253">
        <v>96</v>
      </c>
      <c r="AM253">
        <v>0</v>
      </c>
      <c r="AN253">
        <v>0</v>
      </c>
      <c r="AO253">
        <v>0</v>
      </c>
      <c r="AP253">
        <v>506</v>
      </c>
      <c r="AQ253">
        <v>0</v>
      </c>
      <c r="AR253">
        <v>0</v>
      </c>
      <c r="AS253">
        <v>1229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1945</v>
      </c>
      <c r="BB253">
        <v>0</v>
      </c>
      <c r="BC253">
        <v>0</v>
      </c>
      <c r="BD253">
        <v>0</v>
      </c>
      <c r="BE253">
        <v>911</v>
      </c>
      <c r="BF253">
        <v>348</v>
      </c>
      <c r="BG253">
        <v>9575</v>
      </c>
      <c r="BH253">
        <v>0</v>
      </c>
      <c r="BI253">
        <v>0</v>
      </c>
      <c r="BJ253">
        <v>30</v>
      </c>
      <c r="BK253">
        <v>0</v>
      </c>
      <c r="BL253">
        <v>0</v>
      </c>
      <c r="BM253">
        <v>1129</v>
      </c>
      <c r="BN253">
        <v>0</v>
      </c>
      <c r="BO253">
        <v>5826</v>
      </c>
      <c r="BP253">
        <v>6565</v>
      </c>
      <c r="BQ253">
        <v>634</v>
      </c>
      <c r="BR253">
        <v>4129</v>
      </c>
      <c r="BS253">
        <v>0</v>
      </c>
      <c r="BT253">
        <v>0</v>
      </c>
      <c r="BU253">
        <v>18470</v>
      </c>
      <c r="BV253">
        <v>0</v>
      </c>
      <c r="BW253">
        <v>0</v>
      </c>
      <c r="BX253">
        <v>0</v>
      </c>
      <c r="BY253">
        <v>0</v>
      </c>
      <c r="BZ253">
        <v>0</v>
      </c>
      <c r="CA253">
        <v>27</v>
      </c>
      <c r="CB253">
        <v>0</v>
      </c>
      <c r="CC253">
        <v>0</v>
      </c>
      <c r="CD253">
        <v>0</v>
      </c>
      <c r="CE253">
        <v>0</v>
      </c>
      <c r="CF253">
        <v>1</v>
      </c>
      <c r="CG253">
        <v>536</v>
      </c>
      <c r="CH253">
        <v>0</v>
      </c>
      <c r="CI253">
        <v>0</v>
      </c>
      <c r="CJ253">
        <v>2164</v>
      </c>
      <c r="CK253">
        <v>3417</v>
      </c>
    </row>
    <row r="254" spans="1:89" x14ac:dyDescent="0.35">
      <c r="A254" t="s">
        <v>239</v>
      </c>
      <c r="B254">
        <f t="shared" si="66"/>
        <v>1</v>
      </c>
      <c r="C254">
        <f t="shared" si="67"/>
        <v>3065</v>
      </c>
      <c r="D254">
        <f t="shared" si="68"/>
        <v>34967</v>
      </c>
      <c r="E254">
        <f t="shared" si="69"/>
        <v>55</v>
      </c>
      <c r="F254">
        <f t="shared" si="70"/>
        <v>948</v>
      </c>
      <c r="G254">
        <f t="shared" si="71"/>
        <v>1059</v>
      </c>
      <c r="H254">
        <f t="shared" si="72"/>
        <v>0</v>
      </c>
      <c r="I254">
        <f t="shared" si="73"/>
        <v>-1912</v>
      </c>
      <c r="J254">
        <f t="shared" si="74"/>
        <v>0</v>
      </c>
      <c r="K254">
        <f t="shared" si="75"/>
        <v>24466</v>
      </c>
      <c r="L254">
        <f t="shared" si="76"/>
        <v>403</v>
      </c>
      <c r="M254">
        <f t="shared" si="77"/>
        <v>1697</v>
      </c>
      <c r="N254">
        <f t="shared" si="78"/>
        <v>29886</v>
      </c>
      <c r="O254">
        <f t="shared" si="79"/>
        <v>16043</v>
      </c>
      <c r="P254">
        <f t="shared" si="80"/>
        <v>1248</v>
      </c>
      <c r="Q254">
        <f t="shared" si="81"/>
        <v>0</v>
      </c>
      <c r="R254">
        <f t="shared" si="82"/>
        <v>0</v>
      </c>
      <c r="S254">
        <f t="shared" si="83"/>
        <v>11764</v>
      </c>
      <c r="T254">
        <f t="shared" si="84"/>
        <v>5810</v>
      </c>
      <c r="U254">
        <f t="shared" si="85"/>
        <v>-9751</v>
      </c>
      <c r="V254">
        <f t="shared" si="86"/>
        <v>38033</v>
      </c>
      <c r="W254">
        <v>83319</v>
      </c>
      <c r="X254">
        <v>80800</v>
      </c>
      <c r="Y254">
        <f t="shared" si="87"/>
        <v>2519</v>
      </c>
      <c r="Z254">
        <v>30094</v>
      </c>
      <c r="AB254">
        <v>0</v>
      </c>
      <c r="AC254">
        <v>0</v>
      </c>
      <c r="AD254">
        <v>1</v>
      </c>
      <c r="AE254">
        <v>3065</v>
      </c>
      <c r="AF254">
        <v>0</v>
      </c>
      <c r="AG254">
        <v>20045</v>
      </c>
      <c r="AH254">
        <v>13718</v>
      </c>
      <c r="AI254">
        <v>47</v>
      </c>
      <c r="AJ254">
        <v>833</v>
      </c>
      <c r="AK254">
        <v>324</v>
      </c>
      <c r="AL254">
        <v>55</v>
      </c>
      <c r="AM254">
        <v>0</v>
      </c>
      <c r="AN254">
        <v>0</v>
      </c>
      <c r="AO254">
        <v>948</v>
      </c>
      <c r="AP254">
        <v>0</v>
      </c>
      <c r="AQ254">
        <v>0</v>
      </c>
      <c r="AR254">
        <v>0</v>
      </c>
      <c r="AS254">
        <v>1059</v>
      </c>
      <c r="AT254">
        <v>0</v>
      </c>
      <c r="AU254">
        <v>0</v>
      </c>
      <c r="AV254">
        <v>0</v>
      </c>
      <c r="AW254">
        <v>0</v>
      </c>
      <c r="AX254">
        <v>-1912</v>
      </c>
      <c r="AY254">
        <v>0</v>
      </c>
      <c r="AZ254">
        <v>0</v>
      </c>
      <c r="BA254">
        <v>11469</v>
      </c>
      <c r="BB254">
        <v>0</v>
      </c>
      <c r="BC254">
        <v>0</v>
      </c>
      <c r="BD254">
        <v>11659</v>
      </c>
      <c r="BE254">
        <v>605</v>
      </c>
      <c r="BF254">
        <v>733</v>
      </c>
      <c r="BG254">
        <v>0</v>
      </c>
      <c r="BH254">
        <v>0</v>
      </c>
      <c r="BI254">
        <v>0</v>
      </c>
      <c r="BJ254">
        <v>403</v>
      </c>
      <c r="BK254">
        <v>0</v>
      </c>
      <c r="BL254">
        <v>0</v>
      </c>
      <c r="BM254">
        <v>0</v>
      </c>
      <c r="BN254">
        <v>1697</v>
      </c>
      <c r="BO254">
        <v>6215</v>
      </c>
      <c r="BP254">
        <v>23672</v>
      </c>
      <c r="BQ254">
        <v>-1</v>
      </c>
      <c r="BR254">
        <v>16043</v>
      </c>
      <c r="BS254">
        <v>0</v>
      </c>
      <c r="BT254">
        <v>0</v>
      </c>
      <c r="BU254">
        <v>1248</v>
      </c>
      <c r="BV254">
        <v>0</v>
      </c>
      <c r="BW254">
        <v>0</v>
      </c>
      <c r="BX254">
        <v>0</v>
      </c>
      <c r="BY254">
        <v>0</v>
      </c>
      <c r="BZ254">
        <v>0</v>
      </c>
      <c r="CA254">
        <v>0</v>
      </c>
      <c r="CB254">
        <v>0</v>
      </c>
      <c r="CC254">
        <v>0</v>
      </c>
      <c r="CD254">
        <v>0</v>
      </c>
      <c r="CE254">
        <v>0</v>
      </c>
      <c r="CF254">
        <v>0</v>
      </c>
      <c r="CG254">
        <v>11764</v>
      </c>
      <c r="CH254">
        <v>0</v>
      </c>
      <c r="CI254">
        <v>1877</v>
      </c>
      <c r="CJ254">
        <v>1777</v>
      </c>
      <c r="CK254">
        <v>2156</v>
      </c>
    </row>
    <row r="255" spans="1:89" x14ac:dyDescent="0.35">
      <c r="A255" t="s">
        <v>240</v>
      </c>
      <c r="B255">
        <f t="shared" si="66"/>
        <v>22753</v>
      </c>
      <c r="C255">
        <f t="shared" si="67"/>
        <v>16140</v>
      </c>
      <c r="D255">
        <f t="shared" si="68"/>
        <v>370094</v>
      </c>
      <c r="E255">
        <f t="shared" si="69"/>
        <v>4092</v>
      </c>
      <c r="F255">
        <f t="shared" si="70"/>
        <v>337</v>
      </c>
      <c r="G255">
        <f t="shared" si="71"/>
        <v>10372</v>
      </c>
      <c r="H255">
        <f t="shared" si="72"/>
        <v>49000</v>
      </c>
      <c r="I255">
        <f t="shared" si="73"/>
        <v>4403</v>
      </c>
      <c r="J255">
        <f t="shared" si="74"/>
        <v>18673</v>
      </c>
      <c r="K255">
        <f t="shared" si="75"/>
        <v>327263</v>
      </c>
      <c r="L255">
        <f t="shared" si="76"/>
        <v>-261011</v>
      </c>
      <c r="M255">
        <f t="shared" si="77"/>
        <v>17966</v>
      </c>
      <c r="N255">
        <f t="shared" si="78"/>
        <v>116451</v>
      </c>
      <c r="O255">
        <f t="shared" si="79"/>
        <v>12278</v>
      </c>
      <c r="P255">
        <f t="shared" si="80"/>
        <v>368324</v>
      </c>
      <c r="Q255">
        <f t="shared" si="81"/>
        <v>47</v>
      </c>
      <c r="R255">
        <f t="shared" si="82"/>
        <v>0</v>
      </c>
      <c r="S255">
        <f t="shared" si="83"/>
        <v>33655</v>
      </c>
      <c r="T255">
        <f t="shared" si="84"/>
        <v>49325</v>
      </c>
      <c r="U255">
        <f t="shared" si="85"/>
        <v>307424</v>
      </c>
      <c r="V255">
        <f t="shared" si="86"/>
        <v>408987</v>
      </c>
      <c r="W255">
        <v>457878</v>
      </c>
      <c r="X255">
        <v>441126</v>
      </c>
      <c r="Y255">
        <f t="shared" si="87"/>
        <v>16752</v>
      </c>
      <c r="Z255">
        <v>92650</v>
      </c>
      <c r="AB255">
        <v>7869</v>
      </c>
      <c r="AC255">
        <v>1521</v>
      </c>
      <c r="AD255">
        <v>13363</v>
      </c>
      <c r="AE255">
        <v>16140</v>
      </c>
      <c r="AF255">
        <v>3</v>
      </c>
      <c r="AG255">
        <v>125707</v>
      </c>
      <c r="AH255">
        <v>233143</v>
      </c>
      <c r="AI255">
        <v>0</v>
      </c>
      <c r="AJ255">
        <v>7152</v>
      </c>
      <c r="AK255">
        <v>4089</v>
      </c>
      <c r="AL255">
        <v>4092</v>
      </c>
      <c r="AM255">
        <v>0</v>
      </c>
      <c r="AN255">
        <v>0</v>
      </c>
      <c r="AO255">
        <v>209</v>
      </c>
      <c r="AP255">
        <v>0</v>
      </c>
      <c r="AQ255">
        <v>128</v>
      </c>
      <c r="AR255">
        <v>0</v>
      </c>
      <c r="AS255">
        <v>10372</v>
      </c>
      <c r="AT255">
        <v>49000</v>
      </c>
      <c r="AU255">
        <v>0</v>
      </c>
      <c r="AV255">
        <v>0</v>
      </c>
      <c r="AW255">
        <v>2076</v>
      </c>
      <c r="AX255">
        <v>4403</v>
      </c>
      <c r="AY255">
        <v>17300</v>
      </c>
      <c r="AZ255">
        <v>-703</v>
      </c>
      <c r="BA255">
        <v>19997</v>
      </c>
      <c r="BB255">
        <v>0</v>
      </c>
      <c r="BC255">
        <v>0</v>
      </c>
      <c r="BD255">
        <v>0</v>
      </c>
      <c r="BE255">
        <v>0</v>
      </c>
      <c r="BF255">
        <v>307266</v>
      </c>
      <c r="BG255">
        <v>-197783</v>
      </c>
      <c r="BH255">
        <v>0</v>
      </c>
      <c r="BI255">
        <v>-64886</v>
      </c>
      <c r="BJ255">
        <v>1658</v>
      </c>
      <c r="BK255">
        <v>0</v>
      </c>
      <c r="BL255">
        <v>2162</v>
      </c>
      <c r="BM255">
        <v>1200</v>
      </c>
      <c r="BN255">
        <v>14604</v>
      </c>
      <c r="BO255">
        <v>46821</v>
      </c>
      <c r="BP255">
        <v>54306</v>
      </c>
      <c r="BQ255">
        <v>15324</v>
      </c>
      <c r="BR255">
        <v>12278</v>
      </c>
      <c r="BS255">
        <v>0</v>
      </c>
      <c r="BT255">
        <v>7000</v>
      </c>
      <c r="BU255">
        <v>332924</v>
      </c>
      <c r="BV255">
        <v>0</v>
      </c>
      <c r="BW255">
        <v>28400</v>
      </c>
      <c r="BX255">
        <v>0</v>
      </c>
      <c r="BY255">
        <v>0</v>
      </c>
      <c r="BZ255">
        <v>0</v>
      </c>
      <c r="CA255">
        <v>47</v>
      </c>
      <c r="CB255">
        <v>0</v>
      </c>
      <c r="CC255">
        <v>0</v>
      </c>
      <c r="CD255">
        <v>0</v>
      </c>
      <c r="CE255">
        <v>0</v>
      </c>
      <c r="CF255">
        <v>0</v>
      </c>
      <c r="CG255">
        <v>33655</v>
      </c>
      <c r="CH255">
        <v>0</v>
      </c>
      <c r="CI255">
        <v>26068</v>
      </c>
      <c r="CJ255">
        <v>1024</v>
      </c>
      <c r="CK255">
        <v>22233</v>
      </c>
    </row>
    <row r="256" spans="1:89" x14ac:dyDescent="0.35">
      <c r="A256" t="s">
        <v>241</v>
      </c>
      <c r="B256">
        <f t="shared" si="66"/>
        <v>2460</v>
      </c>
      <c r="C256">
        <f t="shared" si="67"/>
        <v>7047</v>
      </c>
      <c r="D256">
        <f t="shared" si="68"/>
        <v>73117</v>
      </c>
      <c r="E256">
        <f t="shared" si="69"/>
        <v>2306</v>
      </c>
      <c r="F256">
        <f t="shared" si="70"/>
        <v>0</v>
      </c>
      <c r="G256">
        <f t="shared" si="71"/>
        <v>2196</v>
      </c>
      <c r="H256">
        <f t="shared" si="72"/>
        <v>0</v>
      </c>
      <c r="I256">
        <f t="shared" si="73"/>
        <v>3397</v>
      </c>
      <c r="J256">
        <f t="shared" si="74"/>
        <v>0</v>
      </c>
      <c r="K256">
        <f t="shared" si="75"/>
        <v>28634</v>
      </c>
      <c r="L256">
        <f t="shared" si="76"/>
        <v>7082</v>
      </c>
      <c r="M256">
        <f t="shared" si="77"/>
        <v>4310</v>
      </c>
      <c r="N256">
        <f t="shared" si="78"/>
        <v>62289</v>
      </c>
      <c r="O256">
        <f t="shared" si="79"/>
        <v>10039</v>
      </c>
      <c r="P256">
        <f t="shared" si="80"/>
        <v>36908</v>
      </c>
      <c r="Q256">
        <f t="shared" si="81"/>
        <v>34</v>
      </c>
      <c r="R256">
        <f t="shared" si="82"/>
        <v>0</v>
      </c>
      <c r="S256">
        <f t="shared" si="83"/>
        <v>9363</v>
      </c>
      <c r="T256">
        <f t="shared" si="84"/>
        <v>11916</v>
      </c>
      <c r="U256">
        <f t="shared" si="85"/>
        <v>15999</v>
      </c>
      <c r="V256">
        <f t="shared" si="86"/>
        <v>82624</v>
      </c>
      <c r="W256">
        <v>95110</v>
      </c>
      <c r="X256">
        <v>89999</v>
      </c>
      <c r="Y256">
        <f t="shared" si="87"/>
        <v>5111</v>
      </c>
      <c r="Z256">
        <v>26261</v>
      </c>
      <c r="AB256">
        <v>0</v>
      </c>
      <c r="AC256">
        <v>230</v>
      </c>
      <c r="AD256">
        <v>2230</v>
      </c>
      <c r="AE256">
        <v>7047</v>
      </c>
      <c r="AF256">
        <v>387</v>
      </c>
      <c r="AG256">
        <v>43749</v>
      </c>
      <c r="AH256">
        <v>23184</v>
      </c>
      <c r="AI256">
        <v>1165</v>
      </c>
      <c r="AJ256">
        <v>3523</v>
      </c>
      <c r="AK256">
        <v>1109</v>
      </c>
      <c r="AL256">
        <v>2306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2196</v>
      </c>
      <c r="AT256">
        <v>0</v>
      </c>
      <c r="AU256">
        <v>0</v>
      </c>
      <c r="AV256">
        <v>0</v>
      </c>
      <c r="AW256">
        <v>0</v>
      </c>
      <c r="AX256">
        <v>3397</v>
      </c>
      <c r="AY256">
        <v>0</v>
      </c>
      <c r="AZ256">
        <v>0</v>
      </c>
      <c r="BA256">
        <v>5255</v>
      </c>
      <c r="BB256">
        <v>5000</v>
      </c>
      <c r="BC256">
        <v>0</v>
      </c>
      <c r="BD256">
        <v>21914</v>
      </c>
      <c r="BE256">
        <v>417</v>
      </c>
      <c r="BF256">
        <v>1048</v>
      </c>
      <c r="BG256">
        <v>0</v>
      </c>
      <c r="BH256">
        <v>0</v>
      </c>
      <c r="BI256">
        <v>0</v>
      </c>
      <c r="BJ256">
        <v>2082</v>
      </c>
      <c r="BK256">
        <v>0</v>
      </c>
      <c r="BL256">
        <v>1039</v>
      </c>
      <c r="BM256">
        <v>600</v>
      </c>
      <c r="BN256">
        <v>2671</v>
      </c>
      <c r="BO256">
        <v>6477</v>
      </c>
      <c r="BP256">
        <v>48926</v>
      </c>
      <c r="BQ256">
        <v>6886</v>
      </c>
      <c r="BR256">
        <v>10039</v>
      </c>
      <c r="BS256">
        <v>0</v>
      </c>
      <c r="BT256">
        <v>0</v>
      </c>
      <c r="BU256">
        <v>32408</v>
      </c>
      <c r="BV256">
        <v>0</v>
      </c>
      <c r="BW256">
        <v>4500</v>
      </c>
      <c r="BX256">
        <v>0</v>
      </c>
      <c r="BY256">
        <v>0</v>
      </c>
      <c r="BZ256">
        <v>0</v>
      </c>
      <c r="CA256">
        <v>34</v>
      </c>
      <c r="CB256">
        <v>0</v>
      </c>
      <c r="CC256">
        <v>0</v>
      </c>
      <c r="CD256">
        <v>0</v>
      </c>
      <c r="CE256">
        <v>0</v>
      </c>
      <c r="CF256">
        <v>0</v>
      </c>
      <c r="CG256">
        <v>9363</v>
      </c>
      <c r="CH256">
        <v>0</v>
      </c>
      <c r="CI256">
        <v>7157</v>
      </c>
      <c r="CJ256">
        <v>2084</v>
      </c>
      <c r="CK256">
        <v>2675</v>
      </c>
    </row>
    <row r="257" spans="1:89" x14ac:dyDescent="0.35">
      <c r="A257" t="s">
        <v>242</v>
      </c>
      <c r="B257">
        <f t="shared" si="66"/>
        <v>403</v>
      </c>
      <c r="C257">
        <f t="shared" si="67"/>
        <v>2016</v>
      </c>
      <c r="D257">
        <f t="shared" si="68"/>
        <v>103239</v>
      </c>
      <c r="E257">
        <f t="shared" si="69"/>
        <v>6712</v>
      </c>
      <c r="F257">
        <f t="shared" si="70"/>
        <v>0</v>
      </c>
      <c r="G257">
        <f t="shared" si="71"/>
        <v>-3238</v>
      </c>
      <c r="H257">
        <f t="shared" si="72"/>
        <v>0</v>
      </c>
      <c r="I257">
        <f t="shared" si="73"/>
        <v>663</v>
      </c>
      <c r="J257">
        <f t="shared" si="74"/>
        <v>0</v>
      </c>
      <c r="K257">
        <f t="shared" si="75"/>
        <v>15412</v>
      </c>
      <c r="L257">
        <f t="shared" si="76"/>
        <v>25442</v>
      </c>
      <c r="M257">
        <f t="shared" si="77"/>
        <v>-1826</v>
      </c>
      <c r="N257">
        <f t="shared" si="78"/>
        <v>70400</v>
      </c>
      <c r="O257">
        <f t="shared" si="79"/>
        <v>18914</v>
      </c>
      <c r="P257">
        <f t="shared" si="80"/>
        <v>44486</v>
      </c>
      <c r="Q257">
        <f t="shared" si="81"/>
        <v>0</v>
      </c>
      <c r="R257">
        <f t="shared" si="82"/>
        <v>0</v>
      </c>
      <c r="S257">
        <f t="shared" si="83"/>
        <v>5350</v>
      </c>
      <c r="T257">
        <f t="shared" si="84"/>
        <v>9672</v>
      </c>
      <c r="U257">
        <f t="shared" si="85"/>
        <v>23718</v>
      </c>
      <c r="V257">
        <f t="shared" si="86"/>
        <v>105658</v>
      </c>
      <c r="W257">
        <v>112323</v>
      </c>
      <c r="X257">
        <v>92359</v>
      </c>
      <c r="Y257">
        <f t="shared" si="87"/>
        <v>19964</v>
      </c>
      <c r="Z257">
        <v>23150</v>
      </c>
      <c r="AB257">
        <v>0</v>
      </c>
      <c r="AC257">
        <v>169</v>
      </c>
      <c r="AD257">
        <v>234</v>
      </c>
      <c r="AE257">
        <v>2016</v>
      </c>
      <c r="AF257">
        <v>2212</v>
      </c>
      <c r="AG257">
        <v>31676</v>
      </c>
      <c r="AH257">
        <v>64138</v>
      </c>
      <c r="AI257">
        <v>891</v>
      </c>
      <c r="AJ257">
        <v>2774</v>
      </c>
      <c r="AK257">
        <v>1548</v>
      </c>
      <c r="AL257">
        <v>6712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-3238</v>
      </c>
      <c r="AT257">
        <v>0</v>
      </c>
      <c r="AU257">
        <v>0</v>
      </c>
      <c r="AV257">
        <v>0</v>
      </c>
      <c r="AW257">
        <v>0</v>
      </c>
      <c r="AX257">
        <v>663</v>
      </c>
      <c r="AY257">
        <v>0</v>
      </c>
      <c r="AZ257">
        <v>0</v>
      </c>
      <c r="BA257">
        <v>13734</v>
      </c>
      <c r="BB257">
        <v>0</v>
      </c>
      <c r="BC257">
        <v>0</v>
      </c>
      <c r="BD257">
        <v>0</v>
      </c>
      <c r="BE257">
        <v>0</v>
      </c>
      <c r="BF257">
        <v>1678</v>
      </c>
      <c r="BG257">
        <v>27290</v>
      </c>
      <c r="BH257">
        <v>0</v>
      </c>
      <c r="BI257">
        <v>0</v>
      </c>
      <c r="BJ257">
        <v>-1848</v>
      </c>
      <c r="BK257">
        <v>0</v>
      </c>
      <c r="BL257">
        <v>-14048</v>
      </c>
      <c r="BM257">
        <v>0</v>
      </c>
      <c r="BN257">
        <v>12222</v>
      </c>
      <c r="BO257">
        <v>12727</v>
      </c>
      <c r="BP257">
        <v>43947</v>
      </c>
      <c r="BQ257">
        <v>13726</v>
      </c>
      <c r="BR257">
        <v>18914</v>
      </c>
      <c r="BS257">
        <v>0</v>
      </c>
      <c r="BT257">
        <v>0</v>
      </c>
      <c r="BU257">
        <v>44486</v>
      </c>
      <c r="BV257">
        <v>0</v>
      </c>
      <c r="BW257">
        <v>0</v>
      </c>
      <c r="BX257">
        <v>0</v>
      </c>
      <c r="BY257">
        <v>0</v>
      </c>
      <c r="BZ257">
        <v>0</v>
      </c>
      <c r="CA257">
        <v>0</v>
      </c>
      <c r="CB257">
        <v>0</v>
      </c>
      <c r="CC257">
        <v>0</v>
      </c>
      <c r="CD257">
        <v>0</v>
      </c>
      <c r="CE257">
        <v>0</v>
      </c>
      <c r="CF257">
        <v>0</v>
      </c>
      <c r="CG257">
        <v>5350</v>
      </c>
      <c r="CH257">
        <v>350</v>
      </c>
      <c r="CI257">
        <v>0</v>
      </c>
      <c r="CJ257">
        <v>4302</v>
      </c>
      <c r="CK257">
        <v>5020</v>
      </c>
    </row>
    <row r="258" spans="1:89" x14ac:dyDescent="0.35">
      <c r="A258" t="s">
        <v>243</v>
      </c>
      <c r="B258">
        <f t="shared" si="66"/>
        <v>1052</v>
      </c>
      <c r="C258">
        <f t="shared" si="67"/>
        <v>15663</v>
      </c>
      <c r="D258">
        <f t="shared" si="68"/>
        <v>223637</v>
      </c>
      <c r="E258">
        <f t="shared" si="69"/>
        <v>450</v>
      </c>
      <c r="F258">
        <f t="shared" si="70"/>
        <v>371</v>
      </c>
      <c r="G258">
        <f t="shared" si="71"/>
        <v>1803</v>
      </c>
      <c r="H258">
        <f t="shared" si="72"/>
        <v>0</v>
      </c>
      <c r="I258">
        <f t="shared" si="73"/>
        <v>-3150</v>
      </c>
      <c r="J258">
        <f t="shared" si="74"/>
        <v>0</v>
      </c>
      <c r="K258">
        <f t="shared" si="75"/>
        <v>15801</v>
      </c>
      <c r="L258">
        <f t="shared" si="76"/>
        <v>1133</v>
      </c>
      <c r="M258">
        <f t="shared" si="77"/>
        <v>9711</v>
      </c>
      <c r="N258">
        <f t="shared" si="78"/>
        <v>81992</v>
      </c>
      <c r="O258">
        <f t="shared" si="79"/>
        <v>10321</v>
      </c>
      <c r="P258">
        <f t="shared" si="80"/>
        <v>131225</v>
      </c>
      <c r="Q258">
        <f t="shared" si="81"/>
        <v>114</v>
      </c>
      <c r="R258">
        <f t="shared" si="82"/>
        <v>0</v>
      </c>
      <c r="S258">
        <f t="shared" si="83"/>
        <v>11521</v>
      </c>
      <c r="T258">
        <f t="shared" si="84"/>
        <v>31298</v>
      </c>
      <c r="U258">
        <f t="shared" si="85"/>
        <v>145339</v>
      </c>
      <c r="V258">
        <f t="shared" si="86"/>
        <v>240352</v>
      </c>
      <c r="W258">
        <v>244808</v>
      </c>
      <c r="X258">
        <v>245396</v>
      </c>
      <c r="Y258">
        <f t="shared" si="87"/>
        <v>-588</v>
      </c>
      <c r="Z258">
        <v>56661</v>
      </c>
      <c r="AB258">
        <v>0</v>
      </c>
      <c r="AC258">
        <v>1052</v>
      </c>
      <c r="AD258">
        <v>0</v>
      </c>
      <c r="AE258">
        <v>15663</v>
      </c>
      <c r="AF258">
        <v>0</v>
      </c>
      <c r="AG258">
        <v>146556</v>
      </c>
      <c r="AH258">
        <v>64016</v>
      </c>
      <c r="AI258">
        <v>3164</v>
      </c>
      <c r="AJ258">
        <v>6305</v>
      </c>
      <c r="AK258">
        <v>3596</v>
      </c>
      <c r="AL258">
        <v>443</v>
      </c>
      <c r="AM258">
        <v>0</v>
      </c>
      <c r="AN258">
        <v>7</v>
      </c>
      <c r="AO258">
        <v>371</v>
      </c>
      <c r="AP258">
        <v>0</v>
      </c>
      <c r="AQ258">
        <v>0</v>
      </c>
      <c r="AR258">
        <v>0</v>
      </c>
      <c r="AS258">
        <v>1803</v>
      </c>
      <c r="AT258">
        <v>0</v>
      </c>
      <c r="AU258">
        <v>0</v>
      </c>
      <c r="AV258">
        <v>0</v>
      </c>
      <c r="AW258">
        <v>0</v>
      </c>
      <c r="AX258">
        <v>-3150</v>
      </c>
      <c r="AY258">
        <v>0</v>
      </c>
      <c r="AZ258">
        <v>0</v>
      </c>
      <c r="BA258">
        <v>12223</v>
      </c>
      <c r="BB258">
        <v>0</v>
      </c>
      <c r="BC258">
        <v>0</v>
      </c>
      <c r="BD258">
        <v>0</v>
      </c>
      <c r="BE258">
        <v>0</v>
      </c>
      <c r="BF258">
        <v>3578</v>
      </c>
      <c r="BG258">
        <v>0</v>
      </c>
      <c r="BH258">
        <v>0</v>
      </c>
      <c r="BI258">
        <v>13</v>
      </c>
      <c r="BJ258">
        <v>1120</v>
      </c>
      <c r="BK258">
        <v>99</v>
      </c>
      <c r="BL258">
        <v>2775</v>
      </c>
      <c r="BM258">
        <v>169</v>
      </c>
      <c r="BN258">
        <v>6668</v>
      </c>
      <c r="BO258">
        <v>48784</v>
      </c>
      <c r="BP258">
        <v>16472</v>
      </c>
      <c r="BQ258">
        <v>16736</v>
      </c>
      <c r="BR258">
        <v>10321</v>
      </c>
      <c r="BS258">
        <v>0</v>
      </c>
      <c r="BT258">
        <v>0</v>
      </c>
      <c r="BU258">
        <v>131225</v>
      </c>
      <c r="BV258">
        <v>0</v>
      </c>
      <c r="BW258">
        <v>0</v>
      </c>
      <c r="BX258">
        <v>0</v>
      </c>
      <c r="BY258">
        <v>0</v>
      </c>
      <c r="BZ258">
        <v>0</v>
      </c>
      <c r="CA258">
        <v>114</v>
      </c>
      <c r="CB258">
        <v>0</v>
      </c>
      <c r="CC258">
        <v>0</v>
      </c>
      <c r="CD258">
        <v>0</v>
      </c>
      <c r="CE258">
        <v>0</v>
      </c>
      <c r="CF258">
        <v>0</v>
      </c>
      <c r="CG258">
        <v>11521</v>
      </c>
      <c r="CH258">
        <v>60</v>
      </c>
      <c r="CI258">
        <v>21167</v>
      </c>
      <c r="CJ258">
        <v>528</v>
      </c>
      <c r="CK258">
        <v>9543</v>
      </c>
    </row>
    <row r="259" spans="1:89" x14ac:dyDescent="0.35">
      <c r="A259" t="s">
        <v>244</v>
      </c>
      <c r="B259">
        <f t="shared" ref="B259:B322" si="88">SUM(AB259:AD259)</f>
        <v>786</v>
      </c>
      <c r="C259">
        <f t="shared" ref="C259:C322" si="89">SUM(AE259)</f>
        <v>8163</v>
      </c>
      <c r="D259">
        <f t="shared" ref="D259:D322" si="90">SUM(AF259:AK259)</f>
        <v>94057</v>
      </c>
      <c r="E259">
        <f t="shared" ref="E259:E322" si="91">SUM(AL259:AN259)</f>
        <v>0</v>
      </c>
      <c r="F259">
        <f t="shared" ref="F259:F322" si="92">SUM(AO259:AQ259)</f>
        <v>364</v>
      </c>
      <c r="G259">
        <f t="shared" ref="G259:G322" si="93">SUM(AR259:AS259)</f>
        <v>3011</v>
      </c>
      <c r="H259">
        <f t="shared" ref="H259:H322" si="94">SUM(AT259:AV259)</f>
        <v>34</v>
      </c>
      <c r="I259">
        <f t="shared" ref="I259:I322" si="95">AX259</f>
        <v>6731</v>
      </c>
      <c r="J259">
        <f t="shared" ref="J259:J322" si="96">SUM(AW259,AY259,AZ259)</f>
        <v>7</v>
      </c>
      <c r="K259">
        <f t="shared" ref="K259:K322" si="97">SUM(BA259,BD259,BE259,BF259)</f>
        <v>18828</v>
      </c>
      <c r="L259">
        <f t="shared" ref="L259:L322" si="98">SUM(BB259,BC259,BG259,BH259,BI259,BJ259)</f>
        <v>92</v>
      </c>
      <c r="M259">
        <f t="shared" ref="M259:M322" si="99">SUM(BK259:BN259)</f>
        <v>11404</v>
      </c>
      <c r="N259">
        <f t="shared" ref="N259:N322" si="100">SUM(BO259:BQ259)</f>
        <v>62508</v>
      </c>
      <c r="O259">
        <f t="shared" ref="O259:O322" si="101">SUM(BR259)</f>
        <v>18558</v>
      </c>
      <c r="P259">
        <f t="shared" ref="P259:P322" si="102">SUM(BS259:BY259,CB259)</f>
        <v>40032</v>
      </c>
      <c r="Q259">
        <f t="shared" ref="Q259:Q322" si="103">SUM(BZ259:CA259)</f>
        <v>2</v>
      </c>
      <c r="R259">
        <f t="shared" ref="R259:R322" si="104">SUM(CC259:CF259)</f>
        <v>0</v>
      </c>
      <c r="S259">
        <f t="shared" ref="S259:S322" si="105">SUM(CG259)</f>
        <v>5575</v>
      </c>
      <c r="T259">
        <f t="shared" ref="T259:T322" si="106">SUM(CH259:CK259)</f>
        <v>16802</v>
      </c>
      <c r="U259">
        <f t="shared" ref="U259:U322" si="107">SUM(SUM(P259:T259),-SUM(F259,G259,H259,K259,L259,M259))</f>
        <v>28678</v>
      </c>
      <c r="V259">
        <f t="shared" ref="V259:V322" si="108">SUM(B259:D259)</f>
        <v>103006</v>
      </c>
      <c r="W259">
        <v>142103</v>
      </c>
      <c r="X259">
        <v>142378</v>
      </c>
      <c r="Y259">
        <f t="shared" ref="Y259:Y322" si="109">SUM(W259,-X259)</f>
        <v>-275</v>
      </c>
      <c r="Z259">
        <v>47682</v>
      </c>
      <c r="AB259">
        <v>0</v>
      </c>
      <c r="AC259">
        <v>786</v>
      </c>
      <c r="AD259">
        <v>0</v>
      </c>
      <c r="AE259">
        <v>8163</v>
      </c>
      <c r="AF259">
        <v>102</v>
      </c>
      <c r="AG259">
        <v>47384</v>
      </c>
      <c r="AH259">
        <v>38138</v>
      </c>
      <c r="AI259">
        <v>305</v>
      </c>
      <c r="AJ259">
        <v>5638</v>
      </c>
      <c r="AK259">
        <v>2490</v>
      </c>
      <c r="AL259">
        <v>0</v>
      </c>
      <c r="AM259">
        <v>0</v>
      </c>
      <c r="AN259">
        <v>0</v>
      </c>
      <c r="AO259">
        <v>0</v>
      </c>
      <c r="AP259">
        <v>364</v>
      </c>
      <c r="AQ259">
        <v>0</v>
      </c>
      <c r="AR259">
        <v>0</v>
      </c>
      <c r="AS259">
        <v>3011</v>
      </c>
      <c r="AT259">
        <v>0</v>
      </c>
      <c r="AU259">
        <v>0</v>
      </c>
      <c r="AV259">
        <v>34</v>
      </c>
      <c r="AW259">
        <v>0</v>
      </c>
      <c r="AX259">
        <v>6731</v>
      </c>
      <c r="AY259">
        <v>7</v>
      </c>
      <c r="AZ259">
        <v>0</v>
      </c>
      <c r="BA259">
        <v>13534</v>
      </c>
      <c r="BB259">
        <v>0</v>
      </c>
      <c r="BC259">
        <v>0</v>
      </c>
      <c r="BD259">
        <v>0</v>
      </c>
      <c r="BE259">
        <v>0</v>
      </c>
      <c r="BF259">
        <v>5294</v>
      </c>
      <c r="BG259">
        <v>0</v>
      </c>
      <c r="BH259">
        <v>0</v>
      </c>
      <c r="BI259">
        <v>0</v>
      </c>
      <c r="BJ259">
        <v>92</v>
      </c>
      <c r="BK259">
        <v>0</v>
      </c>
      <c r="BL259">
        <v>0</v>
      </c>
      <c r="BM259">
        <v>11380</v>
      </c>
      <c r="BN259">
        <v>24</v>
      </c>
      <c r="BO259">
        <v>20029</v>
      </c>
      <c r="BP259">
        <v>37834</v>
      </c>
      <c r="BQ259">
        <v>4645</v>
      </c>
      <c r="BR259">
        <v>18558</v>
      </c>
      <c r="BS259">
        <v>0</v>
      </c>
      <c r="BT259">
        <v>0</v>
      </c>
      <c r="BU259">
        <v>35000</v>
      </c>
      <c r="BV259">
        <v>0</v>
      </c>
      <c r="BW259">
        <v>5032</v>
      </c>
      <c r="BX259">
        <v>0</v>
      </c>
      <c r="BY259">
        <v>0</v>
      </c>
      <c r="BZ259">
        <v>0</v>
      </c>
      <c r="CA259">
        <v>2</v>
      </c>
      <c r="CB259">
        <v>0</v>
      </c>
      <c r="CC259">
        <v>0</v>
      </c>
      <c r="CD259">
        <v>0</v>
      </c>
      <c r="CE259">
        <v>0</v>
      </c>
      <c r="CF259">
        <v>0</v>
      </c>
      <c r="CG259">
        <v>5575</v>
      </c>
      <c r="CH259">
        <v>0</v>
      </c>
      <c r="CI259">
        <v>8114</v>
      </c>
      <c r="CJ259">
        <v>2700</v>
      </c>
      <c r="CK259">
        <v>5988</v>
      </c>
    </row>
    <row r="260" spans="1:89" x14ac:dyDescent="0.35">
      <c r="A260" t="s">
        <v>245</v>
      </c>
      <c r="B260">
        <f t="shared" si="88"/>
        <v>554</v>
      </c>
      <c r="C260">
        <f t="shared" si="89"/>
        <v>8685</v>
      </c>
      <c r="D260">
        <f t="shared" si="90"/>
        <v>36400</v>
      </c>
      <c r="E260">
        <f t="shared" si="91"/>
        <v>37</v>
      </c>
      <c r="F260">
        <f t="shared" si="92"/>
        <v>0</v>
      </c>
      <c r="G260">
        <f t="shared" si="93"/>
        <v>9559</v>
      </c>
      <c r="H260">
        <f t="shared" si="94"/>
        <v>14900</v>
      </c>
      <c r="I260">
        <f t="shared" si="95"/>
        <v>-3631</v>
      </c>
      <c r="J260">
        <f t="shared" si="96"/>
        <v>0</v>
      </c>
      <c r="K260">
        <f t="shared" si="97"/>
        <v>9743</v>
      </c>
      <c r="L260">
        <f t="shared" si="98"/>
        <v>7</v>
      </c>
      <c r="M260">
        <f t="shared" si="99"/>
        <v>2743</v>
      </c>
      <c r="N260">
        <f t="shared" si="100"/>
        <v>54348</v>
      </c>
      <c r="O260">
        <f t="shared" si="101"/>
        <v>6647</v>
      </c>
      <c r="P260">
        <f t="shared" si="102"/>
        <v>0</v>
      </c>
      <c r="Q260">
        <f t="shared" si="103"/>
        <v>36</v>
      </c>
      <c r="R260">
        <f t="shared" si="104"/>
        <v>6000</v>
      </c>
      <c r="S260">
        <f t="shared" si="105"/>
        <v>7154</v>
      </c>
      <c r="T260">
        <f t="shared" si="106"/>
        <v>4811</v>
      </c>
      <c r="U260">
        <f t="shared" si="107"/>
        <v>-18951</v>
      </c>
      <c r="V260">
        <f t="shared" si="108"/>
        <v>45639</v>
      </c>
      <c r="W260">
        <v>58845</v>
      </c>
      <c r="X260">
        <v>59873</v>
      </c>
      <c r="Y260">
        <f t="shared" si="109"/>
        <v>-1028</v>
      </c>
      <c r="Z260">
        <v>20188</v>
      </c>
      <c r="AB260">
        <v>0</v>
      </c>
      <c r="AC260">
        <v>0</v>
      </c>
      <c r="AD260">
        <v>554</v>
      </c>
      <c r="AE260">
        <v>8685</v>
      </c>
      <c r="AF260">
        <v>46</v>
      </c>
      <c r="AG260">
        <v>10212</v>
      </c>
      <c r="AH260">
        <v>21315</v>
      </c>
      <c r="AI260">
        <v>0</v>
      </c>
      <c r="AJ260">
        <v>110</v>
      </c>
      <c r="AK260">
        <v>4717</v>
      </c>
      <c r="AL260">
        <v>37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9559</v>
      </c>
      <c r="AT260">
        <v>0</v>
      </c>
      <c r="AU260">
        <v>0</v>
      </c>
      <c r="AV260">
        <v>14900</v>
      </c>
      <c r="AW260">
        <v>0</v>
      </c>
      <c r="AX260">
        <v>-3631</v>
      </c>
      <c r="AY260">
        <v>0</v>
      </c>
      <c r="AZ260">
        <v>0</v>
      </c>
      <c r="BA260">
        <v>6185</v>
      </c>
      <c r="BB260">
        <v>0</v>
      </c>
      <c r="BC260">
        <v>0</v>
      </c>
      <c r="BD260">
        <v>2947</v>
      </c>
      <c r="BE260">
        <v>125</v>
      </c>
      <c r="BF260">
        <v>486</v>
      </c>
      <c r="BG260">
        <v>0</v>
      </c>
      <c r="BH260">
        <v>0</v>
      </c>
      <c r="BI260">
        <v>0</v>
      </c>
      <c r="BJ260">
        <v>7</v>
      </c>
      <c r="BK260">
        <v>0</v>
      </c>
      <c r="BL260">
        <v>0</v>
      </c>
      <c r="BM260">
        <v>2175</v>
      </c>
      <c r="BN260">
        <v>568</v>
      </c>
      <c r="BO260">
        <v>33259</v>
      </c>
      <c r="BP260">
        <v>19652</v>
      </c>
      <c r="BQ260">
        <v>1437</v>
      </c>
      <c r="BR260">
        <v>6647</v>
      </c>
      <c r="BS260">
        <v>0</v>
      </c>
      <c r="BT260">
        <v>0</v>
      </c>
      <c r="BU260">
        <v>0</v>
      </c>
      <c r="BV260">
        <v>0</v>
      </c>
      <c r="BW260">
        <v>0</v>
      </c>
      <c r="BX260">
        <v>0</v>
      </c>
      <c r="BY260">
        <v>0</v>
      </c>
      <c r="BZ260">
        <v>0</v>
      </c>
      <c r="CA260">
        <v>36</v>
      </c>
      <c r="CB260">
        <v>0</v>
      </c>
      <c r="CC260">
        <v>0</v>
      </c>
      <c r="CD260">
        <v>0</v>
      </c>
      <c r="CE260">
        <v>6000</v>
      </c>
      <c r="CF260">
        <v>0</v>
      </c>
      <c r="CG260">
        <v>7154</v>
      </c>
      <c r="CH260">
        <v>0</v>
      </c>
      <c r="CI260">
        <v>4080</v>
      </c>
      <c r="CJ260">
        <v>731</v>
      </c>
      <c r="CK260">
        <v>0</v>
      </c>
    </row>
    <row r="261" spans="1:89" x14ac:dyDescent="0.35">
      <c r="A261" t="s">
        <v>246</v>
      </c>
      <c r="B261">
        <f t="shared" si="88"/>
        <v>98</v>
      </c>
      <c r="C261">
        <f t="shared" si="89"/>
        <v>12757</v>
      </c>
      <c r="D261">
        <f t="shared" si="90"/>
        <v>58875</v>
      </c>
      <c r="E261">
        <f t="shared" si="91"/>
        <v>78</v>
      </c>
      <c r="F261">
        <f t="shared" si="92"/>
        <v>0</v>
      </c>
      <c r="G261">
        <f t="shared" si="93"/>
        <v>1695</v>
      </c>
      <c r="H261">
        <f t="shared" si="94"/>
        <v>0</v>
      </c>
      <c r="I261">
        <f t="shared" si="95"/>
        <v>-6753</v>
      </c>
      <c r="J261">
        <f t="shared" si="96"/>
        <v>0</v>
      </c>
      <c r="K261">
        <f t="shared" si="97"/>
        <v>7522</v>
      </c>
      <c r="L261">
        <f t="shared" si="98"/>
        <v>4</v>
      </c>
      <c r="M261">
        <f t="shared" si="99"/>
        <v>1070</v>
      </c>
      <c r="N261">
        <f t="shared" si="100"/>
        <v>36715</v>
      </c>
      <c r="O261">
        <f t="shared" si="101"/>
        <v>5265</v>
      </c>
      <c r="P261">
        <f t="shared" si="102"/>
        <v>14390</v>
      </c>
      <c r="Q261">
        <f t="shared" si="103"/>
        <v>12</v>
      </c>
      <c r="R261">
        <f t="shared" si="104"/>
        <v>10000</v>
      </c>
      <c r="S261">
        <f t="shared" si="105"/>
        <v>4572</v>
      </c>
      <c r="T261">
        <f t="shared" si="106"/>
        <v>4391</v>
      </c>
      <c r="U261">
        <f t="shared" si="107"/>
        <v>23074</v>
      </c>
      <c r="V261">
        <f t="shared" si="108"/>
        <v>71730</v>
      </c>
      <c r="W261">
        <v>50225</v>
      </c>
      <c r="X261">
        <v>50905</v>
      </c>
      <c r="Y261">
        <f t="shared" si="109"/>
        <v>-680</v>
      </c>
      <c r="Z261">
        <v>17959</v>
      </c>
      <c r="AB261">
        <v>0</v>
      </c>
      <c r="AC261">
        <v>98</v>
      </c>
      <c r="AD261">
        <v>0</v>
      </c>
      <c r="AE261">
        <v>12757</v>
      </c>
      <c r="AF261">
        <v>677</v>
      </c>
      <c r="AG261">
        <v>38923</v>
      </c>
      <c r="AH261">
        <v>11564</v>
      </c>
      <c r="AI261">
        <v>179</v>
      </c>
      <c r="AJ261">
        <v>1462</v>
      </c>
      <c r="AK261">
        <v>6070</v>
      </c>
      <c r="AL261">
        <v>78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1695</v>
      </c>
      <c r="AT261">
        <v>0</v>
      </c>
      <c r="AU261">
        <v>0</v>
      </c>
      <c r="AV261">
        <v>0</v>
      </c>
      <c r="AW261">
        <v>0</v>
      </c>
      <c r="AX261">
        <v>-6753</v>
      </c>
      <c r="AY261">
        <v>0</v>
      </c>
      <c r="AZ261">
        <v>0</v>
      </c>
      <c r="BA261">
        <v>3957</v>
      </c>
      <c r="BB261">
        <v>0</v>
      </c>
      <c r="BC261">
        <v>0</v>
      </c>
      <c r="BD261">
        <v>2121</v>
      </c>
      <c r="BE261">
        <v>183</v>
      </c>
      <c r="BF261">
        <v>1261</v>
      </c>
      <c r="BG261">
        <v>0</v>
      </c>
      <c r="BH261">
        <v>0</v>
      </c>
      <c r="BI261">
        <v>2</v>
      </c>
      <c r="BJ261">
        <v>2</v>
      </c>
      <c r="BK261">
        <v>0</v>
      </c>
      <c r="BL261">
        <v>0</v>
      </c>
      <c r="BM261">
        <v>253</v>
      </c>
      <c r="BN261">
        <v>817</v>
      </c>
      <c r="BO261">
        <v>10671</v>
      </c>
      <c r="BP261">
        <v>23828</v>
      </c>
      <c r="BQ261">
        <v>2216</v>
      </c>
      <c r="BR261">
        <v>5265</v>
      </c>
      <c r="BS261">
        <v>0</v>
      </c>
      <c r="BT261">
        <v>0</v>
      </c>
      <c r="BU261">
        <v>13338</v>
      </c>
      <c r="BV261">
        <v>0</v>
      </c>
      <c r="BW261">
        <v>1052</v>
      </c>
      <c r="BX261">
        <v>0</v>
      </c>
      <c r="BY261">
        <v>0</v>
      </c>
      <c r="BZ261">
        <v>0</v>
      </c>
      <c r="CA261">
        <v>12</v>
      </c>
      <c r="CB261">
        <v>0</v>
      </c>
      <c r="CC261">
        <v>0</v>
      </c>
      <c r="CD261">
        <v>0</v>
      </c>
      <c r="CE261">
        <v>10000</v>
      </c>
      <c r="CF261">
        <v>0</v>
      </c>
      <c r="CG261">
        <v>4572</v>
      </c>
      <c r="CH261">
        <v>0</v>
      </c>
      <c r="CI261">
        <v>912</v>
      </c>
      <c r="CJ261">
        <v>31</v>
      </c>
      <c r="CK261">
        <v>3448</v>
      </c>
    </row>
    <row r="262" spans="1:89" x14ac:dyDescent="0.35">
      <c r="A262" t="s">
        <v>247</v>
      </c>
      <c r="B262">
        <f t="shared" si="88"/>
        <v>3302</v>
      </c>
      <c r="C262">
        <f t="shared" si="89"/>
        <v>2315</v>
      </c>
      <c r="D262">
        <f t="shared" si="90"/>
        <v>82677</v>
      </c>
      <c r="E262">
        <f t="shared" si="91"/>
        <v>651</v>
      </c>
      <c r="F262">
        <f t="shared" si="92"/>
        <v>1899</v>
      </c>
      <c r="G262">
        <f t="shared" si="93"/>
        <v>3218</v>
      </c>
      <c r="H262">
        <f t="shared" si="94"/>
        <v>3</v>
      </c>
      <c r="I262">
        <f t="shared" si="95"/>
        <v>305</v>
      </c>
      <c r="J262">
        <f t="shared" si="96"/>
        <v>237</v>
      </c>
      <c r="K262">
        <f t="shared" si="97"/>
        <v>25503</v>
      </c>
      <c r="L262">
        <f t="shared" si="98"/>
        <v>2230</v>
      </c>
      <c r="M262">
        <f t="shared" si="99"/>
        <v>4577</v>
      </c>
      <c r="N262">
        <f t="shared" si="100"/>
        <v>57078</v>
      </c>
      <c r="O262">
        <f t="shared" si="101"/>
        <v>6137</v>
      </c>
      <c r="P262">
        <f t="shared" si="102"/>
        <v>41980</v>
      </c>
      <c r="Q262">
        <f t="shared" si="103"/>
        <v>1</v>
      </c>
      <c r="R262">
        <f t="shared" si="104"/>
        <v>0</v>
      </c>
      <c r="S262">
        <f t="shared" si="105"/>
        <v>11028</v>
      </c>
      <c r="T262">
        <f t="shared" si="106"/>
        <v>10691</v>
      </c>
      <c r="U262">
        <f t="shared" si="107"/>
        <v>26270</v>
      </c>
      <c r="V262">
        <f t="shared" si="108"/>
        <v>88294</v>
      </c>
      <c r="W262">
        <v>157537</v>
      </c>
      <c r="X262">
        <v>148846</v>
      </c>
      <c r="Y262">
        <f t="shared" si="109"/>
        <v>8691</v>
      </c>
      <c r="Z262">
        <v>32013</v>
      </c>
      <c r="AB262">
        <v>0</v>
      </c>
      <c r="AC262">
        <v>0</v>
      </c>
      <c r="AD262">
        <v>3302</v>
      </c>
      <c r="AE262">
        <v>2315</v>
      </c>
      <c r="AF262">
        <v>543</v>
      </c>
      <c r="AG262">
        <v>29449</v>
      </c>
      <c r="AH262">
        <v>51544</v>
      </c>
      <c r="AI262">
        <v>100</v>
      </c>
      <c r="AJ262">
        <v>285</v>
      </c>
      <c r="AK262">
        <v>756</v>
      </c>
      <c r="AL262">
        <v>651</v>
      </c>
      <c r="AM262">
        <v>0</v>
      </c>
      <c r="AN262">
        <v>0</v>
      </c>
      <c r="AO262">
        <v>0</v>
      </c>
      <c r="AP262">
        <v>1899</v>
      </c>
      <c r="AQ262">
        <v>0</v>
      </c>
      <c r="AR262">
        <v>0</v>
      </c>
      <c r="AS262">
        <v>3218</v>
      </c>
      <c r="AT262">
        <v>0</v>
      </c>
      <c r="AU262">
        <v>0</v>
      </c>
      <c r="AV262">
        <v>3</v>
      </c>
      <c r="AW262">
        <v>237</v>
      </c>
      <c r="AX262">
        <v>305</v>
      </c>
      <c r="AY262">
        <v>0</v>
      </c>
      <c r="AZ262">
        <v>0</v>
      </c>
      <c r="BA262">
        <v>7566</v>
      </c>
      <c r="BB262">
        <v>0</v>
      </c>
      <c r="BC262">
        <v>0</v>
      </c>
      <c r="BD262">
        <v>15103</v>
      </c>
      <c r="BE262">
        <v>0</v>
      </c>
      <c r="BF262">
        <v>2834</v>
      </c>
      <c r="BG262">
        <v>0</v>
      </c>
      <c r="BH262">
        <v>0</v>
      </c>
      <c r="BI262">
        <v>0</v>
      </c>
      <c r="BJ262">
        <v>2230</v>
      </c>
      <c r="BK262">
        <v>0</v>
      </c>
      <c r="BL262">
        <v>142</v>
      </c>
      <c r="BM262">
        <v>1445</v>
      </c>
      <c r="BN262">
        <v>2990</v>
      </c>
      <c r="BO262">
        <v>12682</v>
      </c>
      <c r="BP262">
        <v>36827</v>
      </c>
      <c r="BQ262">
        <v>7569</v>
      </c>
      <c r="BR262">
        <v>6137</v>
      </c>
      <c r="BS262">
        <v>0</v>
      </c>
      <c r="BT262">
        <v>7600</v>
      </c>
      <c r="BU262">
        <v>34380</v>
      </c>
      <c r="BV262">
        <v>0</v>
      </c>
      <c r="BW262">
        <v>0</v>
      </c>
      <c r="BX262">
        <v>0</v>
      </c>
      <c r="BY262">
        <v>0</v>
      </c>
      <c r="BZ262">
        <v>0</v>
      </c>
      <c r="CA262">
        <v>1</v>
      </c>
      <c r="CB262">
        <v>0</v>
      </c>
      <c r="CC262">
        <v>0</v>
      </c>
      <c r="CD262">
        <v>0</v>
      </c>
      <c r="CE262">
        <v>0</v>
      </c>
      <c r="CF262">
        <v>0</v>
      </c>
      <c r="CG262">
        <v>11028</v>
      </c>
      <c r="CH262">
        <v>0</v>
      </c>
      <c r="CI262">
        <v>6536</v>
      </c>
      <c r="CJ262">
        <v>2193</v>
      </c>
      <c r="CK262">
        <v>1962</v>
      </c>
    </row>
    <row r="263" spans="1:89" x14ac:dyDescent="0.35">
      <c r="A263" t="s">
        <v>248</v>
      </c>
      <c r="B263">
        <f t="shared" si="88"/>
        <v>0</v>
      </c>
      <c r="C263">
        <f t="shared" si="89"/>
        <v>5254</v>
      </c>
      <c r="D263">
        <f t="shared" si="90"/>
        <v>27770</v>
      </c>
      <c r="E263">
        <f t="shared" si="91"/>
        <v>184</v>
      </c>
      <c r="F263">
        <f t="shared" si="92"/>
        <v>492</v>
      </c>
      <c r="G263">
        <f t="shared" si="93"/>
        <v>509</v>
      </c>
      <c r="H263">
        <f t="shared" si="94"/>
        <v>0</v>
      </c>
      <c r="I263">
        <f t="shared" si="95"/>
        <v>4042</v>
      </c>
      <c r="J263">
        <f t="shared" si="96"/>
        <v>0</v>
      </c>
      <c r="K263">
        <f t="shared" si="97"/>
        <v>28432</v>
      </c>
      <c r="L263">
        <f t="shared" si="98"/>
        <v>10</v>
      </c>
      <c r="M263">
        <f t="shared" si="99"/>
        <v>1925</v>
      </c>
      <c r="N263">
        <f t="shared" si="100"/>
        <v>55559</v>
      </c>
      <c r="O263">
        <f t="shared" si="101"/>
        <v>2288</v>
      </c>
      <c r="P263">
        <f t="shared" si="102"/>
        <v>0</v>
      </c>
      <c r="Q263">
        <f t="shared" si="103"/>
        <v>0</v>
      </c>
      <c r="R263">
        <f t="shared" si="104"/>
        <v>0</v>
      </c>
      <c r="S263">
        <f t="shared" si="105"/>
        <v>5160</v>
      </c>
      <c r="T263">
        <f t="shared" si="106"/>
        <v>5611</v>
      </c>
      <c r="U263">
        <f t="shared" si="107"/>
        <v>-20597</v>
      </c>
      <c r="V263">
        <f t="shared" si="108"/>
        <v>33024</v>
      </c>
      <c r="W263">
        <v>53876</v>
      </c>
      <c r="X263">
        <v>53351</v>
      </c>
      <c r="Y263">
        <f t="shared" si="109"/>
        <v>525</v>
      </c>
      <c r="Z263">
        <v>17739</v>
      </c>
      <c r="AB263">
        <v>0</v>
      </c>
      <c r="AC263">
        <v>0</v>
      </c>
      <c r="AD263">
        <v>0</v>
      </c>
      <c r="AE263">
        <v>5254</v>
      </c>
      <c r="AF263">
        <v>0</v>
      </c>
      <c r="AG263">
        <v>13015</v>
      </c>
      <c r="AH263">
        <v>13108</v>
      </c>
      <c r="AI263">
        <v>786</v>
      </c>
      <c r="AJ263">
        <v>764</v>
      </c>
      <c r="AK263">
        <v>97</v>
      </c>
      <c r="AL263">
        <v>184</v>
      </c>
      <c r="AM263">
        <v>0</v>
      </c>
      <c r="AN263">
        <v>0</v>
      </c>
      <c r="AO263">
        <v>0</v>
      </c>
      <c r="AP263">
        <v>492</v>
      </c>
      <c r="AQ263">
        <v>0</v>
      </c>
      <c r="AR263">
        <v>0</v>
      </c>
      <c r="AS263">
        <v>509</v>
      </c>
      <c r="AT263">
        <v>0</v>
      </c>
      <c r="AU263">
        <v>0</v>
      </c>
      <c r="AV263">
        <v>0</v>
      </c>
      <c r="AW263">
        <v>0</v>
      </c>
      <c r="AX263">
        <v>4042</v>
      </c>
      <c r="AY263">
        <v>0</v>
      </c>
      <c r="AZ263">
        <v>0</v>
      </c>
      <c r="BA263">
        <v>4646</v>
      </c>
      <c r="BB263">
        <v>0</v>
      </c>
      <c r="BC263">
        <v>0</v>
      </c>
      <c r="BD263">
        <v>22642</v>
      </c>
      <c r="BE263">
        <v>0</v>
      </c>
      <c r="BF263">
        <v>1144</v>
      </c>
      <c r="BG263">
        <v>0</v>
      </c>
      <c r="BH263">
        <v>0</v>
      </c>
      <c r="BI263">
        <v>0</v>
      </c>
      <c r="BJ263">
        <v>10</v>
      </c>
      <c r="BK263">
        <v>0</v>
      </c>
      <c r="BL263">
        <v>391</v>
      </c>
      <c r="BM263">
        <v>0</v>
      </c>
      <c r="BN263">
        <v>1534</v>
      </c>
      <c r="BO263">
        <v>15624</v>
      </c>
      <c r="BP263">
        <v>37758</v>
      </c>
      <c r="BQ263">
        <v>2177</v>
      </c>
      <c r="BR263">
        <v>2288</v>
      </c>
      <c r="BS263">
        <v>0</v>
      </c>
      <c r="BT263">
        <v>0</v>
      </c>
      <c r="BU263">
        <v>0</v>
      </c>
      <c r="BV263">
        <v>0</v>
      </c>
      <c r="BW263">
        <v>0</v>
      </c>
      <c r="BX263">
        <v>0</v>
      </c>
      <c r="BY263">
        <v>0</v>
      </c>
      <c r="BZ263">
        <v>0</v>
      </c>
      <c r="CA263">
        <v>0</v>
      </c>
      <c r="CB263">
        <v>0</v>
      </c>
      <c r="CC263">
        <v>0</v>
      </c>
      <c r="CD263">
        <v>0</v>
      </c>
      <c r="CE263">
        <v>0</v>
      </c>
      <c r="CF263">
        <v>0</v>
      </c>
      <c r="CG263">
        <v>5160</v>
      </c>
      <c r="CH263">
        <v>0</v>
      </c>
      <c r="CI263">
        <v>0</v>
      </c>
      <c r="CJ263">
        <v>0</v>
      </c>
      <c r="CK263">
        <v>5611</v>
      </c>
    </row>
    <row r="264" spans="1:89" x14ac:dyDescent="0.35">
      <c r="A264" t="s">
        <v>249</v>
      </c>
      <c r="B264">
        <f t="shared" si="88"/>
        <v>479</v>
      </c>
      <c r="C264">
        <f t="shared" si="89"/>
        <v>6970</v>
      </c>
      <c r="D264">
        <f t="shared" si="90"/>
        <v>37958</v>
      </c>
      <c r="E264">
        <f t="shared" si="91"/>
        <v>117</v>
      </c>
      <c r="F264">
        <f t="shared" si="92"/>
        <v>6701</v>
      </c>
      <c r="G264">
        <f t="shared" si="93"/>
        <v>7452</v>
      </c>
      <c r="H264">
        <f t="shared" si="94"/>
        <v>0</v>
      </c>
      <c r="I264">
        <f t="shared" si="95"/>
        <v>0</v>
      </c>
      <c r="J264">
        <f t="shared" si="96"/>
        <v>1</v>
      </c>
      <c r="K264">
        <f t="shared" si="97"/>
        <v>2386</v>
      </c>
      <c r="L264">
        <f t="shared" si="98"/>
        <v>12972</v>
      </c>
      <c r="M264">
        <f t="shared" si="99"/>
        <v>10630</v>
      </c>
      <c r="N264">
        <f t="shared" si="100"/>
        <v>26352</v>
      </c>
      <c r="O264">
        <f t="shared" si="101"/>
        <v>8825</v>
      </c>
      <c r="P264">
        <f t="shared" si="102"/>
        <v>39065</v>
      </c>
      <c r="Q264">
        <f t="shared" si="103"/>
        <v>0</v>
      </c>
      <c r="R264">
        <f t="shared" si="104"/>
        <v>0</v>
      </c>
      <c r="S264">
        <f t="shared" si="105"/>
        <v>4457</v>
      </c>
      <c r="T264">
        <f t="shared" si="106"/>
        <v>6967</v>
      </c>
      <c r="U264">
        <f t="shared" si="107"/>
        <v>10348</v>
      </c>
      <c r="V264">
        <f t="shared" si="108"/>
        <v>45407</v>
      </c>
      <c r="W264">
        <v>71217</v>
      </c>
      <c r="X264">
        <v>66947</v>
      </c>
      <c r="Y264">
        <f t="shared" si="109"/>
        <v>4270</v>
      </c>
      <c r="Z264">
        <v>22217</v>
      </c>
      <c r="AB264">
        <v>0</v>
      </c>
      <c r="AC264">
        <v>204</v>
      </c>
      <c r="AD264">
        <v>275</v>
      </c>
      <c r="AE264">
        <v>6970</v>
      </c>
      <c r="AF264">
        <v>75</v>
      </c>
      <c r="AG264">
        <v>23107</v>
      </c>
      <c r="AH264">
        <v>12711</v>
      </c>
      <c r="AI264">
        <v>0</v>
      </c>
      <c r="AJ264">
        <v>841</v>
      </c>
      <c r="AK264">
        <v>1224</v>
      </c>
      <c r="AL264">
        <v>117</v>
      </c>
      <c r="AM264">
        <v>0</v>
      </c>
      <c r="AN264">
        <v>0</v>
      </c>
      <c r="AO264">
        <v>6701</v>
      </c>
      <c r="AP264">
        <v>0</v>
      </c>
      <c r="AQ264">
        <v>0</v>
      </c>
      <c r="AR264">
        <v>0</v>
      </c>
      <c r="AS264">
        <v>7452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1</v>
      </c>
      <c r="AZ264">
        <v>0</v>
      </c>
      <c r="BA264">
        <v>1103</v>
      </c>
      <c r="BB264">
        <v>0</v>
      </c>
      <c r="BC264">
        <v>11</v>
      </c>
      <c r="BD264">
        <v>0</v>
      </c>
      <c r="BE264">
        <v>0</v>
      </c>
      <c r="BF264">
        <v>1283</v>
      </c>
      <c r="BG264">
        <v>12454</v>
      </c>
      <c r="BH264">
        <v>0</v>
      </c>
      <c r="BI264">
        <v>0</v>
      </c>
      <c r="BJ264">
        <v>507</v>
      </c>
      <c r="BK264">
        <v>0</v>
      </c>
      <c r="BL264">
        <v>5833</v>
      </c>
      <c r="BM264">
        <v>249</v>
      </c>
      <c r="BN264">
        <v>4548</v>
      </c>
      <c r="BO264">
        <v>6220</v>
      </c>
      <c r="BP264">
        <v>16617</v>
      </c>
      <c r="BQ264">
        <v>3515</v>
      </c>
      <c r="BR264">
        <v>8825</v>
      </c>
      <c r="BS264">
        <v>0</v>
      </c>
      <c r="BT264">
        <v>0</v>
      </c>
      <c r="BU264">
        <v>35908</v>
      </c>
      <c r="BV264">
        <v>3157</v>
      </c>
      <c r="BW264">
        <v>0</v>
      </c>
      <c r="BX264">
        <v>0</v>
      </c>
      <c r="BY264">
        <v>0</v>
      </c>
      <c r="BZ264">
        <v>0</v>
      </c>
      <c r="CA264">
        <v>0</v>
      </c>
      <c r="CB264">
        <v>0</v>
      </c>
      <c r="CC264">
        <v>0</v>
      </c>
      <c r="CD264">
        <v>0</v>
      </c>
      <c r="CE264">
        <v>0</v>
      </c>
      <c r="CF264">
        <v>0</v>
      </c>
      <c r="CG264">
        <v>4457</v>
      </c>
      <c r="CH264">
        <v>0</v>
      </c>
      <c r="CI264">
        <v>3091</v>
      </c>
      <c r="CJ264">
        <v>725</v>
      </c>
      <c r="CK264">
        <v>3151</v>
      </c>
    </row>
    <row r="265" spans="1:89" x14ac:dyDescent="0.35">
      <c r="A265" t="s">
        <v>250</v>
      </c>
      <c r="B265">
        <f t="shared" si="88"/>
        <v>0</v>
      </c>
      <c r="C265">
        <f t="shared" si="89"/>
        <v>6715</v>
      </c>
      <c r="D265">
        <f t="shared" si="90"/>
        <v>42719</v>
      </c>
      <c r="E265">
        <f t="shared" si="91"/>
        <v>297</v>
      </c>
      <c r="F265">
        <f t="shared" si="92"/>
        <v>0</v>
      </c>
      <c r="G265">
        <f t="shared" si="93"/>
        <v>5051</v>
      </c>
      <c r="H265">
        <f t="shared" si="94"/>
        <v>0</v>
      </c>
      <c r="I265">
        <f t="shared" si="95"/>
        <v>-7878</v>
      </c>
      <c r="J265">
        <f t="shared" si="96"/>
        <v>4</v>
      </c>
      <c r="K265">
        <f t="shared" si="97"/>
        <v>7711</v>
      </c>
      <c r="L265">
        <f t="shared" si="98"/>
        <v>23596</v>
      </c>
      <c r="M265">
        <f t="shared" si="99"/>
        <v>781</v>
      </c>
      <c r="N265">
        <f t="shared" si="100"/>
        <v>31646</v>
      </c>
      <c r="O265">
        <f t="shared" si="101"/>
        <v>20617</v>
      </c>
      <c r="P265">
        <f t="shared" si="102"/>
        <v>14500</v>
      </c>
      <c r="Q265">
        <f t="shared" si="103"/>
        <v>2</v>
      </c>
      <c r="R265">
        <f t="shared" si="104"/>
        <v>7233</v>
      </c>
      <c r="S265">
        <f t="shared" si="105"/>
        <v>79</v>
      </c>
      <c r="T265">
        <f t="shared" si="106"/>
        <v>4921</v>
      </c>
      <c r="U265">
        <f t="shared" si="107"/>
        <v>-10404</v>
      </c>
      <c r="V265">
        <f t="shared" si="108"/>
        <v>49434</v>
      </c>
      <c r="W265">
        <v>75717</v>
      </c>
      <c r="X265">
        <v>75971</v>
      </c>
      <c r="Y265">
        <f t="shared" si="109"/>
        <v>-254</v>
      </c>
      <c r="Z265">
        <v>24476</v>
      </c>
      <c r="AB265">
        <v>0</v>
      </c>
      <c r="AC265">
        <v>0</v>
      </c>
      <c r="AD265">
        <v>0</v>
      </c>
      <c r="AE265">
        <v>6715</v>
      </c>
      <c r="AF265">
        <v>0</v>
      </c>
      <c r="AG265">
        <v>17343</v>
      </c>
      <c r="AH265">
        <v>21223</v>
      </c>
      <c r="AI265">
        <v>567</v>
      </c>
      <c r="AJ265">
        <v>270</v>
      </c>
      <c r="AK265">
        <v>3316</v>
      </c>
      <c r="AL265">
        <v>297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5051</v>
      </c>
      <c r="AT265">
        <v>0</v>
      </c>
      <c r="AU265">
        <v>0</v>
      </c>
      <c r="AV265">
        <v>0</v>
      </c>
      <c r="AW265">
        <v>4</v>
      </c>
      <c r="AX265">
        <v>-7878</v>
      </c>
      <c r="AY265">
        <v>0</v>
      </c>
      <c r="AZ265">
        <v>0</v>
      </c>
      <c r="BA265">
        <v>-129</v>
      </c>
      <c r="BB265">
        <v>0</v>
      </c>
      <c r="BC265">
        <v>0</v>
      </c>
      <c r="BD265">
        <v>0</v>
      </c>
      <c r="BE265">
        <v>0</v>
      </c>
      <c r="BF265">
        <v>7840</v>
      </c>
      <c r="BG265">
        <v>0</v>
      </c>
      <c r="BH265">
        <v>0</v>
      </c>
      <c r="BI265">
        <v>0</v>
      </c>
      <c r="BJ265">
        <v>23596</v>
      </c>
      <c r="BK265">
        <v>0</v>
      </c>
      <c r="BL265">
        <v>0</v>
      </c>
      <c r="BM265">
        <v>0</v>
      </c>
      <c r="BN265">
        <v>781</v>
      </c>
      <c r="BO265">
        <v>9649</v>
      </c>
      <c r="BP265">
        <v>19678</v>
      </c>
      <c r="BQ265">
        <v>2319</v>
      </c>
      <c r="BR265">
        <v>20617</v>
      </c>
      <c r="BS265">
        <v>0</v>
      </c>
      <c r="BT265">
        <v>0</v>
      </c>
      <c r="BU265">
        <v>14500</v>
      </c>
      <c r="BV265">
        <v>0</v>
      </c>
      <c r="BW265">
        <v>0</v>
      </c>
      <c r="BX265">
        <v>0</v>
      </c>
      <c r="BY265">
        <v>0</v>
      </c>
      <c r="BZ265">
        <v>0</v>
      </c>
      <c r="CA265">
        <v>2</v>
      </c>
      <c r="CB265">
        <v>0</v>
      </c>
      <c r="CC265">
        <v>0</v>
      </c>
      <c r="CD265">
        <v>0</v>
      </c>
      <c r="CE265">
        <v>0</v>
      </c>
      <c r="CF265">
        <v>7233</v>
      </c>
      <c r="CG265">
        <v>79</v>
      </c>
      <c r="CH265">
        <v>0</v>
      </c>
      <c r="CI265">
        <v>0</v>
      </c>
      <c r="CJ265">
        <v>4725</v>
      </c>
      <c r="CK265">
        <v>196</v>
      </c>
    </row>
    <row r="266" spans="1:89" x14ac:dyDescent="0.35">
      <c r="A266" t="s">
        <v>251</v>
      </c>
      <c r="B266">
        <f t="shared" si="88"/>
        <v>273</v>
      </c>
      <c r="C266">
        <f t="shared" si="89"/>
        <v>4516</v>
      </c>
      <c r="D266">
        <f t="shared" si="90"/>
        <v>110061</v>
      </c>
      <c r="E266">
        <f t="shared" si="91"/>
        <v>1246</v>
      </c>
      <c r="F266">
        <f t="shared" si="92"/>
        <v>5796</v>
      </c>
      <c r="G266">
        <f t="shared" si="93"/>
        <v>3483</v>
      </c>
      <c r="H266">
        <f t="shared" si="94"/>
        <v>0</v>
      </c>
      <c r="I266">
        <f t="shared" si="95"/>
        <v>3661</v>
      </c>
      <c r="J266">
        <f t="shared" si="96"/>
        <v>98</v>
      </c>
      <c r="K266">
        <f t="shared" si="97"/>
        <v>12324</v>
      </c>
      <c r="L266">
        <f t="shared" si="98"/>
        <v>1009</v>
      </c>
      <c r="M266">
        <f t="shared" si="99"/>
        <v>6679</v>
      </c>
      <c r="N266">
        <f t="shared" si="100"/>
        <v>57847</v>
      </c>
      <c r="O266">
        <f t="shared" si="101"/>
        <v>9301</v>
      </c>
      <c r="P266">
        <f t="shared" si="102"/>
        <v>56257</v>
      </c>
      <c r="Q266">
        <f t="shared" si="103"/>
        <v>1010</v>
      </c>
      <c r="R266">
        <f t="shared" si="104"/>
        <v>4566</v>
      </c>
      <c r="S266">
        <f t="shared" si="105"/>
        <v>8536</v>
      </c>
      <c r="T266">
        <f t="shared" si="106"/>
        <v>11629</v>
      </c>
      <c r="U266">
        <f t="shared" si="107"/>
        <v>52707</v>
      </c>
      <c r="V266">
        <f t="shared" si="108"/>
        <v>114850</v>
      </c>
      <c r="W266">
        <v>172787</v>
      </c>
      <c r="X266">
        <v>166453</v>
      </c>
      <c r="Y266">
        <f t="shared" si="109"/>
        <v>6334</v>
      </c>
      <c r="Z266">
        <v>45472</v>
      </c>
      <c r="AB266">
        <v>0</v>
      </c>
      <c r="AC266">
        <v>273</v>
      </c>
      <c r="AD266">
        <v>0</v>
      </c>
      <c r="AE266">
        <v>4516</v>
      </c>
      <c r="AF266">
        <v>340</v>
      </c>
      <c r="AG266">
        <v>40937</v>
      </c>
      <c r="AH266">
        <v>59270</v>
      </c>
      <c r="AI266">
        <v>491</v>
      </c>
      <c r="AJ266">
        <v>2352</v>
      </c>
      <c r="AK266">
        <v>6671</v>
      </c>
      <c r="AL266">
        <v>1246</v>
      </c>
      <c r="AM266">
        <v>0</v>
      </c>
      <c r="AN266">
        <v>0</v>
      </c>
      <c r="AO266">
        <v>3783</v>
      </c>
      <c r="AP266">
        <v>2013</v>
      </c>
      <c r="AQ266">
        <v>0</v>
      </c>
      <c r="AR266">
        <v>0</v>
      </c>
      <c r="AS266">
        <v>3483</v>
      </c>
      <c r="AT266">
        <v>0</v>
      </c>
      <c r="AU266">
        <v>0</v>
      </c>
      <c r="AV266">
        <v>0</v>
      </c>
      <c r="AW266">
        <v>0</v>
      </c>
      <c r="AX266">
        <v>3661</v>
      </c>
      <c r="AY266">
        <v>98</v>
      </c>
      <c r="AZ266">
        <v>0</v>
      </c>
      <c r="BA266">
        <v>8772</v>
      </c>
      <c r="BB266">
        <v>0</v>
      </c>
      <c r="BC266">
        <v>0</v>
      </c>
      <c r="BD266">
        <v>0</v>
      </c>
      <c r="BE266">
        <v>0</v>
      </c>
      <c r="BF266">
        <v>3552</v>
      </c>
      <c r="BG266">
        <v>0</v>
      </c>
      <c r="BH266">
        <v>0</v>
      </c>
      <c r="BI266">
        <v>0</v>
      </c>
      <c r="BJ266">
        <v>1009</v>
      </c>
      <c r="BK266">
        <v>0</v>
      </c>
      <c r="BL266">
        <v>2473</v>
      </c>
      <c r="BM266">
        <v>391</v>
      </c>
      <c r="BN266">
        <v>3815</v>
      </c>
      <c r="BO266">
        <v>35721</v>
      </c>
      <c r="BP266">
        <v>13196</v>
      </c>
      <c r="BQ266">
        <v>8930</v>
      </c>
      <c r="BR266">
        <v>9301</v>
      </c>
      <c r="BS266">
        <v>0</v>
      </c>
      <c r="BT266">
        <v>0</v>
      </c>
      <c r="BU266">
        <v>56257</v>
      </c>
      <c r="BV266">
        <v>0</v>
      </c>
      <c r="BW266">
        <v>0</v>
      </c>
      <c r="BX266">
        <v>0</v>
      </c>
      <c r="BY266">
        <v>0</v>
      </c>
      <c r="BZ266">
        <v>0</v>
      </c>
      <c r="CA266">
        <v>1010</v>
      </c>
      <c r="CB266">
        <v>0</v>
      </c>
      <c r="CC266">
        <v>0</v>
      </c>
      <c r="CD266">
        <v>0</v>
      </c>
      <c r="CE266">
        <v>4000</v>
      </c>
      <c r="CF266">
        <v>566</v>
      </c>
      <c r="CG266">
        <v>8536</v>
      </c>
      <c r="CH266">
        <v>0</v>
      </c>
      <c r="CI266">
        <v>6652</v>
      </c>
      <c r="CJ266">
        <v>1403</v>
      </c>
      <c r="CK266">
        <v>3574</v>
      </c>
    </row>
    <row r="267" spans="1:89" x14ac:dyDescent="0.35">
      <c r="A267" t="s">
        <v>396</v>
      </c>
      <c r="B267">
        <f t="shared" si="88"/>
        <v>26</v>
      </c>
      <c r="C267">
        <f t="shared" si="89"/>
        <v>4579</v>
      </c>
      <c r="D267">
        <f t="shared" si="90"/>
        <v>88728</v>
      </c>
      <c r="E267">
        <f t="shared" si="91"/>
        <v>668</v>
      </c>
      <c r="F267">
        <f t="shared" si="92"/>
        <v>2147</v>
      </c>
      <c r="G267">
        <f t="shared" si="93"/>
        <v>2815</v>
      </c>
      <c r="H267">
        <f t="shared" si="94"/>
        <v>0</v>
      </c>
      <c r="I267">
        <f t="shared" si="95"/>
        <v>1354</v>
      </c>
      <c r="J267">
        <f t="shared" si="96"/>
        <v>3</v>
      </c>
      <c r="K267">
        <f t="shared" si="97"/>
        <v>12503</v>
      </c>
      <c r="L267">
        <f t="shared" si="98"/>
        <v>174</v>
      </c>
      <c r="M267">
        <f t="shared" si="99"/>
        <v>618</v>
      </c>
      <c r="N267">
        <f t="shared" si="100"/>
        <v>35545</v>
      </c>
      <c r="O267">
        <f t="shared" si="101"/>
        <v>5353</v>
      </c>
      <c r="P267">
        <f t="shared" si="102"/>
        <v>54661</v>
      </c>
      <c r="Q267">
        <f t="shared" si="103"/>
        <v>18</v>
      </c>
      <c r="R267">
        <f t="shared" si="104"/>
        <v>637</v>
      </c>
      <c r="S267">
        <f t="shared" si="105"/>
        <v>6605</v>
      </c>
      <c r="T267">
        <f t="shared" si="106"/>
        <v>10798</v>
      </c>
      <c r="U267">
        <f t="shared" si="107"/>
        <v>54462</v>
      </c>
      <c r="V267">
        <f t="shared" si="108"/>
        <v>93333</v>
      </c>
      <c r="W267">
        <v>78848</v>
      </c>
      <c r="X267">
        <v>73624</v>
      </c>
      <c r="Y267">
        <f t="shared" si="109"/>
        <v>5224</v>
      </c>
      <c r="Z267">
        <v>24744</v>
      </c>
      <c r="AB267">
        <v>0</v>
      </c>
      <c r="AC267">
        <v>22</v>
      </c>
      <c r="AD267">
        <v>4</v>
      </c>
      <c r="AE267">
        <v>4579</v>
      </c>
      <c r="AF267">
        <v>50</v>
      </c>
      <c r="AG267">
        <v>25593</v>
      </c>
      <c r="AH267">
        <v>56325</v>
      </c>
      <c r="AI267">
        <v>25</v>
      </c>
      <c r="AJ267">
        <v>5896</v>
      </c>
      <c r="AK267">
        <v>839</v>
      </c>
      <c r="AL267">
        <v>668</v>
      </c>
      <c r="AM267">
        <v>0</v>
      </c>
      <c r="AN267">
        <v>0</v>
      </c>
      <c r="AO267">
        <v>2147</v>
      </c>
      <c r="AP267">
        <v>0</v>
      </c>
      <c r="AQ267">
        <v>0</v>
      </c>
      <c r="AR267">
        <v>0</v>
      </c>
      <c r="AS267">
        <v>2815</v>
      </c>
      <c r="AT267">
        <v>0</v>
      </c>
      <c r="AU267">
        <v>0</v>
      </c>
      <c r="AV267">
        <v>0</v>
      </c>
      <c r="AW267">
        <v>0</v>
      </c>
      <c r="AX267">
        <v>1354</v>
      </c>
      <c r="AY267">
        <v>3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6153</v>
      </c>
      <c r="BF267">
        <v>6350</v>
      </c>
      <c r="BG267">
        <v>0</v>
      </c>
      <c r="BH267">
        <v>0</v>
      </c>
      <c r="BI267">
        <v>0</v>
      </c>
      <c r="BJ267">
        <v>174</v>
      </c>
      <c r="BK267">
        <v>0</v>
      </c>
      <c r="BL267">
        <v>0</v>
      </c>
      <c r="BM267">
        <v>0</v>
      </c>
      <c r="BN267">
        <v>618</v>
      </c>
      <c r="BO267">
        <v>24579</v>
      </c>
      <c r="BP267">
        <v>10966</v>
      </c>
      <c r="BQ267">
        <v>0</v>
      </c>
      <c r="BR267">
        <v>5353</v>
      </c>
      <c r="BS267">
        <v>0</v>
      </c>
      <c r="BT267">
        <v>0</v>
      </c>
      <c r="BU267">
        <v>54661</v>
      </c>
      <c r="BV267">
        <v>0</v>
      </c>
      <c r="BW267">
        <v>0</v>
      </c>
      <c r="BX267">
        <v>0</v>
      </c>
      <c r="BY267">
        <v>0</v>
      </c>
      <c r="BZ267">
        <v>3</v>
      </c>
      <c r="CA267">
        <v>15</v>
      </c>
      <c r="CB267">
        <v>0</v>
      </c>
      <c r="CC267">
        <v>0</v>
      </c>
      <c r="CD267">
        <v>0</v>
      </c>
      <c r="CE267">
        <v>0</v>
      </c>
      <c r="CF267">
        <v>637</v>
      </c>
      <c r="CG267">
        <v>6605</v>
      </c>
      <c r="CH267">
        <v>0</v>
      </c>
      <c r="CI267">
        <v>0</v>
      </c>
      <c r="CJ267">
        <v>0</v>
      </c>
      <c r="CK267">
        <v>10798</v>
      </c>
    </row>
    <row r="268" spans="1:89" x14ac:dyDescent="0.35">
      <c r="A268" t="s">
        <v>252</v>
      </c>
      <c r="B268">
        <f t="shared" si="88"/>
        <v>0</v>
      </c>
      <c r="C268">
        <f t="shared" si="89"/>
        <v>6910</v>
      </c>
      <c r="D268">
        <f t="shared" si="90"/>
        <v>185558</v>
      </c>
      <c r="E268">
        <f t="shared" si="91"/>
        <v>127</v>
      </c>
      <c r="F268">
        <f t="shared" si="92"/>
        <v>320</v>
      </c>
      <c r="G268">
        <f t="shared" si="93"/>
        <v>1119</v>
      </c>
      <c r="H268">
        <f t="shared" si="94"/>
        <v>0</v>
      </c>
      <c r="I268">
        <f t="shared" si="95"/>
        <v>2201</v>
      </c>
      <c r="J268">
        <f t="shared" si="96"/>
        <v>0</v>
      </c>
      <c r="K268">
        <f t="shared" si="97"/>
        <v>23846</v>
      </c>
      <c r="L268">
        <f t="shared" si="98"/>
        <v>2558</v>
      </c>
      <c r="M268">
        <f t="shared" si="99"/>
        <v>6951</v>
      </c>
      <c r="N268">
        <f t="shared" si="100"/>
        <v>43614</v>
      </c>
      <c r="O268">
        <f t="shared" si="101"/>
        <v>27609</v>
      </c>
      <c r="P268">
        <f t="shared" si="102"/>
        <v>109743</v>
      </c>
      <c r="Q268">
        <f t="shared" si="103"/>
        <v>40</v>
      </c>
      <c r="R268">
        <f t="shared" si="104"/>
        <v>10000</v>
      </c>
      <c r="S268">
        <f t="shared" si="105"/>
        <v>13656</v>
      </c>
      <c r="T268">
        <f t="shared" si="106"/>
        <v>24928</v>
      </c>
      <c r="U268">
        <f t="shared" si="107"/>
        <v>123573</v>
      </c>
      <c r="V268">
        <f t="shared" si="108"/>
        <v>192468</v>
      </c>
      <c r="W268">
        <v>180851</v>
      </c>
      <c r="X268">
        <v>184003</v>
      </c>
      <c r="Y268">
        <f t="shared" si="109"/>
        <v>-3152</v>
      </c>
      <c r="Z268">
        <v>65878</v>
      </c>
      <c r="AB268">
        <v>0</v>
      </c>
      <c r="AC268">
        <v>0</v>
      </c>
      <c r="AD268">
        <v>0</v>
      </c>
      <c r="AE268">
        <v>6910</v>
      </c>
      <c r="AF268">
        <v>37</v>
      </c>
      <c r="AG268">
        <v>82098</v>
      </c>
      <c r="AH268">
        <v>82484</v>
      </c>
      <c r="AI268">
        <v>199</v>
      </c>
      <c r="AJ268">
        <v>13115</v>
      </c>
      <c r="AK268">
        <v>7625</v>
      </c>
      <c r="AL268">
        <v>127</v>
      </c>
      <c r="AM268">
        <v>0</v>
      </c>
      <c r="AN268">
        <v>0</v>
      </c>
      <c r="AO268">
        <v>318</v>
      </c>
      <c r="AP268">
        <v>0</v>
      </c>
      <c r="AQ268">
        <v>2</v>
      </c>
      <c r="AR268">
        <v>0</v>
      </c>
      <c r="AS268">
        <v>1119</v>
      </c>
      <c r="AT268">
        <v>0</v>
      </c>
      <c r="AU268">
        <v>0</v>
      </c>
      <c r="AV268">
        <v>0</v>
      </c>
      <c r="AW268">
        <v>0</v>
      </c>
      <c r="AX268">
        <v>2201</v>
      </c>
      <c r="AY268">
        <v>0</v>
      </c>
      <c r="AZ268">
        <v>0</v>
      </c>
      <c r="BA268">
        <v>14043</v>
      </c>
      <c r="BB268">
        <v>0</v>
      </c>
      <c r="BC268">
        <v>0</v>
      </c>
      <c r="BD268">
        <v>0</v>
      </c>
      <c r="BE268">
        <v>1269</v>
      </c>
      <c r="BF268">
        <v>8534</v>
      </c>
      <c r="BG268">
        <v>1657</v>
      </c>
      <c r="BH268">
        <v>0</v>
      </c>
      <c r="BI268">
        <v>0</v>
      </c>
      <c r="BJ268">
        <v>901</v>
      </c>
      <c r="BK268">
        <v>0</v>
      </c>
      <c r="BL268">
        <v>0</v>
      </c>
      <c r="BM268">
        <v>0</v>
      </c>
      <c r="BN268">
        <v>6951</v>
      </c>
      <c r="BO268">
        <v>15991</v>
      </c>
      <c r="BP268">
        <v>22739</v>
      </c>
      <c r="BQ268">
        <v>4884</v>
      </c>
      <c r="BR268">
        <v>27609</v>
      </c>
      <c r="BS268">
        <v>0</v>
      </c>
      <c r="BT268">
        <v>0</v>
      </c>
      <c r="BU268">
        <v>109743</v>
      </c>
      <c r="BV268">
        <v>0</v>
      </c>
      <c r="BW268">
        <v>0</v>
      </c>
      <c r="BX268">
        <v>0</v>
      </c>
      <c r="BY268">
        <v>0</v>
      </c>
      <c r="BZ268">
        <v>0</v>
      </c>
      <c r="CA268">
        <v>40</v>
      </c>
      <c r="CB268">
        <v>0</v>
      </c>
      <c r="CC268">
        <v>0</v>
      </c>
      <c r="CD268">
        <v>0</v>
      </c>
      <c r="CE268">
        <v>10000</v>
      </c>
      <c r="CF268">
        <v>0</v>
      </c>
      <c r="CG268">
        <v>13656</v>
      </c>
      <c r="CH268">
        <v>0</v>
      </c>
      <c r="CI268">
        <v>14881</v>
      </c>
      <c r="CJ268">
        <v>837</v>
      </c>
      <c r="CK268">
        <v>9210</v>
      </c>
    </row>
    <row r="269" spans="1:89" x14ac:dyDescent="0.35">
      <c r="A269" t="s">
        <v>253</v>
      </c>
      <c r="B269">
        <f t="shared" si="88"/>
        <v>2933</v>
      </c>
      <c r="C269">
        <f t="shared" si="89"/>
        <v>16824</v>
      </c>
      <c r="D269">
        <f t="shared" si="90"/>
        <v>200987</v>
      </c>
      <c r="E269">
        <f t="shared" si="91"/>
        <v>1581</v>
      </c>
      <c r="F269">
        <f t="shared" si="92"/>
        <v>20547</v>
      </c>
      <c r="G269">
        <f t="shared" si="93"/>
        <v>8118</v>
      </c>
      <c r="H269">
        <f t="shared" si="94"/>
        <v>0</v>
      </c>
      <c r="I269">
        <f t="shared" si="95"/>
        <v>10163</v>
      </c>
      <c r="J269">
        <f t="shared" si="96"/>
        <v>70</v>
      </c>
      <c r="K269">
        <f t="shared" si="97"/>
        <v>25694</v>
      </c>
      <c r="L269">
        <f t="shared" si="98"/>
        <v>7192</v>
      </c>
      <c r="M269">
        <f t="shared" si="99"/>
        <v>10047</v>
      </c>
      <c r="N269">
        <f t="shared" si="100"/>
        <v>69186</v>
      </c>
      <c r="O269">
        <f t="shared" si="101"/>
        <v>23387</v>
      </c>
      <c r="P269">
        <f t="shared" si="102"/>
        <v>154156</v>
      </c>
      <c r="Q269">
        <f t="shared" si="103"/>
        <v>0</v>
      </c>
      <c r="R269">
        <f t="shared" si="104"/>
        <v>12081</v>
      </c>
      <c r="S269">
        <f t="shared" si="105"/>
        <v>15987</v>
      </c>
      <c r="T269">
        <f t="shared" si="106"/>
        <v>29363</v>
      </c>
      <c r="U269">
        <f t="shared" si="107"/>
        <v>139989</v>
      </c>
      <c r="V269">
        <f t="shared" si="108"/>
        <v>220744</v>
      </c>
      <c r="W269">
        <v>362394</v>
      </c>
      <c r="X269">
        <v>365033</v>
      </c>
      <c r="Y269">
        <f t="shared" si="109"/>
        <v>-2639</v>
      </c>
      <c r="Z269">
        <v>90421</v>
      </c>
      <c r="AB269">
        <v>0</v>
      </c>
      <c r="AC269">
        <v>1526</v>
      </c>
      <c r="AD269">
        <v>1407</v>
      </c>
      <c r="AE269">
        <v>16824</v>
      </c>
      <c r="AF269">
        <v>442</v>
      </c>
      <c r="AG269">
        <v>146842</v>
      </c>
      <c r="AH269">
        <v>43619</v>
      </c>
      <c r="AI269">
        <v>3258</v>
      </c>
      <c r="AJ269">
        <v>4361</v>
      </c>
      <c r="AK269">
        <v>2465</v>
      </c>
      <c r="AL269">
        <v>1581</v>
      </c>
      <c r="AM269">
        <v>0</v>
      </c>
      <c r="AN269">
        <v>0</v>
      </c>
      <c r="AO269">
        <v>14122</v>
      </c>
      <c r="AP269">
        <v>0</v>
      </c>
      <c r="AQ269">
        <v>6425</v>
      </c>
      <c r="AR269">
        <v>0</v>
      </c>
      <c r="AS269">
        <v>8118</v>
      </c>
      <c r="AT269">
        <v>0</v>
      </c>
      <c r="AU269">
        <v>0</v>
      </c>
      <c r="AV269">
        <v>0</v>
      </c>
      <c r="AW269">
        <v>0</v>
      </c>
      <c r="AX269">
        <v>10163</v>
      </c>
      <c r="AY269">
        <v>70</v>
      </c>
      <c r="AZ269">
        <v>0</v>
      </c>
      <c r="BA269">
        <v>0</v>
      </c>
      <c r="BB269">
        <v>0</v>
      </c>
      <c r="BC269">
        <v>0</v>
      </c>
      <c r="BD269">
        <v>0</v>
      </c>
      <c r="BE269">
        <v>0</v>
      </c>
      <c r="BF269">
        <v>25694</v>
      </c>
      <c r="BG269">
        <v>0</v>
      </c>
      <c r="BH269">
        <v>0</v>
      </c>
      <c r="BI269">
        <v>2382</v>
      </c>
      <c r="BJ269">
        <v>4810</v>
      </c>
      <c r="BK269">
        <v>0</v>
      </c>
      <c r="BL269">
        <v>0</v>
      </c>
      <c r="BM269">
        <v>1379</v>
      </c>
      <c r="BN269">
        <v>8668</v>
      </c>
      <c r="BO269">
        <v>25258</v>
      </c>
      <c r="BP269">
        <v>50509</v>
      </c>
      <c r="BQ269">
        <v>-6581</v>
      </c>
      <c r="BR269">
        <v>23387</v>
      </c>
      <c r="BS269">
        <v>0</v>
      </c>
      <c r="BT269">
        <v>0</v>
      </c>
      <c r="BU269">
        <v>154156</v>
      </c>
      <c r="BV269">
        <v>0</v>
      </c>
      <c r="BW269">
        <v>0</v>
      </c>
      <c r="BX269">
        <v>0</v>
      </c>
      <c r="BY269">
        <v>0</v>
      </c>
      <c r="BZ269">
        <v>0</v>
      </c>
      <c r="CA269">
        <v>0</v>
      </c>
      <c r="CB269">
        <v>0</v>
      </c>
      <c r="CC269">
        <v>0</v>
      </c>
      <c r="CD269">
        <v>0</v>
      </c>
      <c r="CE269">
        <v>10000</v>
      </c>
      <c r="CF269">
        <v>2081</v>
      </c>
      <c r="CG269">
        <v>15987</v>
      </c>
      <c r="CH269">
        <v>0</v>
      </c>
      <c r="CI269">
        <v>0</v>
      </c>
      <c r="CJ269">
        <v>0</v>
      </c>
      <c r="CK269">
        <v>29363</v>
      </c>
    </row>
    <row r="270" spans="1:89" x14ac:dyDescent="0.35">
      <c r="A270" t="s">
        <v>254</v>
      </c>
      <c r="B270">
        <f t="shared" si="88"/>
        <v>4777</v>
      </c>
      <c r="C270">
        <f t="shared" si="89"/>
        <v>9318</v>
      </c>
      <c r="D270">
        <f t="shared" si="90"/>
        <v>198989</v>
      </c>
      <c r="E270">
        <f t="shared" si="91"/>
        <v>0</v>
      </c>
      <c r="F270">
        <f t="shared" si="92"/>
        <v>0</v>
      </c>
      <c r="G270">
        <f t="shared" si="93"/>
        <v>1326</v>
      </c>
      <c r="H270">
        <f t="shared" si="94"/>
        <v>13259</v>
      </c>
      <c r="I270">
        <f t="shared" si="95"/>
        <v>7596</v>
      </c>
      <c r="J270">
        <f t="shared" si="96"/>
        <v>0</v>
      </c>
      <c r="K270">
        <f t="shared" si="97"/>
        <v>44971</v>
      </c>
      <c r="L270">
        <f t="shared" si="98"/>
        <v>8971</v>
      </c>
      <c r="M270">
        <f t="shared" si="99"/>
        <v>6850</v>
      </c>
      <c r="N270">
        <f t="shared" si="100"/>
        <v>116596</v>
      </c>
      <c r="O270">
        <f t="shared" si="101"/>
        <v>15183</v>
      </c>
      <c r="P270">
        <f t="shared" si="102"/>
        <v>115847</v>
      </c>
      <c r="Q270">
        <f t="shared" si="103"/>
        <v>0</v>
      </c>
      <c r="R270">
        <f t="shared" si="104"/>
        <v>686</v>
      </c>
      <c r="S270">
        <f t="shared" si="105"/>
        <v>11891</v>
      </c>
      <c r="T270">
        <f t="shared" si="106"/>
        <v>35854</v>
      </c>
      <c r="U270">
        <f t="shared" si="107"/>
        <v>88901</v>
      </c>
      <c r="V270">
        <f t="shared" si="108"/>
        <v>213084</v>
      </c>
      <c r="W270">
        <v>230035</v>
      </c>
      <c r="X270">
        <v>203418</v>
      </c>
      <c r="Y270">
        <f t="shared" si="109"/>
        <v>26617</v>
      </c>
      <c r="Z270">
        <v>55132</v>
      </c>
      <c r="AB270">
        <v>0</v>
      </c>
      <c r="AC270">
        <v>465</v>
      </c>
      <c r="AD270">
        <v>4312</v>
      </c>
      <c r="AE270">
        <v>9318</v>
      </c>
      <c r="AF270">
        <v>641</v>
      </c>
      <c r="AG270">
        <v>85552</v>
      </c>
      <c r="AH270">
        <v>100621</v>
      </c>
      <c r="AI270">
        <v>5636</v>
      </c>
      <c r="AJ270">
        <v>3559</v>
      </c>
      <c r="AK270">
        <v>2980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1326</v>
      </c>
      <c r="AT270">
        <v>0</v>
      </c>
      <c r="AU270">
        <v>0</v>
      </c>
      <c r="AV270">
        <v>13259</v>
      </c>
      <c r="AW270">
        <v>0</v>
      </c>
      <c r="AX270">
        <v>7596</v>
      </c>
      <c r="AY270">
        <v>0</v>
      </c>
      <c r="AZ270">
        <v>0</v>
      </c>
      <c r="BA270">
        <v>13728</v>
      </c>
      <c r="BB270">
        <v>0</v>
      </c>
      <c r="BC270">
        <v>0</v>
      </c>
      <c r="BD270">
        <v>31243</v>
      </c>
      <c r="BE270">
        <v>0</v>
      </c>
      <c r="BF270">
        <v>0</v>
      </c>
      <c r="BG270">
        <v>0</v>
      </c>
      <c r="BH270">
        <v>0</v>
      </c>
      <c r="BI270">
        <v>8797</v>
      </c>
      <c r="BJ270">
        <v>174</v>
      </c>
      <c r="BK270">
        <v>0</v>
      </c>
      <c r="BL270">
        <v>1728</v>
      </c>
      <c r="BM270">
        <v>0</v>
      </c>
      <c r="BN270">
        <v>5122</v>
      </c>
      <c r="BO270">
        <v>28611</v>
      </c>
      <c r="BP270">
        <v>72648</v>
      </c>
      <c r="BQ270">
        <v>15337</v>
      </c>
      <c r="BR270">
        <v>15183</v>
      </c>
      <c r="BS270">
        <v>0</v>
      </c>
      <c r="BT270">
        <v>0</v>
      </c>
      <c r="BU270">
        <v>115847</v>
      </c>
      <c r="BV270">
        <v>0</v>
      </c>
      <c r="BW270">
        <v>0</v>
      </c>
      <c r="BX270">
        <v>0</v>
      </c>
      <c r="BY270">
        <v>0</v>
      </c>
      <c r="BZ270">
        <v>0</v>
      </c>
      <c r="CA270">
        <v>0</v>
      </c>
      <c r="CB270">
        <v>0</v>
      </c>
      <c r="CC270">
        <v>0</v>
      </c>
      <c r="CD270">
        <v>0</v>
      </c>
      <c r="CE270">
        <v>0</v>
      </c>
      <c r="CF270">
        <v>686</v>
      </c>
      <c r="CG270">
        <v>11891</v>
      </c>
      <c r="CH270">
        <v>0</v>
      </c>
      <c r="CI270">
        <v>21316</v>
      </c>
      <c r="CJ270">
        <v>1263</v>
      </c>
      <c r="CK270">
        <v>13275</v>
      </c>
    </row>
    <row r="271" spans="1:89" x14ac:dyDescent="0.35">
      <c r="A271" t="s">
        <v>255</v>
      </c>
      <c r="B271">
        <f t="shared" si="88"/>
        <v>0</v>
      </c>
      <c r="C271">
        <f t="shared" si="89"/>
        <v>1133</v>
      </c>
      <c r="D271">
        <f t="shared" si="90"/>
        <v>19336</v>
      </c>
      <c r="E271">
        <f t="shared" si="91"/>
        <v>71</v>
      </c>
      <c r="F271">
        <f t="shared" si="92"/>
        <v>206</v>
      </c>
      <c r="G271">
        <f t="shared" si="93"/>
        <v>416</v>
      </c>
      <c r="H271">
        <f t="shared" si="94"/>
        <v>97</v>
      </c>
      <c r="I271">
        <f t="shared" si="95"/>
        <v>2218</v>
      </c>
      <c r="J271">
        <f t="shared" si="96"/>
        <v>5</v>
      </c>
      <c r="K271">
        <f t="shared" si="97"/>
        <v>2460</v>
      </c>
      <c r="L271">
        <f t="shared" si="98"/>
        <v>6382</v>
      </c>
      <c r="M271">
        <f t="shared" si="99"/>
        <v>3572</v>
      </c>
      <c r="N271">
        <f t="shared" si="100"/>
        <v>11369</v>
      </c>
      <c r="O271">
        <f t="shared" si="101"/>
        <v>4826</v>
      </c>
      <c r="P271">
        <f t="shared" si="102"/>
        <v>9356</v>
      </c>
      <c r="Q271">
        <f t="shared" si="103"/>
        <v>0</v>
      </c>
      <c r="R271">
        <f t="shared" si="104"/>
        <v>0</v>
      </c>
      <c r="S271">
        <f t="shared" si="105"/>
        <v>1479</v>
      </c>
      <c r="T271">
        <f t="shared" si="106"/>
        <v>8863</v>
      </c>
      <c r="U271">
        <f t="shared" si="107"/>
        <v>6565</v>
      </c>
      <c r="V271">
        <f t="shared" si="108"/>
        <v>20469</v>
      </c>
      <c r="W271">
        <v>29241</v>
      </c>
      <c r="X271">
        <v>28640</v>
      </c>
      <c r="Y271">
        <f t="shared" si="109"/>
        <v>601</v>
      </c>
      <c r="Z271">
        <v>4898</v>
      </c>
      <c r="AB271">
        <v>0</v>
      </c>
      <c r="AC271">
        <v>0</v>
      </c>
      <c r="AD271">
        <v>0</v>
      </c>
      <c r="AE271">
        <v>1133</v>
      </c>
      <c r="AF271">
        <v>465</v>
      </c>
      <c r="AG271">
        <v>11500</v>
      </c>
      <c r="AH271">
        <v>3148</v>
      </c>
      <c r="AI271">
        <v>32</v>
      </c>
      <c r="AJ271">
        <v>186</v>
      </c>
      <c r="AK271">
        <v>4005</v>
      </c>
      <c r="AL271">
        <v>0</v>
      </c>
      <c r="AM271">
        <v>71</v>
      </c>
      <c r="AN271">
        <v>0</v>
      </c>
      <c r="AO271">
        <v>206</v>
      </c>
      <c r="AP271">
        <v>0</v>
      </c>
      <c r="AQ271">
        <v>0</v>
      </c>
      <c r="AR271">
        <v>0</v>
      </c>
      <c r="AS271">
        <v>416</v>
      </c>
      <c r="AT271">
        <v>0</v>
      </c>
      <c r="AU271">
        <v>0</v>
      </c>
      <c r="AV271">
        <v>97</v>
      </c>
      <c r="AW271">
        <v>0</v>
      </c>
      <c r="AX271">
        <v>2218</v>
      </c>
      <c r="AY271">
        <v>5</v>
      </c>
      <c r="AZ271">
        <v>0</v>
      </c>
      <c r="BA271">
        <v>1916</v>
      </c>
      <c r="BB271">
        <v>0</v>
      </c>
      <c r="BC271">
        <v>0</v>
      </c>
      <c r="BD271">
        <v>0</v>
      </c>
      <c r="BE271">
        <v>0</v>
      </c>
      <c r="BF271">
        <v>544</v>
      </c>
      <c r="BG271">
        <v>0</v>
      </c>
      <c r="BH271">
        <v>0</v>
      </c>
      <c r="BI271">
        <v>0</v>
      </c>
      <c r="BJ271">
        <v>6382</v>
      </c>
      <c r="BK271">
        <v>0</v>
      </c>
      <c r="BL271">
        <v>0</v>
      </c>
      <c r="BM271">
        <v>0</v>
      </c>
      <c r="BN271">
        <v>3572</v>
      </c>
      <c r="BO271">
        <v>3539</v>
      </c>
      <c r="BP271">
        <v>7479</v>
      </c>
      <c r="BQ271">
        <v>351</v>
      </c>
      <c r="BR271">
        <v>4826</v>
      </c>
      <c r="BS271">
        <v>0</v>
      </c>
      <c r="BT271">
        <v>0</v>
      </c>
      <c r="BU271">
        <v>9356</v>
      </c>
      <c r="BV271">
        <v>0</v>
      </c>
      <c r="BW271">
        <v>0</v>
      </c>
      <c r="BX271">
        <v>0</v>
      </c>
      <c r="BY271">
        <v>0</v>
      </c>
      <c r="BZ271">
        <v>0</v>
      </c>
      <c r="CA271">
        <v>0</v>
      </c>
      <c r="CB271">
        <v>0</v>
      </c>
      <c r="CC271">
        <v>0</v>
      </c>
      <c r="CD271">
        <v>0</v>
      </c>
      <c r="CE271">
        <v>0</v>
      </c>
      <c r="CF271">
        <v>0</v>
      </c>
      <c r="CG271">
        <v>1479</v>
      </c>
      <c r="CH271">
        <v>0</v>
      </c>
      <c r="CI271">
        <v>0</v>
      </c>
      <c r="CJ271">
        <v>0</v>
      </c>
      <c r="CK271">
        <v>8863</v>
      </c>
    </row>
    <row r="272" spans="1:89" x14ac:dyDescent="0.35">
      <c r="A272" t="s">
        <v>256</v>
      </c>
      <c r="B272">
        <f t="shared" si="88"/>
        <v>788</v>
      </c>
      <c r="C272">
        <f t="shared" si="89"/>
        <v>1378</v>
      </c>
      <c r="D272">
        <f t="shared" si="90"/>
        <v>92636</v>
      </c>
      <c r="E272">
        <f t="shared" si="91"/>
        <v>2030</v>
      </c>
      <c r="F272">
        <f t="shared" si="92"/>
        <v>3669</v>
      </c>
      <c r="G272">
        <f t="shared" si="93"/>
        <v>120</v>
      </c>
      <c r="H272">
        <f t="shared" si="94"/>
        <v>706</v>
      </c>
      <c r="I272">
        <f t="shared" si="95"/>
        <v>2760</v>
      </c>
      <c r="J272">
        <f t="shared" si="96"/>
        <v>0</v>
      </c>
      <c r="K272">
        <f t="shared" si="97"/>
        <v>8296</v>
      </c>
      <c r="L272">
        <f t="shared" si="98"/>
        <v>432</v>
      </c>
      <c r="M272">
        <f t="shared" si="99"/>
        <v>11616</v>
      </c>
      <c r="N272">
        <f t="shared" si="100"/>
        <v>45186</v>
      </c>
      <c r="O272">
        <f t="shared" si="101"/>
        <v>14764</v>
      </c>
      <c r="P272">
        <f t="shared" si="102"/>
        <v>53473</v>
      </c>
      <c r="Q272">
        <f t="shared" si="103"/>
        <v>0</v>
      </c>
      <c r="R272">
        <f t="shared" si="104"/>
        <v>2500</v>
      </c>
      <c r="S272">
        <f t="shared" si="105"/>
        <v>1361</v>
      </c>
      <c r="T272">
        <f t="shared" si="106"/>
        <v>7147</v>
      </c>
      <c r="U272">
        <f t="shared" si="107"/>
        <v>39642</v>
      </c>
      <c r="V272">
        <f t="shared" si="108"/>
        <v>94802</v>
      </c>
      <c r="W272">
        <v>75011</v>
      </c>
      <c r="X272">
        <v>72018</v>
      </c>
      <c r="Y272">
        <f t="shared" si="109"/>
        <v>2993</v>
      </c>
      <c r="Z272">
        <v>13815</v>
      </c>
      <c r="AB272">
        <v>0</v>
      </c>
      <c r="AC272">
        <v>0</v>
      </c>
      <c r="AD272">
        <v>788</v>
      </c>
      <c r="AE272">
        <v>1378</v>
      </c>
      <c r="AF272">
        <v>20</v>
      </c>
      <c r="AG272">
        <v>43248</v>
      </c>
      <c r="AH272">
        <v>43644</v>
      </c>
      <c r="AI272">
        <v>4543</v>
      </c>
      <c r="AJ272">
        <v>293</v>
      </c>
      <c r="AK272">
        <v>888</v>
      </c>
      <c r="AL272">
        <v>0</v>
      </c>
      <c r="AM272">
        <v>285</v>
      </c>
      <c r="AN272">
        <v>1745</v>
      </c>
      <c r="AO272">
        <v>0</v>
      </c>
      <c r="AP272">
        <v>0</v>
      </c>
      <c r="AQ272">
        <v>3669</v>
      </c>
      <c r="AR272">
        <v>0</v>
      </c>
      <c r="AS272">
        <v>120</v>
      </c>
      <c r="AT272">
        <v>0</v>
      </c>
      <c r="AU272">
        <v>0</v>
      </c>
      <c r="AV272">
        <v>706</v>
      </c>
      <c r="AW272">
        <v>0</v>
      </c>
      <c r="AX272">
        <v>2760</v>
      </c>
      <c r="AY272">
        <v>0</v>
      </c>
      <c r="AZ272">
        <v>0</v>
      </c>
      <c r="BA272">
        <v>6080</v>
      </c>
      <c r="BB272">
        <v>0</v>
      </c>
      <c r="BC272">
        <v>0</v>
      </c>
      <c r="BD272">
        <v>0</v>
      </c>
      <c r="BE272">
        <v>0</v>
      </c>
      <c r="BF272">
        <v>2216</v>
      </c>
      <c r="BG272">
        <v>0</v>
      </c>
      <c r="BH272">
        <v>0</v>
      </c>
      <c r="BI272">
        <v>0</v>
      </c>
      <c r="BJ272">
        <v>432</v>
      </c>
      <c r="BK272">
        <v>0</v>
      </c>
      <c r="BL272">
        <v>0</v>
      </c>
      <c r="BM272">
        <v>0</v>
      </c>
      <c r="BN272">
        <v>11616</v>
      </c>
      <c r="BO272">
        <v>14228</v>
      </c>
      <c r="BP272">
        <v>25759</v>
      </c>
      <c r="BQ272">
        <v>5199</v>
      </c>
      <c r="BR272">
        <v>14764</v>
      </c>
      <c r="BS272">
        <v>0</v>
      </c>
      <c r="BT272">
        <v>0</v>
      </c>
      <c r="BU272">
        <v>53473</v>
      </c>
      <c r="BV272">
        <v>0</v>
      </c>
      <c r="BW272">
        <v>0</v>
      </c>
      <c r="BX272">
        <v>0</v>
      </c>
      <c r="BY272">
        <v>0</v>
      </c>
      <c r="BZ272">
        <v>0</v>
      </c>
      <c r="CA272">
        <v>0</v>
      </c>
      <c r="CB272">
        <v>0</v>
      </c>
      <c r="CC272">
        <v>0</v>
      </c>
      <c r="CD272">
        <v>2500</v>
      </c>
      <c r="CE272">
        <v>0</v>
      </c>
      <c r="CF272">
        <v>0</v>
      </c>
      <c r="CG272">
        <v>1361</v>
      </c>
      <c r="CH272">
        <v>0</v>
      </c>
      <c r="CI272">
        <v>0</v>
      </c>
      <c r="CJ272">
        <v>3350</v>
      </c>
      <c r="CK272">
        <v>3797</v>
      </c>
    </row>
    <row r="273" spans="1:89" x14ac:dyDescent="0.35">
      <c r="A273" t="s">
        <v>257</v>
      </c>
      <c r="B273">
        <f t="shared" si="88"/>
        <v>409</v>
      </c>
      <c r="C273">
        <f t="shared" si="89"/>
        <v>12519</v>
      </c>
      <c r="D273">
        <f t="shared" si="90"/>
        <v>82376</v>
      </c>
      <c r="E273">
        <f t="shared" si="91"/>
        <v>277</v>
      </c>
      <c r="F273">
        <f t="shared" si="92"/>
        <v>4273</v>
      </c>
      <c r="G273">
        <f t="shared" si="93"/>
        <v>8690</v>
      </c>
      <c r="H273">
        <f t="shared" si="94"/>
        <v>0</v>
      </c>
      <c r="I273">
        <f t="shared" si="95"/>
        <v>3134</v>
      </c>
      <c r="J273">
        <f t="shared" si="96"/>
        <v>0</v>
      </c>
      <c r="K273">
        <f t="shared" si="97"/>
        <v>34371</v>
      </c>
      <c r="L273">
        <f t="shared" si="98"/>
        <v>320</v>
      </c>
      <c r="M273">
        <f t="shared" si="99"/>
        <v>9922</v>
      </c>
      <c r="N273">
        <f t="shared" si="100"/>
        <v>86300</v>
      </c>
      <c r="O273">
        <f t="shared" si="101"/>
        <v>12711</v>
      </c>
      <c r="P273">
        <f t="shared" si="102"/>
        <v>44529</v>
      </c>
      <c r="Q273">
        <f t="shared" si="103"/>
        <v>32</v>
      </c>
      <c r="R273">
        <f t="shared" si="104"/>
        <v>0</v>
      </c>
      <c r="S273">
        <f t="shared" si="105"/>
        <v>6198</v>
      </c>
      <c r="T273">
        <f t="shared" si="106"/>
        <v>6523</v>
      </c>
      <c r="U273">
        <f t="shared" si="107"/>
        <v>-294</v>
      </c>
      <c r="V273">
        <f t="shared" si="108"/>
        <v>95304</v>
      </c>
      <c r="W273">
        <v>109389</v>
      </c>
      <c r="X273">
        <v>108551</v>
      </c>
      <c r="Y273">
        <f t="shared" si="109"/>
        <v>838</v>
      </c>
      <c r="Z273">
        <v>38470</v>
      </c>
      <c r="AB273">
        <v>0</v>
      </c>
      <c r="AC273">
        <v>48</v>
      </c>
      <c r="AD273">
        <v>361</v>
      </c>
      <c r="AE273">
        <v>12519</v>
      </c>
      <c r="AF273">
        <v>0</v>
      </c>
      <c r="AG273">
        <v>31449</v>
      </c>
      <c r="AH273">
        <v>43626</v>
      </c>
      <c r="AI273">
        <v>19</v>
      </c>
      <c r="AJ273">
        <v>4824</v>
      </c>
      <c r="AK273">
        <v>2458</v>
      </c>
      <c r="AL273">
        <v>277</v>
      </c>
      <c r="AM273">
        <v>0</v>
      </c>
      <c r="AN273">
        <v>0</v>
      </c>
      <c r="AO273">
        <v>781</v>
      </c>
      <c r="AP273">
        <v>0</v>
      </c>
      <c r="AQ273">
        <v>3492</v>
      </c>
      <c r="AR273">
        <v>0</v>
      </c>
      <c r="AS273">
        <v>8690</v>
      </c>
      <c r="AT273">
        <v>0</v>
      </c>
      <c r="AU273">
        <v>0</v>
      </c>
      <c r="AV273">
        <v>0</v>
      </c>
      <c r="AW273">
        <v>0</v>
      </c>
      <c r="AX273">
        <v>3134</v>
      </c>
      <c r="AY273">
        <v>0</v>
      </c>
      <c r="AZ273">
        <v>0</v>
      </c>
      <c r="BA273">
        <v>10472</v>
      </c>
      <c r="BB273">
        <v>0</v>
      </c>
      <c r="BC273">
        <v>0</v>
      </c>
      <c r="BD273">
        <v>23676</v>
      </c>
      <c r="BE273">
        <v>0</v>
      </c>
      <c r="BF273">
        <v>223</v>
      </c>
      <c r="BG273">
        <v>0</v>
      </c>
      <c r="BH273">
        <v>0</v>
      </c>
      <c r="BI273">
        <v>0</v>
      </c>
      <c r="BJ273">
        <v>320</v>
      </c>
      <c r="BK273">
        <v>0</v>
      </c>
      <c r="BL273">
        <v>215</v>
      </c>
      <c r="BM273">
        <v>6095</v>
      </c>
      <c r="BN273">
        <v>3612</v>
      </c>
      <c r="BO273">
        <v>45740</v>
      </c>
      <c r="BP273">
        <v>37359</v>
      </c>
      <c r="BQ273">
        <v>3201</v>
      </c>
      <c r="BR273">
        <v>12711</v>
      </c>
      <c r="BS273">
        <v>0</v>
      </c>
      <c r="BT273">
        <v>0</v>
      </c>
      <c r="BU273">
        <v>44529</v>
      </c>
      <c r="BV273">
        <v>0</v>
      </c>
      <c r="BW273">
        <v>0</v>
      </c>
      <c r="BX273">
        <v>0</v>
      </c>
      <c r="BY273">
        <v>0</v>
      </c>
      <c r="BZ273">
        <v>0</v>
      </c>
      <c r="CA273">
        <v>32</v>
      </c>
      <c r="CB273">
        <v>0</v>
      </c>
      <c r="CC273">
        <v>0</v>
      </c>
      <c r="CD273">
        <v>0</v>
      </c>
      <c r="CE273">
        <v>0</v>
      </c>
      <c r="CF273">
        <v>0</v>
      </c>
      <c r="CG273">
        <v>6198</v>
      </c>
      <c r="CH273">
        <v>0</v>
      </c>
      <c r="CI273">
        <v>2599</v>
      </c>
      <c r="CJ273">
        <v>1024</v>
      </c>
      <c r="CK273">
        <v>2900</v>
      </c>
    </row>
    <row r="274" spans="1:89" x14ac:dyDescent="0.35">
      <c r="A274" t="s">
        <v>258</v>
      </c>
      <c r="B274">
        <f t="shared" si="88"/>
        <v>1136</v>
      </c>
      <c r="C274">
        <f t="shared" si="89"/>
        <v>9231</v>
      </c>
      <c r="D274">
        <f t="shared" si="90"/>
        <v>55859</v>
      </c>
      <c r="E274">
        <f t="shared" si="91"/>
        <v>4890</v>
      </c>
      <c r="F274">
        <f t="shared" si="92"/>
        <v>947</v>
      </c>
      <c r="G274">
        <f t="shared" si="93"/>
        <v>1623</v>
      </c>
      <c r="H274">
        <f t="shared" si="94"/>
        <v>2763</v>
      </c>
      <c r="I274">
        <f t="shared" si="95"/>
        <v>0</v>
      </c>
      <c r="J274">
        <f t="shared" si="96"/>
        <v>18675</v>
      </c>
      <c r="K274">
        <f t="shared" si="97"/>
        <v>9608</v>
      </c>
      <c r="L274">
        <f t="shared" si="98"/>
        <v>27531</v>
      </c>
      <c r="M274">
        <f t="shared" si="99"/>
        <v>6190</v>
      </c>
      <c r="N274">
        <f t="shared" si="100"/>
        <v>63148</v>
      </c>
      <c r="O274">
        <f t="shared" si="101"/>
        <v>9706</v>
      </c>
      <c r="P274">
        <f t="shared" si="102"/>
        <v>52058</v>
      </c>
      <c r="Q274">
        <f t="shared" si="103"/>
        <v>0</v>
      </c>
      <c r="R274">
        <f t="shared" si="104"/>
        <v>0</v>
      </c>
      <c r="S274">
        <f t="shared" si="105"/>
        <v>6083</v>
      </c>
      <c r="T274">
        <f t="shared" si="106"/>
        <v>7457</v>
      </c>
      <c r="U274">
        <f t="shared" si="107"/>
        <v>16936</v>
      </c>
      <c r="V274">
        <f t="shared" si="108"/>
        <v>66226</v>
      </c>
      <c r="W274">
        <v>104438</v>
      </c>
      <c r="X274">
        <v>86954</v>
      </c>
      <c r="Y274">
        <f t="shared" si="109"/>
        <v>17484</v>
      </c>
      <c r="Z274">
        <v>26851</v>
      </c>
      <c r="AB274">
        <v>777</v>
      </c>
      <c r="AC274">
        <v>359</v>
      </c>
      <c r="AD274">
        <v>0</v>
      </c>
      <c r="AE274">
        <v>9231</v>
      </c>
      <c r="AF274">
        <v>0</v>
      </c>
      <c r="AG274">
        <v>44606</v>
      </c>
      <c r="AH274">
        <v>10285</v>
      </c>
      <c r="AI274">
        <v>202</v>
      </c>
      <c r="AJ274">
        <v>496</v>
      </c>
      <c r="AK274">
        <v>270</v>
      </c>
      <c r="AL274">
        <v>0</v>
      </c>
      <c r="AM274">
        <v>0</v>
      </c>
      <c r="AN274">
        <v>4890</v>
      </c>
      <c r="AO274">
        <v>0</v>
      </c>
      <c r="AP274">
        <v>947</v>
      </c>
      <c r="AQ274">
        <v>0</v>
      </c>
      <c r="AR274">
        <v>0</v>
      </c>
      <c r="AS274">
        <v>1623</v>
      </c>
      <c r="AT274">
        <v>0</v>
      </c>
      <c r="AU274">
        <v>0</v>
      </c>
      <c r="AV274">
        <v>2763</v>
      </c>
      <c r="AW274">
        <v>18222</v>
      </c>
      <c r="AX274">
        <v>0</v>
      </c>
      <c r="AY274">
        <v>453</v>
      </c>
      <c r="AZ274">
        <v>0</v>
      </c>
      <c r="BA274">
        <v>6307</v>
      </c>
      <c r="BB274">
        <v>0</v>
      </c>
      <c r="BC274">
        <v>0</v>
      </c>
      <c r="BD274">
        <v>0</v>
      </c>
      <c r="BE274">
        <v>0</v>
      </c>
      <c r="BF274">
        <v>3301</v>
      </c>
      <c r="BG274">
        <v>27100</v>
      </c>
      <c r="BH274">
        <v>0</v>
      </c>
      <c r="BI274">
        <v>14</v>
      </c>
      <c r="BJ274">
        <v>417</v>
      </c>
      <c r="BK274">
        <v>0</v>
      </c>
      <c r="BL274">
        <v>0</v>
      </c>
      <c r="BM274">
        <v>0</v>
      </c>
      <c r="BN274">
        <v>6190</v>
      </c>
      <c r="BO274">
        <v>42314</v>
      </c>
      <c r="BP274">
        <v>9242</v>
      </c>
      <c r="BQ274">
        <v>11592</v>
      </c>
      <c r="BR274">
        <v>9706</v>
      </c>
      <c r="BS274">
        <v>0</v>
      </c>
      <c r="BT274">
        <v>0</v>
      </c>
      <c r="BU274">
        <v>52058</v>
      </c>
      <c r="BV274">
        <v>0</v>
      </c>
      <c r="BW274">
        <v>0</v>
      </c>
      <c r="BX274">
        <v>0</v>
      </c>
      <c r="BY274">
        <v>0</v>
      </c>
      <c r="BZ274">
        <v>0</v>
      </c>
      <c r="CA274">
        <v>0</v>
      </c>
      <c r="CB274">
        <v>0</v>
      </c>
      <c r="CC274">
        <v>0</v>
      </c>
      <c r="CD274">
        <v>0</v>
      </c>
      <c r="CE274">
        <v>0</v>
      </c>
      <c r="CF274">
        <v>0</v>
      </c>
      <c r="CG274">
        <v>6083</v>
      </c>
      <c r="CH274">
        <v>0</v>
      </c>
      <c r="CI274">
        <v>0</v>
      </c>
      <c r="CJ274">
        <v>0</v>
      </c>
      <c r="CK274">
        <v>7457</v>
      </c>
    </row>
    <row r="275" spans="1:89" x14ac:dyDescent="0.35">
      <c r="A275" t="s">
        <v>259</v>
      </c>
      <c r="B275">
        <f t="shared" si="88"/>
        <v>874</v>
      </c>
      <c r="C275">
        <f t="shared" si="89"/>
        <v>17450</v>
      </c>
      <c r="D275">
        <f t="shared" si="90"/>
        <v>156328</v>
      </c>
      <c r="E275">
        <f t="shared" si="91"/>
        <v>135</v>
      </c>
      <c r="F275">
        <f t="shared" si="92"/>
        <v>0</v>
      </c>
      <c r="G275">
        <f t="shared" si="93"/>
        <v>2837</v>
      </c>
      <c r="H275">
        <f t="shared" si="94"/>
        <v>0</v>
      </c>
      <c r="I275">
        <f t="shared" si="95"/>
        <v>2013</v>
      </c>
      <c r="J275">
        <f t="shared" si="96"/>
        <v>15</v>
      </c>
      <c r="K275">
        <f t="shared" si="97"/>
        <v>28690</v>
      </c>
      <c r="L275">
        <f t="shared" si="98"/>
        <v>1306</v>
      </c>
      <c r="M275">
        <f t="shared" si="99"/>
        <v>1506</v>
      </c>
      <c r="N275">
        <f t="shared" si="100"/>
        <v>60449</v>
      </c>
      <c r="O275">
        <f t="shared" si="101"/>
        <v>11108</v>
      </c>
      <c r="P275">
        <f t="shared" si="102"/>
        <v>106037</v>
      </c>
      <c r="Q275">
        <f t="shared" si="103"/>
        <v>15</v>
      </c>
      <c r="R275">
        <f t="shared" si="104"/>
        <v>0</v>
      </c>
      <c r="S275">
        <f t="shared" si="105"/>
        <v>15845</v>
      </c>
      <c r="T275">
        <f t="shared" si="106"/>
        <v>17700</v>
      </c>
      <c r="U275">
        <f t="shared" si="107"/>
        <v>105258</v>
      </c>
      <c r="V275">
        <f t="shared" si="108"/>
        <v>174652</v>
      </c>
      <c r="W275">
        <v>176733</v>
      </c>
      <c r="X275">
        <v>169728</v>
      </c>
      <c r="Y275">
        <f t="shared" si="109"/>
        <v>7005</v>
      </c>
      <c r="Z275">
        <v>42370</v>
      </c>
      <c r="AB275">
        <v>0</v>
      </c>
      <c r="AC275">
        <v>0</v>
      </c>
      <c r="AD275">
        <v>874</v>
      </c>
      <c r="AE275">
        <v>17450</v>
      </c>
      <c r="AF275">
        <v>2960</v>
      </c>
      <c r="AG275">
        <v>104429</v>
      </c>
      <c r="AH275">
        <v>43765</v>
      </c>
      <c r="AI275">
        <v>0</v>
      </c>
      <c r="AJ275">
        <v>4391</v>
      </c>
      <c r="AK275">
        <v>783</v>
      </c>
      <c r="AL275">
        <v>135</v>
      </c>
      <c r="AM275">
        <v>0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2837</v>
      </c>
      <c r="AT275">
        <v>0</v>
      </c>
      <c r="AU275">
        <v>0</v>
      </c>
      <c r="AV275">
        <v>0</v>
      </c>
      <c r="AW275">
        <v>0</v>
      </c>
      <c r="AX275">
        <v>2013</v>
      </c>
      <c r="AY275">
        <v>15</v>
      </c>
      <c r="AZ275">
        <v>0</v>
      </c>
      <c r="BA275">
        <v>13190</v>
      </c>
      <c r="BB275">
        <v>0</v>
      </c>
      <c r="BC275">
        <v>0</v>
      </c>
      <c r="BD275">
        <v>12667</v>
      </c>
      <c r="BE275">
        <v>0</v>
      </c>
      <c r="BF275">
        <v>2833</v>
      </c>
      <c r="BG275">
        <v>0</v>
      </c>
      <c r="BH275">
        <v>0</v>
      </c>
      <c r="BI275">
        <v>0</v>
      </c>
      <c r="BJ275">
        <v>1306</v>
      </c>
      <c r="BK275">
        <v>0</v>
      </c>
      <c r="BL275">
        <v>771</v>
      </c>
      <c r="BM275">
        <v>0</v>
      </c>
      <c r="BN275">
        <v>735</v>
      </c>
      <c r="BO275">
        <v>19557</v>
      </c>
      <c r="BP275">
        <v>35672</v>
      </c>
      <c r="BQ275">
        <v>5220</v>
      </c>
      <c r="BR275">
        <v>11108</v>
      </c>
      <c r="BS275">
        <v>0</v>
      </c>
      <c r="BT275">
        <v>0</v>
      </c>
      <c r="BU275">
        <v>106037</v>
      </c>
      <c r="BV275">
        <v>0</v>
      </c>
      <c r="BW275">
        <v>0</v>
      </c>
      <c r="BX275">
        <v>0</v>
      </c>
      <c r="BY275">
        <v>0</v>
      </c>
      <c r="BZ275">
        <v>0</v>
      </c>
      <c r="CA275">
        <v>15</v>
      </c>
      <c r="CB275">
        <v>0</v>
      </c>
      <c r="CC275">
        <v>0</v>
      </c>
      <c r="CD275">
        <v>0</v>
      </c>
      <c r="CE275">
        <v>0</v>
      </c>
      <c r="CF275">
        <v>0</v>
      </c>
      <c r="CG275">
        <v>15845</v>
      </c>
      <c r="CH275">
        <v>0</v>
      </c>
      <c r="CI275">
        <v>0</v>
      </c>
      <c r="CJ275">
        <v>1287</v>
      </c>
      <c r="CK275">
        <v>16413</v>
      </c>
    </row>
    <row r="276" spans="1:89" x14ac:dyDescent="0.35">
      <c r="A276" t="s">
        <v>260</v>
      </c>
      <c r="B276">
        <f t="shared" si="88"/>
        <v>5744</v>
      </c>
      <c r="C276">
        <f t="shared" si="89"/>
        <v>100326</v>
      </c>
      <c r="D276">
        <f t="shared" si="90"/>
        <v>1044813</v>
      </c>
      <c r="E276">
        <f t="shared" si="91"/>
        <v>9505</v>
      </c>
      <c r="F276">
        <f t="shared" si="92"/>
        <v>31861</v>
      </c>
      <c r="G276">
        <f t="shared" si="93"/>
        <v>7089</v>
      </c>
      <c r="H276">
        <f t="shared" si="94"/>
        <v>21282</v>
      </c>
      <c r="I276">
        <f t="shared" si="95"/>
        <v>30468</v>
      </c>
      <c r="J276">
        <f t="shared" si="96"/>
        <v>729</v>
      </c>
      <c r="K276">
        <f t="shared" si="97"/>
        <v>115400</v>
      </c>
      <c r="L276">
        <f t="shared" si="98"/>
        <v>2212</v>
      </c>
      <c r="M276">
        <f t="shared" si="99"/>
        <v>47975</v>
      </c>
      <c r="N276">
        <f t="shared" si="100"/>
        <v>880789</v>
      </c>
      <c r="O276">
        <f t="shared" si="101"/>
        <v>36949</v>
      </c>
      <c r="P276">
        <f t="shared" si="102"/>
        <v>208190</v>
      </c>
      <c r="Q276">
        <f t="shared" si="103"/>
        <v>4833</v>
      </c>
      <c r="R276">
        <f t="shared" si="104"/>
        <v>40684</v>
      </c>
      <c r="S276">
        <f t="shared" si="105"/>
        <v>45447</v>
      </c>
      <c r="T276">
        <f t="shared" si="106"/>
        <v>200512</v>
      </c>
      <c r="U276">
        <f t="shared" si="107"/>
        <v>273847</v>
      </c>
      <c r="V276">
        <f t="shared" si="108"/>
        <v>1150883</v>
      </c>
      <c r="W276">
        <v>1069765</v>
      </c>
      <c r="X276">
        <v>1051902</v>
      </c>
      <c r="Y276">
        <f t="shared" si="109"/>
        <v>17863</v>
      </c>
      <c r="Z276">
        <v>229836</v>
      </c>
      <c r="AB276">
        <v>0</v>
      </c>
      <c r="AC276">
        <v>141</v>
      </c>
      <c r="AD276">
        <v>5603</v>
      </c>
      <c r="AE276">
        <v>100326</v>
      </c>
      <c r="AF276">
        <v>0</v>
      </c>
      <c r="AG276">
        <v>578946</v>
      </c>
      <c r="AH276">
        <v>427736</v>
      </c>
      <c r="AI276">
        <v>7393</v>
      </c>
      <c r="AJ276">
        <v>7253</v>
      </c>
      <c r="AK276">
        <v>23485</v>
      </c>
      <c r="AL276">
        <v>9505</v>
      </c>
      <c r="AM276">
        <v>0</v>
      </c>
      <c r="AN276">
        <v>0</v>
      </c>
      <c r="AO276">
        <v>4417</v>
      </c>
      <c r="AP276">
        <v>27444</v>
      </c>
      <c r="AQ276">
        <v>0</v>
      </c>
      <c r="AR276">
        <v>0</v>
      </c>
      <c r="AS276">
        <v>7089</v>
      </c>
      <c r="AT276">
        <v>0</v>
      </c>
      <c r="AU276">
        <v>0</v>
      </c>
      <c r="AV276">
        <v>21282</v>
      </c>
      <c r="AW276">
        <v>640</v>
      </c>
      <c r="AX276">
        <v>30468</v>
      </c>
      <c r="AY276">
        <v>89</v>
      </c>
      <c r="AZ276">
        <v>0</v>
      </c>
      <c r="BA276">
        <v>53434</v>
      </c>
      <c r="BB276">
        <v>0</v>
      </c>
      <c r="BC276">
        <v>0</v>
      </c>
      <c r="BD276">
        <v>25281</v>
      </c>
      <c r="BE276">
        <v>302</v>
      </c>
      <c r="BF276">
        <v>36383</v>
      </c>
      <c r="BG276">
        <v>0</v>
      </c>
      <c r="BH276">
        <v>0</v>
      </c>
      <c r="BI276">
        <v>1</v>
      </c>
      <c r="BJ276">
        <v>2211</v>
      </c>
      <c r="BK276">
        <v>1858</v>
      </c>
      <c r="BL276">
        <v>1797</v>
      </c>
      <c r="BM276">
        <v>8810</v>
      </c>
      <c r="BN276">
        <v>35510</v>
      </c>
      <c r="BO276">
        <v>57334</v>
      </c>
      <c r="BP276">
        <v>800387</v>
      </c>
      <c r="BQ276">
        <v>23068</v>
      </c>
      <c r="BR276">
        <v>36949</v>
      </c>
      <c r="BS276">
        <v>0</v>
      </c>
      <c r="BT276">
        <v>0</v>
      </c>
      <c r="BU276">
        <v>205205</v>
      </c>
      <c r="BV276">
        <v>0</v>
      </c>
      <c r="BW276">
        <v>2985</v>
      </c>
      <c r="BX276">
        <v>0</v>
      </c>
      <c r="BY276">
        <v>0</v>
      </c>
      <c r="BZ276">
        <v>0</v>
      </c>
      <c r="CA276">
        <v>4833</v>
      </c>
      <c r="CB276">
        <v>0</v>
      </c>
      <c r="CC276">
        <v>684</v>
      </c>
      <c r="CD276">
        <v>0</v>
      </c>
      <c r="CE276">
        <v>40000</v>
      </c>
      <c r="CF276">
        <v>0</v>
      </c>
      <c r="CG276">
        <v>45447</v>
      </c>
      <c r="CH276">
        <v>784</v>
      </c>
      <c r="CI276">
        <v>129992</v>
      </c>
      <c r="CJ276">
        <v>2997</v>
      </c>
      <c r="CK276">
        <v>66739</v>
      </c>
    </row>
    <row r="277" spans="1:89" x14ac:dyDescent="0.35">
      <c r="A277" t="s">
        <v>261</v>
      </c>
      <c r="B277">
        <f t="shared" si="88"/>
        <v>205</v>
      </c>
      <c r="C277">
        <f t="shared" si="89"/>
        <v>5605</v>
      </c>
      <c r="D277">
        <f t="shared" si="90"/>
        <v>28615</v>
      </c>
      <c r="E277">
        <f t="shared" si="91"/>
        <v>696</v>
      </c>
      <c r="F277">
        <f t="shared" si="92"/>
        <v>112</v>
      </c>
      <c r="G277">
        <f t="shared" si="93"/>
        <v>2372</v>
      </c>
      <c r="H277">
        <f t="shared" si="94"/>
        <v>0</v>
      </c>
      <c r="I277">
        <f t="shared" si="95"/>
        <v>-946</v>
      </c>
      <c r="J277">
        <f t="shared" si="96"/>
        <v>0</v>
      </c>
      <c r="K277">
        <f t="shared" si="97"/>
        <v>7947</v>
      </c>
      <c r="L277">
        <f t="shared" si="98"/>
        <v>13038</v>
      </c>
      <c r="M277">
        <f t="shared" si="99"/>
        <v>2040</v>
      </c>
      <c r="N277">
        <f t="shared" si="100"/>
        <v>28133</v>
      </c>
      <c r="O277">
        <f t="shared" si="101"/>
        <v>4474</v>
      </c>
      <c r="P277">
        <f t="shared" si="102"/>
        <v>17084</v>
      </c>
      <c r="Q277">
        <f t="shared" si="103"/>
        <v>0</v>
      </c>
      <c r="R277">
        <f t="shared" si="104"/>
        <v>0</v>
      </c>
      <c r="S277">
        <f t="shared" si="105"/>
        <v>3632</v>
      </c>
      <c r="T277">
        <f t="shared" si="106"/>
        <v>6361</v>
      </c>
      <c r="U277">
        <f t="shared" si="107"/>
        <v>1568</v>
      </c>
      <c r="V277">
        <f t="shared" si="108"/>
        <v>34425</v>
      </c>
      <c r="W277">
        <v>62493</v>
      </c>
      <c r="X277">
        <v>63942</v>
      </c>
      <c r="Y277">
        <f t="shared" si="109"/>
        <v>-1449</v>
      </c>
      <c r="Z277">
        <v>21397</v>
      </c>
      <c r="AB277">
        <v>0</v>
      </c>
      <c r="AC277">
        <v>0</v>
      </c>
      <c r="AD277">
        <v>205</v>
      </c>
      <c r="AE277">
        <v>5605</v>
      </c>
      <c r="AF277">
        <v>0</v>
      </c>
      <c r="AG277">
        <v>13189</v>
      </c>
      <c r="AH277">
        <v>14465</v>
      </c>
      <c r="AI277">
        <v>0</v>
      </c>
      <c r="AJ277">
        <v>858</v>
      </c>
      <c r="AK277">
        <v>103</v>
      </c>
      <c r="AL277">
        <v>663</v>
      </c>
      <c r="AM277">
        <v>33</v>
      </c>
      <c r="AN277">
        <v>0</v>
      </c>
      <c r="AO277">
        <v>0</v>
      </c>
      <c r="AP277">
        <v>112</v>
      </c>
      <c r="AQ277">
        <v>0</v>
      </c>
      <c r="AR277">
        <v>0</v>
      </c>
      <c r="AS277">
        <v>2372</v>
      </c>
      <c r="AT277">
        <v>0</v>
      </c>
      <c r="AU277">
        <v>0</v>
      </c>
      <c r="AV277">
        <v>0</v>
      </c>
      <c r="AW277">
        <v>0</v>
      </c>
      <c r="AX277">
        <v>-946</v>
      </c>
      <c r="AY277">
        <v>0</v>
      </c>
      <c r="AZ277">
        <v>0</v>
      </c>
      <c r="BA277">
        <v>6752</v>
      </c>
      <c r="BB277">
        <v>0</v>
      </c>
      <c r="BC277">
        <v>0</v>
      </c>
      <c r="BD277">
        <v>0</v>
      </c>
      <c r="BE277">
        <v>0</v>
      </c>
      <c r="BF277">
        <v>1195</v>
      </c>
      <c r="BG277">
        <v>12814</v>
      </c>
      <c r="BH277">
        <v>0</v>
      </c>
      <c r="BI277">
        <v>0</v>
      </c>
      <c r="BJ277">
        <v>224</v>
      </c>
      <c r="BK277">
        <v>0</v>
      </c>
      <c r="BL277">
        <v>0</v>
      </c>
      <c r="BM277">
        <v>0</v>
      </c>
      <c r="BN277">
        <v>2040</v>
      </c>
      <c r="BO277">
        <v>5158</v>
      </c>
      <c r="BP277">
        <v>21564</v>
      </c>
      <c r="BQ277">
        <v>1411</v>
      </c>
      <c r="BR277">
        <v>4474</v>
      </c>
      <c r="BS277">
        <v>0</v>
      </c>
      <c r="BT277">
        <v>0</v>
      </c>
      <c r="BU277">
        <v>7084</v>
      </c>
      <c r="BV277">
        <v>0</v>
      </c>
      <c r="BW277">
        <v>10000</v>
      </c>
      <c r="BX277">
        <v>0</v>
      </c>
      <c r="BY277">
        <v>0</v>
      </c>
      <c r="BZ277">
        <v>0</v>
      </c>
      <c r="CA277">
        <v>0</v>
      </c>
      <c r="CB277">
        <v>0</v>
      </c>
      <c r="CC277">
        <v>0</v>
      </c>
      <c r="CD277">
        <v>0</v>
      </c>
      <c r="CE277">
        <v>0</v>
      </c>
      <c r="CF277">
        <v>0</v>
      </c>
      <c r="CG277">
        <v>3632</v>
      </c>
      <c r="CH277">
        <v>0</v>
      </c>
      <c r="CI277">
        <v>3293</v>
      </c>
      <c r="CJ277">
        <v>724</v>
      </c>
      <c r="CK277">
        <v>2344</v>
      </c>
    </row>
    <row r="278" spans="1:89" x14ac:dyDescent="0.35">
      <c r="A278" t="s">
        <v>262</v>
      </c>
      <c r="B278">
        <f t="shared" si="88"/>
        <v>4</v>
      </c>
      <c r="C278">
        <f t="shared" si="89"/>
        <v>13240</v>
      </c>
      <c r="D278">
        <f t="shared" si="90"/>
        <v>59442</v>
      </c>
      <c r="E278">
        <f t="shared" si="91"/>
        <v>226</v>
      </c>
      <c r="F278">
        <f t="shared" si="92"/>
        <v>10513</v>
      </c>
      <c r="G278">
        <f t="shared" si="93"/>
        <v>3008</v>
      </c>
      <c r="H278">
        <f t="shared" si="94"/>
        <v>186</v>
      </c>
      <c r="I278">
        <f t="shared" si="95"/>
        <v>813</v>
      </c>
      <c r="J278">
        <f t="shared" si="96"/>
        <v>0</v>
      </c>
      <c r="K278">
        <f t="shared" si="97"/>
        <v>9009</v>
      </c>
      <c r="L278">
        <f t="shared" si="98"/>
        <v>10309</v>
      </c>
      <c r="M278">
        <f t="shared" si="99"/>
        <v>29565</v>
      </c>
      <c r="N278">
        <f t="shared" si="100"/>
        <v>60685</v>
      </c>
      <c r="O278">
        <f t="shared" si="101"/>
        <v>17230</v>
      </c>
      <c r="P278">
        <f t="shared" si="102"/>
        <v>36093</v>
      </c>
      <c r="Q278">
        <f t="shared" si="103"/>
        <v>0</v>
      </c>
      <c r="R278">
        <f t="shared" si="104"/>
        <v>0</v>
      </c>
      <c r="S278">
        <f t="shared" si="105"/>
        <v>6935</v>
      </c>
      <c r="T278">
        <f t="shared" si="106"/>
        <v>15372</v>
      </c>
      <c r="U278">
        <f t="shared" si="107"/>
        <v>-4190</v>
      </c>
      <c r="V278">
        <f t="shared" si="108"/>
        <v>72686</v>
      </c>
      <c r="W278">
        <v>121693</v>
      </c>
      <c r="X278">
        <v>112060</v>
      </c>
      <c r="Y278">
        <f t="shared" si="109"/>
        <v>9633</v>
      </c>
      <c r="Z278">
        <v>34073</v>
      </c>
      <c r="AB278">
        <v>0</v>
      </c>
      <c r="AC278">
        <v>0</v>
      </c>
      <c r="AD278">
        <v>4</v>
      </c>
      <c r="AE278">
        <v>13240</v>
      </c>
      <c r="AF278">
        <v>1891</v>
      </c>
      <c r="AG278">
        <v>26470</v>
      </c>
      <c r="AH278">
        <v>27926</v>
      </c>
      <c r="AI278">
        <v>1771</v>
      </c>
      <c r="AJ278">
        <v>329</v>
      </c>
      <c r="AK278">
        <v>1055</v>
      </c>
      <c r="AL278">
        <v>173</v>
      </c>
      <c r="AM278">
        <v>53</v>
      </c>
      <c r="AN278">
        <v>0</v>
      </c>
      <c r="AO278">
        <v>0</v>
      </c>
      <c r="AP278">
        <v>10513</v>
      </c>
      <c r="AQ278">
        <v>0</v>
      </c>
      <c r="AR278">
        <v>0</v>
      </c>
      <c r="AS278">
        <v>3008</v>
      </c>
      <c r="AT278">
        <v>0</v>
      </c>
      <c r="AU278">
        <v>0</v>
      </c>
      <c r="AV278">
        <v>186</v>
      </c>
      <c r="AW278">
        <v>0</v>
      </c>
      <c r="AX278">
        <v>813</v>
      </c>
      <c r="AY278">
        <v>0</v>
      </c>
      <c r="AZ278">
        <v>0</v>
      </c>
      <c r="BA278">
        <v>4609</v>
      </c>
      <c r="BB278">
        <v>0</v>
      </c>
      <c r="BC278">
        <v>0</v>
      </c>
      <c r="BD278">
        <v>0</v>
      </c>
      <c r="BE278">
        <v>0</v>
      </c>
      <c r="BF278">
        <v>4400</v>
      </c>
      <c r="BG278">
        <v>0</v>
      </c>
      <c r="BH278">
        <v>0</v>
      </c>
      <c r="BI278">
        <v>0</v>
      </c>
      <c r="BJ278">
        <v>10309</v>
      </c>
      <c r="BK278">
        <v>0</v>
      </c>
      <c r="BL278">
        <v>6684</v>
      </c>
      <c r="BM278">
        <v>0</v>
      </c>
      <c r="BN278">
        <v>22881</v>
      </c>
      <c r="BO278">
        <v>9700</v>
      </c>
      <c r="BP278">
        <v>44373</v>
      </c>
      <c r="BQ278">
        <v>6612</v>
      </c>
      <c r="BR278">
        <v>17230</v>
      </c>
      <c r="BS278">
        <v>0</v>
      </c>
      <c r="BT278">
        <v>0</v>
      </c>
      <c r="BU278">
        <v>36093</v>
      </c>
      <c r="BV278">
        <v>0</v>
      </c>
      <c r="BW278">
        <v>0</v>
      </c>
      <c r="BX278">
        <v>0</v>
      </c>
      <c r="BY278">
        <v>0</v>
      </c>
      <c r="BZ278">
        <v>0</v>
      </c>
      <c r="CA278">
        <v>0</v>
      </c>
      <c r="CB278">
        <v>0</v>
      </c>
      <c r="CC278">
        <v>0</v>
      </c>
      <c r="CD278">
        <v>0</v>
      </c>
      <c r="CE278">
        <v>0</v>
      </c>
      <c r="CF278">
        <v>0</v>
      </c>
      <c r="CG278">
        <v>6935</v>
      </c>
      <c r="CH278">
        <v>0</v>
      </c>
      <c r="CI278">
        <v>0</v>
      </c>
      <c r="CJ278">
        <v>5488</v>
      </c>
      <c r="CK278">
        <v>9884</v>
      </c>
    </row>
    <row r="279" spans="1:89" x14ac:dyDescent="0.35">
      <c r="A279" t="s">
        <v>263</v>
      </c>
      <c r="B279">
        <f t="shared" si="88"/>
        <v>2174</v>
      </c>
      <c r="C279">
        <f t="shared" si="89"/>
        <v>21814</v>
      </c>
      <c r="D279">
        <f t="shared" si="90"/>
        <v>97239</v>
      </c>
      <c r="E279">
        <f t="shared" si="91"/>
        <v>50</v>
      </c>
      <c r="F279">
        <f t="shared" si="92"/>
        <v>5036</v>
      </c>
      <c r="G279">
        <f t="shared" si="93"/>
        <v>1823</v>
      </c>
      <c r="H279">
        <f t="shared" si="94"/>
        <v>0</v>
      </c>
      <c r="I279">
        <f t="shared" si="95"/>
        <v>487</v>
      </c>
      <c r="J279">
        <f t="shared" si="96"/>
        <v>6954</v>
      </c>
      <c r="K279">
        <f t="shared" si="97"/>
        <v>10290</v>
      </c>
      <c r="L279">
        <f t="shared" si="98"/>
        <v>17729</v>
      </c>
      <c r="M279">
        <f t="shared" si="99"/>
        <v>8861</v>
      </c>
      <c r="N279">
        <f t="shared" si="100"/>
        <v>84425</v>
      </c>
      <c r="O279">
        <f t="shared" si="101"/>
        <v>23252</v>
      </c>
      <c r="P279">
        <f t="shared" si="102"/>
        <v>46231</v>
      </c>
      <c r="Q279">
        <f t="shared" si="103"/>
        <v>0</v>
      </c>
      <c r="R279">
        <f t="shared" si="104"/>
        <v>0</v>
      </c>
      <c r="S279">
        <f t="shared" si="105"/>
        <v>7773</v>
      </c>
      <c r="T279">
        <f t="shared" si="106"/>
        <v>10776</v>
      </c>
      <c r="U279">
        <f t="shared" si="107"/>
        <v>21041</v>
      </c>
      <c r="V279">
        <f t="shared" si="108"/>
        <v>121227</v>
      </c>
      <c r="W279">
        <v>114387</v>
      </c>
      <c r="X279">
        <v>103429</v>
      </c>
      <c r="Y279">
        <f t="shared" si="109"/>
        <v>10958</v>
      </c>
      <c r="Z279">
        <v>34736</v>
      </c>
      <c r="AB279">
        <v>0</v>
      </c>
      <c r="AC279">
        <v>143</v>
      </c>
      <c r="AD279">
        <v>2031</v>
      </c>
      <c r="AE279">
        <v>21814</v>
      </c>
      <c r="AF279">
        <v>50</v>
      </c>
      <c r="AG279">
        <v>56468</v>
      </c>
      <c r="AH279">
        <v>36255</v>
      </c>
      <c r="AI279">
        <v>1593</v>
      </c>
      <c r="AJ279">
        <v>2090</v>
      </c>
      <c r="AK279">
        <v>783</v>
      </c>
      <c r="AL279">
        <v>50</v>
      </c>
      <c r="AM279">
        <v>0</v>
      </c>
      <c r="AN279">
        <v>0</v>
      </c>
      <c r="AO279">
        <v>4913</v>
      </c>
      <c r="AP279">
        <v>123</v>
      </c>
      <c r="AQ279">
        <v>0</v>
      </c>
      <c r="AR279">
        <v>0</v>
      </c>
      <c r="AS279">
        <v>1823</v>
      </c>
      <c r="AT279">
        <v>0</v>
      </c>
      <c r="AU279">
        <v>0</v>
      </c>
      <c r="AV279">
        <v>0</v>
      </c>
      <c r="AW279">
        <v>0</v>
      </c>
      <c r="AX279">
        <v>487</v>
      </c>
      <c r="AY279">
        <v>0</v>
      </c>
      <c r="AZ279">
        <v>6954</v>
      </c>
      <c r="BA279">
        <v>3536</v>
      </c>
      <c r="BB279">
        <v>0</v>
      </c>
      <c r="BC279">
        <v>0</v>
      </c>
      <c r="BD279">
        <v>0</v>
      </c>
      <c r="BE279">
        <v>0</v>
      </c>
      <c r="BF279">
        <v>6754</v>
      </c>
      <c r="BG279">
        <v>18349</v>
      </c>
      <c r="BH279">
        <v>0</v>
      </c>
      <c r="BI279">
        <v>0</v>
      </c>
      <c r="BJ279">
        <v>-620</v>
      </c>
      <c r="BK279">
        <v>0</v>
      </c>
      <c r="BL279">
        <v>0</v>
      </c>
      <c r="BM279">
        <v>0</v>
      </c>
      <c r="BN279">
        <v>8861</v>
      </c>
      <c r="BO279">
        <v>26572</v>
      </c>
      <c r="BP279">
        <v>51624</v>
      </c>
      <c r="BQ279">
        <v>6229</v>
      </c>
      <c r="BR279">
        <v>23252</v>
      </c>
      <c r="BS279">
        <v>0</v>
      </c>
      <c r="BT279">
        <v>0</v>
      </c>
      <c r="BU279">
        <v>46231</v>
      </c>
      <c r="BV279">
        <v>0</v>
      </c>
      <c r="BW279">
        <v>0</v>
      </c>
      <c r="BX279">
        <v>0</v>
      </c>
      <c r="BY279">
        <v>0</v>
      </c>
      <c r="BZ279">
        <v>0</v>
      </c>
      <c r="CA279">
        <v>0</v>
      </c>
      <c r="CB279">
        <v>0</v>
      </c>
      <c r="CC279">
        <v>0</v>
      </c>
      <c r="CD279">
        <v>0</v>
      </c>
      <c r="CE279">
        <v>0</v>
      </c>
      <c r="CF279">
        <v>0</v>
      </c>
      <c r="CG279">
        <v>7773</v>
      </c>
      <c r="CH279">
        <v>0</v>
      </c>
      <c r="CI279">
        <v>6709</v>
      </c>
      <c r="CJ279">
        <v>0</v>
      </c>
      <c r="CK279">
        <v>4067</v>
      </c>
    </row>
    <row r="280" spans="1:89" x14ac:dyDescent="0.35">
      <c r="A280" t="s">
        <v>264</v>
      </c>
      <c r="B280">
        <f t="shared" si="88"/>
        <v>2</v>
      </c>
      <c r="C280">
        <f t="shared" si="89"/>
        <v>6431</v>
      </c>
      <c r="D280">
        <f t="shared" si="90"/>
        <v>50059</v>
      </c>
      <c r="E280">
        <f t="shared" si="91"/>
        <v>0</v>
      </c>
      <c r="F280">
        <f t="shared" si="92"/>
        <v>0</v>
      </c>
      <c r="G280">
        <f t="shared" si="93"/>
        <v>0</v>
      </c>
      <c r="H280">
        <f t="shared" si="94"/>
        <v>1689</v>
      </c>
      <c r="I280">
        <f t="shared" si="95"/>
        <v>1440</v>
      </c>
      <c r="J280">
        <f t="shared" si="96"/>
        <v>0</v>
      </c>
      <c r="K280">
        <f t="shared" si="97"/>
        <v>9553</v>
      </c>
      <c r="L280">
        <f t="shared" si="98"/>
        <v>24903</v>
      </c>
      <c r="M280">
        <f t="shared" si="99"/>
        <v>3629</v>
      </c>
      <c r="N280">
        <f t="shared" si="100"/>
        <v>46426</v>
      </c>
      <c r="O280">
        <f t="shared" si="101"/>
        <v>12873</v>
      </c>
      <c r="P280">
        <f t="shared" si="102"/>
        <v>18213</v>
      </c>
      <c r="Q280">
        <f t="shared" si="103"/>
        <v>14</v>
      </c>
      <c r="R280">
        <f t="shared" si="104"/>
        <v>0</v>
      </c>
      <c r="S280">
        <f t="shared" si="105"/>
        <v>13370</v>
      </c>
      <c r="T280">
        <f t="shared" si="106"/>
        <v>6810</v>
      </c>
      <c r="U280">
        <f t="shared" si="107"/>
        <v>-1367</v>
      </c>
      <c r="V280">
        <f t="shared" si="108"/>
        <v>56492</v>
      </c>
      <c r="W280">
        <v>111288</v>
      </c>
      <c r="X280">
        <v>106268</v>
      </c>
      <c r="Y280">
        <f t="shared" si="109"/>
        <v>5020</v>
      </c>
      <c r="Z280">
        <v>32595</v>
      </c>
      <c r="AB280">
        <v>0</v>
      </c>
      <c r="AC280">
        <v>2</v>
      </c>
      <c r="AD280">
        <v>0</v>
      </c>
      <c r="AE280">
        <v>6431</v>
      </c>
      <c r="AF280">
        <v>329</v>
      </c>
      <c r="AG280">
        <v>24112</v>
      </c>
      <c r="AH280">
        <v>25518</v>
      </c>
      <c r="AI280">
        <v>0</v>
      </c>
      <c r="AJ280">
        <v>35</v>
      </c>
      <c r="AK280">
        <v>65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1689</v>
      </c>
      <c r="AW280">
        <v>0</v>
      </c>
      <c r="AX280">
        <v>1440</v>
      </c>
      <c r="AY280">
        <v>0</v>
      </c>
      <c r="AZ280">
        <v>0</v>
      </c>
      <c r="BA280">
        <v>8584</v>
      </c>
      <c r="BB280">
        <v>0</v>
      </c>
      <c r="BC280">
        <v>0</v>
      </c>
      <c r="BD280">
        <v>0</v>
      </c>
      <c r="BE280">
        <v>0</v>
      </c>
      <c r="BF280">
        <v>969</v>
      </c>
      <c r="BG280">
        <v>0</v>
      </c>
      <c r="BH280">
        <v>0</v>
      </c>
      <c r="BI280">
        <v>0</v>
      </c>
      <c r="BJ280">
        <v>24903</v>
      </c>
      <c r="BK280">
        <v>0</v>
      </c>
      <c r="BL280">
        <v>0</v>
      </c>
      <c r="BM280">
        <v>1020</v>
      </c>
      <c r="BN280">
        <v>2609</v>
      </c>
      <c r="BO280">
        <v>32064</v>
      </c>
      <c r="BP280">
        <v>6622</v>
      </c>
      <c r="BQ280">
        <v>7740</v>
      </c>
      <c r="BR280">
        <v>12873</v>
      </c>
      <c r="BS280">
        <v>0</v>
      </c>
      <c r="BT280">
        <v>0</v>
      </c>
      <c r="BU280">
        <v>18213</v>
      </c>
      <c r="BV280">
        <v>0</v>
      </c>
      <c r="BW280">
        <v>0</v>
      </c>
      <c r="BX280">
        <v>0</v>
      </c>
      <c r="BY280">
        <v>0</v>
      </c>
      <c r="BZ280">
        <v>0</v>
      </c>
      <c r="CA280">
        <v>14</v>
      </c>
      <c r="CB280">
        <v>0</v>
      </c>
      <c r="CC280">
        <v>0</v>
      </c>
      <c r="CD280">
        <v>0</v>
      </c>
      <c r="CE280">
        <v>0</v>
      </c>
      <c r="CF280">
        <v>0</v>
      </c>
      <c r="CG280">
        <v>13370</v>
      </c>
      <c r="CH280">
        <v>0</v>
      </c>
      <c r="CI280">
        <v>0</v>
      </c>
      <c r="CJ280">
        <v>0</v>
      </c>
      <c r="CK280">
        <v>6810</v>
      </c>
    </row>
    <row r="281" spans="1:89" x14ac:dyDescent="0.35">
      <c r="A281" t="s">
        <v>265</v>
      </c>
      <c r="B281">
        <f t="shared" si="88"/>
        <v>479</v>
      </c>
      <c r="C281">
        <f t="shared" si="89"/>
        <v>1654</v>
      </c>
      <c r="D281">
        <f t="shared" si="90"/>
        <v>31382</v>
      </c>
      <c r="E281">
        <f t="shared" si="91"/>
        <v>9</v>
      </c>
      <c r="F281">
        <f t="shared" si="92"/>
        <v>0</v>
      </c>
      <c r="G281">
        <f t="shared" si="93"/>
        <v>234</v>
      </c>
      <c r="H281">
        <f t="shared" si="94"/>
        <v>678</v>
      </c>
      <c r="I281">
        <f t="shared" si="95"/>
        <v>-725</v>
      </c>
      <c r="J281">
        <f t="shared" si="96"/>
        <v>0</v>
      </c>
      <c r="K281">
        <f t="shared" si="97"/>
        <v>5320</v>
      </c>
      <c r="L281">
        <f t="shared" si="98"/>
        <v>13593</v>
      </c>
      <c r="M281">
        <f t="shared" si="99"/>
        <v>1688</v>
      </c>
      <c r="N281">
        <f t="shared" si="100"/>
        <v>13624</v>
      </c>
      <c r="O281">
        <f t="shared" si="101"/>
        <v>4831</v>
      </c>
      <c r="P281">
        <f t="shared" si="102"/>
        <v>29938</v>
      </c>
      <c r="Q281">
        <f t="shared" si="103"/>
        <v>2</v>
      </c>
      <c r="R281">
        <f t="shared" si="104"/>
        <v>0</v>
      </c>
      <c r="S281">
        <f t="shared" si="105"/>
        <v>2088</v>
      </c>
      <c r="T281">
        <f t="shared" si="106"/>
        <v>3829</v>
      </c>
      <c r="U281">
        <f t="shared" si="107"/>
        <v>14344</v>
      </c>
      <c r="V281">
        <f t="shared" si="108"/>
        <v>33515</v>
      </c>
      <c r="W281">
        <v>34771</v>
      </c>
      <c r="X281">
        <v>33439</v>
      </c>
      <c r="Y281">
        <f t="shared" si="109"/>
        <v>1332</v>
      </c>
      <c r="Z281">
        <v>13400</v>
      </c>
      <c r="AB281">
        <v>0</v>
      </c>
      <c r="AC281">
        <v>465</v>
      </c>
      <c r="AD281">
        <v>14</v>
      </c>
      <c r="AE281">
        <v>1654</v>
      </c>
      <c r="AF281">
        <v>0</v>
      </c>
      <c r="AG281">
        <v>12293</v>
      </c>
      <c r="AH281">
        <v>16310</v>
      </c>
      <c r="AI281">
        <v>0</v>
      </c>
      <c r="AJ281">
        <v>1275</v>
      </c>
      <c r="AK281">
        <v>1504</v>
      </c>
      <c r="AL281">
        <v>9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234</v>
      </c>
      <c r="AT281">
        <v>0</v>
      </c>
      <c r="AU281">
        <v>0</v>
      </c>
      <c r="AV281">
        <v>678</v>
      </c>
      <c r="AW281">
        <v>0</v>
      </c>
      <c r="AX281">
        <v>-725</v>
      </c>
      <c r="AY281">
        <v>0</v>
      </c>
      <c r="AZ281">
        <v>0</v>
      </c>
      <c r="BA281">
        <v>4657</v>
      </c>
      <c r="BB281">
        <v>0</v>
      </c>
      <c r="BC281">
        <v>0</v>
      </c>
      <c r="BD281">
        <v>0</v>
      </c>
      <c r="BE281">
        <v>0</v>
      </c>
      <c r="BF281">
        <v>663</v>
      </c>
      <c r="BG281">
        <v>12763</v>
      </c>
      <c r="BH281">
        <v>0</v>
      </c>
      <c r="BI281">
        <v>0</v>
      </c>
      <c r="BJ281">
        <v>830</v>
      </c>
      <c r="BK281">
        <v>0</v>
      </c>
      <c r="BL281">
        <v>81</v>
      </c>
      <c r="BM281">
        <v>0</v>
      </c>
      <c r="BN281">
        <v>1607</v>
      </c>
      <c r="BO281">
        <v>7779</v>
      </c>
      <c r="BP281">
        <v>4349</v>
      </c>
      <c r="BQ281">
        <v>1496</v>
      </c>
      <c r="BR281">
        <v>4831</v>
      </c>
      <c r="BS281">
        <v>0</v>
      </c>
      <c r="BT281">
        <v>0</v>
      </c>
      <c r="BU281">
        <v>29938</v>
      </c>
      <c r="BV281">
        <v>0</v>
      </c>
      <c r="BW281">
        <v>0</v>
      </c>
      <c r="BX281">
        <v>0</v>
      </c>
      <c r="BY281">
        <v>0</v>
      </c>
      <c r="BZ281">
        <v>0</v>
      </c>
      <c r="CA281">
        <v>2</v>
      </c>
      <c r="CB281">
        <v>0</v>
      </c>
      <c r="CC281">
        <v>0</v>
      </c>
      <c r="CD281">
        <v>0</v>
      </c>
      <c r="CE281">
        <v>0</v>
      </c>
      <c r="CF281">
        <v>0</v>
      </c>
      <c r="CG281">
        <v>2088</v>
      </c>
      <c r="CH281">
        <v>0</v>
      </c>
      <c r="CI281">
        <v>1629</v>
      </c>
      <c r="CJ281">
        <v>0</v>
      </c>
      <c r="CK281">
        <v>2200</v>
      </c>
    </row>
    <row r="282" spans="1:89" x14ac:dyDescent="0.35">
      <c r="A282" t="s">
        <v>266</v>
      </c>
      <c r="B282">
        <f t="shared" si="88"/>
        <v>4136</v>
      </c>
      <c r="C282">
        <f t="shared" si="89"/>
        <v>3518</v>
      </c>
      <c r="D282">
        <f t="shared" si="90"/>
        <v>95083</v>
      </c>
      <c r="E282">
        <f t="shared" si="91"/>
        <v>140</v>
      </c>
      <c r="F282">
        <f t="shared" si="92"/>
        <v>0</v>
      </c>
      <c r="G282">
        <f t="shared" si="93"/>
        <v>4671</v>
      </c>
      <c r="H282">
        <f t="shared" si="94"/>
        <v>0</v>
      </c>
      <c r="I282">
        <f t="shared" si="95"/>
        <v>-274</v>
      </c>
      <c r="J282">
        <f t="shared" si="96"/>
        <v>0</v>
      </c>
      <c r="K282">
        <f t="shared" si="97"/>
        <v>7780</v>
      </c>
      <c r="L282">
        <f t="shared" si="98"/>
        <v>18271</v>
      </c>
      <c r="M282">
        <f t="shared" si="99"/>
        <v>4334</v>
      </c>
      <c r="N282">
        <f t="shared" si="100"/>
        <v>61807</v>
      </c>
      <c r="O282">
        <f t="shared" si="101"/>
        <v>2657</v>
      </c>
      <c r="P282">
        <f t="shared" si="102"/>
        <v>0</v>
      </c>
      <c r="Q282">
        <f t="shared" si="103"/>
        <v>54340</v>
      </c>
      <c r="R282">
        <f t="shared" si="104"/>
        <v>0</v>
      </c>
      <c r="S282">
        <f t="shared" si="105"/>
        <v>9919</v>
      </c>
      <c r="T282">
        <f t="shared" si="106"/>
        <v>8937</v>
      </c>
      <c r="U282">
        <f t="shared" si="107"/>
        <v>38140</v>
      </c>
      <c r="V282">
        <f t="shared" si="108"/>
        <v>102737</v>
      </c>
      <c r="W282">
        <v>95053</v>
      </c>
      <c r="X282">
        <v>95386</v>
      </c>
      <c r="Y282">
        <f t="shared" si="109"/>
        <v>-333</v>
      </c>
      <c r="Z282">
        <v>31685</v>
      </c>
      <c r="AB282">
        <v>0</v>
      </c>
      <c r="AC282">
        <v>1335</v>
      </c>
      <c r="AD282">
        <v>2801</v>
      </c>
      <c r="AE282">
        <v>3518</v>
      </c>
      <c r="AF282">
        <v>-3</v>
      </c>
      <c r="AG282">
        <v>44711</v>
      </c>
      <c r="AH282">
        <v>44477</v>
      </c>
      <c r="AI282">
        <v>0</v>
      </c>
      <c r="AJ282">
        <v>5898</v>
      </c>
      <c r="AK282">
        <v>0</v>
      </c>
      <c r="AL282">
        <v>140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4671</v>
      </c>
      <c r="AT282">
        <v>0</v>
      </c>
      <c r="AU282">
        <v>0</v>
      </c>
      <c r="AV282">
        <v>0</v>
      </c>
      <c r="AW282">
        <v>0</v>
      </c>
      <c r="AX282">
        <v>-274</v>
      </c>
      <c r="AY282">
        <v>0</v>
      </c>
      <c r="AZ282">
        <v>0</v>
      </c>
      <c r="BA282">
        <v>6777</v>
      </c>
      <c r="BB282">
        <v>0</v>
      </c>
      <c r="BC282">
        <v>0</v>
      </c>
      <c r="BD282">
        <v>0</v>
      </c>
      <c r="BE282">
        <v>0</v>
      </c>
      <c r="BF282">
        <v>1003</v>
      </c>
      <c r="BG282">
        <v>0</v>
      </c>
      <c r="BH282">
        <v>0</v>
      </c>
      <c r="BI282">
        <v>0</v>
      </c>
      <c r="BJ282">
        <v>18271</v>
      </c>
      <c r="BK282">
        <v>0</v>
      </c>
      <c r="BL282">
        <v>0</v>
      </c>
      <c r="BM282">
        <v>0</v>
      </c>
      <c r="BN282">
        <v>4334</v>
      </c>
      <c r="BO282">
        <v>38995</v>
      </c>
      <c r="BP282">
        <v>17686</v>
      </c>
      <c r="BQ282">
        <v>5126</v>
      </c>
      <c r="BR282">
        <v>2657</v>
      </c>
      <c r="BS282">
        <v>0</v>
      </c>
      <c r="BT282">
        <v>0</v>
      </c>
      <c r="BU282">
        <v>0</v>
      </c>
      <c r="BV282">
        <v>0</v>
      </c>
      <c r="BW282">
        <v>0</v>
      </c>
      <c r="BX282">
        <v>0</v>
      </c>
      <c r="BY282">
        <v>0</v>
      </c>
      <c r="BZ282">
        <v>54340</v>
      </c>
      <c r="CA282">
        <v>0</v>
      </c>
      <c r="CB282">
        <v>0</v>
      </c>
      <c r="CC282">
        <v>0</v>
      </c>
      <c r="CD282">
        <v>0</v>
      </c>
      <c r="CE282">
        <v>0</v>
      </c>
      <c r="CF282">
        <v>0</v>
      </c>
      <c r="CG282">
        <v>9919</v>
      </c>
      <c r="CH282">
        <v>0</v>
      </c>
      <c r="CI282">
        <v>0</v>
      </c>
      <c r="CJ282">
        <v>0</v>
      </c>
      <c r="CK282">
        <v>8937</v>
      </c>
    </row>
    <row r="283" spans="1:89" x14ac:dyDescent="0.35">
      <c r="A283" t="s">
        <v>267</v>
      </c>
      <c r="B283">
        <f t="shared" si="88"/>
        <v>727</v>
      </c>
      <c r="C283">
        <f t="shared" si="89"/>
        <v>18045</v>
      </c>
      <c r="D283">
        <f t="shared" si="90"/>
        <v>65204</v>
      </c>
      <c r="E283">
        <f t="shared" si="91"/>
        <v>303</v>
      </c>
      <c r="F283">
        <f t="shared" si="92"/>
        <v>0</v>
      </c>
      <c r="G283">
        <f t="shared" si="93"/>
        <v>7989</v>
      </c>
      <c r="H283">
        <f t="shared" si="94"/>
        <v>0</v>
      </c>
      <c r="I283">
        <f t="shared" si="95"/>
        <v>56330</v>
      </c>
      <c r="J283">
        <f t="shared" si="96"/>
        <v>0</v>
      </c>
      <c r="K283">
        <f t="shared" si="97"/>
        <v>8468</v>
      </c>
      <c r="L283">
        <f t="shared" si="98"/>
        <v>5946</v>
      </c>
      <c r="M283">
        <f t="shared" si="99"/>
        <v>733</v>
      </c>
      <c r="N283">
        <f t="shared" si="100"/>
        <v>46227</v>
      </c>
      <c r="O283">
        <f t="shared" si="101"/>
        <v>7105</v>
      </c>
      <c r="P283">
        <f t="shared" si="102"/>
        <v>78463</v>
      </c>
      <c r="Q283">
        <f t="shared" si="103"/>
        <v>0</v>
      </c>
      <c r="R283">
        <f t="shared" si="104"/>
        <v>19000</v>
      </c>
      <c r="S283">
        <f t="shared" si="105"/>
        <v>7322</v>
      </c>
      <c r="T283">
        <f t="shared" si="106"/>
        <v>5630</v>
      </c>
      <c r="U283">
        <f t="shared" si="107"/>
        <v>87279</v>
      </c>
      <c r="V283">
        <f t="shared" si="108"/>
        <v>83976</v>
      </c>
      <c r="W283">
        <v>80935</v>
      </c>
      <c r="X283">
        <v>80135</v>
      </c>
      <c r="Y283">
        <f t="shared" si="109"/>
        <v>800</v>
      </c>
      <c r="Z283">
        <v>21958</v>
      </c>
      <c r="AB283">
        <v>0</v>
      </c>
      <c r="AC283">
        <v>464</v>
      </c>
      <c r="AD283">
        <v>263</v>
      </c>
      <c r="AE283">
        <v>18045</v>
      </c>
      <c r="AF283">
        <v>449</v>
      </c>
      <c r="AG283">
        <v>32964</v>
      </c>
      <c r="AH283">
        <v>20483</v>
      </c>
      <c r="AI283">
        <v>91</v>
      </c>
      <c r="AJ283">
        <v>4944</v>
      </c>
      <c r="AK283">
        <v>6273</v>
      </c>
      <c r="AL283">
        <v>303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7989</v>
      </c>
      <c r="AT283">
        <v>0</v>
      </c>
      <c r="AU283">
        <v>0</v>
      </c>
      <c r="AV283">
        <v>0</v>
      </c>
      <c r="AW283">
        <v>0</v>
      </c>
      <c r="AX283">
        <v>56330</v>
      </c>
      <c r="AY283">
        <v>0</v>
      </c>
      <c r="AZ283">
        <v>0</v>
      </c>
      <c r="BA283">
        <v>3884</v>
      </c>
      <c r="BB283">
        <v>0</v>
      </c>
      <c r="BC283">
        <v>0</v>
      </c>
      <c r="BD283">
        <v>0</v>
      </c>
      <c r="BE283">
        <v>0</v>
      </c>
      <c r="BF283">
        <v>4584</v>
      </c>
      <c r="BG283">
        <v>5745</v>
      </c>
      <c r="BH283">
        <v>0</v>
      </c>
      <c r="BI283">
        <v>0</v>
      </c>
      <c r="BJ283">
        <v>201</v>
      </c>
      <c r="BK283">
        <v>0</v>
      </c>
      <c r="BL283">
        <v>0</v>
      </c>
      <c r="BM283">
        <v>0</v>
      </c>
      <c r="BN283">
        <v>733</v>
      </c>
      <c r="BO283">
        <v>13759</v>
      </c>
      <c r="BP283">
        <v>28670</v>
      </c>
      <c r="BQ283">
        <v>3798</v>
      </c>
      <c r="BR283">
        <v>7105</v>
      </c>
      <c r="BS283">
        <v>0</v>
      </c>
      <c r="BT283">
        <v>0</v>
      </c>
      <c r="BU283">
        <v>78463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19000</v>
      </c>
      <c r="CG283">
        <v>7322</v>
      </c>
      <c r="CH283">
        <v>0</v>
      </c>
      <c r="CI283">
        <v>0</v>
      </c>
      <c r="CJ283">
        <v>0</v>
      </c>
      <c r="CK283">
        <v>5630</v>
      </c>
    </row>
    <row r="284" spans="1:89" x14ac:dyDescent="0.35">
      <c r="A284" t="s">
        <v>397</v>
      </c>
      <c r="B284">
        <f t="shared" si="88"/>
        <v>10464</v>
      </c>
      <c r="C284">
        <f t="shared" si="89"/>
        <v>376589</v>
      </c>
      <c r="D284">
        <f t="shared" si="90"/>
        <v>1550198</v>
      </c>
      <c r="E284">
        <f t="shared" si="91"/>
        <v>13180</v>
      </c>
      <c r="F284">
        <f t="shared" si="92"/>
        <v>0</v>
      </c>
      <c r="G284">
        <f t="shared" si="93"/>
        <v>28988</v>
      </c>
      <c r="H284">
        <f t="shared" si="94"/>
        <v>207</v>
      </c>
      <c r="I284">
        <f t="shared" si="95"/>
        <v>113714</v>
      </c>
      <c r="J284">
        <f t="shared" si="96"/>
        <v>448</v>
      </c>
      <c r="K284">
        <f t="shared" si="97"/>
        <v>150019</v>
      </c>
      <c r="L284">
        <f t="shared" si="98"/>
        <v>12073</v>
      </c>
      <c r="M284">
        <f t="shared" si="99"/>
        <v>87069</v>
      </c>
      <c r="N284">
        <f t="shared" si="100"/>
        <v>759373</v>
      </c>
      <c r="O284">
        <f t="shared" si="101"/>
        <v>73257</v>
      </c>
      <c r="P284">
        <f t="shared" si="102"/>
        <v>1024000</v>
      </c>
      <c r="Q284">
        <f t="shared" si="103"/>
        <v>11490</v>
      </c>
      <c r="R284">
        <f t="shared" si="104"/>
        <v>12000</v>
      </c>
      <c r="S284">
        <f t="shared" si="105"/>
        <v>47189</v>
      </c>
      <c r="T284">
        <f t="shared" si="106"/>
        <v>415639</v>
      </c>
      <c r="U284">
        <f t="shared" si="107"/>
        <v>1231962</v>
      </c>
      <c r="V284">
        <f t="shared" si="108"/>
        <v>1937251</v>
      </c>
      <c r="W284">
        <v>1816155</v>
      </c>
      <c r="X284">
        <v>1888237</v>
      </c>
      <c r="Y284">
        <f t="shared" si="109"/>
        <v>-72082</v>
      </c>
      <c r="Z284">
        <v>374238</v>
      </c>
      <c r="AB284">
        <v>0</v>
      </c>
      <c r="AC284">
        <v>6454</v>
      </c>
      <c r="AD284">
        <v>4010</v>
      </c>
      <c r="AE284">
        <v>376589</v>
      </c>
      <c r="AF284">
        <v>0</v>
      </c>
      <c r="AG284">
        <v>1105371</v>
      </c>
      <c r="AH284">
        <v>173782</v>
      </c>
      <c r="AI284">
        <v>6285</v>
      </c>
      <c r="AJ284">
        <v>211031</v>
      </c>
      <c r="AK284">
        <v>53729</v>
      </c>
      <c r="AL284">
        <v>13180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28988</v>
      </c>
      <c r="AT284">
        <v>0</v>
      </c>
      <c r="AU284">
        <v>0</v>
      </c>
      <c r="AV284">
        <v>207</v>
      </c>
      <c r="AW284">
        <v>326</v>
      </c>
      <c r="AX284">
        <v>113714</v>
      </c>
      <c r="AY284">
        <v>122</v>
      </c>
      <c r="AZ284">
        <v>0</v>
      </c>
      <c r="BA284">
        <v>86370</v>
      </c>
      <c r="BB284">
        <v>0</v>
      </c>
      <c r="BC284">
        <v>0</v>
      </c>
      <c r="BD284">
        <v>0</v>
      </c>
      <c r="BE284">
        <v>6851</v>
      </c>
      <c r="BF284">
        <v>56798</v>
      </c>
      <c r="BG284">
        <v>7000</v>
      </c>
      <c r="BH284">
        <v>0</v>
      </c>
      <c r="BI284">
        <v>0</v>
      </c>
      <c r="BJ284">
        <v>5073</v>
      </c>
      <c r="BK284">
        <v>146</v>
      </c>
      <c r="BL284">
        <v>6648</v>
      </c>
      <c r="BM284">
        <v>4921</v>
      </c>
      <c r="BN284">
        <v>75354</v>
      </c>
      <c r="BO284">
        <v>110216</v>
      </c>
      <c r="BP284">
        <v>666576</v>
      </c>
      <c r="BQ284">
        <v>-17419</v>
      </c>
      <c r="BR284">
        <v>73257</v>
      </c>
      <c r="BS284">
        <v>161000</v>
      </c>
      <c r="BT284">
        <v>0</v>
      </c>
      <c r="BU284">
        <v>545000</v>
      </c>
      <c r="BV284">
        <v>0</v>
      </c>
      <c r="BW284">
        <v>40000</v>
      </c>
      <c r="BX284">
        <v>0</v>
      </c>
      <c r="BY284">
        <v>0</v>
      </c>
      <c r="BZ284">
        <v>205</v>
      </c>
      <c r="CA284">
        <v>11285</v>
      </c>
      <c r="CB284">
        <v>278000</v>
      </c>
      <c r="CC284">
        <v>0</v>
      </c>
      <c r="CD284">
        <v>0</v>
      </c>
      <c r="CE284">
        <v>12000</v>
      </c>
      <c r="CF284">
        <v>0</v>
      </c>
      <c r="CG284">
        <v>47189</v>
      </c>
      <c r="CH284">
        <v>3427</v>
      </c>
      <c r="CI284">
        <v>226994</v>
      </c>
      <c r="CJ284">
        <v>12529</v>
      </c>
      <c r="CK284">
        <v>172689</v>
      </c>
    </row>
    <row r="285" spans="1:89" x14ac:dyDescent="0.35">
      <c r="A285" t="s">
        <v>268</v>
      </c>
      <c r="B285">
        <f t="shared" si="88"/>
        <v>1757</v>
      </c>
      <c r="C285">
        <f t="shared" si="89"/>
        <v>10711</v>
      </c>
      <c r="D285">
        <f t="shared" si="90"/>
        <v>139952</v>
      </c>
      <c r="E285">
        <f t="shared" si="91"/>
        <v>741</v>
      </c>
      <c r="F285">
        <f t="shared" si="92"/>
        <v>2270</v>
      </c>
      <c r="G285">
        <f t="shared" si="93"/>
        <v>9</v>
      </c>
      <c r="H285">
        <f t="shared" si="94"/>
        <v>0</v>
      </c>
      <c r="I285">
        <f t="shared" si="95"/>
        <v>1465</v>
      </c>
      <c r="J285">
        <f t="shared" si="96"/>
        <v>10</v>
      </c>
      <c r="K285">
        <f t="shared" si="97"/>
        <v>16358</v>
      </c>
      <c r="L285">
        <f t="shared" si="98"/>
        <v>10507</v>
      </c>
      <c r="M285">
        <f t="shared" si="99"/>
        <v>7500</v>
      </c>
      <c r="N285">
        <f t="shared" si="100"/>
        <v>42382</v>
      </c>
      <c r="O285">
        <f t="shared" si="101"/>
        <v>12360</v>
      </c>
      <c r="P285">
        <f t="shared" si="102"/>
        <v>115097</v>
      </c>
      <c r="Q285">
        <f t="shared" si="103"/>
        <v>35</v>
      </c>
      <c r="R285">
        <f t="shared" si="104"/>
        <v>0</v>
      </c>
      <c r="S285">
        <f t="shared" si="105"/>
        <v>7643</v>
      </c>
      <c r="T285">
        <f t="shared" si="106"/>
        <v>13763</v>
      </c>
      <c r="U285">
        <f t="shared" si="107"/>
        <v>99894</v>
      </c>
      <c r="V285">
        <f t="shared" si="108"/>
        <v>152420</v>
      </c>
      <c r="W285">
        <v>150725</v>
      </c>
      <c r="X285">
        <v>140975</v>
      </c>
      <c r="Y285">
        <f t="shared" si="109"/>
        <v>9750</v>
      </c>
      <c r="Z285">
        <v>50550</v>
      </c>
      <c r="AB285">
        <v>0</v>
      </c>
      <c r="AC285">
        <v>0</v>
      </c>
      <c r="AD285">
        <v>1757</v>
      </c>
      <c r="AE285">
        <v>10711</v>
      </c>
      <c r="AF285">
        <v>855</v>
      </c>
      <c r="AG285">
        <v>61929</v>
      </c>
      <c r="AH285">
        <v>68257</v>
      </c>
      <c r="AI285">
        <v>156</v>
      </c>
      <c r="AJ285">
        <v>5327</v>
      </c>
      <c r="AK285">
        <v>3428</v>
      </c>
      <c r="AL285">
        <v>741</v>
      </c>
      <c r="AM285">
        <v>0</v>
      </c>
      <c r="AN285">
        <v>0</v>
      </c>
      <c r="AO285">
        <v>0</v>
      </c>
      <c r="AP285">
        <v>2270</v>
      </c>
      <c r="AQ285">
        <v>0</v>
      </c>
      <c r="AR285">
        <v>0</v>
      </c>
      <c r="AS285">
        <v>9</v>
      </c>
      <c r="AT285">
        <v>0</v>
      </c>
      <c r="AU285">
        <v>0</v>
      </c>
      <c r="AV285">
        <v>0</v>
      </c>
      <c r="AW285">
        <v>0</v>
      </c>
      <c r="AX285">
        <v>1465</v>
      </c>
      <c r="AY285">
        <v>10</v>
      </c>
      <c r="AZ285">
        <v>0</v>
      </c>
      <c r="BA285">
        <v>10906</v>
      </c>
      <c r="BB285">
        <v>9326</v>
      </c>
      <c r="BC285">
        <v>0</v>
      </c>
      <c r="BD285">
        <v>0</v>
      </c>
      <c r="BE285">
        <v>794</v>
      </c>
      <c r="BF285">
        <v>4658</v>
      </c>
      <c r="BG285">
        <v>0</v>
      </c>
      <c r="BH285">
        <v>0</v>
      </c>
      <c r="BI285">
        <v>0</v>
      </c>
      <c r="BJ285">
        <v>1181</v>
      </c>
      <c r="BK285">
        <v>0</v>
      </c>
      <c r="BL285">
        <v>139</v>
      </c>
      <c r="BM285">
        <v>5580</v>
      </c>
      <c r="BN285">
        <v>1781</v>
      </c>
      <c r="BO285">
        <v>31740</v>
      </c>
      <c r="BP285">
        <v>1515</v>
      </c>
      <c r="BQ285">
        <v>9127</v>
      </c>
      <c r="BR285">
        <v>12360</v>
      </c>
      <c r="BS285">
        <v>0</v>
      </c>
      <c r="BT285">
        <v>0</v>
      </c>
      <c r="BU285">
        <v>115097</v>
      </c>
      <c r="BV285">
        <v>0</v>
      </c>
      <c r="BW285">
        <v>0</v>
      </c>
      <c r="BX285">
        <v>0</v>
      </c>
      <c r="BY285">
        <v>0</v>
      </c>
      <c r="BZ285">
        <v>0</v>
      </c>
      <c r="CA285">
        <v>35</v>
      </c>
      <c r="CB285">
        <v>0</v>
      </c>
      <c r="CC285">
        <v>0</v>
      </c>
      <c r="CD285">
        <v>0</v>
      </c>
      <c r="CE285">
        <v>0</v>
      </c>
      <c r="CF285">
        <v>0</v>
      </c>
      <c r="CG285">
        <v>7643</v>
      </c>
      <c r="CH285">
        <v>0</v>
      </c>
      <c r="CI285">
        <v>8992</v>
      </c>
      <c r="CJ285">
        <v>712</v>
      </c>
      <c r="CK285">
        <v>4059</v>
      </c>
    </row>
    <row r="286" spans="1:89" x14ac:dyDescent="0.35">
      <c r="A286" t="s">
        <v>269</v>
      </c>
      <c r="B286">
        <f t="shared" si="88"/>
        <v>86</v>
      </c>
      <c r="C286">
        <f t="shared" si="89"/>
        <v>13621</v>
      </c>
      <c r="D286">
        <f t="shared" si="90"/>
        <v>10774</v>
      </c>
      <c r="E286">
        <f t="shared" si="91"/>
        <v>99</v>
      </c>
      <c r="F286">
        <f t="shared" si="92"/>
        <v>0</v>
      </c>
      <c r="G286">
        <f t="shared" si="93"/>
        <v>33</v>
      </c>
      <c r="H286">
        <f t="shared" si="94"/>
        <v>0</v>
      </c>
      <c r="I286">
        <f t="shared" si="95"/>
        <v>5982</v>
      </c>
      <c r="J286">
        <f t="shared" si="96"/>
        <v>0</v>
      </c>
      <c r="K286">
        <f t="shared" si="97"/>
        <v>6417</v>
      </c>
      <c r="L286">
        <f t="shared" si="98"/>
        <v>5576</v>
      </c>
      <c r="M286">
        <f t="shared" si="99"/>
        <v>865</v>
      </c>
      <c r="N286">
        <f t="shared" si="100"/>
        <v>12550</v>
      </c>
      <c r="O286">
        <f t="shared" si="101"/>
        <v>3434</v>
      </c>
      <c r="P286">
        <f t="shared" si="102"/>
        <v>19460</v>
      </c>
      <c r="Q286">
        <f t="shared" si="103"/>
        <v>12</v>
      </c>
      <c r="R286">
        <f t="shared" si="104"/>
        <v>392</v>
      </c>
      <c r="S286">
        <f t="shared" si="105"/>
        <v>3944</v>
      </c>
      <c r="T286">
        <f t="shared" si="106"/>
        <v>3661</v>
      </c>
      <c r="U286">
        <f t="shared" si="107"/>
        <v>14578</v>
      </c>
      <c r="V286">
        <f t="shared" si="108"/>
        <v>24481</v>
      </c>
      <c r="W286">
        <v>45067</v>
      </c>
      <c r="X286">
        <v>43326</v>
      </c>
      <c r="Y286">
        <f t="shared" si="109"/>
        <v>1741</v>
      </c>
      <c r="Z286">
        <v>10121</v>
      </c>
      <c r="AB286">
        <v>0</v>
      </c>
      <c r="AC286">
        <v>0</v>
      </c>
      <c r="AD286">
        <v>86</v>
      </c>
      <c r="AE286">
        <v>13621</v>
      </c>
      <c r="AF286">
        <v>47</v>
      </c>
      <c r="AG286">
        <v>6618</v>
      </c>
      <c r="AH286">
        <v>2376</v>
      </c>
      <c r="AI286">
        <v>546</v>
      </c>
      <c r="AJ286">
        <v>1187</v>
      </c>
      <c r="AK286">
        <v>0</v>
      </c>
      <c r="AL286">
        <v>99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33</v>
      </c>
      <c r="AT286">
        <v>0</v>
      </c>
      <c r="AU286">
        <v>0</v>
      </c>
      <c r="AV286">
        <v>0</v>
      </c>
      <c r="AW286">
        <v>0</v>
      </c>
      <c r="AX286">
        <v>5982</v>
      </c>
      <c r="AY286">
        <v>0</v>
      </c>
      <c r="AZ286">
        <v>0</v>
      </c>
      <c r="BA286">
        <v>5949</v>
      </c>
      <c r="BB286">
        <v>0</v>
      </c>
      <c r="BC286">
        <v>0</v>
      </c>
      <c r="BD286">
        <v>0</v>
      </c>
      <c r="BE286">
        <v>0</v>
      </c>
      <c r="BF286">
        <v>468</v>
      </c>
      <c r="BG286">
        <v>5569</v>
      </c>
      <c r="BH286">
        <v>0</v>
      </c>
      <c r="BI286">
        <v>0</v>
      </c>
      <c r="BJ286">
        <v>7</v>
      </c>
      <c r="BK286">
        <v>0</v>
      </c>
      <c r="BL286">
        <v>0</v>
      </c>
      <c r="BM286">
        <v>0</v>
      </c>
      <c r="BN286">
        <v>865</v>
      </c>
      <c r="BO286">
        <v>9118</v>
      </c>
      <c r="BP286">
        <v>1191</v>
      </c>
      <c r="BQ286">
        <v>2241</v>
      </c>
      <c r="BR286">
        <v>3434</v>
      </c>
      <c r="BS286">
        <v>0</v>
      </c>
      <c r="BT286">
        <v>0</v>
      </c>
      <c r="BU286">
        <v>19460</v>
      </c>
      <c r="BV286">
        <v>0</v>
      </c>
      <c r="BW286">
        <v>0</v>
      </c>
      <c r="BX286">
        <v>0</v>
      </c>
      <c r="BY286">
        <v>0</v>
      </c>
      <c r="BZ286">
        <v>0</v>
      </c>
      <c r="CA286">
        <v>12</v>
      </c>
      <c r="CB286">
        <v>0</v>
      </c>
      <c r="CC286">
        <v>0</v>
      </c>
      <c r="CD286">
        <v>0</v>
      </c>
      <c r="CE286">
        <v>0</v>
      </c>
      <c r="CF286">
        <v>392</v>
      </c>
      <c r="CG286">
        <v>3944</v>
      </c>
      <c r="CH286">
        <v>0</v>
      </c>
      <c r="CI286">
        <v>2083</v>
      </c>
      <c r="CJ286">
        <v>0</v>
      </c>
      <c r="CK286">
        <v>1578</v>
      </c>
    </row>
    <row r="287" spans="1:89" x14ac:dyDescent="0.35">
      <c r="A287" t="s">
        <v>270</v>
      </c>
      <c r="B287">
        <f t="shared" si="88"/>
        <v>493</v>
      </c>
      <c r="C287">
        <f t="shared" si="89"/>
        <v>852</v>
      </c>
      <c r="D287">
        <f t="shared" si="90"/>
        <v>44388</v>
      </c>
      <c r="E287">
        <f t="shared" si="91"/>
        <v>219</v>
      </c>
      <c r="F287">
        <f t="shared" si="92"/>
        <v>1042</v>
      </c>
      <c r="G287">
        <f t="shared" si="93"/>
        <v>261</v>
      </c>
      <c r="H287">
        <f t="shared" si="94"/>
        <v>0</v>
      </c>
      <c r="I287">
        <f t="shared" si="95"/>
        <v>460</v>
      </c>
      <c r="J287">
        <f t="shared" si="96"/>
        <v>0</v>
      </c>
      <c r="K287">
        <f t="shared" si="97"/>
        <v>11395</v>
      </c>
      <c r="L287">
        <f t="shared" si="98"/>
        <v>33109</v>
      </c>
      <c r="M287">
        <f t="shared" si="99"/>
        <v>4817</v>
      </c>
      <c r="N287">
        <f t="shared" si="100"/>
        <v>73535</v>
      </c>
      <c r="O287">
        <f t="shared" si="101"/>
        <v>7754</v>
      </c>
      <c r="P287">
        <f t="shared" si="102"/>
        <v>4404</v>
      </c>
      <c r="Q287">
        <f t="shared" si="103"/>
        <v>4</v>
      </c>
      <c r="R287">
        <f t="shared" si="104"/>
        <v>1</v>
      </c>
      <c r="S287">
        <f t="shared" si="105"/>
        <v>3152</v>
      </c>
      <c r="T287">
        <f t="shared" si="106"/>
        <v>8186</v>
      </c>
      <c r="U287">
        <f t="shared" si="107"/>
        <v>-34877</v>
      </c>
      <c r="V287">
        <f t="shared" si="108"/>
        <v>45733</v>
      </c>
      <c r="W287">
        <v>75743</v>
      </c>
      <c r="X287">
        <v>62367</v>
      </c>
      <c r="Y287">
        <f t="shared" si="109"/>
        <v>13376</v>
      </c>
      <c r="Z287">
        <v>16431</v>
      </c>
      <c r="AB287">
        <v>0</v>
      </c>
      <c r="AC287">
        <v>0</v>
      </c>
      <c r="AD287">
        <v>493</v>
      </c>
      <c r="AE287">
        <v>852</v>
      </c>
      <c r="AF287">
        <v>189</v>
      </c>
      <c r="AG287">
        <v>2959</v>
      </c>
      <c r="AH287">
        <v>35545</v>
      </c>
      <c r="AI287">
        <v>107</v>
      </c>
      <c r="AJ287">
        <v>1169</v>
      </c>
      <c r="AK287">
        <v>4419</v>
      </c>
      <c r="AL287">
        <v>219</v>
      </c>
      <c r="AM287">
        <v>0</v>
      </c>
      <c r="AN287">
        <v>0</v>
      </c>
      <c r="AO287">
        <v>0</v>
      </c>
      <c r="AP287">
        <v>1042</v>
      </c>
      <c r="AQ287">
        <v>0</v>
      </c>
      <c r="AR287">
        <v>0</v>
      </c>
      <c r="AS287">
        <v>261</v>
      </c>
      <c r="AT287">
        <v>0</v>
      </c>
      <c r="AU287">
        <v>0</v>
      </c>
      <c r="AV287">
        <v>0</v>
      </c>
      <c r="AW287">
        <v>0</v>
      </c>
      <c r="AX287">
        <v>460</v>
      </c>
      <c r="AY287">
        <v>0</v>
      </c>
      <c r="AZ287">
        <v>0</v>
      </c>
      <c r="BA287">
        <v>7046</v>
      </c>
      <c r="BB287">
        <v>0</v>
      </c>
      <c r="BC287">
        <v>0</v>
      </c>
      <c r="BD287">
        <v>0</v>
      </c>
      <c r="BE287">
        <v>528</v>
      </c>
      <c r="BF287">
        <v>3821</v>
      </c>
      <c r="BG287">
        <v>32732</v>
      </c>
      <c r="BH287">
        <v>0</v>
      </c>
      <c r="BI287">
        <v>0</v>
      </c>
      <c r="BJ287">
        <v>377</v>
      </c>
      <c r="BK287">
        <v>0</v>
      </c>
      <c r="BL287">
        <v>0</v>
      </c>
      <c r="BM287">
        <v>1952</v>
      </c>
      <c r="BN287">
        <v>2865</v>
      </c>
      <c r="BO287">
        <v>21603</v>
      </c>
      <c r="BP287">
        <v>47311</v>
      </c>
      <c r="BQ287">
        <v>4621</v>
      </c>
      <c r="BR287">
        <v>7754</v>
      </c>
      <c r="BS287">
        <v>0</v>
      </c>
      <c r="BT287">
        <v>0</v>
      </c>
      <c r="BU287">
        <v>4404</v>
      </c>
      <c r="BV287">
        <v>0</v>
      </c>
      <c r="BW287">
        <v>0</v>
      </c>
      <c r="BX287">
        <v>0</v>
      </c>
      <c r="BY287">
        <v>0</v>
      </c>
      <c r="BZ287">
        <v>0</v>
      </c>
      <c r="CA287">
        <v>4</v>
      </c>
      <c r="CB287">
        <v>0</v>
      </c>
      <c r="CC287">
        <v>0</v>
      </c>
      <c r="CD287">
        <v>0</v>
      </c>
      <c r="CE287">
        <v>0</v>
      </c>
      <c r="CF287">
        <v>1</v>
      </c>
      <c r="CG287">
        <v>3152</v>
      </c>
      <c r="CH287">
        <v>0</v>
      </c>
      <c r="CI287">
        <v>2557</v>
      </c>
      <c r="CJ287">
        <v>588</v>
      </c>
      <c r="CK287">
        <v>5041</v>
      </c>
    </row>
    <row r="288" spans="1:89" x14ac:dyDescent="0.35">
      <c r="A288" t="s">
        <v>271</v>
      </c>
      <c r="B288">
        <f t="shared" si="88"/>
        <v>558</v>
      </c>
      <c r="C288">
        <f t="shared" si="89"/>
        <v>9908</v>
      </c>
      <c r="D288">
        <f t="shared" si="90"/>
        <v>89016</v>
      </c>
      <c r="E288">
        <f t="shared" si="91"/>
        <v>32</v>
      </c>
      <c r="F288">
        <f t="shared" si="92"/>
        <v>0</v>
      </c>
      <c r="G288">
        <f t="shared" si="93"/>
        <v>2362</v>
      </c>
      <c r="H288">
        <f t="shared" si="94"/>
        <v>0</v>
      </c>
      <c r="I288">
        <f t="shared" si="95"/>
        <v>-2035</v>
      </c>
      <c r="J288">
        <f t="shared" si="96"/>
        <v>46</v>
      </c>
      <c r="K288">
        <f t="shared" si="97"/>
        <v>9340</v>
      </c>
      <c r="L288">
        <f t="shared" si="98"/>
        <v>-572</v>
      </c>
      <c r="M288">
        <f t="shared" si="99"/>
        <v>7234</v>
      </c>
      <c r="N288">
        <f t="shared" si="100"/>
        <v>46506</v>
      </c>
      <c r="O288">
        <f t="shared" si="101"/>
        <v>7755</v>
      </c>
      <c r="P288">
        <f t="shared" si="102"/>
        <v>43619</v>
      </c>
      <c r="Q288">
        <f t="shared" si="103"/>
        <v>11</v>
      </c>
      <c r="R288">
        <f t="shared" si="104"/>
        <v>2500</v>
      </c>
      <c r="S288">
        <f t="shared" si="105"/>
        <v>4835</v>
      </c>
      <c r="T288">
        <f t="shared" si="106"/>
        <v>10660</v>
      </c>
      <c r="U288">
        <f t="shared" si="107"/>
        <v>43261</v>
      </c>
      <c r="V288">
        <f t="shared" si="108"/>
        <v>99482</v>
      </c>
      <c r="W288">
        <v>109419</v>
      </c>
      <c r="X288">
        <v>105896</v>
      </c>
      <c r="Y288">
        <f t="shared" si="109"/>
        <v>3523</v>
      </c>
      <c r="Z288">
        <v>31714</v>
      </c>
      <c r="AB288">
        <v>0</v>
      </c>
      <c r="AC288">
        <v>16</v>
      </c>
      <c r="AD288">
        <v>542</v>
      </c>
      <c r="AE288">
        <v>9908</v>
      </c>
      <c r="AF288">
        <v>0</v>
      </c>
      <c r="AG288">
        <v>31216</v>
      </c>
      <c r="AH288">
        <v>53019</v>
      </c>
      <c r="AI288">
        <v>500</v>
      </c>
      <c r="AJ288">
        <v>1700</v>
      </c>
      <c r="AK288">
        <v>2581</v>
      </c>
      <c r="AL288">
        <v>32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2362</v>
      </c>
      <c r="AT288">
        <v>0</v>
      </c>
      <c r="AU288">
        <v>0</v>
      </c>
      <c r="AV288">
        <v>0</v>
      </c>
      <c r="AW288">
        <v>43</v>
      </c>
      <c r="AX288">
        <v>-2035</v>
      </c>
      <c r="AY288">
        <v>3</v>
      </c>
      <c r="AZ288">
        <v>0</v>
      </c>
      <c r="BA288">
        <v>7246</v>
      </c>
      <c r="BB288">
        <v>0</v>
      </c>
      <c r="BC288">
        <v>0</v>
      </c>
      <c r="BD288">
        <v>0</v>
      </c>
      <c r="BE288">
        <v>140</v>
      </c>
      <c r="BF288">
        <v>1954</v>
      </c>
      <c r="BG288">
        <v>0</v>
      </c>
      <c r="BH288">
        <v>0</v>
      </c>
      <c r="BI288">
        <v>0</v>
      </c>
      <c r="BJ288">
        <v>-572</v>
      </c>
      <c r="BK288">
        <v>0</v>
      </c>
      <c r="BL288">
        <v>204</v>
      </c>
      <c r="BM288">
        <v>0</v>
      </c>
      <c r="BN288">
        <v>7030</v>
      </c>
      <c r="BO288">
        <v>8524</v>
      </c>
      <c r="BP288">
        <v>34053</v>
      </c>
      <c r="BQ288">
        <v>3929</v>
      </c>
      <c r="BR288">
        <v>7755</v>
      </c>
      <c r="BS288">
        <v>0</v>
      </c>
      <c r="BT288">
        <v>0</v>
      </c>
      <c r="BU288">
        <v>43619</v>
      </c>
      <c r="BV288">
        <v>0</v>
      </c>
      <c r="BW288">
        <v>0</v>
      </c>
      <c r="BX288">
        <v>0</v>
      </c>
      <c r="BY288">
        <v>0</v>
      </c>
      <c r="BZ288">
        <v>0</v>
      </c>
      <c r="CA288">
        <v>11</v>
      </c>
      <c r="CB288">
        <v>0</v>
      </c>
      <c r="CC288">
        <v>0</v>
      </c>
      <c r="CD288">
        <v>0</v>
      </c>
      <c r="CE288">
        <v>2500</v>
      </c>
      <c r="CF288">
        <v>0</v>
      </c>
      <c r="CG288">
        <v>4835</v>
      </c>
      <c r="CH288">
        <v>0</v>
      </c>
      <c r="CI288">
        <v>3856</v>
      </c>
      <c r="CJ288">
        <v>963</v>
      </c>
      <c r="CK288">
        <v>5841</v>
      </c>
    </row>
    <row r="289" spans="1:89" x14ac:dyDescent="0.35">
      <c r="A289" t="s">
        <v>272</v>
      </c>
      <c r="B289">
        <f t="shared" si="88"/>
        <v>416</v>
      </c>
      <c r="C289">
        <f t="shared" si="89"/>
        <v>7458</v>
      </c>
      <c r="D289">
        <f t="shared" si="90"/>
        <v>53757</v>
      </c>
      <c r="E289">
        <f t="shared" si="91"/>
        <v>968</v>
      </c>
      <c r="F289">
        <f t="shared" si="92"/>
        <v>1780</v>
      </c>
      <c r="G289">
        <f t="shared" si="93"/>
        <v>828</v>
      </c>
      <c r="H289">
        <f t="shared" si="94"/>
        <v>0</v>
      </c>
      <c r="I289">
        <f t="shared" si="95"/>
        <v>18254</v>
      </c>
      <c r="J289">
        <f t="shared" si="96"/>
        <v>0</v>
      </c>
      <c r="K289">
        <f t="shared" si="97"/>
        <v>24704</v>
      </c>
      <c r="L289">
        <f t="shared" si="98"/>
        <v>1731</v>
      </c>
      <c r="M289">
        <f t="shared" si="99"/>
        <v>4904</v>
      </c>
      <c r="N289">
        <f t="shared" si="100"/>
        <v>72783</v>
      </c>
      <c r="O289">
        <f t="shared" si="101"/>
        <v>4842</v>
      </c>
      <c r="P289">
        <f t="shared" si="102"/>
        <v>15460</v>
      </c>
      <c r="Q289">
        <f t="shared" si="103"/>
        <v>45</v>
      </c>
      <c r="R289">
        <f t="shared" si="104"/>
        <v>0</v>
      </c>
      <c r="S289">
        <f t="shared" si="105"/>
        <v>8702</v>
      </c>
      <c r="T289">
        <f t="shared" si="106"/>
        <v>12968</v>
      </c>
      <c r="U289">
        <f t="shared" si="107"/>
        <v>3228</v>
      </c>
      <c r="V289">
        <f t="shared" si="108"/>
        <v>61631</v>
      </c>
      <c r="W289">
        <v>139327</v>
      </c>
      <c r="X289">
        <v>133779</v>
      </c>
      <c r="Y289">
        <f t="shared" si="109"/>
        <v>5548</v>
      </c>
      <c r="Z289">
        <v>27520</v>
      </c>
      <c r="AB289">
        <v>0</v>
      </c>
      <c r="AC289">
        <v>416</v>
      </c>
      <c r="AD289">
        <v>0</v>
      </c>
      <c r="AE289">
        <v>7458</v>
      </c>
      <c r="AF289">
        <v>0</v>
      </c>
      <c r="AG289">
        <v>30614</v>
      </c>
      <c r="AH289">
        <v>9477</v>
      </c>
      <c r="AI289">
        <v>1005</v>
      </c>
      <c r="AJ289">
        <v>2814</v>
      </c>
      <c r="AK289">
        <v>9847</v>
      </c>
      <c r="AL289">
        <v>968</v>
      </c>
      <c r="AM289">
        <v>0</v>
      </c>
      <c r="AN289">
        <v>0</v>
      </c>
      <c r="AO289">
        <v>0</v>
      </c>
      <c r="AP289">
        <v>0</v>
      </c>
      <c r="AQ289">
        <v>1780</v>
      </c>
      <c r="AR289">
        <v>0</v>
      </c>
      <c r="AS289">
        <v>828</v>
      </c>
      <c r="AT289">
        <v>0</v>
      </c>
      <c r="AU289">
        <v>0</v>
      </c>
      <c r="AV289">
        <v>0</v>
      </c>
      <c r="AW289">
        <v>0</v>
      </c>
      <c r="AX289">
        <v>18254</v>
      </c>
      <c r="AY289">
        <v>0</v>
      </c>
      <c r="AZ289">
        <v>0</v>
      </c>
      <c r="BA289">
        <v>6518</v>
      </c>
      <c r="BB289">
        <v>0</v>
      </c>
      <c r="BC289">
        <v>0</v>
      </c>
      <c r="BD289">
        <v>13002</v>
      </c>
      <c r="BE289">
        <v>0</v>
      </c>
      <c r="BF289">
        <v>5184</v>
      </c>
      <c r="BG289">
        <v>0</v>
      </c>
      <c r="BH289">
        <v>0</v>
      </c>
      <c r="BI289">
        <v>0</v>
      </c>
      <c r="BJ289">
        <v>1731</v>
      </c>
      <c r="BK289">
        <v>0</v>
      </c>
      <c r="BL289">
        <v>0</v>
      </c>
      <c r="BM289">
        <v>0</v>
      </c>
      <c r="BN289">
        <v>4904</v>
      </c>
      <c r="BO289">
        <v>15001</v>
      </c>
      <c r="BP289">
        <v>57782</v>
      </c>
      <c r="BQ289">
        <v>0</v>
      </c>
      <c r="BR289">
        <v>4842</v>
      </c>
      <c r="BS289">
        <v>0</v>
      </c>
      <c r="BT289">
        <v>0</v>
      </c>
      <c r="BU289">
        <v>15460</v>
      </c>
      <c r="BV289">
        <v>0</v>
      </c>
      <c r="BW289">
        <v>0</v>
      </c>
      <c r="BX289">
        <v>0</v>
      </c>
      <c r="BY289">
        <v>0</v>
      </c>
      <c r="BZ289">
        <v>0</v>
      </c>
      <c r="CA289">
        <v>45</v>
      </c>
      <c r="CB289">
        <v>0</v>
      </c>
      <c r="CC289">
        <v>0</v>
      </c>
      <c r="CD289">
        <v>0</v>
      </c>
      <c r="CE289">
        <v>0</v>
      </c>
      <c r="CF289">
        <v>0</v>
      </c>
      <c r="CG289">
        <v>8702</v>
      </c>
      <c r="CH289">
        <v>0</v>
      </c>
      <c r="CI289">
        <v>5200</v>
      </c>
      <c r="CJ289">
        <v>578</v>
      </c>
      <c r="CK289">
        <v>7190</v>
      </c>
    </row>
    <row r="290" spans="1:89" x14ac:dyDescent="0.35">
      <c r="A290" t="s">
        <v>273</v>
      </c>
      <c r="B290">
        <f t="shared" si="88"/>
        <v>66</v>
      </c>
      <c r="C290">
        <f t="shared" si="89"/>
        <v>18916</v>
      </c>
      <c r="D290">
        <f t="shared" si="90"/>
        <v>237615</v>
      </c>
      <c r="E290">
        <f t="shared" si="91"/>
        <v>3119</v>
      </c>
      <c r="F290">
        <f t="shared" si="92"/>
        <v>0</v>
      </c>
      <c r="G290">
        <f t="shared" si="93"/>
        <v>15973</v>
      </c>
      <c r="H290">
        <f t="shared" si="94"/>
        <v>0</v>
      </c>
      <c r="I290">
        <f t="shared" si="95"/>
        <v>49829</v>
      </c>
      <c r="J290">
        <f t="shared" si="96"/>
        <v>0</v>
      </c>
      <c r="K290">
        <f t="shared" si="97"/>
        <v>25050</v>
      </c>
      <c r="L290">
        <f t="shared" si="98"/>
        <v>582</v>
      </c>
      <c r="M290">
        <f t="shared" si="99"/>
        <v>8559</v>
      </c>
      <c r="N290">
        <f t="shared" si="100"/>
        <v>107706</v>
      </c>
      <c r="O290">
        <f t="shared" si="101"/>
        <v>58949</v>
      </c>
      <c r="P290">
        <f t="shared" si="102"/>
        <v>139628</v>
      </c>
      <c r="Q290">
        <f t="shared" si="103"/>
        <v>-4</v>
      </c>
      <c r="R290">
        <f t="shared" si="104"/>
        <v>16189</v>
      </c>
      <c r="S290">
        <f t="shared" si="105"/>
        <v>8857</v>
      </c>
      <c r="T290">
        <f t="shared" si="106"/>
        <v>28383</v>
      </c>
      <c r="U290">
        <f t="shared" si="107"/>
        <v>142889</v>
      </c>
      <c r="V290">
        <f t="shared" si="108"/>
        <v>256597</v>
      </c>
      <c r="W290">
        <v>254473</v>
      </c>
      <c r="X290">
        <v>252520</v>
      </c>
      <c r="Y290">
        <f t="shared" si="109"/>
        <v>1953</v>
      </c>
      <c r="Z290">
        <v>69440</v>
      </c>
      <c r="AB290">
        <v>0</v>
      </c>
      <c r="AC290">
        <v>0</v>
      </c>
      <c r="AD290">
        <v>66</v>
      </c>
      <c r="AE290">
        <v>18916</v>
      </c>
      <c r="AF290">
        <v>12</v>
      </c>
      <c r="AG290">
        <v>124766</v>
      </c>
      <c r="AH290">
        <v>92779</v>
      </c>
      <c r="AI290">
        <v>307</v>
      </c>
      <c r="AJ290">
        <v>4966</v>
      </c>
      <c r="AK290">
        <v>14785</v>
      </c>
      <c r="AL290">
        <v>3119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15973</v>
      </c>
      <c r="AT290">
        <v>0</v>
      </c>
      <c r="AU290">
        <v>0</v>
      </c>
      <c r="AV290">
        <v>0</v>
      </c>
      <c r="AW290">
        <v>0</v>
      </c>
      <c r="AX290">
        <v>49829</v>
      </c>
      <c r="AY290">
        <v>0</v>
      </c>
      <c r="AZ290">
        <v>0</v>
      </c>
      <c r="BA290">
        <v>13396</v>
      </c>
      <c r="BB290">
        <v>0</v>
      </c>
      <c r="BC290">
        <v>0</v>
      </c>
      <c r="BD290">
        <v>0</v>
      </c>
      <c r="BE290">
        <v>0</v>
      </c>
      <c r="BF290">
        <v>11654</v>
      </c>
      <c r="BG290">
        <v>13</v>
      </c>
      <c r="BH290">
        <v>0</v>
      </c>
      <c r="BI290">
        <v>0</v>
      </c>
      <c r="BJ290">
        <v>569</v>
      </c>
      <c r="BK290">
        <v>0</v>
      </c>
      <c r="BL290">
        <v>0</v>
      </c>
      <c r="BM290">
        <v>0</v>
      </c>
      <c r="BN290">
        <v>8559</v>
      </c>
      <c r="BO290">
        <v>33210</v>
      </c>
      <c r="BP290">
        <v>70734</v>
      </c>
      <c r="BQ290">
        <v>3762</v>
      </c>
      <c r="BR290">
        <v>58949</v>
      </c>
      <c r="BS290">
        <v>0</v>
      </c>
      <c r="BT290">
        <v>0</v>
      </c>
      <c r="BU290">
        <v>139628</v>
      </c>
      <c r="BV290">
        <v>0</v>
      </c>
      <c r="BW290">
        <v>0</v>
      </c>
      <c r="BX290">
        <v>0</v>
      </c>
      <c r="BY290">
        <v>0</v>
      </c>
      <c r="BZ290">
        <v>0</v>
      </c>
      <c r="CA290">
        <v>-4</v>
      </c>
      <c r="CB290">
        <v>0</v>
      </c>
      <c r="CC290">
        <v>0</v>
      </c>
      <c r="CD290">
        <v>19700</v>
      </c>
      <c r="CE290">
        <v>0</v>
      </c>
      <c r="CF290">
        <v>-3511</v>
      </c>
      <c r="CG290">
        <v>8857</v>
      </c>
      <c r="CH290">
        <v>0</v>
      </c>
      <c r="CI290">
        <v>0</v>
      </c>
      <c r="CJ290">
        <v>0</v>
      </c>
      <c r="CK290">
        <v>28383</v>
      </c>
    </row>
    <row r="291" spans="1:89" x14ac:dyDescent="0.35">
      <c r="A291" t="s">
        <v>274</v>
      </c>
      <c r="B291">
        <f t="shared" si="88"/>
        <v>1781</v>
      </c>
      <c r="C291">
        <f t="shared" si="89"/>
        <v>8678</v>
      </c>
      <c r="D291">
        <f t="shared" si="90"/>
        <v>69333</v>
      </c>
      <c r="E291">
        <f t="shared" si="91"/>
        <v>5532</v>
      </c>
      <c r="F291">
        <f t="shared" si="92"/>
        <v>0</v>
      </c>
      <c r="G291">
        <f t="shared" si="93"/>
        <v>6173</v>
      </c>
      <c r="H291">
        <f t="shared" si="94"/>
        <v>0</v>
      </c>
      <c r="I291">
        <f t="shared" si="95"/>
        <v>6082</v>
      </c>
      <c r="J291">
        <f t="shared" si="96"/>
        <v>16</v>
      </c>
      <c r="K291">
        <f t="shared" si="97"/>
        <v>8158</v>
      </c>
      <c r="L291">
        <f t="shared" si="98"/>
        <v>35980</v>
      </c>
      <c r="M291">
        <f t="shared" si="99"/>
        <v>9555</v>
      </c>
      <c r="N291">
        <f t="shared" si="100"/>
        <v>55222</v>
      </c>
      <c r="O291">
        <f t="shared" si="101"/>
        <v>12502</v>
      </c>
      <c r="P291">
        <f t="shared" si="102"/>
        <v>70478</v>
      </c>
      <c r="Q291">
        <f t="shared" si="103"/>
        <v>467</v>
      </c>
      <c r="R291">
        <f t="shared" si="104"/>
        <v>0</v>
      </c>
      <c r="S291">
        <f t="shared" si="105"/>
        <v>6872</v>
      </c>
      <c r="T291">
        <f t="shared" si="106"/>
        <v>5744</v>
      </c>
      <c r="U291">
        <f t="shared" si="107"/>
        <v>23695</v>
      </c>
      <c r="V291">
        <f t="shared" si="108"/>
        <v>79792</v>
      </c>
      <c r="W291">
        <v>93551</v>
      </c>
      <c r="X291">
        <v>81542</v>
      </c>
      <c r="Y291">
        <f t="shared" si="109"/>
        <v>12009</v>
      </c>
      <c r="Z291">
        <v>22067</v>
      </c>
      <c r="AB291">
        <v>823</v>
      </c>
      <c r="AC291">
        <v>-446</v>
      </c>
      <c r="AD291">
        <v>1404</v>
      </c>
      <c r="AE291">
        <v>8678</v>
      </c>
      <c r="AF291">
        <v>335</v>
      </c>
      <c r="AG291">
        <v>24632</v>
      </c>
      <c r="AH291">
        <v>35686</v>
      </c>
      <c r="AI291">
        <v>867</v>
      </c>
      <c r="AJ291">
        <v>2713</v>
      </c>
      <c r="AK291">
        <v>5100</v>
      </c>
      <c r="AL291">
        <v>5532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6173</v>
      </c>
      <c r="AT291">
        <v>0</v>
      </c>
      <c r="AU291">
        <v>0</v>
      </c>
      <c r="AV291">
        <v>0</v>
      </c>
      <c r="AW291">
        <v>0</v>
      </c>
      <c r="AX291">
        <v>6082</v>
      </c>
      <c r="AY291">
        <v>16</v>
      </c>
      <c r="AZ291">
        <v>0</v>
      </c>
      <c r="BA291">
        <v>6213</v>
      </c>
      <c r="BB291">
        <v>0</v>
      </c>
      <c r="BC291">
        <v>0</v>
      </c>
      <c r="BD291">
        <v>0</v>
      </c>
      <c r="BE291">
        <v>0</v>
      </c>
      <c r="BF291">
        <v>1945</v>
      </c>
      <c r="BG291">
        <v>0</v>
      </c>
      <c r="BH291">
        <v>0</v>
      </c>
      <c r="BI291">
        <v>0</v>
      </c>
      <c r="BJ291">
        <v>35980</v>
      </c>
      <c r="BK291">
        <v>0</v>
      </c>
      <c r="BL291">
        <v>2408</v>
      </c>
      <c r="BM291">
        <v>0</v>
      </c>
      <c r="BN291">
        <v>7147</v>
      </c>
      <c r="BO291">
        <v>21440</v>
      </c>
      <c r="BP291">
        <v>25149</v>
      </c>
      <c r="BQ291">
        <v>8633</v>
      </c>
      <c r="BR291">
        <v>12502</v>
      </c>
      <c r="BS291">
        <v>0</v>
      </c>
      <c r="BT291">
        <v>0</v>
      </c>
      <c r="BU291">
        <v>70478</v>
      </c>
      <c r="BV291">
        <v>0</v>
      </c>
      <c r="BW291">
        <v>0</v>
      </c>
      <c r="BX291">
        <v>0</v>
      </c>
      <c r="BY291">
        <v>0</v>
      </c>
      <c r="BZ291">
        <v>0</v>
      </c>
      <c r="CA291">
        <v>467</v>
      </c>
      <c r="CB291">
        <v>0</v>
      </c>
      <c r="CC291">
        <v>0</v>
      </c>
      <c r="CD291">
        <v>0</v>
      </c>
      <c r="CE291">
        <v>0</v>
      </c>
      <c r="CF291">
        <v>0</v>
      </c>
      <c r="CG291">
        <v>6872</v>
      </c>
      <c r="CH291">
        <v>0</v>
      </c>
      <c r="CI291">
        <v>3008</v>
      </c>
      <c r="CJ291">
        <v>2386</v>
      </c>
      <c r="CK291">
        <v>350</v>
      </c>
    </row>
    <row r="292" spans="1:89" x14ac:dyDescent="0.35">
      <c r="A292" t="s">
        <v>275</v>
      </c>
      <c r="B292">
        <f t="shared" si="88"/>
        <v>371</v>
      </c>
      <c r="C292">
        <f t="shared" si="89"/>
        <v>18682</v>
      </c>
      <c r="D292">
        <f t="shared" si="90"/>
        <v>149427</v>
      </c>
      <c r="E292">
        <f t="shared" si="91"/>
        <v>175</v>
      </c>
      <c r="F292">
        <f t="shared" si="92"/>
        <v>0</v>
      </c>
      <c r="G292">
        <f t="shared" si="93"/>
        <v>3529</v>
      </c>
      <c r="H292">
        <f t="shared" si="94"/>
        <v>8</v>
      </c>
      <c r="I292">
        <f t="shared" si="95"/>
        <v>57267</v>
      </c>
      <c r="J292">
        <f t="shared" si="96"/>
        <v>0</v>
      </c>
      <c r="K292">
        <f t="shared" si="97"/>
        <v>6792</v>
      </c>
      <c r="L292">
        <f t="shared" si="98"/>
        <v>-85</v>
      </c>
      <c r="M292">
        <f t="shared" si="99"/>
        <v>30622</v>
      </c>
      <c r="N292">
        <f t="shared" si="100"/>
        <v>80127</v>
      </c>
      <c r="O292">
        <f t="shared" si="101"/>
        <v>21989</v>
      </c>
      <c r="P292">
        <f t="shared" si="102"/>
        <v>129808</v>
      </c>
      <c r="Q292">
        <f t="shared" si="103"/>
        <v>0</v>
      </c>
      <c r="R292">
        <f t="shared" si="104"/>
        <v>0</v>
      </c>
      <c r="S292">
        <f t="shared" si="105"/>
        <v>16166</v>
      </c>
      <c r="T292">
        <f t="shared" si="106"/>
        <v>18699</v>
      </c>
      <c r="U292">
        <f t="shared" si="107"/>
        <v>123807</v>
      </c>
      <c r="V292">
        <f t="shared" si="108"/>
        <v>168480</v>
      </c>
      <c r="W292">
        <v>151061</v>
      </c>
      <c r="X292">
        <v>147183</v>
      </c>
      <c r="Y292">
        <f t="shared" si="109"/>
        <v>3878</v>
      </c>
      <c r="Z292">
        <v>46827</v>
      </c>
      <c r="AB292">
        <v>0</v>
      </c>
      <c r="AC292">
        <v>3</v>
      </c>
      <c r="AD292">
        <v>368</v>
      </c>
      <c r="AE292">
        <v>18682</v>
      </c>
      <c r="AF292">
        <v>1644</v>
      </c>
      <c r="AG292">
        <v>78841</v>
      </c>
      <c r="AH292">
        <v>56927</v>
      </c>
      <c r="AI292">
        <v>288</v>
      </c>
      <c r="AJ292">
        <v>6013</v>
      </c>
      <c r="AK292">
        <v>5714</v>
      </c>
      <c r="AL292">
        <v>175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  <c r="AS292">
        <v>3529</v>
      </c>
      <c r="AT292">
        <v>0</v>
      </c>
      <c r="AU292">
        <v>0</v>
      </c>
      <c r="AV292">
        <v>8</v>
      </c>
      <c r="AW292">
        <v>0</v>
      </c>
      <c r="AX292">
        <v>57267</v>
      </c>
      <c r="AY292">
        <v>0</v>
      </c>
      <c r="AZ292">
        <v>0</v>
      </c>
      <c r="BA292">
        <v>6677</v>
      </c>
      <c r="BB292">
        <v>0</v>
      </c>
      <c r="BC292">
        <v>0</v>
      </c>
      <c r="BD292">
        <v>0</v>
      </c>
      <c r="BE292">
        <v>0</v>
      </c>
      <c r="BF292">
        <v>115</v>
      </c>
      <c r="BG292">
        <v>0</v>
      </c>
      <c r="BH292">
        <v>0</v>
      </c>
      <c r="BI292">
        <v>0</v>
      </c>
      <c r="BJ292">
        <v>-85</v>
      </c>
      <c r="BK292">
        <v>0</v>
      </c>
      <c r="BL292">
        <v>13402</v>
      </c>
      <c r="BM292">
        <v>6367</v>
      </c>
      <c r="BN292">
        <v>10853</v>
      </c>
      <c r="BO292">
        <v>53435</v>
      </c>
      <c r="BP292">
        <v>23555</v>
      </c>
      <c r="BQ292">
        <v>3137</v>
      </c>
      <c r="BR292">
        <v>21989</v>
      </c>
      <c r="BS292">
        <v>0</v>
      </c>
      <c r="BT292">
        <v>0</v>
      </c>
      <c r="BU292">
        <v>129808</v>
      </c>
      <c r="BV292">
        <v>0</v>
      </c>
      <c r="BW292">
        <v>0</v>
      </c>
      <c r="BX292">
        <v>0</v>
      </c>
      <c r="BY292">
        <v>0</v>
      </c>
      <c r="BZ292">
        <v>0</v>
      </c>
      <c r="CA292">
        <v>0</v>
      </c>
      <c r="CB292">
        <v>0</v>
      </c>
      <c r="CC292">
        <v>0</v>
      </c>
      <c r="CD292">
        <v>0</v>
      </c>
      <c r="CE292">
        <v>0</v>
      </c>
      <c r="CF292">
        <v>0</v>
      </c>
      <c r="CG292">
        <v>16166</v>
      </c>
      <c r="CH292">
        <v>3745</v>
      </c>
      <c r="CI292">
        <v>902</v>
      </c>
      <c r="CJ292">
        <v>2987</v>
      </c>
      <c r="CK292">
        <v>11065</v>
      </c>
    </row>
    <row r="293" spans="1:89" x14ac:dyDescent="0.35">
      <c r="A293" t="s">
        <v>276</v>
      </c>
      <c r="B293">
        <f t="shared" si="88"/>
        <v>1609</v>
      </c>
      <c r="C293">
        <f t="shared" si="89"/>
        <v>29409</v>
      </c>
      <c r="D293">
        <f t="shared" si="90"/>
        <v>153444</v>
      </c>
      <c r="E293">
        <f t="shared" si="91"/>
        <v>1683</v>
      </c>
      <c r="F293">
        <f t="shared" si="92"/>
        <v>737</v>
      </c>
      <c r="G293">
        <f t="shared" si="93"/>
        <v>4708</v>
      </c>
      <c r="H293">
        <f t="shared" si="94"/>
        <v>-6</v>
      </c>
      <c r="I293">
        <f t="shared" si="95"/>
        <v>1440</v>
      </c>
      <c r="J293">
        <f t="shared" si="96"/>
        <v>4027</v>
      </c>
      <c r="K293">
        <f t="shared" si="97"/>
        <v>20105</v>
      </c>
      <c r="L293">
        <f t="shared" si="98"/>
        <v>989</v>
      </c>
      <c r="M293">
        <f t="shared" si="99"/>
        <v>13346</v>
      </c>
      <c r="N293">
        <f t="shared" si="100"/>
        <v>49519</v>
      </c>
      <c r="O293">
        <f t="shared" si="101"/>
        <v>19945</v>
      </c>
      <c r="P293">
        <f t="shared" si="102"/>
        <v>127667</v>
      </c>
      <c r="Q293">
        <f t="shared" si="103"/>
        <v>2029</v>
      </c>
      <c r="R293">
        <f t="shared" si="104"/>
        <v>0</v>
      </c>
      <c r="S293">
        <f t="shared" si="105"/>
        <v>12184</v>
      </c>
      <c r="T293">
        <f t="shared" si="106"/>
        <v>20147</v>
      </c>
      <c r="U293">
        <f t="shared" si="107"/>
        <v>122148</v>
      </c>
      <c r="V293">
        <f t="shared" si="108"/>
        <v>184462</v>
      </c>
      <c r="W293">
        <v>236804</v>
      </c>
      <c r="X293">
        <v>240795</v>
      </c>
      <c r="Y293">
        <f t="shared" si="109"/>
        <v>-3991</v>
      </c>
      <c r="Z293">
        <v>69241</v>
      </c>
      <c r="AB293">
        <v>0</v>
      </c>
      <c r="AC293">
        <v>0</v>
      </c>
      <c r="AD293">
        <v>1609</v>
      </c>
      <c r="AE293">
        <v>29409</v>
      </c>
      <c r="AF293">
        <v>509</v>
      </c>
      <c r="AG293">
        <v>59804</v>
      </c>
      <c r="AH293">
        <v>84531</v>
      </c>
      <c r="AI293">
        <v>436</v>
      </c>
      <c r="AJ293">
        <v>1428</v>
      </c>
      <c r="AK293">
        <v>6736</v>
      </c>
      <c r="AL293">
        <v>1683</v>
      </c>
      <c r="AM293">
        <v>0</v>
      </c>
      <c r="AN293">
        <v>0</v>
      </c>
      <c r="AO293">
        <v>707</v>
      </c>
      <c r="AP293">
        <v>0</v>
      </c>
      <c r="AQ293">
        <v>30</v>
      </c>
      <c r="AR293">
        <v>0</v>
      </c>
      <c r="AS293">
        <v>4708</v>
      </c>
      <c r="AT293">
        <v>0</v>
      </c>
      <c r="AU293">
        <v>-6</v>
      </c>
      <c r="AV293">
        <v>0</v>
      </c>
      <c r="AW293">
        <v>0</v>
      </c>
      <c r="AX293">
        <v>1440</v>
      </c>
      <c r="AY293">
        <v>4027</v>
      </c>
      <c r="AZ293">
        <v>0</v>
      </c>
      <c r="BA293">
        <v>12931</v>
      </c>
      <c r="BB293">
        <v>0</v>
      </c>
      <c r="BC293">
        <v>0</v>
      </c>
      <c r="BD293">
        <v>0</v>
      </c>
      <c r="BE293">
        <v>0</v>
      </c>
      <c r="BF293">
        <v>7174</v>
      </c>
      <c r="BG293">
        <v>0</v>
      </c>
      <c r="BH293">
        <v>0</v>
      </c>
      <c r="BI293">
        <v>0</v>
      </c>
      <c r="BJ293">
        <v>989</v>
      </c>
      <c r="BK293">
        <v>0</v>
      </c>
      <c r="BL293">
        <v>4150</v>
      </c>
      <c r="BM293">
        <v>4018</v>
      </c>
      <c r="BN293">
        <v>5178</v>
      </c>
      <c r="BO293">
        <v>11568</v>
      </c>
      <c r="BP293">
        <v>37951</v>
      </c>
      <c r="BQ293">
        <v>0</v>
      </c>
      <c r="BR293">
        <v>19945</v>
      </c>
      <c r="BS293">
        <v>5000</v>
      </c>
      <c r="BT293">
        <v>0</v>
      </c>
      <c r="BU293">
        <v>87667</v>
      </c>
      <c r="BV293">
        <v>0</v>
      </c>
      <c r="BW293">
        <v>0</v>
      </c>
      <c r="BX293">
        <v>25000</v>
      </c>
      <c r="BY293">
        <v>10000</v>
      </c>
      <c r="BZ293">
        <v>0</v>
      </c>
      <c r="CA293">
        <v>2029</v>
      </c>
      <c r="CB293">
        <v>0</v>
      </c>
      <c r="CC293">
        <v>0</v>
      </c>
      <c r="CD293">
        <v>0</v>
      </c>
      <c r="CE293">
        <v>0</v>
      </c>
      <c r="CF293">
        <v>0</v>
      </c>
      <c r="CG293">
        <v>12184</v>
      </c>
      <c r="CH293">
        <v>0</v>
      </c>
      <c r="CI293">
        <v>5429</v>
      </c>
      <c r="CJ293">
        <v>3039</v>
      </c>
      <c r="CK293">
        <v>11679</v>
      </c>
    </row>
    <row r="294" spans="1:89" x14ac:dyDescent="0.35">
      <c r="A294" t="s">
        <v>277</v>
      </c>
      <c r="B294">
        <f t="shared" si="88"/>
        <v>18799</v>
      </c>
      <c r="C294">
        <f t="shared" si="89"/>
        <v>24777</v>
      </c>
      <c r="D294">
        <f t="shared" si="90"/>
        <v>262143</v>
      </c>
      <c r="E294">
        <f t="shared" si="91"/>
        <v>17995</v>
      </c>
      <c r="F294">
        <f t="shared" si="92"/>
        <v>32098</v>
      </c>
      <c r="G294">
        <f t="shared" si="93"/>
        <v>7625</v>
      </c>
      <c r="H294">
        <f t="shared" si="94"/>
        <v>6118</v>
      </c>
      <c r="I294">
        <f t="shared" si="95"/>
        <v>25359</v>
      </c>
      <c r="J294">
        <f t="shared" si="96"/>
        <v>202</v>
      </c>
      <c r="K294">
        <f t="shared" si="97"/>
        <v>223062</v>
      </c>
      <c r="L294">
        <f t="shared" si="98"/>
        <v>560</v>
      </c>
      <c r="M294">
        <f t="shared" si="99"/>
        <v>21471</v>
      </c>
      <c r="N294">
        <f t="shared" si="100"/>
        <v>223021</v>
      </c>
      <c r="O294">
        <f t="shared" si="101"/>
        <v>27044</v>
      </c>
      <c r="P294">
        <f t="shared" si="102"/>
        <v>233713</v>
      </c>
      <c r="Q294">
        <f t="shared" si="103"/>
        <v>28</v>
      </c>
      <c r="R294">
        <f t="shared" si="104"/>
        <v>0</v>
      </c>
      <c r="S294">
        <f t="shared" si="105"/>
        <v>53866</v>
      </c>
      <c r="T294">
        <f t="shared" si="106"/>
        <v>102537</v>
      </c>
      <c r="U294">
        <f t="shared" si="107"/>
        <v>99210</v>
      </c>
      <c r="V294">
        <f t="shared" si="108"/>
        <v>305719</v>
      </c>
      <c r="W294">
        <v>533420</v>
      </c>
      <c r="X294">
        <v>503160</v>
      </c>
      <c r="Y294">
        <f t="shared" si="109"/>
        <v>30260</v>
      </c>
      <c r="Z294">
        <v>103789</v>
      </c>
      <c r="AB294">
        <v>478</v>
      </c>
      <c r="AC294">
        <v>112</v>
      </c>
      <c r="AD294">
        <v>18209</v>
      </c>
      <c r="AE294">
        <v>24777</v>
      </c>
      <c r="AF294">
        <v>42</v>
      </c>
      <c r="AG294">
        <v>150911</v>
      </c>
      <c r="AH294">
        <v>82883</v>
      </c>
      <c r="AI294">
        <v>2475</v>
      </c>
      <c r="AJ294">
        <v>8868</v>
      </c>
      <c r="AK294">
        <v>16964</v>
      </c>
      <c r="AL294">
        <v>17890</v>
      </c>
      <c r="AM294">
        <v>105</v>
      </c>
      <c r="AN294">
        <v>0</v>
      </c>
      <c r="AO294">
        <v>7524</v>
      </c>
      <c r="AP294">
        <v>24574</v>
      </c>
      <c r="AQ294">
        <v>0</v>
      </c>
      <c r="AR294">
        <v>0</v>
      </c>
      <c r="AS294">
        <v>7625</v>
      </c>
      <c r="AT294">
        <v>0</v>
      </c>
      <c r="AU294">
        <v>0</v>
      </c>
      <c r="AV294">
        <v>6118</v>
      </c>
      <c r="AW294">
        <v>202</v>
      </c>
      <c r="AX294">
        <v>25359</v>
      </c>
      <c r="AY294">
        <v>0</v>
      </c>
      <c r="AZ294">
        <v>0</v>
      </c>
      <c r="BA294">
        <v>25842</v>
      </c>
      <c r="BB294">
        <v>0</v>
      </c>
      <c r="BC294">
        <v>0</v>
      </c>
      <c r="BD294">
        <v>192507</v>
      </c>
      <c r="BE294">
        <v>0</v>
      </c>
      <c r="BF294">
        <v>4713</v>
      </c>
      <c r="BG294">
        <v>0</v>
      </c>
      <c r="BH294">
        <v>0</v>
      </c>
      <c r="BI294">
        <v>0</v>
      </c>
      <c r="BJ294">
        <v>560</v>
      </c>
      <c r="BK294">
        <v>1796</v>
      </c>
      <c r="BL294">
        <v>5080</v>
      </c>
      <c r="BM294">
        <v>8956</v>
      </c>
      <c r="BN294">
        <v>5639</v>
      </c>
      <c r="BO294">
        <v>98628</v>
      </c>
      <c r="BP294">
        <v>108204</v>
      </c>
      <c r="BQ294">
        <v>16189</v>
      </c>
      <c r="BR294">
        <v>27044</v>
      </c>
      <c r="BS294">
        <v>0</v>
      </c>
      <c r="BT294">
        <v>0</v>
      </c>
      <c r="BU294">
        <v>233533</v>
      </c>
      <c r="BV294">
        <v>0</v>
      </c>
      <c r="BW294">
        <v>0</v>
      </c>
      <c r="BX294">
        <v>180</v>
      </c>
      <c r="BY294">
        <v>0</v>
      </c>
      <c r="BZ294">
        <v>0</v>
      </c>
      <c r="CA294">
        <v>28</v>
      </c>
      <c r="CB294">
        <v>0</v>
      </c>
      <c r="CC294">
        <v>0</v>
      </c>
      <c r="CD294">
        <v>0</v>
      </c>
      <c r="CE294">
        <v>0</v>
      </c>
      <c r="CF294">
        <v>0</v>
      </c>
      <c r="CG294">
        <v>53866</v>
      </c>
      <c r="CH294">
        <v>5283</v>
      </c>
      <c r="CI294">
        <v>63996</v>
      </c>
      <c r="CJ294">
        <v>14314</v>
      </c>
      <c r="CK294">
        <v>18944</v>
      </c>
    </row>
    <row r="295" spans="1:89" x14ac:dyDescent="0.35">
      <c r="A295" t="s">
        <v>278</v>
      </c>
      <c r="B295">
        <f t="shared" si="88"/>
        <v>4808</v>
      </c>
      <c r="C295">
        <f t="shared" si="89"/>
        <v>8051</v>
      </c>
      <c r="D295">
        <f t="shared" si="90"/>
        <v>145665</v>
      </c>
      <c r="E295">
        <f t="shared" si="91"/>
        <v>1548</v>
      </c>
      <c r="F295">
        <f t="shared" si="92"/>
        <v>13232</v>
      </c>
      <c r="G295">
        <f t="shared" si="93"/>
        <v>1611</v>
      </c>
      <c r="H295">
        <f t="shared" si="94"/>
        <v>525</v>
      </c>
      <c r="I295">
        <f t="shared" si="95"/>
        <v>-338</v>
      </c>
      <c r="J295">
        <f t="shared" si="96"/>
        <v>8</v>
      </c>
      <c r="K295">
        <f t="shared" si="97"/>
        <v>15038</v>
      </c>
      <c r="L295">
        <f t="shared" si="98"/>
        <v>7</v>
      </c>
      <c r="M295">
        <f t="shared" si="99"/>
        <v>7017</v>
      </c>
      <c r="N295">
        <f t="shared" si="100"/>
        <v>83714</v>
      </c>
      <c r="O295">
        <f t="shared" si="101"/>
        <v>19075</v>
      </c>
      <c r="P295">
        <f t="shared" si="102"/>
        <v>60874</v>
      </c>
      <c r="Q295">
        <f t="shared" si="103"/>
        <v>10</v>
      </c>
      <c r="R295">
        <f t="shared" si="104"/>
        <v>9985</v>
      </c>
      <c r="S295">
        <f t="shared" si="105"/>
        <v>9802</v>
      </c>
      <c r="T295">
        <f t="shared" si="106"/>
        <v>13711</v>
      </c>
      <c r="U295">
        <f t="shared" si="107"/>
        <v>56952</v>
      </c>
      <c r="V295">
        <f t="shared" si="108"/>
        <v>158524</v>
      </c>
      <c r="W295">
        <v>170857</v>
      </c>
      <c r="X295">
        <v>158768</v>
      </c>
      <c r="Y295">
        <f t="shared" si="109"/>
        <v>12089</v>
      </c>
      <c r="Z295">
        <v>44662</v>
      </c>
      <c r="AB295">
        <v>0</v>
      </c>
      <c r="AC295">
        <v>196</v>
      </c>
      <c r="AD295">
        <v>4612</v>
      </c>
      <c r="AE295">
        <v>8051</v>
      </c>
      <c r="AF295">
        <v>0</v>
      </c>
      <c r="AG295">
        <v>40615</v>
      </c>
      <c r="AH295">
        <v>94439</v>
      </c>
      <c r="AI295">
        <v>14</v>
      </c>
      <c r="AJ295">
        <v>1934</v>
      </c>
      <c r="AK295">
        <v>8663</v>
      </c>
      <c r="AL295">
        <v>1548</v>
      </c>
      <c r="AM295">
        <v>0</v>
      </c>
      <c r="AN295">
        <v>0</v>
      </c>
      <c r="AO295">
        <v>5048</v>
      </c>
      <c r="AP295">
        <v>1239</v>
      </c>
      <c r="AQ295">
        <v>6945</v>
      </c>
      <c r="AR295">
        <v>0</v>
      </c>
      <c r="AS295">
        <v>1611</v>
      </c>
      <c r="AT295">
        <v>0</v>
      </c>
      <c r="AU295">
        <v>0</v>
      </c>
      <c r="AV295">
        <v>525</v>
      </c>
      <c r="AW295">
        <v>0</v>
      </c>
      <c r="AX295">
        <v>-338</v>
      </c>
      <c r="AY295">
        <v>0</v>
      </c>
      <c r="AZ295">
        <v>8</v>
      </c>
      <c r="BA295">
        <v>9462</v>
      </c>
      <c r="BB295">
        <v>0</v>
      </c>
      <c r="BC295">
        <v>0</v>
      </c>
      <c r="BD295">
        <v>0</v>
      </c>
      <c r="BE295">
        <v>2277</v>
      </c>
      <c r="BF295">
        <v>3299</v>
      </c>
      <c r="BG295">
        <v>0</v>
      </c>
      <c r="BH295">
        <v>0</v>
      </c>
      <c r="BI295">
        <v>0</v>
      </c>
      <c r="BJ295">
        <v>7</v>
      </c>
      <c r="BK295">
        <v>0</v>
      </c>
      <c r="BL295">
        <v>366</v>
      </c>
      <c r="BM295">
        <v>217</v>
      </c>
      <c r="BN295">
        <v>6434</v>
      </c>
      <c r="BO295">
        <v>56597</v>
      </c>
      <c r="BP295">
        <v>27117</v>
      </c>
      <c r="BQ295">
        <v>0</v>
      </c>
      <c r="BR295">
        <v>19075</v>
      </c>
      <c r="BS295">
        <v>0</v>
      </c>
      <c r="BT295">
        <v>0</v>
      </c>
      <c r="BU295">
        <v>60874</v>
      </c>
      <c r="BV295">
        <v>0</v>
      </c>
      <c r="BW295">
        <v>0</v>
      </c>
      <c r="BX295">
        <v>0</v>
      </c>
      <c r="BY295">
        <v>0</v>
      </c>
      <c r="BZ295">
        <v>0</v>
      </c>
      <c r="CA295">
        <v>10</v>
      </c>
      <c r="CB295">
        <v>0</v>
      </c>
      <c r="CC295">
        <v>0</v>
      </c>
      <c r="CD295">
        <v>0</v>
      </c>
      <c r="CE295">
        <v>10000</v>
      </c>
      <c r="CF295">
        <v>-15</v>
      </c>
      <c r="CG295">
        <v>9802</v>
      </c>
      <c r="CH295">
        <v>0</v>
      </c>
      <c r="CI295">
        <v>8549</v>
      </c>
      <c r="CJ295">
        <v>1989</v>
      </c>
      <c r="CK295">
        <v>3173</v>
      </c>
    </row>
    <row r="296" spans="1:89" x14ac:dyDescent="0.35">
      <c r="A296" t="s">
        <v>279</v>
      </c>
      <c r="B296">
        <v>18582</v>
      </c>
      <c r="C296">
        <v>22345</v>
      </c>
      <c r="D296">
        <f>211142-22345</f>
        <v>188797</v>
      </c>
      <c r="E296">
        <f>48719-7992-20000</f>
        <v>20727</v>
      </c>
      <c r="F296">
        <f t="shared" si="92"/>
        <v>0</v>
      </c>
      <c r="G296">
        <v>7992</v>
      </c>
      <c r="H296">
        <v>20000</v>
      </c>
      <c r="I296">
        <v>3204</v>
      </c>
      <c r="J296">
        <f t="shared" si="96"/>
        <v>0</v>
      </c>
      <c r="K296">
        <v>48903</v>
      </c>
      <c r="L296">
        <v>1373</v>
      </c>
      <c r="M296">
        <v>7202</v>
      </c>
      <c r="N296">
        <v>77160</v>
      </c>
      <c r="O296">
        <v>20468</v>
      </c>
      <c r="P296">
        <v>208754</v>
      </c>
      <c r="Q296">
        <v>0</v>
      </c>
      <c r="R296">
        <f>21567-7427</f>
        <v>14140</v>
      </c>
      <c r="S296">
        <v>7427</v>
      </c>
      <c r="T296">
        <v>11177</v>
      </c>
      <c r="U296">
        <f t="shared" si="107"/>
        <v>156028</v>
      </c>
      <c r="V296">
        <f t="shared" si="108"/>
        <v>229724</v>
      </c>
      <c r="W296">
        <v>194947</v>
      </c>
      <c r="X296">
        <v>198947</v>
      </c>
      <c r="Y296">
        <f>SUM(W296,-X296)</f>
        <v>-4000</v>
      </c>
      <c r="Z296">
        <v>61669</v>
      </c>
      <c r="AB296" t="s">
        <v>581</v>
      </c>
      <c r="AC296" t="s">
        <v>581</v>
      </c>
      <c r="AD296" t="s">
        <v>581</v>
      </c>
      <c r="AE296" t="s">
        <v>581</v>
      </c>
      <c r="AF296" t="s">
        <v>581</v>
      </c>
      <c r="AG296" t="s">
        <v>581</v>
      </c>
      <c r="AH296" t="s">
        <v>581</v>
      </c>
      <c r="AI296" t="s">
        <v>581</v>
      </c>
      <c r="AJ296" t="s">
        <v>581</v>
      </c>
      <c r="AK296" t="s">
        <v>581</v>
      </c>
      <c r="AL296" t="s">
        <v>581</v>
      </c>
      <c r="AM296" t="s">
        <v>581</v>
      </c>
      <c r="AN296" t="s">
        <v>581</v>
      </c>
      <c r="AO296" t="s">
        <v>581</v>
      </c>
      <c r="AP296" t="s">
        <v>581</v>
      </c>
      <c r="AQ296" t="s">
        <v>581</v>
      </c>
      <c r="AR296" t="s">
        <v>581</v>
      </c>
      <c r="AS296" t="s">
        <v>581</v>
      </c>
      <c r="AT296" t="s">
        <v>581</v>
      </c>
      <c r="AU296" t="s">
        <v>581</v>
      </c>
      <c r="AV296" t="s">
        <v>581</v>
      </c>
      <c r="AW296" t="s">
        <v>581</v>
      </c>
      <c r="AX296" t="s">
        <v>581</v>
      </c>
      <c r="AY296" t="s">
        <v>581</v>
      </c>
      <c r="AZ296" t="s">
        <v>581</v>
      </c>
      <c r="BA296" t="s">
        <v>581</v>
      </c>
      <c r="BB296" t="s">
        <v>581</v>
      </c>
      <c r="BC296" t="s">
        <v>581</v>
      </c>
      <c r="BD296" t="s">
        <v>581</v>
      </c>
      <c r="BE296" t="s">
        <v>581</v>
      </c>
      <c r="BF296" t="s">
        <v>581</v>
      </c>
      <c r="BG296" t="s">
        <v>581</v>
      </c>
      <c r="BH296" t="s">
        <v>581</v>
      </c>
      <c r="BI296" t="s">
        <v>581</v>
      </c>
      <c r="BJ296" t="s">
        <v>581</v>
      </c>
      <c r="BK296" t="s">
        <v>581</v>
      </c>
      <c r="BL296" t="s">
        <v>581</v>
      </c>
      <c r="BM296" t="s">
        <v>581</v>
      </c>
      <c r="BN296" t="s">
        <v>581</v>
      </c>
      <c r="BO296" t="s">
        <v>581</v>
      </c>
      <c r="BP296" t="s">
        <v>581</v>
      </c>
      <c r="BQ296" t="s">
        <v>581</v>
      </c>
      <c r="BR296" t="s">
        <v>581</v>
      </c>
      <c r="BS296" t="s">
        <v>581</v>
      </c>
      <c r="BT296" t="s">
        <v>581</v>
      </c>
      <c r="BU296" t="s">
        <v>581</v>
      </c>
      <c r="BV296" t="s">
        <v>581</v>
      </c>
      <c r="BW296" t="s">
        <v>581</v>
      </c>
      <c r="BX296" t="s">
        <v>581</v>
      </c>
      <c r="BY296" t="s">
        <v>581</v>
      </c>
      <c r="BZ296" t="s">
        <v>581</v>
      </c>
      <c r="CA296" t="s">
        <v>581</v>
      </c>
      <c r="CB296" t="s">
        <v>581</v>
      </c>
      <c r="CC296" t="s">
        <v>581</v>
      </c>
      <c r="CD296" t="s">
        <v>581</v>
      </c>
      <c r="CE296" t="s">
        <v>581</v>
      </c>
      <c r="CF296" t="s">
        <v>581</v>
      </c>
      <c r="CG296" t="s">
        <v>581</v>
      </c>
      <c r="CH296" t="s">
        <v>581</v>
      </c>
      <c r="CI296" t="s">
        <v>581</v>
      </c>
      <c r="CJ296" t="s">
        <v>581</v>
      </c>
      <c r="CK296" t="s">
        <v>581</v>
      </c>
    </row>
    <row r="297" spans="1:89" x14ac:dyDescent="0.35">
      <c r="A297" t="s">
        <v>280</v>
      </c>
      <c r="B297">
        <f t="shared" si="88"/>
        <v>350</v>
      </c>
      <c r="C297">
        <f t="shared" si="89"/>
        <v>94830</v>
      </c>
      <c r="D297">
        <f t="shared" si="90"/>
        <v>209191</v>
      </c>
      <c r="E297">
        <f t="shared" si="91"/>
        <v>1575</v>
      </c>
      <c r="F297">
        <f t="shared" si="92"/>
        <v>0</v>
      </c>
      <c r="G297">
        <f t="shared" si="93"/>
        <v>437</v>
      </c>
      <c r="H297">
        <f t="shared" si="94"/>
        <v>6107</v>
      </c>
      <c r="I297">
        <f t="shared" si="95"/>
        <v>37974</v>
      </c>
      <c r="J297">
        <f t="shared" si="96"/>
        <v>1604</v>
      </c>
      <c r="K297">
        <f t="shared" si="97"/>
        <v>43240</v>
      </c>
      <c r="L297">
        <f t="shared" si="98"/>
        <v>79</v>
      </c>
      <c r="M297">
        <f t="shared" si="99"/>
        <v>25226</v>
      </c>
      <c r="N297">
        <f t="shared" si="100"/>
        <v>99356</v>
      </c>
      <c r="O297">
        <f t="shared" si="101"/>
        <v>30401</v>
      </c>
      <c r="P297">
        <f t="shared" si="102"/>
        <v>208112</v>
      </c>
      <c r="Q297">
        <f t="shared" si="103"/>
        <v>83</v>
      </c>
      <c r="R297">
        <f t="shared" si="104"/>
        <v>20000</v>
      </c>
      <c r="S297">
        <f t="shared" si="105"/>
        <v>5765</v>
      </c>
      <c r="T297">
        <f t="shared" si="106"/>
        <v>56897</v>
      </c>
      <c r="U297">
        <f t="shared" si="107"/>
        <v>215768</v>
      </c>
      <c r="V297">
        <f t="shared" si="108"/>
        <v>304371</v>
      </c>
      <c r="W297">
        <v>369592</v>
      </c>
      <c r="X297">
        <v>353878</v>
      </c>
      <c r="Y297">
        <f t="shared" si="109"/>
        <v>15714</v>
      </c>
      <c r="Z297">
        <v>76409</v>
      </c>
      <c r="AB297">
        <v>350</v>
      </c>
      <c r="AC297">
        <v>0</v>
      </c>
      <c r="AD297">
        <v>0</v>
      </c>
      <c r="AE297">
        <v>94830</v>
      </c>
      <c r="AF297">
        <v>274</v>
      </c>
      <c r="AG297">
        <v>103089</v>
      </c>
      <c r="AH297">
        <v>91681</v>
      </c>
      <c r="AI297">
        <v>260</v>
      </c>
      <c r="AJ297">
        <v>5549</v>
      </c>
      <c r="AK297">
        <v>8338</v>
      </c>
      <c r="AL297">
        <v>379</v>
      </c>
      <c r="AM297">
        <v>1196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437</v>
      </c>
      <c r="AT297">
        <v>0</v>
      </c>
      <c r="AU297">
        <v>0</v>
      </c>
      <c r="AV297">
        <v>6107</v>
      </c>
      <c r="AW297">
        <v>0</v>
      </c>
      <c r="AX297">
        <v>37974</v>
      </c>
      <c r="AY297">
        <v>1604</v>
      </c>
      <c r="AZ297">
        <v>0</v>
      </c>
      <c r="BA297">
        <v>20277</v>
      </c>
      <c r="BB297">
        <v>0</v>
      </c>
      <c r="BC297">
        <v>0</v>
      </c>
      <c r="BD297">
        <v>15707</v>
      </c>
      <c r="BE297">
        <v>74</v>
      </c>
      <c r="BF297">
        <v>7182</v>
      </c>
      <c r="BG297">
        <v>0</v>
      </c>
      <c r="BH297">
        <v>0</v>
      </c>
      <c r="BI297">
        <v>0</v>
      </c>
      <c r="BJ297">
        <v>79</v>
      </c>
      <c r="BK297">
        <v>0</v>
      </c>
      <c r="BL297">
        <v>0</v>
      </c>
      <c r="BM297">
        <v>0</v>
      </c>
      <c r="BN297">
        <v>25226</v>
      </c>
      <c r="BO297">
        <v>61981</v>
      </c>
      <c r="BP297">
        <v>20761</v>
      </c>
      <c r="BQ297">
        <v>16614</v>
      </c>
      <c r="BR297">
        <v>30401</v>
      </c>
      <c r="BS297">
        <v>0</v>
      </c>
      <c r="BT297">
        <v>0</v>
      </c>
      <c r="BU297">
        <v>208112</v>
      </c>
      <c r="BV297">
        <v>0</v>
      </c>
      <c r="BW297">
        <v>0</v>
      </c>
      <c r="BX297">
        <v>0</v>
      </c>
      <c r="BY297">
        <v>0</v>
      </c>
      <c r="BZ297">
        <v>0</v>
      </c>
      <c r="CA297">
        <v>83</v>
      </c>
      <c r="CB297">
        <v>0</v>
      </c>
      <c r="CC297">
        <v>0</v>
      </c>
      <c r="CD297">
        <v>0</v>
      </c>
      <c r="CE297">
        <v>20000</v>
      </c>
      <c r="CF297">
        <v>0</v>
      </c>
      <c r="CG297">
        <v>5765</v>
      </c>
      <c r="CH297">
        <v>0</v>
      </c>
      <c r="CI297">
        <v>4382</v>
      </c>
      <c r="CJ297">
        <v>0</v>
      </c>
      <c r="CK297">
        <v>52515</v>
      </c>
    </row>
    <row r="298" spans="1:89" x14ac:dyDescent="0.35">
      <c r="A298" t="s">
        <v>281</v>
      </c>
      <c r="B298">
        <f t="shared" si="88"/>
        <v>0</v>
      </c>
      <c r="C298">
        <f t="shared" si="89"/>
        <v>2471</v>
      </c>
      <c r="D298">
        <f t="shared" si="90"/>
        <v>23773</v>
      </c>
      <c r="E298">
        <f t="shared" si="91"/>
        <v>33</v>
      </c>
      <c r="F298">
        <f t="shared" si="92"/>
        <v>5817</v>
      </c>
      <c r="G298">
        <f t="shared" si="93"/>
        <v>749</v>
      </c>
      <c r="H298">
        <f t="shared" si="94"/>
        <v>0</v>
      </c>
      <c r="I298">
        <f t="shared" si="95"/>
        <v>0</v>
      </c>
      <c r="J298">
        <f t="shared" si="96"/>
        <v>6</v>
      </c>
      <c r="K298">
        <f t="shared" si="97"/>
        <v>4983</v>
      </c>
      <c r="L298">
        <f t="shared" si="98"/>
        <v>102</v>
      </c>
      <c r="M298">
        <f t="shared" si="99"/>
        <v>1944</v>
      </c>
      <c r="N298">
        <f t="shared" si="100"/>
        <v>6026</v>
      </c>
      <c r="O298">
        <f t="shared" si="101"/>
        <v>4753</v>
      </c>
      <c r="P298">
        <f t="shared" si="102"/>
        <v>26805</v>
      </c>
      <c r="Q298">
        <f t="shared" si="103"/>
        <v>0</v>
      </c>
      <c r="R298">
        <f t="shared" si="104"/>
        <v>0</v>
      </c>
      <c r="S298">
        <f t="shared" si="105"/>
        <v>426</v>
      </c>
      <c r="T298">
        <f t="shared" si="106"/>
        <v>1867</v>
      </c>
      <c r="U298">
        <f t="shared" si="107"/>
        <v>15503</v>
      </c>
      <c r="V298">
        <f t="shared" si="108"/>
        <v>26244</v>
      </c>
      <c r="W298">
        <v>11044</v>
      </c>
      <c r="X298">
        <v>9948</v>
      </c>
      <c r="Y298">
        <f t="shared" si="109"/>
        <v>1096</v>
      </c>
      <c r="Z298">
        <v>1255</v>
      </c>
      <c r="AB298">
        <v>0</v>
      </c>
      <c r="AC298">
        <v>0</v>
      </c>
      <c r="AD298">
        <v>0</v>
      </c>
      <c r="AE298">
        <v>2471</v>
      </c>
      <c r="AF298">
        <v>8727</v>
      </c>
      <c r="AG298">
        <v>9616</v>
      </c>
      <c r="AH298">
        <v>4409</v>
      </c>
      <c r="AI298">
        <v>146</v>
      </c>
      <c r="AJ298">
        <v>849</v>
      </c>
      <c r="AK298">
        <v>26</v>
      </c>
      <c r="AL298">
        <v>1</v>
      </c>
      <c r="AM298">
        <v>32</v>
      </c>
      <c r="AN298">
        <v>0</v>
      </c>
      <c r="AO298">
        <v>0</v>
      </c>
      <c r="AP298">
        <v>0</v>
      </c>
      <c r="AQ298">
        <v>5817</v>
      </c>
      <c r="AR298">
        <v>0</v>
      </c>
      <c r="AS298">
        <v>749</v>
      </c>
      <c r="AT298">
        <v>0</v>
      </c>
      <c r="AU298">
        <v>0</v>
      </c>
      <c r="AV298">
        <v>0</v>
      </c>
      <c r="AW298">
        <v>6</v>
      </c>
      <c r="AX298">
        <v>0</v>
      </c>
      <c r="AY298">
        <v>0</v>
      </c>
      <c r="AZ298">
        <v>0</v>
      </c>
      <c r="BA298">
        <v>549</v>
      </c>
      <c r="BB298">
        <v>0</v>
      </c>
      <c r="BC298">
        <v>0</v>
      </c>
      <c r="BD298">
        <v>4232</v>
      </c>
      <c r="BE298">
        <v>0</v>
      </c>
      <c r="BF298">
        <v>202</v>
      </c>
      <c r="BG298">
        <v>0</v>
      </c>
      <c r="BH298">
        <v>0</v>
      </c>
      <c r="BI298">
        <v>0</v>
      </c>
      <c r="BJ298">
        <v>102</v>
      </c>
      <c r="BK298">
        <v>0</v>
      </c>
      <c r="BL298">
        <v>46</v>
      </c>
      <c r="BM298">
        <v>135</v>
      </c>
      <c r="BN298">
        <v>1763</v>
      </c>
      <c r="BO298">
        <v>2850</v>
      </c>
      <c r="BP298">
        <v>1980</v>
      </c>
      <c r="BQ298">
        <v>1196</v>
      </c>
      <c r="BR298">
        <v>4753</v>
      </c>
      <c r="BS298">
        <v>0</v>
      </c>
      <c r="BT298">
        <v>0</v>
      </c>
      <c r="BU298">
        <v>26805</v>
      </c>
      <c r="BV298">
        <v>0</v>
      </c>
      <c r="BW298">
        <v>0</v>
      </c>
      <c r="BX298">
        <v>0</v>
      </c>
      <c r="BY298">
        <v>0</v>
      </c>
      <c r="BZ298">
        <v>0</v>
      </c>
      <c r="CA298">
        <v>0</v>
      </c>
      <c r="CB298">
        <v>0</v>
      </c>
      <c r="CC298">
        <v>0</v>
      </c>
      <c r="CD298">
        <v>0</v>
      </c>
      <c r="CE298">
        <v>0</v>
      </c>
      <c r="CF298">
        <v>0</v>
      </c>
      <c r="CG298">
        <v>426</v>
      </c>
      <c r="CH298">
        <v>0</v>
      </c>
      <c r="CI298">
        <v>1404</v>
      </c>
      <c r="CJ298">
        <v>88</v>
      </c>
      <c r="CK298">
        <v>375</v>
      </c>
    </row>
    <row r="299" spans="1:89" x14ac:dyDescent="0.35">
      <c r="A299" t="s">
        <v>282</v>
      </c>
      <c r="B299">
        <f t="shared" si="88"/>
        <v>2154</v>
      </c>
      <c r="C299">
        <f t="shared" si="89"/>
        <v>12837</v>
      </c>
      <c r="D299">
        <f t="shared" si="90"/>
        <v>136129</v>
      </c>
      <c r="E299">
        <f t="shared" si="91"/>
        <v>13050</v>
      </c>
      <c r="F299">
        <f t="shared" si="92"/>
        <v>375</v>
      </c>
      <c r="G299">
        <f t="shared" si="93"/>
        <v>3348</v>
      </c>
      <c r="H299">
        <f t="shared" si="94"/>
        <v>0</v>
      </c>
      <c r="I299">
        <f t="shared" si="95"/>
        <v>167212</v>
      </c>
      <c r="J299">
        <f t="shared" si="96"/>
        <v>3</v>
      </c>
      <c r="K299">
        <f t="shared" si="97"/>
        <v>23351</v>
      </c>
      <c r="L299">
        <f t="shared" si="98"/>
        <v>-1003</v>
      </c>
      <c r="M299">
        <f t="shared" si="99"/>
        <v>18752</v>
      </c>
      <c r="N299">
        <f t="shared" si="100"/>
        <v>49827</v>
      </c>
      <c r="O299">
        <f t="shared" si="101"/>
        <v>167187</v>
      </c>
      <c r="P299">
        <f t="shared" si="102"/>
        <v>104088</v>
      </c>
      <c r="Q299">
        <f t="shared" si="103"/>
        <v>0</v>
      </c>
      <c r="R299">
        <f t="shared" si="104"/>
        <v>0</v>
      </c>
      <c r="S299">
        <f t="shared" si="105"/>
        <v>9977</v>
      </c>
      <c r="T299">
        <f t="shared" si="106"/>
        <v>45129</v>
      </c>
      <c r="U299">
        <f t="shared" si="107"/>
        <v>114371</v>
      </c>
      <c r="V299">
        <f t="shared" si="108"/>
        <v>151120</v>
      </c>
      <c r="W299">
        <v>295716</v>
      </c>
      <c r="X299">
        <v>251652</v>
      </c>
      <c r="Y299">
        <f t="shared" si="109"/>
        <v>44064</v>
      </c>
      <c r="Z299">
        <v>45389</v>
      </c>
      <c r="AB299">
        <v>0</v>
      </c>
      <c r="AC299">
        <v>0</v>
      </c>
      <c r="AD299">
        <v>2154</v>
      </c>
      <c r="AE299">
        <v>12837</v>
      </c>
      <c r="AF299">
        <v>22</v>
      </c>
      <c r="AG299">
        <v>44487</v>
      </c>
      <c r="AH299">
        <v>88730</v>
      </c>
      <c r="AI299">
        <v>1670</v>
      </c>
      <c r="AJ299">
        <v>872</v>
      </c>
      <c r="AK299">
        <v>348</v>
      </c>
      <c r="AL299">
        <v>13050</v>
      </c>
      <c r="AM299">
        <v>0</v>
      </c>
      <c r="AN299">
        <v>0</v>
      </c>
      <c r="AO299">
        <v>0</v>
      </c>
      <c r="AP299">
        <v>0</v>
      </c>
      <c r="AQ299">
        <v>375</v>
      </c>
      <c r="AR299">
        <v>0</v>
      </c>
      <c r="AS299">
        <v>3348</v>
      </c>
      <c r="AT299">
        <v>0</v>
      </c>
      <c r="AU299">
        <v>0</v>
      </c>
      <c r="AV299">
        <v>0</v>
      </c>
      <c r="AW299">
        <v>0</v>
      </c>
      <c r="AX299">
        <v>167212</v>
      </c>
      <c r="AY299">
        <v>0</v>
      </c>
      <c r="AZ299">
        <v>3</v>
      </c>
      <c r="BA299">
        <v>8871</v>
      </c>
      <c r="BB299">
        <v>0</v>
      </c>
      <c r="BC299">
        <v>0</v>
      </c>
      <c r="BD299">
        <v>10272</v>
      </c>
      <c r="BE299">
        <v>1294</v>
      </c>
      <c r="BF299">
        <v>2914</v>
      </c>
      <c r="BG299">
        <v>0</v>
      </c>
      <c r="BH299">
        <v>0</v>
      </c>
      <c r="BI299">
        <v>0</v>
      </c>
      <c r="BJ299">
        <v>-1003</v>
      </c>
      <c r="BK299">
        <v>0</v>
      </c>
      <c r="BL299">
        <v>12251</v>
      </c>
      <c r="BM299">
        <v>3238</v>
      </c>
      <c r="BN299">
        <v>3263</v>
      </c>
      <c r="BO299">
        <v>-43964</v>
      </c>
      <c r="BP299">
        <v>84089</v>
      </c>
      <c r="BQ299">
        <v>9702</v>
      </c>
      <c r="BR299">
        <v>167187</v>
      </c>
      <c r="BS299">
        <v>0</v>
      </c>
      <c r="BT299">
        <v>0</v>
      </c>
      <c r="BU299">
        <v>103802</v>
      </c>
      <c r="BV299">
        <v>286</v>
      </c>
      <c r="BW299">
        <v>0</v>
      </c>
      <c r="BX299">
        <v>0</v>
      </c>
      <c r="BY299">
        <v>0</v>
      </c>
      <c r="BZ299">
        <v>0</v>
      </c>
      <c r="CA299">
        <v>0</v>
      </c>
      <c r="CB299">
        <v>0</v>
      </c>
      <c r="CC299">
        <v>0</v>
      </c>
      <c r="CD299">
        <v>0</v>
      </c>
      <c r="CE299">
        <v>0</v>
      </c>
      <c r="CF299">
        <v>0</v>
      </c>
      <c r="CG299">
        <v>9977</v>
      </c>
      <c r="CH299">
        <v>0</v>
      </c>
      <c r="CI299">
        <v>35105</v>
      </c>
      <c r="CJ299">
        <v>4168</v>
      </c>
      <c r="CK299">
        <v>5856</v>
      </c>
    </row>
    <row r="300" spans="1:89" x14ac:dyDescent="0.35">
      <c r="A300" t="s">
        <v>283</v>
      </c>
      <c r="B300">
        <f t="shared" si="88"/>
        <v>0</v>
      </c>
      <c r="C300">
        <f t="shared" si="89"/>
        <v>3197</v>
      </c>
      <c r="D300">
        <f t="shared" si="90"/>
        <v>38027</v>
      </c>
      <c r="E300">
        <f t="shared" si="91"/>
        <v>321</v>
      </c>
      <c r="F300">
        <f t="shared" si="92"/>
        <v>9</v>
      </c>
      <c r="G300">
        <f t="shared" si="93"/>
        <v>1000</v>
      </c>
      <c r="H300">
        <f t="shared" si="94"/>
        <v>0</v>
      </c>
      <c r="I300">
        <f t="shared" si="95"/>
        <v>0</v>
      </c>
      <c r="J300">
        <f t="shared" si="96"/>
        <v>7</v>
      </c>
      <c r="K300">
        <f t="shared" si="97"/>
        <v>16604</v>
      </c>
      <c r="L300">
        <f t="shared" si="98"/>
        <v>518</v>
      </c>
      <c r="M300">
        <f t="shared" si="99"/>
        <v>2392</v>
      </c>
      <c r="N300">
        <f t="shared" si="100"/>
        <v>25207</v>
      </c>
      <c r="O300">
        <f t="shared" si="101"/>
        <v>2259</v>
      </c>
      <c r="P300">
        <f t="shared" si="102"/>
        <v>28584</v>
      </c>
      <c r="Q300">
        <f t="shared" si="103"/>
        <v>0</v>
      </c>
      <c r="R300">
        <f t="shared" si="104"/>
        <v>0</v>
      </c>
      <c r="S300">
        <f t="shared" si="105"/>
        <v>6024</v>
      </c>
      <c r="T300">
        <f t="shared" si="106"/>
        <v>1</v>
      </c>
      <c r="U300">
        <f t="shared" si="107"/>
        <v>14086</v>
      </c>
      <c r="V300">
        <f t="shared" si="108"/>
        <v>41224</v>
      </c>
      <c r="W300">
        <v>36082</v>
      </c>
      <c r="X300">
        <v>34892</v>
      </c>
      <c r="Y300">
        <f t="shared" si="109"/>
        <v>1190</v>
      </c>
      <c r="Z300">
        <v>12375</v>
      </c>
      <c r="AB300">
        <v>0</v>
      </c>
      <c r="AC300">
        <v>0</v>
      </c>
      <c r="AD300">
        <v>0</v>
      </c>
      <c r="AE300">
        <v>3197</v>
      </c>
      <c r="AF300">
        <v>625</v>
      </c>
      <c r="AG300">
        <v>11688</v>
      </c>
      <c r="AH300">
        <v>24889</v>
      </c>
      <c r="AI300">
        <v>13</v>
      </c>
      <c r="AJ300">
        <v>488</v>
      </c>
      <c r="AK300">
        <v>324</v>
      </c>
      <c r="AL300">
        <v>316</v>
      </c>
      <c r="AM300">
        <v>5</v>
      </c>
      <c r="AN300">
        <v>0</v>
      </c>
      <c r="AO300">
        <v>0</v>
      </c>
      <c r="AP300">
        <v>9</v>
      </c>
      <c r="AQ300">
        <v>0</v>
      </c>
      <c r="AR300">
        <v>0</v>
      </c>
      <c r="AS300">
        <v>1000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7</v>
      </c>
      <c r="AZ300">
        <v>0</v>
      </c>
      <c r="BA300">
        <v>1877</v>
      </c>
      <c r="BB300">
        <v>0</v>
      </c>
      <c r="BC300">
        <v>0</v>
      </c>
      <c r="BD300">
        <v>0</v>
      </c>
      <c r="BE300">
        <v>12105</v>
      </c>
      <c r="BF300">
        <v>2622</v>
      </c>
      <c r="BG300">
        <v>0</v>
      </c>
      <c r="BH300">
        <v>0</v>
      </c>
      <c r="BI300">
        <v>0</v>
      </c>
      <c r="BJ300">
        <v>518</v>
      </c>
      <c r="BK300">
        <v>0</v>
      </c>
      <c r="BL300">
        <v>0</v>
      </c>
      <c r="BM300">
        <v>0</v>
      </c>
      <c r="BN300">
        <v>2392</v>
      </c>
      <c r="BO300">
        <v>4625</v>
      </c>
      <c r="BP300">
        <v>17490</v>
      </c>
      <c r="BQ300">
        <v>3092</v>
      </c>
      <c r="BR300">
        <v>2259</v>
      </c>
      <c r="BS300">
        <v>0</v>
      </c>
      <c r="BT300">
        <v>0</v>
      </c>
      <c r="BU300">
        <v>28584</v>
      </c>
      <c r="BV300">
        <v>0</v>
      </c>
      <c r="BW300">
        <v>0</v>
      </c>
      <c r="BX300">
        <v>0</v>
      </c>
      <c r="BY300">
        <v>0</v>
      </c>
      <c r="BZ300">
        <v>0</v>
      </c>
      <c r="CA300">
        <v>0</v>
      </c>
      <c r="CB300">
        <v>0</v>
      </c>
      <c r="CC300">
        <v>0</v>
      </c>
      <c r="CD300">
        <v>0</v>
      </c>
      <c r="CE300">
        <v>0</v>
      </c>
      <c r="CF300">
        <v>0</v>
      </c>
      <c r="CG300">
        <v>6024</v>
      </c>
      <c r="CH300">
        <v>0</v>
      </c>
      <c r="CI300">
        <v>0</v>
      </c>
      <c r="CJ300">
        <v>0</v>
      </c>
      <c r="CK300">
        <v>1</v>
      </c>
    </row>
    <row r="301" spans="1:89" x14ac:dyDescent="0.35">
      <c r="A301" t="s">
        <v>469</v>
      </c>
      <c r="B301">
        <f t="shared" si="88"/>
        <v>1565</v>
      </c>
      <c r="C301">
        <f t="shared" si="89"/>
        <v>62907</v>
      </c>
      <c r="D301">
        <f t="shared" si="90"/>
        <v>304711</v>
      </c>
      <c r="E301">
        <f t="shared" si="91"/>
        <v>6735</v>
      </c>
      <c r="F301">
        <f t="shared" si="92"/>
        <v>0</v>
      </c>
      <c r="G301">
        <f t="shared" si="93"/>
        <v>13126</v>
      </c>
      <c r="H301">
        <f t="shared" si="94"/>
        <v>0</v>
      </c>
      <c r="I301">
        <f t="shared" si="95"/>
        <v>59052</v>
      </c>
      <c r="J301">
        <f t="shared" si="96"/>
        <v>0</v>
      </c>
      <c r="K301">
        <f t="shared" si="97"/>
        <v>15463</v>
      </c>
      <c r="L301">
        <f t="shared" si="98"/>
        <v>49332</v>
      </c>
      <c r="M301">
        <f t="shared" si="99"/>
        <v>-14569</v>
      </c>
      <c r="N301">
        <f t="shared" si="100"/>
        <v>180105</v>
      </c>
      <c r="O301">
        <f t="shared" si="101"/>
        <v>54039</v>
      </c>
      <c r="P301">
        <f t="shared" si="102"/>
        <v>224442</v>
      </c>
      <c r="Q301">
        <f t="shared" si="103"/>
        <v>131</v>
      </c>
      <c r="R301">
        <f t="shared" si="104"/>
        <v>3291</v>
      </c>
      <c r="S301">
        <f t="shared" si="105"/>
        <v>26575</v>
      </c>
      <c r="T301">
        <f t="shared" si="106"/>
        <v>9744</v>
      </c>
      <c r="U301">
        <f t="shared" si="107"/>
        <v>200831</v>
      </c>
      <c r="V301">
        <f t="shared" si="108"/>
        <v>369183</v>
      </c>
      <c r="W301">
        <v>243857</v>
      </c>
      <c r="X301">
        <v>253700</v>
      </c>
      <c r="Y301">
        <f t="shared" si="109"/>
        <v>-9843</v>
      </c>
      <c r="Z301">
        <v>74304</v>
      </c>
      <c r="AB301">
        <v>0</v>
      </c>
      <c r="AC301">
        <v>1136</v>
      </c>
      <c r="AD301">
        <v>429</v>
      </c>
      <c r="AE301">
        <v>62907</v>
      </c>
      <c r="AF301">
        <v>58099</v>
      </c>
      <c r="AG301">
        <v>127862</v>
      </c>
      <c r="AH301">
        <v>95936</v>
      </c>
      <c r="AI301">
        <v>650</v>
      </c>
      <c r="AJ301">
        <v>8462</v>
      </c>
      <c r="AK301">
        <v>13702</v>
      </c>
      <c r="AL301">
        <v>6735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13126</v>
      </c>
      <c r="AT301">
        <v>0</v>
      </c>
      <c r="AU301">
        <v>0</v>
      </c>
      <c r="AV301">
        <v>0</v>
      </c>
      <c r="AW301">
        <v>0</v>
      </c>
      <c r="AX301">
        <v>59052</v>
      </c>
      <c r="AY301">
        <v>0</v>
      </c>
      <c r="AZ301">
        <v>0</v>
      </c>
      <c r="BA301">
        <v>-287</v>
      </c>
      <c r="BB301">
        <v>0</v>
      </c>
      <c r="BC301">
        <v>0</v>
      </c>
      <c r="BD301">
        <v>10597</v>
      </c>
      <c r="BE301">
        <v>5153</v>
      </c>
      <c r="BF301">
        <v>0</v>
      </c>
      <c r="BG301">
        <v>9587</v>
      </c>
      <c r="BH301">
        <v>0</v>
      </c>
      <c r="BI301">
        <v>39616</v>
      </c>
      <c r="BJ301">
        <v>129</v>
      </c>
      <c r="BK301">
        <v>0</v>
      </c>
      <c r="BL301">
        <v>-15202</v>
      </c>
      <c r="BM301">
        <v>0</v>
      </c>
      <c r="BN301">
        <v>633</v>
      </c>
      <c r="BO301">
        <v>66391</v>
      </c>
      <c r="BP301">
        <v>106011</v>
      </c>
      <c r="BQ301">
        <v>7703</v>
      </c>
      <c r="BR301">
        <v>54039</v>
      </c>
      <c r="BS301">
        <v>0</v>
      </c>
      <c r="BT301">
        <v>0</v>
      </c>
      <c r="BU301">
        <v>214442</v>
      </c>
      <c r="BV301">
        <v>0</v>
      </c>
      <c r="BW301">
        <v>10000</v>
      </c>
      <c r="BX301">
        <v>0</v>
      </c>
      <c r="BY301">
        <v>0</v>
      </c>
      <c r="BZ301">
        <v>0</v>
      </c>
      <c r="CA301">
        <v>131</v>
      </c>
      <c r="CB301">
        <v>0</v>
      </c>
      <c r="CC301">
        <v>0</v>
      </c>
      <c r="CD301">
        <v>0</v>
      </c>
      <c r="CE301">
        <v>0</v>
      </c>
      <c r="CF301">
        <v>3291</v>
      </c>
      <c r="CG301">
        <v>26575</v>
      </c>
      <c r="CH301">
        <v>0</v>
      </c>
      <c r="CI301">
        <v>6642</v>
      </c>
      <c r="CJ301">
        <v>0</v>
      </c>
      <c r="CK301">
        <v>3102</v>
      </c>
    </row>
    <row r="302" spans="1:89" x14ac:dyDescent="0.35">
      <c r="A302" t="s">
        <v>284</v>
      </c>
      <c r="B302">
        <f t="shared" si="88"/>
        <v>9000</v>
      </c>
      <c r="C302">
        <f t="shared" si="89"/>
        <v>2703</v>
      </c>
      <c r="D302">
        <f t="shared" si="90"/>
        <v>51676</v>
      </c>
      <c r="E302">
        <f t="shared" si="91"/>
        <v>290</v>
      </c>
      <c r="F302">
        <f t="shared" si="92"/>
        <v>2479</v>
      </c>
      <c r="G302">
        <f t="shared" si="93"/>
        <v>1943</v>
      </c>
      <c r="H302">
        <f t="shared" si="94"/>
        <v>0</v>
      </c>
      <c r="I302">
        <f t="shared" si="95"/>
        <v>4390</v>
      </c>
      <c r="J302">
        <f t="shared" si="96"/>
        <v>0</v>
      </c>
      <c r="K302">
        <f t="shared" si="97"/>
        <v>25415</v>
      </c>
      <c r="L302">
        <f t="shared" si="98"/>
        <v>-1072</v>
      </c>
      <c r="M302">
        <f t="shared" si="99"/>
        <v>2086</v>
      </c>
      <c r="N302">
        <f t="shared" si="100"/>
        <v>39752</v>
      </c>
      <c r="O302">
        <f t="shared" si="101"/>
        <v>17770</v>
      </c>
      <c r="P302">
        <f t="shared" si="102"/>
        <v>27600</v>
      </c>
      <c r="Q302">
        <f t="shared" si="103"/>
        <v>2</v>
      </c>
      <c r="R302">
        <f t="shared" si="104"/>
        <v>0</v>
      </c>
      <c r="S302">
        <f t="shared" si="105"/>
        <v>4053</v>
      </c>
      <c r="T302">
        <f t="shared" si="106"/>
        <v>9733</v>
      </c>
      <c r="U302">
        <f t="shared" si="107"/>
        <v>10537</v>
      </c>
      <c r="V302">
        <f t="shared" si="108"/>
        <v>63379</v>
      </c>
      <c r="W302">
        <v>78784</v>
      </c>
      <c r="X302">
        <v>80085</v>
      </c>
      <c r="Y302">
        <f t="shared" si="109"/>
        <v>-1301</v>
      </c>
      <c r="Z302">
        <v>25625</v>
      </c>
      <c r="AB302">
        <v>0</v>
      </c>
      <c r="AC302">
        <v>0</v>
      </c>
      <c r="AD302">
        <v>9000</v>
      </c>
      <c r="AE302">
        <v>2703</v>
      </c>
      <c r="AF302">
        <v>6</v>
      </c>
      <c r="AG302">
        <v>19246</v>
      </c>
      <c r="AH302">
        <v>29049</v>
      </c>
      <c r="AI302">
        <v>907</v>
      </c>
      <c r="AJ302">
        <v>888</v>
      </c>
      <c r="AK302">
        <v>1580</v>
      </c>
      <c r="AL302">
        <v>290</v>
      </c>
      <c r="AM302">
        <v>0</v>
      </c>
      <c r="AN302">
        <v>0</v>
      </c>
      <c r="AO302">
        <v>0</v>
      </c>
      <c r="AP302">
        <v>2479</v>
      </c>
      <c r="AQ302">
        <v>0</v>
      </c>
      <c r="AR302">
        <v>0</v>
      </c>
      <c r="AS302">
        <v>1943</v>
      </c>
      <c r="AT302">
        <v>0</v>
      </c>
      <c r="AU302">
        <v>0</v>
      </c>
      <c r="AV302">
        <v>0</v>
      </c>
      <c r="AW302">
        <v>0</v>
      </c>
      <c r="AX302">
        <v>4390</v>
      </c>
      <c r="AY302">
        <v>0</v>
      </c>
      <c r="AZ302">
        <v>0</v>
      </c>
      <c r="BA302">
        <v>5720</v>
      </c>
      <c r="BB302">
        <v>0</v>
      </c>
      <c r="BC302">
        <v>0</v>
      </c>
      <c r="BD302">
        <v>15686</v>
      </c>
      <c r="BE302">
        <v>0</v>
      </c>
      <c r="BF302">
        <v>4009</v>
      </c>
      <c r="BG302">
        <v>0</v>
      </c>
      <c r="BH302">
        <v>0</v>
      </c>
      <c r="BI302">
        <v>-1331</v>
      </c>
      <c r="BJ302">
        <v>259</v>
      </c>
      <c r="BK302">
        <v>0</v>
      </c>
      <c r="BL302">
        <v>0</v>
      </c>
      <c r="BM302">
        <v>580</v>
      </c>
      <c r="BN302">
        <v>1506</v>
      </c>
      <c r="BO302">
        <v>21478</v>
      </c>
      <c r="BP302">
        <v>16588</v>
      </c>
      <c r="BQ302">
        <v>1686</v>
      </c>
      <c r="BR302">
        <v>17770</v>
      </c>
      <c r="BS302">
        <v>0</v>
      </c>
      <c r="BT302">
        <v>0</v>
      </c>
      <c r="BU302">
        <v>27600</v>
      </c>
      <c r="BV302">
        <v>0</v>
      </c>
      <c r="BW302">
        <v>0</v>
      </c>
      <c r="BX302">
        <v>0</v>
      </c>
      <c r="BY302">
        <v>0</v>
      </c>
      <c r="BZ302">
        <v>0</v>
      </c>
      <c r="CA302">
        <v>2</v>
      </c>
      <c r="CB302">
        <v>0</v>
      </c>
      <c r="CC302">
        <v>0</v>
      </c>
      <c r="CD302">
        <v>0</v>
      </c>
      <c r="CE302">
        <v>0</v>
      </c>
      <c r="CF302">
        <v>0</v>
      </c>
      <c r="CG302">
        <v>4053</v>
      </c>
      <c r="CH302">
        <v>0</v>
      </c>
      <c r="CI302">
        <v>1533</v>
      </c>
      <c r="CJ302">
        <v>0</v>
      </c>
      <c r="CK302">
        <v>8200</v>
      </c>
    </row>
    <row r="303" spans="1:89" x14ac:dyDescent="0.35">
      <c r="A303" t="s">
        <v>285</v>
      </c>
      <c r="B303">
        <f t="shared" si="88"/>
        <v>3201</v>
      </c>
      <c r="C303">
        <f t="shared" si="89"/>
        <v>10241</v>
      </c>
      <c r="D303">
        <f t="shared" si="90"/>
        <v>75583</v>
      </c>
      <c r="E303">
        <f t="shared" si="91"/>
        <v>6726</v>
      </c>
      <c r="F303">
        <f t="shared" si="92"/>
        <v>58</v>
      </c>
      <c r="G303">
        <f t="shared" si="93"/>
        <v>275</v>
      </c>
      <c r="H303">
        <f t="shared" si="94"/>
        <v>0</v>
      </c>
      <c r="I303">
        <f t="shared" si="95"/>
        <v>9754</v>
      </c>
      <c r="J303">
        <f t="shared" si="96"/>
        <v>201</v>
      </c>
      <c r="K303">
        <f t="shared" si="97"/>
        <v>2016</v>
      </c>
      <c r="L303">
        <f t="shared" si="98"/>
        <v>316</v>
      </c>
      <c r="M303">
        <f t="shared" si="99"/>
        <v>5257</v>
      </c>
      <c r="N303">
        <f t="shared" si="100"/>
        <v>28559</v>
      </c>
      <c r="O303">
        <f t="shared" si="101"/>
        <v>24512</v>
      </c>
      <c r="P303">
        <f t="shared" si="102"/>
        <v>46459</v>
      </c>
      <c r="Q303">
        <f t="shared" si="103"/>
        <v>50</v>
      </c>
      <c r="R303">
        <f t="shared" si="104"/>
        <v>0</v>
      </c>
      <c r="S303">
        <f t="shared" si="105"/>
        <v>4818</v>
      </c>
      <c r="T303">
        <f t="shared" si="106"/>
        <v>9228</v>
      </c>
      <c r="U303">
        <f t="shared" si="107"/>
        <v>52633</v>
      </c>
      <c r="V303">
        <f t="shared" si="108"/>
        <v>89025</v>
      </c>
      <c r="W303">
        <v>77229</v>
      </c>
      <c r="X303">
        <v>76162</v>
      </c>
      <c r="Y303">
        <f t="shared" si="109"/>
        <v>1067</v>
      </c>
      <c r="Z303">
        <v>25377</v>
      </c>
      <c r="AB303">
        <v>2897</v>
      </c>
      <c r="AC303">
        <v>304</v>
      </c>
      <c r="AD303">
        <v>0</v>
      </c>
      <c r="AE303">
        <v>10241</v>
      </c>
      <c r="AF303">
        <v>3</v>
      </c>
      <c r="AG303">
        <v>40405</v>
      </c>
      <c r="AH303">
        <v>31946</v>
      </c>
      <c r="AI303">
        <v>26</v>
      </c>
      <c r="AJ303">
        <v>3100</v>
      </c>
      <c r="AK303">
        <v>103</v>
      </c>
      <c r="AL303">
        <v>6726</v>
      </c>
      <c r="AM303">
        <v>0</v>
      </c>
      <c r="AN303">
        <v>0</v>
      </c>
      <c r="AO303">
        <v>48</v>
      </c>
      <c r="AP303">
        <v>10</v>
      </c>
      <c r="AQ303">
        <v>0</v>
      </c>
      <c r="AR303">
        <v>0</v>
      </c>
      <c r="AS303">
        <v>275</v>
      </c>
      <c r="AT303">
        <v>0</v>
      </c>
      <c r="AU303">
        <v>0</v>
      </c>
      <c r="AV303">
        <v>0</v>
      </c>
      <c r="AW303">
        <v>0</v>
      </c>
      <c r="AX303">
        <v>9754</v>
      </c>
      <c r="AY303">
        <v>201</v>
      </c>
      <c r="AZ303">
        <v>0</v>
      </c>
      <c r="BA303">
        <v>292</v>
      </c>
      <c r="BB303">
        <v>0</v>
      </c>
      <c r="BC303">
        <v>0</v>
      </c>
      <c r="BD303">
        <v>0</v>
      </c>
      <c r="BE303">
        <v>0</v>
      </c>
      <c r="BF303">
        <v>1724</v>
      </c>
      <c r="BG303">
        <v>359</v>
      </c>
      <c r="BH303">
        <v>0</v>
      </c>
      <c r="BI303">
        <v>0</v>
      </c>
      <c r="BJ303">
        <v>-43</v>
      </c>
      <c r="BK303">
        <v>0</v>
      </c>
      <c r="BL303">
        <v>0</v>
      </c>
      <c r="BM303">
        <v>207</v>
      </c>
      <c r="BN303">
        <v>5050</v>
      </c>
      <c r="BO303">
        <v>14773</v>
      </c>
      <c r="BP303">
        <v>6737</v>
      </c>
      <c r="BQ303">
        <v>7049</v>
      </c>
      <c r="BR303">
        <v>24512</v>
      </c>
      <c r="BS303">
        <v>0</v>
      </c>
      <c r="BT303">
        <v>0</v>
      </c>
      <c r="BU303">
        <v>46459</v>
      </c>
      <c r="BV303">
        <v>0</v>
      </c>
      <c r="BW303">
        <v>0</v>
      </c>
      <c r="BX303">
        <v>0</v>
      </c>
      <c r="BY303">
        <v>0</v>
      </c>
      <c r="BZ303">
        <v>0</v>
      </c>
      <c r="CA303">
        <v>50</v>
      </c>
      <c r="CB303">
        <v>0</v>
      </c>
      <c r="CC303">
        <v>0</v>
      </c>
      <c r="CD303">
        <v>0</v>
      </c>
      <c r="CE303">
        <v>0</v>
      </c>
      <c r="CF303">
        <v>0</v>
      </c>
      <c r="CG303">
        <v>4818</v>
      </c>
      <c r="CH303">
        <v>0</v>
      </c>
      <c r="CI303">
        <v>1498</v>
      </c>
      <c r="CJ303">
        <v>1655</v>
      </c>
      <c r="CK303">
        <v>6075</v>
      </c>
    </row>
    <row r="304" spans="1:89" x14ac:dyDescent="0.35">
      <c r="A304" t="s">
        <v>286</v>
      </c>
      <c r="B304">
        <f t="shared" si="88"/>
        <v>863</v>
      </c>
      <c r="C304">
        <f t="shared" si="89"/>
        <v>5174</v>
      </c>
      <c r="D304">
        <f t="shared" si="90"/>
        <v>137699</v>
      </c>
      <c r="E304">
        <f t="shared" si="91"/>
        <v>16</v>
      </c>
      <c r="F304">
        <f t="shared" si="92"/>
        <v>0</v>
      </c>
      <c r="G304">
        <f t="shared" si="93"/>
        <v>644</v>
      </c>
      <c r="H304">
        <f t="shared" si="94"/>
        <v>479</v>
      </c>
      <c r="I304">
        <f t="shared" si="95"/>
        <v>-968</v>
      </c>
      <c r="J304">
        <f t="shared" si="96"/>
        <v>0</v>
      </c>
      <c r="K304">
        <f t="shared" si="97"/>
        <v>8402</v>
      </c>
      <c r="L304">
        <f t="shared" si="98"/>
        <v>2476</v>
      </c>
      <c r="M304">
        <f t="shared" si="99"/>
        <v>8718</v>
      </c>
      <c r="N304">
        <f t="shared" si="100"/>
        <v>63710</v>
      </c>
      <c r="O304">
        <f t="shared" si="101"/>
        <v>11008</v>
      </c>
      <c r="P304">
        <f t="shared" si="102"/>
        <v>70837</v>
      </c>
      <c r="Q304">
        <f t="shared" si="103"/>
        <v>0</v>
      </c>
      <c r="R304">
        <f t="shared" si="104"/>
        <v>1000</v>
      </c>
      <c r="S304">
        <f t="shared" si="105"/>
        <v>7029</v>
      </c>
      <c r="T304">
        <f t="shared" si="106"/>
        <v>9918</v>
      </c>
      <c r="U304">
        <f t="shared" si="107"/>
        <v>68065</v>
      </c>
      <c r="V304">
        <f t="shared" si="108"/>
        <v>143736</v>
      </c>
      <c r="W304">
        <v>106446</v>
      </c>
      <c r="X304">
        <v>107601</v>
      </c>
      <c r="Y304">
        <f t="shared" si="109"/>
        <v>-1155</v>
      </c>
      <c r="Z304">
        <v>32356</v>
      </c>
      <c r="AB304">
        <v>0</v>
      </c>
      <c r="AC304">
        <v>863</v>
      </c>
      <c r="AD304">
        <v>0</v>
      </c>
      <c r="AE304">
        <v>5174</v>
      </c>
      <c r="AF304">
        <v>0</v>
      </c>
      <c r="AG304">
        <v>54489</v>
      </c>
      <c r="AH304">
        <v>77306</v>
      </c>
      <c r="AI304">
        <v>433</v>
      </c>
      <c r="AJ304">
        <v>1270</v>
      </c>
      <c r="AK304">
        <v>4201</v>
      </c>
      <c r="AL304">
        <v>16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644</v>
      </c>
      <c r="AT304">
        <v>0</v>
      </c>
      <c r="AU304">
        <v>0</v>
      </c>
      <c r="AV304">
        <v>479</v>
      </c>
      <c r="AW304">
        <v>0</v>
      </c>
      <c r="AX304">
        <v>-968</v>
      </c>
      <c r="AY304">
        <v>0</v>
      </c>
      <c r="AZ304">
        <v>0</v>
      </c>
      <c r="BA304">
        <v>6274</v>
      </c>
      <c r="BB304">
        <v>0</v>
      </c>
      <c r="BC304">
        <v>0</v>
      </c>
      <c r="BD304">
        <v>0</v>
      </c>
      <c r="BE304">
        <v>0</v>
      </c>
      <c r="BF304">
        <v>2128</v>
      </c>
      <c r="BG304">
        <v>1393</v>
      </c>
      <c r="BH304">
        <v>0</v>
      </c>
      <c r="BI304">
        <v>0</v>
      </c>
      <c r="BJ304">
        <v>1083</v>
      </c>
      <c r="BK304">
        <v>0</v>
      </c>
      <c r="BL304">
        <v>0</v>
      </c>
      <c r="BM304">
        <v>0</v>
      </c>
      <c r="BN304">
        <v>8718</v>
      </c>
      <c r="BO304">
        <v>29589</v>
      </c>
      <c r="BP304">
        <v>32171</v>
      </c>
      <c r="BQ304">
        <v>1950</v>
      </c>
      <c r="BR304">
        <v>11008</v>
      </c>
      <c r="BS304">
        <v>0</v>
      </c>
      <c r="BT304">
        <v>0</v>
      </c>
      <c r="BU304">
        <v>70837</v>
      </c>
      <c r="BV304">
        <v>0</v>
      </c>
      <c r="BW304">
        <v>0</v>
      </c>
      <c r="BX304">
        <v>0</v>
      </c>
      <c r="BY304">
        <v>0</v>
      </c>
      <c r="BZ304">
        <v>0</v>
      </c>
      <c r="CA304">
        <v>0</v>
      </c>
      <c r="CB304">
        <v>0</v>
      </c>
      <c r="CC304">
        <v>0</v>
      </c>
      <c r="CD304">
        <v>0</v>
      </c>
      <c r="CE304">
        <v>1000</v>
      </c>
      <c r="CF304">
        <v>0</v>
      </c>
      <c r="CG304">
        <v>7029</v>
      </c>
      <c r="CH304">
        <v>0</v>
      </c>
      <c r="CI304">
        <v>3332</v>
      </c>
      <c r="CJ304">
        <v>1310</v>
      </c>
      <c r="CK304">
        <v>5276</v>
      </c>
    </row>
    <row r="305" spans="1:89" x14ac:dyDescent="0.35">
      <c r="A305" t="s">
        <v>287</v>
      </c>
      <c r="B305">
        <f t="shared" si="88"/>
        <v>0</v>
      </c>
      <c r="C305">
        <f t="shared" si="89"/>
        <v>5051</v>
      </c>
      <c r="D305">
        <f t="shared" si="90"/>
        <v>67933</v>
      </c>
      <c r="E305">
        <f t="shared" si="91"/>
        <v>1680</v>
      </c>
      <c r="F305">
        <f t="shared" si="92"/>
        <v>0</v>
      </c>
      <c r="G305">
        <f t="shared" si="93"/>
        <v>1077</v>
      </c>
      <c r="H305">
        <f t="shared" si="94"/>
        <v>0</v>
      </c>
      <c r="I305">
        <f t="shared" si="95"/>
        <v>16458</v>
      </c>
      <c r="J305">
        <f t="shared" si="96"/>
        <v>375</v>
      </c>
      <c r="K305">
        <f t="shared" si="97"/>
        <v>47076</v>
      </c>
      <c r="L305">
        <f t="shared" si="98"/>
        <v>17</v>
      </c>
      <c r="M305">
        <f t="shared" si="99"/>
        <v>9115</v>
      </c>
      <c r="N305">
        <f t="shared" si="100"/>
        <v>56097</v>
      </c>
      <c r="O305">
        <f t="shared" si="101"/>
        <v>29362</v>
      </c>
      <c r="P305">
        <f t="shared" si="102"/>
        <v>26987</v>
      </c>
      <c r="Q305">
        <f t="shared" si="103"/>
        <v>0</v>
      </c>
      <c r="R305">
        <f t="shared" si="104"/>
        <v>6068</v>
      </c>
      <c r="S305">
        <f t="shared" si="105"/>
        <v>4965</v>
      </c>
      <c r="T305">
        <f t="shared" si="106"/>
        <v>25303</v>
      </c>
      <c r="U305">
        <f t="shared" si="107"/>
        <v>6038</v>
      </c>
      <c r="V305">
        <f t="shared" si="108"/>
        <v>72984</v>
      </c>
      <c r="W305">
        <v>167251</v>
      </c>
      <c r="X305">
        <v>163077</v>
      </c>
      <c r="Y305">
        <f t="shared" si="109"/>
        <v>4174</v>
      </c>
      <c r="Z305">
        <v>46911</v>
      </c>
      <c r="AB305">
        <v>0</v>
      </c>
      <c r="AC305">
        <v>0</v>
      </c>
      <c r="AD305">
        <v>0</v>
      </c>
      <c r="AE305">
        <v>5051</v>
      </c>
      <c r="AF305">
        <v>0</v>
      </c>
      <c r="AG305">
        <v>40566</v>
      </c>
      <c r="AH305">
        <v>26131</v>
      </c>
      <c r="AI305">
        <v>16</v>
      </c>
      <c r="AJ305">
        <v>904</v>
      </c>
      <c r="AK305">
        <v>316</v>
      </c>
      <c r="AL305">
        <v>880</v>
      </c>
      <c r="AM305">
        <v>0</v>
      </c>
      <c r="AN305">
        <v>800</v>
      </c>
      <c r="AO305">
        <v>0</v>
      </c>
      <c r="AP305">
        <v>0</v>
      </c>
      <c r="AQ305">
        <v>0</v>
      </c>
      <c r="AR305">
        <v>0</v>
      </c>
      <c r="AS305">
        <v>1077</v>
      </c>
      <c r="AT305">
        <v>0</v>
      </c>
      <c r="AU305">
        <v>0</v>
      </c>
      <c r="AV305">
        <v>0</v>
      </c>
      <c r="AW305">
        <v>0</v>
      </c>
      <c r="AX305">
        <v>16458</v>
      </c>
      <c r="AY305">
        <v>375</v>
      </c>
      <c r="AZ305">
        <v>0</v>
      </c>
      <c r="BA305">
        <v>8722</v>
      </c>
      <c r="BB305">
        <v>0</v>
      </c>
      <c r="BC305">
        <v>0</v>
      </c>
      <c r="BD305">
        <v>36829</v>
      </c>
      <c r="BE305">
        <v>0</v>
      </c>
      <c r="BF305">
        <v>1525</v>
      </c>
      <c r="BG305">
        <v>0</v>
      </c>
      <c r="BH305">
        <v>0</v>
      </c>
      <c r="BI305">
        <v>0</v>
      </c>
      <c r="BJ305">
        <v>17</v>
      </c>
      <c r="BK305">
        <v>0</v>
      </c>
      <c r="BL305">
        <v>7482</v>
      </c>
      <c r="BM305">
        <v>0</v>
      </c>
      <c r="BN305">
        <v>1633</v>
      </c>
      <c r="BO305">
        <v>16097</v>
      </c>
      <c r="BP305">
        <v>35575</v>
      </c>
      <c r="BQ305">
        <v>4425</v>
      </c>
      <c r="BR305">
        <v>29362</v>
      </c>
      <c r="BS305">
        <v>0</v>
      </c>
      <c r="BT305">
        <v>0</v>
      </c>
      <c r="BU305">
        <v>26987</v>
      </c>
      <c r="BV305">
        <v>0</v>
      </c>
      <c r="BW305">
        <v>0</v>
      </c>
      <c r="BX305">
        <v>0</v>
      </c>
      <c r="BY305">
        <v>0</v>
      </c>
      <c r="BZ305">
        <v>0</v>
      </c>
      <c r="CA305">
        <v>0</v>
      </c>
      <c r="CB305">
        <v>0</v>
      </c>
      <c r="CC305">
        <v>0</v>
      </c>
      <c r="CD305">
        <v>0</v>
      </c>
      <c r="CE305">
        <v>0</v>
      </c>
      <c r="CF305">
        <v>6068</v>
      </c>
      <c r="CG305">
        <v>4965</v>
      </c>
      <c r="CH305">
        <v>0</v>
      </c>
      <c r="CI305">
        <v>20481</v>
      </c>
      <c r="CJ305">
        <v>2771</v>
      </c>
      <c r="CK305">
        <v>2051</v>
      </c>
    </row>
    <row r="306" spans="1:89" x14ac:dyDescent="0.35">
      <c r="A306" t="s">
        <v>288</v>
      </c>
      <c r="B306">
        <f t="shared" si="88"/>
        <v>6</v>
      </c>
      <c r="C306">
        <f t="shared" si="89"/>
        <v>1519</v>
      </c>
      <c r="D306">
        <f t="shared" si="90"/>
        <v>44469</v>
      </c>
      <c r="E306">
        <f t="shared" si="91"/>
        <v>16</v>
      </c>
      <c r="F306">
        <f t="shared" si="92"/>
        <v>0</v>
      </c>
      <c r="G306">
        <f t="shared" si="93"/>
        <v>925</v>
      </c>
      <c r="H306">
        <f t="shared" si="94"/>
        <v>0</v>
      </c>
      <c r="I306">
        <f t="shared" si="95"/>
        <v>5253</v>
      </c>
      <c r="J306">
        <f t="shared" si="96"/>
        <v>0</v>
      </c>
      <c r="K306">
        <f t="shared" si="97"/>
        <v>11476</v>
      </c>
      <c r="L306">
        <f t="shared" si="98"/>
        <v>102</v>
      </c>
      <c r="M306">
        <f t="shared" si="99"/>
        <v>748</v>
      </c>
      <c r="N306">
        <f t="shared" si="100"/>
        <v>12103</v>
      </c>
      <c r="O306">
        <f t="shared" si="101"/>
        <v>19431</v>
      </c>
      <c r="P306">
        <f t="shared" si="102"/>
        <v>22012</v>
      </c>
      <c r="Q306">
        <f t="shared" si="103"/>
        <v>11</v>
      </c>
      <c r="R306">
        <f t="shared" si="104"/>
        <v>0</v>
      </c>
      <c r="S306">
        <f t="shared" si="105"/>
        <v>6407</v>
      </c>
      <c r="T306">
        <f t="shared" si="106"/>
        <v>4551</v>
      </c>
      <c r="U306">
        <f t="shared" si="107"/>
        <v>19730</v>
      </c>
      <c r="V306">
        <f t="shared" si="108"/>
        <v>45994</v>
      </c>
      <c r="W306">
        <v>47573</v>
      </c>
      <c r="X306">
        <v>47903</v>
      </c>
      <c r="Y306">
        <f t="shared" si="109"/>
        <v>-330</v>
      </c>
      <c r="Z306">
        <v>17988</v>
      </c>
      <c r="AB306">
        <v>0</v>
      </c>
      <c r="AC306">
        <v>6</v>
      </c>
      <c r="AD306">
        <v>0</v>
      </c>
      <c r="AE306">
        <v>1519</v>
      </c>
      <c r="AF306">
        <v>0</v>
      </c>
      <c r="AG306">
        <v>17671</v>
      </c>
      <c r="AH306">
        <v>24921</v>
      </c>
      <c r="AI306">
        <v>0</v>
      </c>
      <c r="AJ306">
        <v>55</v>
      </c>
      <c r="AK306">
        <v>1822</v>
      </c>
      <c r="AL306">
        <v>16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925</v>
      </c>
      <c r="AT306">
        <v>0</v>
      </c>
      <c r="AU306">
        <v>0</v>
      </c>
      <c r="AV306">
        <v>0</v>
      </c>
      <c r="AW306">
        <v>0</v>
      </c>
      <c r="AX306">
        <v>5253</v>
      </c>
      <c r="AY306">
        <v>0</v>
      </c>
      <c r="AZ306">
        <v>0</v>
      </c>
      <c r="BA306">
        <v>4865</v>
      </c>
      <c r="BB306">
        <v>0</v>
      </c>
      <c r="BC306">
        <v>0</v>
      </c>
      <c r="BD306">
        <v>3983</v>
      </c>
      <c r="BE306">
        <v>0</v>
      </c>
      <c r="BF306">
        <v>2628</v>
      </c>
      <c r="BG306">
        <v>0</v>
      </c>
      <c r="BH306">
        <v>0</v>
      </c>
      <c r="BI306">
        <v>0</v>
      </c>
      <c r="BJ306">
        <v>102</v>
      </c>
      <c r="BK306">
        <v>0</v>
      </c>
      <c r="BL306">
        <v>0</v>
      </c>
      <c r="BM306">
        <v>0</v>
      </c>
      <c r="BN306">
        <v>748</v>
      </c>
      <c r="BO306">
        <v>6131</v>
      </c>
      <c r="BP306">
        <v>5562</v>
      </c>
      <c r="BQ306">
        <v>410</v>
      </c>
      <c r="BR306">
        <v>19431</v>
      </c>
      <c r="BS306">
        <v>0</v>
      </c>
      <c r="BT306">
        <v>0</v>
      </c>
      <c r="BU306">
        <v>22012</v>
      </c>
      <c r="BV306">
        <v>0</v>
      </c>
      <c r="BW306">
        <v>0</v>
      </c>
      <c r="BX306">
        <v>0</v>
      </c>
      <c r="BY306">
        <v>0</v>
      </c>
      <c r="BZ306">
        <v>0</v>
      </c>
      <c r="CA306">
        <v>11</v>
      </c>
      <c r="CB306">
        <v>0</v>
      </c>
      <c r="CC306">
        <v>0</v>
      </c>
      <c r="CD306">
        <v>0</v>
      </c>
      <c r="CE306">
        <v>0</v>
      </c>
      <c r="CF306">
        <v>0</v>
      </c>
      <c r="CG306">
        <v>6407</v>
      </c>
      <c r="CH306">
        <v>0</v>
      </c>
      <c r="CI306">
        <v>0</v>
      </c>
      <c r="CJ306">
        <v>0</v>
      </c>
      <c r="CK306">
        <v>4551</v>
      </c>
    </row>
    <row r="307" spans="1:89" x14ac:dyDescent="0.35">
      <c r="A307" t="s">
        <v>289</v>
      </c>
      <c r="B307">
        <f t="shared" si="88"/>
        <v>360</v>
      </c>
      <c r="C307">
        <f t="shared" si="89"/>
        <v>46440</v>
      </c>
      <c r="D307">
        <f t="shared" si="90"/>
        <v>195159</v>
      </c>
      <c r="E307">
        <f t="shared" si="91"/>
        <v>4992</v>
      </c>
      <c r="F307">
        <f t="shared" si="92"/>
        <v>9378</v>
      </c>
      <c r="G307">
        <f t="shared" si="93"/>
        <v>8459</v>
      </c>
      <c r="H307">
        <f t="shared" si="94"/>
        <v>0</v>
      </c>
      <c r="I307">
        <f t="shared" si="95"/>
        <v>3979</v>
      </c>
      <c r="J307">
        <f t="shared" si="96"/>
        <v>0</v>
      </c>
      <c r="K307">
        <f t="shared" si="97"/>
        <v>-56546</v>
      </c>
      <c r="L307">
        <f t="shared" si="98"/>
        <v>1608</v>
      </c>
      <c r="M307">
        <f t="shared" si="99"/>
        <v>74050</v>
      </c>
      <c r="N307">
        <f t="shared" si="100"/>
        <v>111432</v>
      </c>
      <c r="O307">
        <f t="shared" si="101"/>
        <v>16801</v>
      </c>
      <c r="P307">
        <f t="shared" si="102"/>
        <v>120843</v>
      </c>
      <c r="Q307">
        <f t="shared" si="103"/>
        <v>0</v>
      </c>
      <c r="R307">
        <f t="shared" si="104"/>
        <v>0</v>
      </c>
      <c r="S307">
        <f t="shared" si="105"/>
        <v>9595</v>
      </c>
      <c r="T307">
        <f t="shared" si="106"/>
        <v>29209</v>
      </c>
      <c r="U307">
        <f t="shared" si="107"/>
        <v>122698</v>
      </c>
      <c r="V307">
        <f t="shared" si="108"/>
        <v>241959</v>
      </c>
      <c r="W307">
        <v>183745</v>
      </c>
      <c r="X307">
        <v>189089</v>
      </c>
      <c r="Y307">
        <f t="shared" si="109"/>
        <v>-5344</v>
      </c>
      <c r="Z307">
        <v>50302</v>
      </c>
      <c r="AB307">
        <v>0</v>
      </c>
      <c r="AC307">
        <v>360</v>
      </c>
      <c r="AD307">
        <v>0</v>
      </c>
      <c r="AE307">
        <v>46440</v>
      </c>
      <c r="AF307">
        <v>164</v>
      </c>
      <c r="AG307">
        <v>87996</v>
      </c>
      <c r="AH307">
        <v>94366</v>
      </c>
      <c r="AI307">
        <v>1705</v>
      </c>
      <c r="AJ307">
        <v>5126</v>
      </c>
      <c r="AK307">
        <v>5802</v>
      </c>
      <c r="AL307">
        <v>4992</v>
      </c>
      <c r="AM307">
        <v>0</v>
      </c>
      <c r="AN307">
        <v>0</v>
      </c>
      <c r="AO307">
        <v>4939</v>
      </c>
      <c r="AP307">
        <v>4439</v>
      </c>
      <c r="AQ307">
        <v>0</v>
      </c>
      <c r="AR307">
        <v>0</v>
      </c>
      <c r="AS307">
        <v>8459</v>
      </c>
      <c r="AT307">
        <v>0</v>
      </c>
      <c r="AU307">
        <v>0</v>
      </c>
      <c r="AV307">
        <v>0</v>
      </c>
      <c r="AW307">
        <v>0</v>
      </c>
      <c r="AX307">
        <v>3979</v>
      </c>
      <c r="AY307">
        <v>0</v>
      </c>
      <c r="AZ307">
        <v>0</v>
      </c>
      <c r="BA307">
        <v>-60827</v>
      </c>
      <c r="BB307">
        <v>0</v>
      </c>
      <c r="BC307">
        <v>0</v>
      </c>
      <c r="BD307">
        <v>0</v>
      </c>
      <c r="BE307">
        <v>0</v>
      </c>
      <c r="BF307">
        <v>4281</v>
      </c>
      <c r="BG307">
        <v>0</v>
      </c>
      <c r="BH307">
        <v>0</v>
      </c>
      <c r="BI307">
        <v>0</v>
      </c>
      <c r="BJ307">
        <v>1608</v>
      </c>
      <c r="BK307">
        <v>0</v>
      </c>
      <c r="BL307">
        <v>295</v>
      </c>
      <c r="BM307">
        <v>1129</v>
      </c>
      <c r="BN307">
        <v>72626</v>
      </c>
      <c r="BO307">
        <v>30534</v>
      </c>
      <c r="BP307">
        <v>72571</v>
      </c>
      <c r="BQ307">
        <v>8327</v>
      </c>
      <c r="BR307">
        <v>16801</v>
      </c>
      <c r="BS307">
        <v>0</v>
      </c>
      <c r="BT307">
        <v>0</v>
      </c>
      <c r="BU307">
        <v>120693</v>
      </c>
      <c r="BV307">
        <v>0</v>
      </c>
      <c r="BW307">
        <v>150</v>
      </c>
      <c r="BX307">
        <v>0</v>
      </c>
      <c r="BY307">
        <v>0</v>
      </c>
      <c r="BZ307">
        <v>0</v>
      </c>
      <c r="CA307">
        <v>0</v>
      </c>
      <c r="CB307">
        <v>0</v>
      </c>
      <c r="CC307">
        <v>0</v>
      </c>
      <c r="CD307">
        <v>0</v>
      </c>
      <c r="CE307">
        <v>0</v>
      </c>
      <c r="CF307">
        <v>0</v>
      </c>
      <c r="CG307">
        <v>9595</v>
      </c>
      <c r="CH307">
        <v>0</v>
      </c>
      <c r="CI307">
        <v>0</v>
      </c>
      <c r="CJ307">
        <v>11803</v>
      </c>
      <c r="CK307">
        <v>17406</v>
      </c>
    </row>
    <row r="308" spans="1:89" x14ac:dyDescent="0.35">
      <c r="A308" t="s">
        <v>290</v>
      </c>
      <c r="B308">
        <f t="shared" si="88"/>
        <v>152</v>
      </c>
      <c r="C308">
        <f t="shared" si="89"/>
        <v>11255</v>
      </c>
      <c r="D308">
        <f t="shared" si="90"/>
        <v>124423</v>
      </c>
      <c r="E308">
        <f t="shared" si="91"/>
        <v>5168</v>
      </c>
      <c r="F308">
        <f t="shared" si="92"/>
        <v>0</v>
      </c>
      <c r="G308">
        <f t="shared" si="93"/>
        <v>790</v>
      </c>
      <c r="H308">
        <f t="shared" si="94"/>
        <v>0</v>
      </c>
      <c r="I308">
        <f t="shared" si="95"/>
        <v>19746</v>
      </c>
      <c r="J308">
        <f t="shared" si="96"/>
        <v>2</v>
      </c>
      <c r="K308">
        <f t="shared" si="97"/>
        <v>26499</v>
      </c>
      <c r="L308">
        <f t="shared" si="98"/>
        <v>235</v>
      </c>
      <c r="M308">
        <f t="shared" si="99"/>
        <v>4454</v>
      </c>
      <c r="N308">
        <f t="shared" si="100"/>
        <v>90519</v>
      </c>
      <c r="O308">
        <f t="shared" si="101"/>
        <v>16784</v>
      </c>
      <c r="P308">
        <f t="shared" si="102"/>
        <v>71584</v>
      </c>
      <c r="Q308">
        <f t="shared" si="103"/>
        <v>0</v>
      </c>
      <c r="R308">
        <f t="shared" si="104"/>
        <v>0</v>
      </c>
      <c r="S308">
        <f t="shared" si="105"/>
        <v>5244</v>
      </c>
      <c r="T308">
        <f t="shared" si="106"/>
        <v>8592</v>
      </c>
      <c r="U308">
        <f t="shared" si="107"/>
        <v>53442</v>
      </c>
      <c r="V308">
        <f t="shared" si="108"/>
        <v>135830</v>
      </c>
      <c r="W308">
        <v>106117</v>
      </c>
      <c r="X308">
        <v>97215</v>
      </c>
      <c r="Y308">
        <f t="shared" si="109"/>
        <v>8902</v>
      </c>
      <c r="Z308">
        <v>34000</v>
      </c>
      <c r="AB308">
        <v>0</v>
      </c>
      <c r="AC308">
        <v>0</v>
      </c>
      <c r="AD308">
        <v>152</v>
      </c>
      <c r="AE308">
        <v>11255</v>
      </c>
      <c r="AF308">
        <v>0</v>
      </c>
      <c r="AG308">
        <v>54641</v>
      </c>
      <c r="AH308">
        <v>58948</v>
      </c>
      <c r="AI308">
        <v>1194</v>
      </c>
      <c r="AJ308">
        <v>9640</v>
      </c>
      <c r="AK308">
        <v>0</v>
      </c>
      <c r="AL308">
        <v>5115</v>
      </c>
      <c r="AM308">
        <v>0</v>
      </c>
      <c r="AN308">
        <v>53</v>
      </c>
      <c r="AO308">
        <v>0</v>
      </c>
      <c r="AP308">
        <v>0</v>
      </c>
      <c r="AQ308">
        <v>0</v>
      </c>
      <c r="AR308">
        <v>0</v>
      </c>
      <c r="AS308">
        <v>790</v>
      </c>
      <c r="AT308">
        <v>0</v>
      </c>
      <c r="AU308">
        <v>0</v>
      </c>
      <c r="AV308">
        <v>0</v>
      </c>
      <c r="AW308">
        <v>0</v>
      </c>
      <c r="AX308">
        <v>19746</v>
      </c>
      <c r="AY308">
        <v>2</v>
      </c>
      <c r="AZ308">
        <v>0</v>
      </c>
      <c r="BA308">
        <v>2770</v>
      </c>
      <c r="BB308">
        <v>0</v>
      </c>
      <c r="BC308">
        <v>0</v>
      </c>
      <c r="BD308">
        <v>18391</v>
      </c>
      <c r="BE308">
        <v>0</v>
      </c>
      <c r="BF308">
        <v>5338</v>
      </c>
      <c r="BG308">
        <v>0</v>
      </c>
      <c r="BH308">
        <v>0</v>
      </c>
      <c r="BI308">
        <v>0</v>
      </c>
      <c r="BJ308">
        <v>235</v>
      </c>
      <c r="BK308">
        <v>0</v>
      </c>
      <c r="BL308">
        <v>0</v>
      </c>
      <c r="BM308">
        <v>0</v>
      </c>
      <c r="BN308">
        <v>4454</v>
      </c>
      <c r="BO308">
        <v>24097</v>
      </c>
      <c r="BP308">
        <v>61199</v>
      </c>
      <c r="BQ308">
        <v>5223</v>
      </c>
      <c r="BR308">
        <v>16784</v>
      </c>
      <c r="BS308">
        <v>0</v>
      </c>
      <c r="BT308">
        <v>1990</v>
      </c>
      <c r="BU308">
        <v>69594</v>
      </c>
      <c r="BV308">
        <v>0</v>
      </c>
      <c r="BW308">
        <v>0</v>
      </c>
      <c r="BX308">
        <v>0</v>
      </c>
      <c r="BY308">
        <v>0</v>
      </c>
      <c r="BZ308">
        <v>0</v>
      </c>
      <c r="CA308">
        <v>0</v>
      </c>
      <c r="CB308">
        <v>0</v>
      </c>
      <c r="CC308">
        <v>0</v>
      </c>
      <c r="CD308">
        <v>0</v>
      </c>
      <c r="CE308">
        <v>0</v>
      </c>
      <c r="CF308">
        <v>0</v>
      </c>
      <c r="CG308">
        <v>5244</v>
      </c>
      <c r="CH308">
        <v>0</v>
      </c>
      <c r="CI308">
        <v>1689</v>
      </c>
      <c r="CJ308">
        <v>0</v>
      </c>
      <c r="CK308">
        <v>6903</v>
      </c>
    </row>
    <row r="309" spans="1:89" x14ac:dyDescent="0.35">
      <c r="A309" t="s">
        <v>291</v>
      </c>
      <c r="B309">
        <f t="shared" si="88"/>
        <v>12984</v>
      </c>
      <c r="C309">
        <f t="shared" si="89"/>
        <v>5481</v>
      </c>
      <c r="D309">
        <f t="shared" si="90"/>
        <v>67368</v>
      </c>
      <c r="E309">
        <f t="shared" si="91"/>
        <v>963</v>
      </c>
      <c r="F309">
        <f t="shared" si="92"/>
        <v>3101</v>
      </c>
      <c r="G309">
        <f t="shared" si="93"/>
        <v>2351</v>
      </c>
      <c r="H309">
        <f t="shared" si="94"/>
        <v>0</v>
      </c>
      <c r="I309">
        <f t="shared" si="95"/>
        <v>687</v>
      </c>
      <c r="J309">
        <f t="shared" si="96"/>
        <v>969</v>
      </c>
      <c r="K309">
        <f t="shared" si="97"/>
        <v>41159</v>
      </c>
      <c r="L309">
        <f t="shared" si="98"/>
        <v>-624</v>
      </c>
      <c r="M309">
        <f t="shared" si="99"/>
        <v>12988</v>
      </c>
      <c r="N309">
        <f t="shared" si="100"/>
        <v>66778</v>
      </c>
      <c r="O309">
        <f t="shared" si="101"/>
        <v>11078</v>
      </c>
      <c r="P309">
        <f t="shared" si="102"/>
        <v>51802</v>
      </c>
      <c r="Q309">
        <f t="shared" si="103"/>
        <v>2</v>
      </c>
      <c r="R309">
        <f t="shared" si="104"/>
        <v>0</v>
      </c>
      <c r="S309">
        <f t="shared" si="105"/>
        <v>6931</v>
      </c>
      <c r="T309">
        <f t="shared" si="106"/>
        <v>10848</v>
      </c>
      <c r="U309">
        <f t="shared" si="107"/>
        <v>10608</v>
      </c>
      <c r="V309">
        <f t="shared" si="108"/>
        <v>85833</v>
      </c>
      <c r="W309">
        <v>147771</v>
      </c>
      <c r="X309">
        <v>138309</v>
      </c>
      <c r="Y309">
        <f t="shared" si="109"/>
        <v>9462</v>
      </c>
      <c r="Z309">
        <v>42579</v>
      </c>
      <c r="AB309">
        <v>0</v>
      </c>
      <c r="AC309">
        <v>0</v>
      </c>
      <c r="AD309">
        <v>12984</v>
      </c>
      <c r="AE309">
        <v>5481</v>
      </c>
      <c r="AF309">
        <v>0</v>
      </c>
      <c r="AG309">
        <v>27878</v>
      </c>
      <c r="AH309">
        <v>35478</v>
      </c>
      <c r="AI309">
        <v>166</v>
      </c>
      <c r="AJ309">
        <v>2528</v>
      </c>
      <c r="AK309">
        <v>1318</v>
      </c>
      <c r="AL309">
        <v>963</v>
      </c>
      <c r="AM309">
        <v>0</v>
      </c>
      <c r="AN309">
        <v>0</v>
      </c>
      <c r="AO309">
        <v>0</v>
      </c>
      <c r="AP309">
        <v>3101</v>
      </c>
      <c r="AQ309">
        <v>0</v>
      </c>
      <c r="AR309">
        <v>0</v>
      </c>
      <c r="AS309">
        <v>2351</v>
      </c>
      <c r="AT309">
        <v>0</v>
      </c>
      <c r="AU309">
        <v>0</v>
      </c>
      <c r="AV309">
        <v>0</v>
      </c>
      <c r="AW309">
        <v>0</v>
      </c>
      <c r="AX309">
        <v>687</v>
      </c>
      <c r="AY309">
        <v>969</v>
      </c>
      <c r="AZ309">
        <v>0</v>
      </c>
      <c r="BA309">
        <v>-532</v>
      </c>
      <c r="BB309">
        <v>0</v>
      </c>
      <c r="BC309">
        <v>0</v>
      </c>
      <c r="BD309">
        <v>0</v>
      </c>
      <c r="BE309">
        <v>37060</v>
      </c>
      <c r="BF309">
        <v>4631</v>
      </c>
      <c r="BG309">
        <v>0</v>
      </c>
      <c r="BH309">
        <v>0</v>
      </c>
      <c r="BI309">
        <v>-1118</v>
      </c>
      <c r="BJ309">
        <v>494</v>
      </c>
      <c r="BK309">
        <v>0</v>
      </c>
      <c r="BL309">
        <v>1078</v>
      </c>
      <c r="BM309">
        <v>2703</v>
      </c>
      <c r="BN309">
        <v>9207</v>
      </c>
      <c r="BO309">
        <v>19788</v>
      </c>
      <c r="BP309">
        <v>33106</v>
      </c>
      <c r="BQ309">
        <v>13884</v>
      </c>
      <c r="BR309">
        <v>11078</v>
      </c>
      <c r="BS309">
        <v>0</v>
      </c>
      <c r="BT309">
        <v>0</v>
      </c>
      <c r="BU309">
        <v>40402</v>
      </c>
      <c r="BV309">
        <v>0</v>
      </c>
      <c r="BW309">
        <v>11400</v>
      </c>
      <c r="BX309">
        <v>0</v>
      </c>
      <c r="BY309">
        <v>0</v>
      </c>
      <c r="BZ309">
        <v>0</v>
      </c>
      <c r="CA309">
        <v>2</v>
      </c>
      <c r="CB309">
        <v>0</v>
      </c>
      <c r="CC309">
        <v>0</v>
      </c>
      <c r="CD309">
        <v>0</v>
      </c>
      <c r="CE309">
        <v>0</v>
      </c>
      <c r="CF309">
        <v>0</v>
      </c>
      <c r="CG309">
        <v>6931</v>
      </c>
      <c r="CH309">
        <v>0</v>
      </c>
      <c r="CI309">
        <v>5831</v>
      </c>
      <c r="CJ309">
        <v>1489</v>
      </c>
      <c r="CK309">
        <v>3528</v>
      </c>
    </row>
    <row r="310" spans="1:89" x14ac:dyDescent="0.35">
      <c r="A310" t="s">
        <v>292</v>
      </c>
      <c r="B310">
        <f t="shared" si="88"/>
        <v>41</v>
      </c>
      <c r="C310">
        <f t="shared" si="89"/>
        <v>587</v>
      </c>
      <c r="D310">
        <f t="shared" si="90"/>
        <v>55432</v>
      </c>
      <c r="E310">
        <f t="shared" si="91"/>
        <v>454</v>
      </c>
      <c r="F310">
        <f t="shared" si="92"/>
        <v>2829</v>
      </c>
      <c r="G310">
        <f t="shared" si="93"/>
        <v>2066</v>
      </c>
      <c r="H310">
        <f t="shared" si="94"/>
        <v>0</v>
      </c>
      <c r="I310">
        <f t="shared" si="95"/>
        <v>0</v>
      </c>
      <c r="J310">
        <f t="shared" si="96"/>
        <v>0</v>
      </c>
      <c r="K310">
        <f t="shared" si="97"/>
        <v>29254</v>
      </c>
      <c r="L310">
        <f t="shared" si="98"/>
        <v>106</v>
      </c>
      <c r="M310">
        <f t="shared" si="99"/>
        <v>5409</v>
      </c>
      <c r="N310">
        <f t="shared" si="100"/>
        <v>58439</v>
      </c>
      <c r="O310">
        <f t="shared" si="101"/>
        <v>20560</v>
      </c>
      <c r="P310">
        <f t="shared" si="102"/>
        <v>0</v>
      </c>
      <c r="Q310">
        <f t="shared" si="103"/>
        <v>181</v>
      </c>
      <c r="R310">
        <f t="shared" si="104"/>
        <v>0</v>
      </c>
      <c r="S310">
        <f t="shared" si="105"/>
        <v>8593</v>
      </c>
      <c r="T310">
        <f t="shared" si="106"/>
        <v>8406</v>
      </c>
      <c r="U310">
        <f t="shared" si="107"/>
        <v>-22484</v>
      </c>
      <c r="V310">
        <f t="shared" si="108"/>
        <v>56060</v>
      </c>
      <c r="W310">
        <v>85961</v>
      </c>
      <c r="X310">
        <v>88481</v>
      </c>
      <c r="Y310">
        <f t="shared" si="109"/>
        <v>-2520</v>
      </c>
      <c r="Z310">
        <v>27100</v>
      </c>
      <c r="AB310">
        <v>0</v>
      </c>
      <c r="AC310">
        <v>43</v>
      </c>
      <c r="AD310">
        <v>-2</v>
      </c>
      <c r="AE310">
        <v>587</v>
      </c>
      <c r="AF310">
        <v>0</v>
      </c>
      <c r="AG310">
        <v>40893</v>
      </c>
      <c r="AH310">
        <v>12551</v>
      </c>
      <c r="AI310">
        <v>535</v>
      </c>
      <c r="AJ310">
        <v>28</v>
      </c>
      <c r="AK310">
        <v>1425</v>
      </c>
      <c r="AL310">
        <v>454</v>
      </c>
      <c r="AM310">
        <v>0</v>
      </c>
      <c r="AN310">
        <v>0</v>
      </c>
      <c r="AO310">
        <v>0</v>
      </c>
      <c r="AP310">
        <v>2829</v>
      </c>
      <c r="AQ310">
        <v>0</v>
      </c>
      <c r="AR310">
        <v>0</v>
      </c>
      <c r="AS310">
        <v>2066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7312</v>
      </c>
      <c r="BB310">
        <v>0</v>
      </c>
      <c r="BC310">
        <v>0</v>
      </c>
      <c r="BD310">
        <v>18179</v>
      </c>
      <c r="BE310">
        <v>322</v>
      </c>
      <c r="BF310">
        <v>3441</v>
      </c>
      <c r="BG310">
        <v>0</v>
      </c>
      <c r="BH310">
        <v>0</v>
      </c>
      <c r="BI310">
        <v>0</v>
      </c>
      <c r="BJ310">
        <v>106</v>
      </c>
      <c r="BK310">
        <v>0</v>
      </c>
      <c r="BL310">
        <v>426</v>
      </c>
      <c r="BM310">
        <v>420</v>
      </c>
      <c r="BN310">
        <v>4563</v>
      </c>
      <c r="BO310">
        <v>52901</v>
      </c>
      <c r="BP310">
        <v>6458</v>
      </c>
      <c r="BQ310">
        <v>-920</v>
      </c>
      <c r="BR310">
        <v>20560</v>
      </c>
      <c r="BS310">
        <v>0</v>
      </c>
      <c r="BT310">
        <v>0</v>
      </c>
      <c r="BU310">
        <v>0</v>
      </c>
      <c r="BV310">
        <v>0</v>
      </c>
      <c r="BW310">
        <v>0</v>
      </c>
      <c r="BX310">
        <v>0</v>
      </c>
      <c r="BY310">
        <v>0</v>
      </c>
      <c r="BZ310">
        <v>166</v>
      </c>
      <c r="CA310">
        <v>15</v>
      </c>
      <c r="CB310">
        <v>0</v>
      </c>
      <c r="CC310">
        <v>0</v>
      </c>
      <c r="CD310">
        <v>0</v>
      </c>
      <c r="CE310">
        <v>0</v>
      </c>
      <c r="CF310">
        <v>0</v>
      </c>
      <c r="CG310">
        <v>8593</v>
      </c>
      <c r="CH310">
        <v>0</v>
      </c>
      <c r="CI310">
        <v>3665</v>
      </c>
      <c r="CJ310">
        <v>23</v>
      </c>
      <c r="CK310">
        <v>4718</v>
      </c>
    </row>
    <row r="311" spans="1:89" x14ac:dyDescent="0.35">
      <c r="A311" t="s">
        <v>293</v>
      </c>
      <c r="B311">
        <f t="shared" si="88"/>
        <v>858</v>
      </c>
      <c r="C311">
        <f t="shared" si="89"/>
        <v>1698</v>
      </c>
      <c r="D311">
        <f t="shared" si="90"/>
        <v>36641</v>
      </c>
      <c r="E311">
        <f t="shared" si="91"/>
        <v>562</v>
      </c>
      <c r="F311">
        <f t="shared" si="92"/>
        <v>0</v>
      </c>
      <c r="G311">
        <f t="shared" si="93"/>
        <v>1218</v>
      </c>
      <c r="H311">
        <f t="shared" si="94"/>
        <v>0</v>
      </c>
      <c r="I311">
        <f t="shared" si="95"/>
        <v>19421</v>
      </c>
      <c r="J311">
        <f t="shared" si="96"/>
        <v>0</v>
      </c>
      <c r="K311">
        <f t="shared" si="97"/>
        <v>5463</v>
      </c>
      <c r="L311">
        <f t="shared" si="98"/>
        <v>2279</v>
      </c>
      <c r="M311">
        <f t="shared" si="99"/>
        <v>7971</v>
      </c>
      <c r="N311">
        <f t="shared" si="100"/>
        <v>18657</v>
      </c>
      <c r="O311">
        <f t="shared" si="101"/>
        <v>5616</v>
      </c>
      <c r="P311">
        <f t="shared" si="102"/>
        <v>34400</v>
      </c>
      <c r="Q311">
        <f t="shared" si="103"/>
        <v>85</v>
      </c>
      <c r="R311">
        <f t="shared" si="104"/>
        <v>4609</v>
      </c>
      <c r="S311">
        <f t="shared" si="105"/>
        <v>2529</v>
      </c>
      <c r="T311">
        <f t="shared" si="106"/>
        <v>10215</v>
      </c>
      <c r="U311">
        <f t="shared" si="107"/>
        <v>34907</v>
      </c>
      <c r="V311">
        <f t="shared" si="108"/>
        <v>39197</v>
      </c>
      <c r="W311">
        <v>62990</v>
      </c>
      <c r="X311">
        <v>61344</v>
      </c>
      <c r="Y311">
        <f t="shared" si="109"/>
        <v>1646</v>
      </c>
      <c r="Z311">
        <v>17525</v>
      </c>
      <c r="AB311">
        <v>0</v>
      </c>
      <c r="AC311">
        <v>371</v>
      </c>
      <c r="AD311">
        <v>487</v>
      </c>
      <c r="AE311">
        <v>1698</v>
      </c>
      <c r="AF311">
        <v>2036</v>
      </c>
      <c r="AG311">
        <v>20396</v>
      </c>
      <c r="AH311">
        <v>11448</v>
      </c>
      <c r="AI311">
        <v>565</v>
      </c>
      <c r="AJ311">
        <v>951</v>
      </c>
      <c r="AK311">
        <v>1245</v>
      </c>
      <c r="AL311">
        <v>562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1218</v>
      </c>
      <c r="AT311">
        <v>0</v>
      </c>
      <c r="AU311">
        <v>0</v>
      </c>
      <c r="AV311">
        <v>0</v>
      </c>
      <c r="AW311">
        <v>0</v>
      </c>
      <c r="AX311">
        <v>19421</v>
      </c>
      <c r="AY311">
        <v>0</v>
      </c>
      <c r="AZ311">
        <v>0</v>
      </c>
      <c r="BA311">
        <v>2262</v>
      </c>
      <c r="BB311">
        <v>0</v>
      </c>
      <c r="BC311">
        <v>0</v>
      </c>
      <c r="BD311">
        <v>0</v>
      </c>
      <c r="BE311">
        <v>512</v>
      </c>
      <c r="BF311">
        <v>2689</v>
      </c>
      <c r="BG311">
        <v>2275</v>
      </c>
      <c r="BH311">
        <v>0</v>
      </c>
      <c r="BI311">
        <v>0</v>
      </c>
      <c r="BJ311">
        <v>4</v>
      </c>
      <c r="BK311">
        <v>0</v>
      </c>
      <c r="BL311">
        <v>1387</v>
      </c>
      <c r="BM311">
        <v>1400</v>
      </c>
      <c r="BN311">
        <v>5184</v>
      </c>
      <c r="BO311">
        <v>8100</v>
      </c>
      <c r="BP311">
        <v>8069</v>
      </c>
      <c r="BQ311">
        <v>2488</v>
      </c>
      <c r="BR311">
        <v>5616</v>
      </c>
      <c r="BS311">
        <v>0</v>
      </c>
      <c r="BT311">
        <v>0</v>
      </c>
      <c r="BU311">
        <v>34400</v>
      </c>
      <c r="BV311">
        <v>0</v>
      </c>
      <c r="BW311">
        <v>0</v>
      </c>
      <c r="BX311">
        <v>0</v>
      </c>
      <c r="BY311">
        <v>0</v>
      </c>
      <c r="BZ311">
        <v>0</v>
      </c>
      <c r="CA311">
        <v>85</v>
      </c>
      <c r="CB311">
        <v>0</v>
      </c>
      <c r="CC311">
        <v>0</v>
      </c>
      <c r="CD311">
        <v>0</v>
      </c>
      <c r="CE311">
        <v>4500</v>
      </c>
      <c r="CF311">
        <v>109</v>
      </c>
      <c r="CG311">
        <v>2529</v>
      </c>
      <c r="CH311">
        <v>0</v>
      </c>
      <c r="CI311">
        <v>4239</v>
      </c>
      <c r="CJ311">
        <v>42</v>
      </c>
      <c r="CK311">
        <v>5934</v>
      </c>
    </row>
    <row r="312" spans="1:89" x14ac:dyDescent="0.35">
      <c r="A312" t="s">
        <v>294</v>
      </c>
      <c r="B312">
        <f t="shared" si="88"/>
        <v>1639</v>
      </c>
      <c r="C312">
        <f t="shared" si="89"/>
        <v>34201</v>
      </c>
      <c r="D312">
        <f t="shared" si="90"/>
        <v>152467</v>
      </c>
      <c r="E312">
        <f t="shared" si="91"/>
        <v>293</v>
      </c>
      <c r="F312">
        <f t="shared" si="92"/>
        <v>11716</v>
      </c>
      <c r="G312">
        <f t="shared" si="93"/>
        <v>2286</v>
      </c>
      <c r="H312">
        <f t="shared" si="94"/>
        <v>0</v>
      </c>
      <c r="I312">
        <f t="shared" si="95"/>
        <v>12798</v>
      </c>
      <c r="J312">
        <f t="shared" si="96"/>
        <v>1442</v>
      </c>
      <c r="K312">
        <f t="shared" si="97"/>
        <v>28641</v>
      </c>
      <c r="L312">
        <f t="shared" si="98"/>
        <v>644</v>
      </c>
      <c r="M312">
        <f t="shared" si="99"/>
        <v>21778</v>
      </c>
      <c r="N312">
        <f t="shared" si="100"/>
        <v>113072</v>
      </c>
      <c r="O312">
        <f t="shared" si="101"/>
        <v>27858</v>
      </c>
      <c r="P312">
        <f t="shared" si="102"/>
        <v>91817</v>
      </c>
      <c r="Q312">
        <f t="shared" si="103"/>
        <v>27</v>
      </c>
      <c r="R312">
        <f t="shared" si="104"/>
        <v>0</v>
      </c>
      <c r="S312">
        <f t="shared" si="105"/>
        <v>7638</v>
      </c>
      <c r="T312">
        <f t="shared" si="106"/>
        <v>27491</v>
      </c>
      <c r="U312">
        <f t="shared" si="107"/>
        <v>61908</v>
      </c>
      <c r="V312">
        <f t="shared" si="108"/>
        <v>188307</v>
      </c>
      <c r="W312">
        <v>197727</v>
      </c>
      <c r="X312">
        <v>181075</v>
      </c>
      <c r="Y312">
        <f t="shared" si="109"/>
        <v>16652</v>
      </c>
      <c r="Z312">
        <v>51079</v>
      </c>
      <c r="AB312">
        <v>0</v>
      </c>
      <c r="AC312">
        <v>737</v>
      </c>
      <c r="AD312">
        <v>902</v>
      </c>
      <c r="AE312">
        <v>34201</v>
      </c>
      <c r="AF312">
        <v>2613</v>
      </c>
      <c r="AG312">
        <v>85968</v>
      </c>
      <c r="AH312">
        <v>54636</v>
      </c>
      <c r="AI312">
        <v>303</v>
      </c>
      <c r="AJ312">
        <v>6873</v>
      </c>
      <c r="AK312">
        <v>2074</v>
      </c>
      <c r="AL312">
        <v>293</v>
      </c>
      <c r="AM312">
        <v>0</v>
      </c>
      <c r="AN312">
        <v>0</v>
      </c>
      <c r="AO312">
        <v>11342</v>
      </c>
      <c r="AP312">
        <v>374</v>
      </c>
      <c r="AQ312">
        <v>0</v>
      </c>
      <c r="AR312">
        <v>0</v>
      </c>
      <c r="AS312">
        <v>2286</v>
      </c>
      <c r="AT312">
        <v>0</v>
      </c>
      <c r="AU312">
        <v>0</v>
      </c>
      <c r="AV312">
        <v>0</v>
      </c>
      <c r="AW312">
        <v>0</v>
      </c>
      <c r="AX312">
        <v>12798</v>
      </c>
      <c r="AY312">
        <v>1442</v>
      </c>
      <c r="AZ312">
        <v>0</v>
      </c>
      <c r="BA312">
        <v>1090</v>
      </c>
      <c r="BB312">
        <v>0</v>
      </c>
      <c r="BC312">
        <v>0</v>
      </c>
      <c r="BD312">
        <v>21147</v>
      </c>
      <c r="BE312">
        <v>859</v>
      </c>
      <c r="BF312">
        <v>5545</v>
      </c>
      <c r="BG312">
        <v>0</v>
      </c>
      <c r="BH312">
        <v>0</v>
      </c>
      <c r="BI312">
        <v>0</v>
      </c>
      <c r="BJ312">
        <v>644</v>
      </c>
      <c r="BK312">
        <v>0</v>
      </c>
      <c r="BL312">
        <v>68</v>
      </c>
      <c r="BM312">
        <v>35</v>
      </c>
      <c r="BN312">
        <v>21675</v>
      </c>
      <c r="BO312">
        <v>39367</v>
      </c>
      <c r="BP312">
        <v>55594</v>
      </c>
      <c r="BQ312">
        <v>18111</v>
      </c>
      <c r="BR312">
        <v>27858</v>
      </c>
      <c r="BS312">
        <v>0</v>
      </c>
      <c r="BT312">
        <v>0</v>
      </c>
      <c r="BU312">
        <v>91817</v>
      </c>
      <c r="BV312">
        <v>0</v>
      </c>
      <c r="BW312">
        <v>0</v>
      </c>
      <c r="BX312">
        <v>0</v>
      </c>
      <c r="BY312">
        <v>0</v>
      </c>
      <c r="BZ312">
        <v>0</v>
      </c>
      <c r="CA312">
        <v>27</v>
      </c>
      <c r="CB312">
        <v>0</v>
      </c>
      <c r="CC312">
        <v>0</v>
      </c>
      <c r="CD312">
        <v>0</v>
      </c>
      <c r="CE312">
        <v>0</v>
      </c>
      <c r="CF312">
        <v>0</v>
      </c>
      <c r="CG312">
        <v>7638</v>
      </c>
      <c r="CH312">
        <v>0</v>
      </c>
      <c r="CI312">
        <v>9427</v>
      </c>
      <c r="CJ312">
        <v>1440</v>
      </c>
      <c r="CK312">
        <v>16624</v>
      </c>
    </row>
    <row r="313" spans="1:89" x14ac:dyDescent="0.35">
      <c r="A313" t="s">
        <v>398</v>
      </c>
      <c r="B313">
        <f t="shared" si="88"/>
        <v>1146</v>
      </c>
      <c r="C313">
        <f t="shared" si="89"/>
        <v>7706</v>
      </c>
      <c r="D313">
        <f t="shared" si="90"/>
        <v>135367</v>
      </c>
      <c r="E313">
        <f t="shared" si="91"/>
        <v>3958</v>
      </c>
      <c r="F313">
        <f t="shared" si="92"/>
        <v>0</v>
      </c>
      <c r="G313">
        <f t="shared" si="93"/>
        <v>11680</v>
      </c>
      <c r="H313">
        <f t="shared" si="94"/>
        <v>0</v>
      </c>
      <c r="I313">
        <f t="shared" si="95"/>
        <v>54811</v>
      </c>
      <c r="J313">
        <f t="shared" si="96"/>
        <v>0</v>
      </c>
      <c r="K313">
        <f t="shared" si="97"/>
        <v>24018</v>
      </c>
      <c r="L313">
        <f t="shared" si="98"/>
        <v>2596</v>
      </c>
      <c r="M313">
        <f t="shared" si="99"/>
        <v>5692</v>
      </c>
      <c r="N313">
        <f t="shared" si="100"/>
        <v>110930</v>
      </c>
      <c r="O313">
        <f t="shared" si="101"/>
        <v>32169</v>
      </c>
      <c r="P313">
        <f t="shared" si="102"/>
        <v>63447</v>
      </c>
      <c r="Q313">
        <f t="shared" si="103"/>
        <v>41</v>
      </c>
      <c r="R313">
        <f t="shared" si="104"/>
        <v>4000</v>
      </c>
      <c r="S313">
        <f t="shared" si="105"/>
        <v>11069</v>
      </c>
      <c r="T313">
        <f t="shared" si="106"/>
        <v>25319</v>
      </c>
      <c r="U313">
        <f t="shared" si="107"/>
        <v>59890</v>
      </c>
      <c r="V313">
        <f t="shared" si="108"/>
        <v>144219</v>
      </c>
      <c r="W313">
        <v>157798</v>
      </c>
      <c r="X313">
        <v>158526</v>
      </c>
      <c r="Y313">
        <f t="shared" si="109"/>
        <v>-728</v>
      </c>
      <c r="Z313">
        <v>52948</v>
      </c>
      <c r="AB313">
        <v>0</v>
      </c>
      <c r="AC313">
        <v>0</v>
      </c>
      <c r="AD313">
        <v>1146</v>
      </c>
      <c r="AE313">
        <v>7706</v>
      </c>
      <c r="AF313">
        <v>2215</v>
      </c>
      <c r="AG313">
        <v>65337</v>
      </c>
      <c r="AH313">
        <v>59245</v>
      </c>
      <c r="AI313">
        <v>361</v>
      </c>
      <c r="AJ313">
        <v>6135</v>
      </c>
      <c r="AK313">
        <v>2074</v>
      </c>
      <c r="AL313">
        <v>3958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11680</v>
      </c>
      <c r="AT313">
        <v>0</v>
      </c>
      <c r="AU313">
        <v>0</v>
      </c>
      <c r="AV313">
        <v>0</v>
      </c>
      <c r="AW313">
        <v>0</v>
      </c>
      <c r="AX313">
        <v>54811</v>
      </c>
      <c r="AY313">
        <v>0</v>
      </c>
      <c r="AZ313">
        <v>0</v>
      </c>
      <c r="BA313">
        <v>14819</v>
      </c>
      <c r="BB313">
        <v>0</v>
      </c>
      <c r="BC313">
        <v>0</v>
      </c>
      <c r="BD313">
        <v>3801</v>
      </c>
      <c r="BE313">
        <v>0</v>
      </c>
      <c r="BF313">
        <v>5398</v>
      </c>
      <c r="BG313">
        <v>2074</v>
      </c>
      <c r="BH313">
        <v>0</v>
      </c>
      <c r="BI313">
        <v>0</v>
      </c>
      <c r="BJ313">
        <v>522</v>
      </c>
      <c r="BK313">
        <v>0</v>
      </c>
      <c r="BL313">
        <v>2580</v>
      </c>
      <c r="BM313">
        <v>30</v>
      </c>
      <c r="BN313">
        <v>3082</v>
      </c>
      <c r="BO313">
        <v>31732</v>
      </c>
      <c r="BP313">
        <v>69390</v>
      </c>
      <c r="BQ313">
        <v>9808</v>
      </c>
      <c r="BR313">
        <v>32169</v>
      </c>
      <c r="BS313">
        <v>0</v>
      </c>
      <c r="BT313">
        <v>0</v>
      </c>
      <c r="BU313">
        <v>63447</v>
      </c>
      <c r="BV313">
        <v>0</v>
      </c>
      <c r="BW313">
        <v>0</v>
      </c>
      <c r="BX313">
        <v>0</v>
      </c>
      <c r="BY313">
        <v>0</v>
      </c>
      <c r="BZ313">
        <v>0</v>
      </c>
      <c r="CA313">
        <v>41</v>
      </c>
      <c r="CB313">
        <v>0</v>
      </c>
      <c r="CC313">
        <v>0</v>
      </c>
      <c r="CD313">
        <v>0</v>
      </c>
      <c r="CE313">
        <v>4000</v>
      </c>
      <c r="CF313">
        <v>0</v>
      </c>
      <c r="CG313">
        <v>11069</v>
      </c>
      <c r="CH313">
        <v>0</v>
      </c>
      <c r="CI313">
        <v>9839</v>
      </c>
      <c r="CJ313">
        <v>414</v>
      </c>
      <c r="CK313">
        <v>15066</v>
      </c>
    </row>
    <row r="314" spans="1:89" x14ac:dyDescent="0.35">
      <c r="A314" t="s">
        <v>295</v>
      </c>
      <c r="B314">
        <f t="shared" si="88"/>
        <v>0</v>
      </c>
      <c r="C314">
        <f t="shared" si="89"/>
        <v>1834</v>
      </c>
      <c r="D314">
        <f t="shared" si="90"/>
        <v>38753</v>
      </c>
      <c r="E314">
        <f t="shared" si="91"/>
        <v>0</v>
      </c>
      <c r="F314">
        <f t="shared" si="92"/>
        <v>19</v>
      </c>
      <c r="G314">
        <f t="shared" si="93"/>
        <v>16488</v>
      </c>
      <c r="H314">
        <f t="shared" si="94"/>
        <v>0</v>
      </c>
      <c r="I314">
        <f t="shared" si="95"/>
        <v>-792</v>
      </c>
      <c r="J314">
        <f t="shared" si="96"/>
        <v>340</v>
      </c>
      <c r="K314">
        <f t="shared" si="97"/>
        <v>8996</v>
      </c>
      <c r="L314">
        <f t="shared" si="98"/>
        <v>0</v>
      </c>
      <c r="M314">
        <f t="shared" si="99"/>
        <v>2910</v>
      </c>
      <c r="N314">
        <f t="shared" si="100"/>
        <v>20462</v>
      </c>
      <c r="O314">
        <f t="shared" si="101"/>
        <v>10479</v>
      </c>
      <c r="P314">
        <f t="shared" si="102"/>
        <v>26605</v>
      </c>
      <c r="Q314">
        <f t="shared" si="103"/>
        <v>0</v>
      </c>
      <c r="R314">
        <f t="shared" si="104"/>
        <v>368</v>
      </c>
      <c r="S314">
        <f t="shared" si="105"/>
        <v>4502</v>
      </c>
      <c r="T314">
        <f t="shared" si="106"/>
        <v>6132</v>
      </c>
      <c r="U314">
        <f t="shared" si="107"/>
        <v>9194</v>
      </c>
      <c r="V314">
        <f t="shared" si="108"/>
        <v>40587</v>
      </c>
      <c r="W314">
        <v>62377</v>
      </c>
      <c r="X314">
        <v>61385</v>
      </c>
      <c r="Y314">
        <f t="shared" si="109"/>
        <v>992</v>
      </c>
      <c r="Z314">
        <v>20330</v>
      </c>
      <c r="AB314">
        <v>0</v>
      </c>
      <c r="AC314">
        <v>0</v>
      </c>
      <c r="AD314">
        <v>0</v>
      </c>
      <c r="AE314">
        <v>1834</v>
      </c>
      <c r="AF314">
        <v>59</v>
      </c>
      <c r="AG314">
        <v>12763</v>
      </c>
      <c r="AH314">
        <v>8098</v>
      </c>
      <c r="AI314">
        <v>330</v>
      </c>
      <c r="AJ314">
        <v>506</v>
      </c>
      <c r="AK314">
        <v>16997</v>
      </c>
      <c r="AL314">
        <v>0</v>
      </c>
      <c r="AM314">
        <v>0</v>
      </c>
      <c r="AN314">
        <v>0</v>
      </c>
      <c r="AO314">
        <v>0</v>
      </c>
      <c r="AP314">
        <v>19</v>
      </c>
      <c r="AQ314">
        <v>0</v>
      </c>
      <c r="AR314">
        <v>0</v>
      </c>
      <c r="AS314">
        <v>16488</v>
      </c>
      <c r="AT314">
        <v>0</v>
      </c>
      <c r="AU314">
        <v>0</v>
      </c>
      <c r="AV314">
        <v>0</v>
      </c>
      <c r="AW314">
        <v>0</v>
      </c>
      <c r="AX314">
        <v>-792</v>
      </c>
      <c r="AY314">
        <v>340</v>
      </c>
      <c r="AZ314">
        <v>0</v>
      </c>
      <c r="BA314">
        <v>3983</v>
      </c>
      <c r="BB314">
        <v>0</v>
      </c>
      <c r="BC314">
        <v>0</v>
      </c>
      <c r="BD314">
        <v>2796</v>
      </c>
      <c r="BE314">
        <v>806</v>
      </c>
      <c r="BF314">
        <v>1411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965</v>
      </c>
      <c r="BM314">
        <v>681</v>
      </c>
      <c r="BN314">
        <v>1264</v>
      </c>
      <c r="BO314">
        <v>11955</v>
      </c>
      <c r="BP314">
        <v>5199</v>
      </c>
      <c r="BQ314">
        <v>3308</v>
      </c>
      <c r="BR314">
        <v>10479</v>
      </c>
      <c r="BS314">
        <v>0</v>
      </c>
      <c r="BT314">
        <v>0</v>
      </c>
      <c r="BU314">
        <v>26605</v>
      </c>
      <c r="BV314">
        <v>0</v>
      </c>
      <c r="BW314">
        <v>0</v>
      </c>
      <c r="BX314">
        <v>0</v>
      </c>
      <c r="BY314">
        <v>0</v>
      </c>
      <c r="BZ314">
        <v>0</v>
      </c>
      <c r="CA314">
        <v>0</v>
      </c>
      <c r="CB314">
        <v>0</v>
      </c>
      <c r="CC314">
        <v>0</v>
      </c>
      <c r="CD314">
        <v>0</v>
      </c>
      <c r="CE314">
        <v>0</v>
      </c>
      <c r="CF314">
        <v>368</v>
      </c>
      <c r="CG314">
        <v>4502</v>
      </c>
      <c r="CH314">
        <v>0</v>
      </c>
      <c r="CI314">
        <v>2115</v>
      </c>
      <c r="CJ314">
        <v>1621</v>
      </c>
      <c r="CK314">
        <v>2396</v>
      </c>
    </row>
    <row r="315" spans="1:89" x14ac:dyDescent="0.35">
      <c r="A315" t="s">
        <v>296</v>
      </c>
      <c r="B315">
        <f t="shared" si="88"/>
        <v>8655</v>
      </c>
      <c r="C315">
        <f t="shared" si="89"/>
        <v>10921</v>
      </c>
      <c r="D315">
        <f t="shared" si="90"/>
        <v>169108</v>
      </c>
      <c r="E315">
        <f t="shared" si="91"/>
        <v>418</v>
      </c>
      <c r="F315">
        <f t="shared" si="92"/>
        <v>432</v>
      </c>
      <c r="G315">
        <f t="shared" si="93"/>
        <v>8671</v>
      </c>
      <c r="H315">
        <f t="shared" si="94"/>
        <v>0</v>
      </c>
      <c r="I315">
        <f t="shared" si="95"/>
        <v>9796</v>
      </c>
      <c r="J315">
        <f t="shared" si="96"/>
        <v>1936</v>
      </c>
      <c r="K315">
        <f t="shared" si="97"/>
        <v>17978</v>
      </c>
      <c r="L315">
        <f t="shared" si="98"/>
        <v>10028</v>
      </c>
      <c r="M315">
        <f t="shared" si="99"/>
        <v>4252</v>
      </c>
      <c r="N315">
        <f t="shared" si="100"/>
        <v>60180</v>
      </c>
      <c r="O315">
        <f t="shared" si="101"/>
        <v>13698</v>
      </c>
      <c r="P315">
        <f t="shared" si="102"/>
        <v>138811</v>
      </c>
      <c r="Q315">
        <f t="shared" si="103"/>
        <v>23</v>
      </c>
      <c r="R315">
        <f t="shared" si="104"/>
        <v>0</v>
      </c>
      <c r="S315">
        <f t="shared" si="105"/>
        <v>12484</v>
      </c>
      <c r="T315">
        <f t="shared" si="106"/>
        <v>16998</v>
      </c>
      <c r="U315">
        <f t="shared" si="107"/>
        <v>126955</v>
      </c>
      <c r="V315">
        <f t="shared" si="108"/>
        <v>188684</v>
      </c>
      <c r="W315">
        <v>225238</v>
      </c>
      <c r="X315">
        <v>215395</v>
      </c>
      <c r="Y315">
        <f t="shared" si="109"/>
        <v>9843</v>
      </c>
      <c r="Z315">
        <v>64896</v>
      </c>
      <c r="AB315">
        <v>0</v>
      </c>
      <c r="AC315">
        <v>119</v>
      </c>
      <c r="AD315">
        <v>8536</v>
      </c>
      <c r="AE315">
        <v>10921</v>
      </c>
      <c r="AF315">
        <v>902</v>
      </c>
      <c r="AG315">
        <v>73145</v>
      </c>
      <c r="AH315">
        <v>86214</v>
      </c>
      <c r="AI315">
        <v>2601</v>
      </c>
      <c r="AJ315">
        <v>2269</v>
      </c>
      <c r="AK315">
        <v>3977</v>
      </c>
      <c r="AL315">
        <v>418</v>
      </c>
      <c r="AM315">
        <v>0</v>
      </c>
      <c r="AN315">
        <v>0</v>
      </c>
      <c r="AO315">
        <v>0</v>
      </c>
      <c r="AP315">
        <v>432</v>
      </c>
      <c r="AQ315">
        <v>0</v>
      </c>
      <c r="AR315">
        <v>0</v>
      </c>
      <c r="AS315">
        <v>8671</v>
      </c>
      <c r="AT315">
        <v>0</v>
      </c>
      <c r="AU315">
        <v>0</v>
      </c>
      <c r="AV315">
        <v>0</v>
      </c>
      <c r="AW315">
        <v>79</v>
      </c>
      <c r="AX315">
        <v>9796</v>
      </c>
      <c r="AY315">
        <v>502</v>
      </c>
      <c r="AZ315">
        <v>1355</v>
      </c>
      <c r="BA315">
        <v>10435</v>
      </c>
      <c r="BB315">
        <v>0</v>
      </c>
      <c r="BC315">
        <v>0</v>
      </c>
      <c r="BD315">
        <v>3000</v>
      </c>
      <c r="BE315">
        <v>0</v>
      </c>
      <c r="BF315">
        <v>4543</v>
      </c>
      <c r="BG315">
        <v>0</v>
      </c>
      <c r="BH315">
        <v>0</v>
      </c>
      <c r="BI315">
        <v>0</v>
      </c>
      <c r="BJ315">
        <v>10028</v>
      </c>
      <c r="BK315">
        <v>0</v>
      </c>
      <c r="BL315">
        <v>0</v>
      </c>
      <c r="BM315">
        <v>0</v>
      </c>
      <c r="BN315">
        <v>4252</v>
      </c>
      <c r="BO315">
        <v>0</v>
      </c>
      <c r="BP315">
        <v>49037</v>
      </c>
      <c r="BQ315">
        <v>11143</v>
      </c>
      <c r="BR315">
        <v>13698</v>
      </c>
      <c r="BS315">
        <v>0</v>
      </c>
      <c r="BT315">
        <v>0</v>
      </c>
      <c r="BU315">
        <v>138811</v>
      </c>
      <c r="BV315">
        <v>0</v>
      </c>
      <c r="BW315">
        <v>0</v>
      </c>
      <c r="BX315">
        <v>0</v>
      </c>
      <c r="BY315">
        <v>0</v>
      </c>
      <c r="BZ315">
        <v>0</v>
      </c>
      <c r="CA315">
        <v>23</v>
      </c>
      <c r="CB315">
        <v>0</v>
      </c>
      <c r="CC315">
        <v>0</v>
      </c>
      <c r="CD315">
        <v>0</v>
      </c>
      <c r="CE315">
        <v>0</v>
      </c>
      <c r="CF315">
        <v>0</v>
      </c>
      <c r="CG315">
        <v>12484</v>
      </c>
      <c r="CH315">
        <v>0</v>
      </c>
      <c r="CI315">
        <v>13413</v>
      </c>
      <c r="CJ315">
        <v>918</v>
      </c>
      <c r="CK315">
        <v>2667</v>
      </c>
    </row>
    <row r="316" spans="1:89" x14ac:dyDescent="0.35">
      <c r="A316" t="s">
        <v>297</v>
      </c>
      <c r="B316">
        <f t="shared" si="88"/>
        <v>462</v>
      </c>
      <c r="C316">
        <f t="shared" si="89"/>
        <v>5469</v>
      </c>
      <c r="D316">
        <f t="shared" si="90"/>
        <v>36837</v>
      </c>
      <c r="E316">
        <f t="shared" si="91"/>
        <v>564</v>
      </c>
      <c r="F316">
        <f t="shared" si="92"/>
        <v>0</v>
      </c>
      <c r="G316">
        <f t="shared" si="93"/>
        <v>-4</v>
      </c>
      <c r="H316">
        <f t="shared" si="94"/>
        <v>679</v>
      </c>
      <c r="I316">
        <f t="shared" si="95"/>
        <v>-953</v>
      </c>
      <c r="J316">
        <f t="shared" si="96"/>
        <v>1</v>
      </c>
      <c r="K316">
        <f t="shared" si="97"/>
        <v>5077</v>
      </c>
      <c r="L316">
        <f t="shared" si="98"/>
        <v>11038</v>
      </c>
      <c r="M316">
        <f t="shared" si="99"/>
        <v>5504</v>
      </c>
      <c r="N316">
        <f t="shared" si="100"/>
        <v>26505</v>
      </c>
      <c r="O316">
        <f t="shared" si="101"/>
        <v>14907</v>
      </c>
      <c r="P316">
        <f t="shared" si="102"/>
        <v>13761</v>
      </c>
      <c r="Q316">
        <f t="shared" si="103"/>
        <v>0</v>
      </c>
      <c r="R316">
        <f t="shared" si="104"/>
        <v>0</v>
      </c>
      <c r="S316">
        <f t="shared" si="105"/>
        <v>3057</v>
      </c>
      <c r="T316">
        <f t="shared" si="106"/>
        <v>6444</v>
      </c>
      <c r="U316">
        <f t="shared" si="107"/>
        <v>968</v>
      </c>
      <c r="V316">
        <f t="shared" si="108"/>
        <v>42768</v>
      </c>
      <c r="W316">
        <v>71207</v>
      </c>
      <c r="X316">
        <v>65542</v>
      </c>
      <c r="Y316">
        <f t="shared" si="109"/>
        <v>5665</v>
      </c>
      <c r="Z316">
        <v>20003</v>
      </c>
      <c r="AB316">
        <v>0</v>
      </c>
      <c r="AC316">
        <v>454</v>
      </c>
      <c r="AD316">
        <v>8</v>
      </c>
      <c r="AE316">
        <v>5469</v>
      </c>
      <c r="AF316">
        <v>0</v>
      </c>
      <c r="AG316">
        <v>20304</v>
      </c>
      <c r="AH316">
        <v>14859</v>
      </c>
      <c r="AI316">
        <v>940</v>
      </c>
      <c r="AJ316">
        <v>443</v>
      </c>
      <c r="AK316">
        <v>291</v>
      </c>
      <c r="AL316">
        <v>564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-4</v>
      </c>
      <c r="AT316">
        <v>0</v>
      </c>
      <c r="AU316">
        <v>0</v>
      </c>
      <c r="AV316">
        <v>679</v>
      </c>
      <c r="AW316">
        <v>0</v>
      </c>
      <c r="AX316">
        <v>-953</v>
      </c>
      <c r="AY316">
        <v>1</v>
      </c>
      <c r="AZ316">
        <v>0</v>
      </c>
      <c r="BA316">
        <v>4733</v>
      </c>
      <c r="BB316">
        <v>0</v>
      </c>
      <c r="BC316">
        <v>0</v>
      </c>
      <c r="BD316">
        <v>0</v>
      </c>
      <c r="BE316">
        <v>0</v>
      </c>
      <c r="BF316">
        <v>344</v>
      </c>
      <c r="BG316">
        <v>10783</v>
      </c>
      <c r="BH316">
        <v>0</v>
      </c>
      <c r="BI316">
        <v>0</v>
      </c>
      <c r="BJ316">
        <v>255</v>
      </c>
      <c r="BK316">
        <v>0</v>
      </c>
      <c r="BL316">
        <v>1340</v>
      </c>
      <c r="BM316">
        <v>883</v>
      </c>
      <c r="BN316">
        <v>3281</v>
      </c>
      <c r="BO316">
        <v>6096</v>
      </c>
      <c r="BP316">
        <v>16839</v>
      </c>
      <c r="BQ316">
        <v>3570</v>
      </c>
      <c r="BR316">
        <v>14907</v>
      </c>
      <c r="BS316">
        <v>0</v>
      </c>
      <c r="BT316">
        <v>0</v>
      </c>
      <c r="BU316">
        <v>13761</v>
      </c>
      <c r="BV316">
        <v>0</v>
      </c>
      <c r="BW316">
        <v>0</v>
      </c>
      <c r="BX316">
        <v>0</v>
      </c>
      <c r="BY316">
        <v>0</v>
      </c>
      <c r="BZ316">
        <v>0</v>
      </c>
      <c r="CA316">
        <v>0</v>
      </c>
      <c r="CB316">
        <v>0</v>
      </c>
      <c r="CC316">
        <v>0</v>
      </c>
      <c r="CD316">
        <v>0</v>
      </c>
      <c r="CE316">
        <v>0</v>
      </c>
      <c r="CF316">
        <v>0</v>
      </c>
      <c r="CG316">
        <v>3057</v>
      </c>
      <c r="CH316">
        <v>0</v>
      </c>
      <c r="CI316">
        <v>2691</v>
      </c>
      <c r="CJ316">
        <v>944</v>
      </c>
      <c r="CK316">
        <v>2809</v>
      </c>
    </row>
    <row r="317" spans="1:89" x14ac:dyDescent="0.35">
      <c r="A317" t="s">
        <v>298</v>
      </c>
      <c r="B317">
        <f t="shared" si="88"/>
        <v>336</v>
      </c>
      <c r="C317">
        <f t="shared" si="89"/>
        <v>1619</v>
      </c>
      <c r="D317">
        <f t="shared" si="90"/>
        <v>27144</v>
      </c>
      <c r="E317">
        <f t="shared" si="91"/>
        <v>159</v>
      </c>
      <c r="F317">
        <f t="shared" si="92"/>
        <v>0</v>
      </c>
      <c r="G317">
        <f t="shared" si="93"/>
        <v>2349</v>
      </c>
      <c r="H317">
        <f t="shared" si="94"/>
        <v>0</v>
      </c>
      <c r="I317">
        <f t="shared" si="95"/>
        <v>893</v>
      </c>
      <c r="J317">
        <f t="shared" si="96"/>
        <v>0</v>
      </c>
      <c r="K317">
        <f t="shared" si="97"/>
        <v>5352</v>
      </c>
      <c r="L317">
        <f t="shared" si="98"/>
        <v>8862</v>
      </c>
      <c r="M317">
        <f t="shared" si="99"/>
        <v>-1937</v>
      </c>
      <c r="N317">
        <f t="shared" si="100"/>
        <v>7907</v>
      </c>
      <c r="O317">
        <f t="shared" si="101"/>
        <v>7864</v>
      </c>
      <c r="P317">
        <f t="shared" si="102"/>
        <v>22883</v>
      </c>
      <c r="Q317">
        <f t="shared" si="103"/>
        <v>0</v>
      </c>
      <c r="R317">
        <f t="shared" si="104"/>
        <v>29</v>
      </c>
      <c r="S317">
        <f t="shared" si="105"/>
        <v>1276</v>
      </c>
      <c r="T317">
        <f t="shared" si="106"/>
        <v>4825</v>
      </c>
      <c r="U317">
        <f t="shared" si="107"/>
        <v>14387</v>
      </c>
      <c r="V317">
        <f t="shared" si="108"/>
        <v>29099</v>
      </c>
      <c r="W317">
        <v>54590</v>
      </c>
      <c r="X317">
        <v>53062</v>
      </c>
      <c r="Y317">
        <f t="shared" si="109"/>
        <v>1528</v>
      </c>
      <c r="Z317">
        <v>15151</v>
      </c>
      <c r="AB317">
        <v>0</v>
      </c>
      <c r="AC317">
        <v>336</v>
      </c>
      <c r="AD317">
        <v>0</v>
      </c>
      <c r="AE317">
        <v>1619</v>
      </c>
      <c r="AF317">
        <v>0</v>
      </c>
      <c r="AG317">
        <v>8235</v>
      </c>
      <c r="AH317">
        <v>5175</v>
      </c>
      <c r="AI317">
        <v>0</v>
      </c>
      <c r="AJ317">
        <v>130</v>
      </c>
      <c r="AK317">
        <v>13604</v>
      </c>
      <c r="AL317">
        <v>159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2349</v>
      </c>
      <c r="AT317">
        <v>0</v>
      </c>
      <c r="AU317">
        <v>0</v>
      </c>
      <c r="AV317">
        <v>0</v>
      </c>
      <c r="AW317">
        <v>0</v>
      </c>
      <c r="AX317">
        <v>893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5352</v>
      </c>
      <c r="BG317">
        <v>0</v>
      </c>
      <c r="BH317">
        <v>0</v>
      </c>
      <c r="BI317">
        <v>0</v>
      </c>
      <c r="BJ317">
        <v>8862</v>
      </c>
      <c r="BK317">
        <v>0</v>
      </c>
      <c r="BL317">
        <v>0</v>
      </c>
      <c r="BM317">
        <v>0</v>
      </c>
      <c r="BN317">
        <v>-1937</v>
      </c>
      <c r="BO317">
        <v>2411</v>
      </c>
      <c r="BP317">
        <v>4289</v>
      </c>
      <c r="BQ317">
        <v>1207</v>
      </c>
      <c r="BR317">
        <v>7864</v>
      </c>
      <c r="BS317">
        <v>0</v>
      </c>
      <c r="BT317">
        <v>0</v>
      </c>
      <c r="BU317">
        <v>22883</v>
      </c>
      <c r="BV317">
        <v>0</v>
      </c>
      <c r="BW317">
        <v>0</v>
      </c>
      <c r="BX317">
        <v>0</v>
      </c>
      <c r="BY317">
        <v>0</v>
      </c>
      <c r="BZ317">
        <v>0</v>
      </c>
      <c r="CA317">
        <v>0</v>
      </c>
      <c r="CB317">
        <v>0</v>
      </c>
      <c r="CC317">
        <v>0</v>
      </c>
      <c r="CD317">
        <v>0</v>
      </c>
      <c r="CE317">
        <v>0</v>
      </c>
      <c r="CF317">
        <v>29</v>
      </c>
      <c r="CG317">
        <v>1276</v>
      </c>
      <c r="CH317">
        <v>0</v>
      </c>
      <c r="CI317">
        <v>0</v>
      </c>
      <c r="CJ317">
        <v>0</v>
      </c>
      <c r="CK317">
        <v>4825</v>
      </c>
    </row>
    <row r="318" spans="1:89" x14ac:dyDescent="0.35">
      <c r="A318" t="s">
        <v>299</v>
      </c>
      <c r="B318">
        <f t="shared" si="88"/>
        <v>446</v>
      </c>
      <c r="C318">
        <f t="shared" si="89"/>
        <v>3820</v>
      </c>
      <c r="D318">
        <f t="shared" si="90"/>
        <v>66479</v>
      </c>
      <c r="E318">
        <f t="shared" si="91"/>
        <v>1789</v>
      </c>
      <c r="F318">
        <f t="shared" si="92"/>
        <v>2343</v>
      </c>
      <c r="G318">
        <f t="shared" si="93"/>
        <v>3809</v>
      </c>
      <c r="H318">
        <f t="shared" si="94"/>
        <v>6</v>
      </c>
      <c r="I318">
        <f t="shared" si="95"/>
        <v>-373</v>
      </c>
      <c r="J318">
        <f t="shared" si="96"/>
        <v>0</v>
      </c>
      <c r="K318">
        <f t="shared" si="97"/>
        <v>25921</v>
      </c>
      <c r="L318">
        <f t="shared" si="98"/>
        <v>570</v>
      </c>
      <c r="M318">
        <f t="shared" si="99"/>
        <v>5254</v>
      </c>
      <c r="N318">
        <f t="shared" si="100"/>
        <v>59388</v>
      </c>
      <c r="O318">
        <f t="shared" si="101"/>
        <v>10002</v>
      </c>
      <c r="P318">
        <f t="shared" si="102"/>
        <v>20238</v>
      </c>
      <c r="Q318">
        <f t="shared" si="103"/>
        <v>0</v>
      </c>
      <c r="R318">
        <f t="shared" si="104"/>
        <v>0</v>
      </c>
      <c r="S318">
        <f t="shared" si="105"/>
        <v>6308</v>
      </c>
      <c r="T318">
        <f t="shared" si="106"/>
        <v>14130</v>
      </c>
      <c r="U318">
        <f t="shared" si="107"/>
        <v>2773</v>
      </c>
      <c r="V318">
        <f t="shared" si="108"/>
        <v>70745</v>
      </c>
      <c r="W318">
        <v>124810</v>
      </c>
      <c r="X318">
        <v>119544</v>
      </c>
      <c r="Y318">
        <f t="shared" si="109"/>
        <v>5266</v>
      </c>
      <c r="Z318">
        <v>26465</v>
      </c>
      <c r="AB318">
        <v>0</v>
      </c>
      <c r="AC318">
        <v>68</v>
      </c>
      <c r="AD318">
        <v>378</v>
      </c>
      <c r="AE318">
        <v>3820</v>
      </c>
      <c r="AF318">
        <v>0</v>
      </c>
      <c r="AG318">
        <v>38021</v>
      </c>
      <c r="AH318">
        <v>23526</v>
      </c>
      <c r="AI318">
        <v>1129</v>
      </c>
      <c r="AJ318">
        <v>1583</v>
      </c>
      <c r="AK318">
        <v>2220</v>
      </c>
      <c r="AL318">
        <v>1789</v>
      </c>
      <c r="AM318">
        <v>0</v>
      </c>
      <c r="AN318">
        <v>0</v>
      </c>
      <c r="AO318">
        <v>1417</v>
      </c>
      <c r="AP318">
        <v>926</v>
      </c>
      <c r="AQ318">
        <v>0</v>
      </c>
      <c r="AR318">
        <v>0</v>
      </c>
      <c r="AS318">
        <v>3809</v>
      </c>
      <c r="AT318">
        <v>0</v>
      </c>
      <c r="AU318">
        <v>0</v>
      </c>
      <c r="AV318">
        <v>6</v>
      </c>
      <c r="AW318">
        <v>0</v>
      </c>
      <c r="AX318">
        <v>-373</v>
      </c>
      <c r="AY318">
        <v>0</v>
      </c>
      <c r="AZ318">
        <v>0</v>
      </c>
      <c r="BA318">
        <v>5788</v>
      </c>
      <c r="BB318">
        <v>0</v>
      </c>
      <c r="BC318">
        <v>0</v>
      </c>
      <c r="BD318">
        <v>15295</v>
      </c>
      <c r="BE318">
        <v>819</v>
      </c>
      <c r="BF318">
        <v>4019</v>
      </c>
      <c r="BG318">
        <v>0</v>
      </c>
      <c r="BH318">
        <v>0</v>
      </c>
      <c r="BI318">
        <v>0</v>
      </c>
      <c r="BJ318">
        <v>570</v>
      </c>
      <c r="BK318">
        <v>0</v>
      </c>
      <c r="BL318">
        <v>1165</v>
      </c>
      <c r="BM318">
        <v>1738</v>
      </c>
      <c r="BN318">
        <v>2351</v>
      </c>
      <c r="BO318">
        <v>18286</v>
      </c>
      <c r="BP318">
        <v>35604</v>
      </c>
      <c r="BQ318">
        <v>5498</v>
      </c>
      <c r="BR318">
        <v>10002</v>
      </c>
      <c r="BS318">
        <v>0</v>
      </c>
      <c r="BT318">
        <v>0</v>
      </c>
      <c r="BU318">
        <v>10238</v>
      </c>
      <c r="BV318">
        <v>0</v>
      </c>
      <c r="BW318">
        <v>0</v>
      </c>
      <c r="BX318">
        <v>9600</v>
      </c>
      <c r="BY318">
        <v>400</v>
      </c>
      <c r="BZ318">
        <v>0</v>
      </c>
      <c r="CA318">
        <v>0</v>
      </c>
      <c r="CB318">
        <v>0</v>
      </c>
      <c r="CC318">
        <v>0</v>
      </c>
      <c r="CD318">
        <v>0</v>
      </c>
      <c r="CE318">
        <v>0</v>
      </c>
      <c r="CF318">
        <v>0</v>
      </c>
      <c r="CG318">
        <v>6308</v>
      </c>
      <c r="CH318">
        <v>0</v>
      </c>
      <c r="CI318">
        <v>8267</v>
      </c>
      <c r="CJ318">
        <v>2832</v>
      </c>
      <c r="CK318">
        <v>3031</v>
      </c>
    </row>
    <row r="319" spans="1:89" x14ac:dyDescent="0.35">
      <c r="A319" t="s">
        <v>300</v>
      </c>
      <c r="B319">
        <f t="shared" si="88"/>
        <v>23895</v>
      </c>
      <c r="C319">
        <f t="shared" si="89"/>
        <v>44162</v>
      </c>
      <c r="D319">
        <f t="shared" si="90"/>
        <v>436205</v>
      </c>
      <c r="E319">
        <f t="shared" si="91"/>
        <v>9874</v>
      </c>
      <c r="F319">
        <f t="shared" si="92"/>
        <v>8</v>
      </c>
      <c r="G319">
        <f t="shared" si="93"/>
        <v>18171</v>
      </c>
      <c r="H319">
        <f t="shared" si="94"/>
        <v>0</v>
      </c>
      <c r="I319">
        <f t="shared" si="95"/>
        <v>148474</v>
      </c>
      <c r="J319">
        <f t="shared" si="96"/>
        <v>3380</v>
      </c>
      <c r="K319">
        <f t="shared" si="97"/>
        <v>31081</v>
      </c>
      <c r="L319">
        <f t="shared" si="98"/>
        <v>-34</v>
      </c>
      <c r="M319">
        <f t="shared" si="99"/>
        <v>20637</v>
      </c>
      <c r="N319">
        <f t="shared" si="100"/>
        <v>270694</v>
      </c>
      <c r="O319">
        <f t="shared" si="101"/>
        <v>58693</v>
      </c>
      <c r="P319">
        <f t="shared" si="102"/>
        <v>320250</v>
      </c>
      <c r="Q319">
        <f t="shared" si="103"/>
        <v>279</v>
      </c>
      <c r="R319">
        <f t="shared" si="104"/>
        <v>17340</v>
      </c>
      <c r="S319">
        <f t="shared" si="105"/>
        <v>12084</v>
      </c>
      <c r="T319">
        <f t="shared" si="106"/>
        <v>56512</v>
      </c>
      <c r="U319">
        <f t="shared" si="107"/>
        <v>336602</v>
      </c>
      <c r="V319">
        <f t="shared" si="108"/>
        <v>504262</v>
      </c>
      <c r="W319">
        <v>362215</v>
      </c>
      <c r="X319">
        <v>363435</v>
      </c>
      <c r="Y319">
        <f t="shared" si="109"/>
        <v>-1220</v>
      </c>
      <c r="Z319">
        <v>115941</v>
      </c>
      <c r="AB319">
        <v>21043</v>
      </c>
      <c r="AC319">
        <v>460</v>
      </c>
      <c r="AD319">
        <v>2392</v>
      </c>
      <c r="AE319">
        <v>44162</v>
      </c>
      <c r="AF319">
        <v>3146</v>
      </c>
      <c r="AG319">
        <v>152380</v>
      </c>
      <c r="AH319">
        <v>250088</v>
      </c>
      <c r="AI319">
        <v>1272</v>
      </c>
      <c r="AJ319">
        <v>7799</v>
      </c>
      <c r="AK319">
        <v>21520</v>
      </c>
      <c r="AL319">
        <v>9874</v>
      </c>
      <c r="AM319">
        <v>0</v>
      </c>
      <c r="AN319">
        <v>0</v>
      </c>
      <c r="AO319">
        <v>8</v>
      </c>
      <c r="AP319">
        <v>0</v>
      </c>
      <c r="AQ319">
        <v>0</v>
      </c>
      <c r="AR319">
        <v>0</v>
      </c>
      <c r="AS319">
        <v>18171</v>
      </c>
      <c r="AT319">
        <v>0</v>
      </c>
      <c r="AU319">
        <v>0</v>
      </c>
      <c r="AV319">
        <v>0</v>
      </c>
      <c r="AW319">
        <v>0</v>
      </c>
      <c r="AX319">
        <v>148474</v>
      </c>
      <c r="AY319">
        <v>3380</v>
      </c>
      <c r="AZ319">
        <v>0</v>
      </c>
      <c r="BA319">
        <v>22313</v>
      </c>
      <c r="BB319">
        <v>0</v>
      </c>
      <c r="BC319">
        <v>0</v>
      </c>
      <c r="BD319">
        <v>0</v>
      </c>
      <c r="BE319">
        <v>713</v>
      </c>
      <c r="BF319">
        <v>8055</v>
      </c>
      <c r="BG319">
        <v>0</v>
      </c>
      <c r="BH319">
        <v>0</v>
      </c>
      <c r="BI319">
        <v>0</v>
      </c>
      <c r="BJ319">
        <v>-34</v>
      </c>
      <c r="BK319">
        <v>0</v>
      </c>
      <c r="BL319">
        <v>397</v>
      </c>
      <c r="BM319">
        <v>183</v>
      </c>
      <c r="BN319">
        <v>20057</v>
      </c>
      <c r="BO319">
        <v>42398</v>
      </c>
      <c r="BP319">
        <v>220289</v>
      </c>
      <c r="BQ319">
        <v>8007</v>
      </c>
      <c r="BR319">
        <v>58693</v>
      </c>
      <c r="BS319">
        <v>0</v>
      </c>
      <c r="BT319">
        <v>0</v>
      </c>
      <c r="BU319">
        <v>320250</v>
      </c>
      <c r="BV319">
        <v>0</v>
      </c>
      <c r="BW319">
        <v>0</v>
      </c>
      <c r="BX319">
        <v>0</v>
      </c>
      <c r="BY319">
        <v>0</v>
      </c>
      <c r="BZ319">
        <v>0</v>
      </c>
      <c r="CA319">
        <v>279</v>
      </c>
      <c r="CB319">
        <v>0</v>
      </c>
      <c r="CC319">
        <v>0</v>
      </c>
      <c r="CD319">
        <v>0</v>
      </c>
      <c r="CE319">
        <v>15000</v>
      </c>
      <c r="CF319">
        <v>2340</v>
      </c>
      <c r="CG319">
        <v>12084</v>
      </c>
      <c r="CH319">
        <v>0</v>
      </c>
      <c r="CI319">
        <v>22144</v>
      </c>
      <c r="CJ319">
        <v>8918</v>
      </c>
      <c r="CK319">
        <v>25450</v>
      </c>
    </row>
    <row r="320" spans="1:89" x14ac:dyDescent="0.35">
      <c r="A320" t="s">
        <v>301</v>
      </c>
      <c r="B320">
        <f t="shared" si="88"/>
        <v>1065</v>
      </c>
      <c r="C320">
        <f t="shared" si="89"/>
        <v>2042</v>
      </c>
      <c r="D320">
        <f t="shared" si="90"/>
        <v>65801</v>
      </c>
      <c r="E320">
        <f t="shared" si="91"/>
        <v>338</v>
      </c>
      <c r="F320">
        <f t="shared" si="92"/>
        <v>0</v>
      </c>
      <c r="G320">
        <f t="shared" si="93"/>
        <v>696</v>
      </c>
      <c r="H320">
        <f t="shared" si="94"/>
        <v>21110</v>
      </c>
      <c r="I320">
        <f t="shared" si="95"/>
        <v>12207</v>
      </c>
      <c r="J320">
        <f t="shared" si="96"/>
        <v>0</v>
      </c>
      <c r="K320">
        <f t="shared" si="97"/>
        <v>7270</v>
      </c>
      <c r="L320">
        <f t="shared" si="98"/>
        <v>336</v>
      </c>
      <c r="M320">
        <f t="shared" si="99"/>
        <v>2446</v>
      </c>
      <c r="N320">
        <f t="shared" si="100"/>
        <v>52540</v>
      </c>
      <c r="O320">
        <f t="shared" si="101"/>
        <v>6204</v>
      </c>
      <c r="P320">
        <f t="shared" si="102"/>
        <v>41852</v>
      </c>
      <c r="Q320">
        <f t="shared" si="103"/>
        <v>0</v>
      </c>
      <c r="R320">
        <f t="shared" si="104"/>
        <v>0</v>
      </c>
      <c r="S320">
        <f t="shared" si="105"/>
        <v>6539</v>
      </c>
      <c r="T320">
        <f t="shared" si="106"/>
        <v>6175</v>
      </c>
      <c r="U320">
        <f t="shared" si="107"/>
        <v>22708</v>
      </c>
      <c r="V320">
        <f t="shared" si="108"/>
        <v>68908</v>
      </c>
      <c r="W320">
        <v>101381</v>
      </c>
      <c r="X320">
        <v>95821</v>
      </c>
      <c r="Y320">
        <f t="shared" si="109"/>
        <v>5560</v>
      </c>
      <c r="Z320">
        <v>26487</v>
      </c>
      <c r="AB320">
        <v>0</v>
      </c>
      <c r="AC320">
        <v>380</v>
      </c>
      <c r="AD320">
        <v>685</v>
      </c>
      <c r="AE320">
        <v>2042</v>
      </c>
      <c r="AF320">
        <v>1063</v>
      </c>
      <c r="AG320">
        <v>28339</v>
      </c>
      <c r="AH320">
        <v>30009</v>
      </c>
      <c r="AI320">
        <v>1205</v>
      </c>
      <c r="AJ320">
        <v>1626</v>
      </c>
      <c r="AK320">
        <v>3559</v>
      </c>
      <c r="AL320">
        <v>338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696</v>
      </c>
      <c r="AT320">
        <v>21110</v>
      </c>
      <c r="AU320">
        <v>0</v>
      </c>
      <c r="AV320">
        <v>0</v>
      </c>
      <c r="AW320">
        <v>0</v>
      </c>
      <c r="AX320">
        <v>12207</v>
      </c>
      <c r="AY320">
        <v>0</v>
      </c>
      <c r="AZ320">
        <v>0</v>
      </c>
      <c r="BA320">
        <v>6103</v>
      </c>
      <c r="BB320">
        <v>0</v>
      </c>
      <c r="BC320">
        <v>0</v>
      </c>
      <c r="BD320">
        <v>0</v>
      </c>
      <c r="BE320">
        <v>0</v>
      </c>
      <c r="BF320">
        <v>1167</v>
      </c>
      <c r="BG320">
        <v>0</v>
      </c>
      <c r="BH320">
        <v>0</v>
      </c>
      <c r="BI320">
        <v>0</v>
      </c>
      <c r="BJ320">
        <v>336</v>
      </c>
      <c r="BK320">
        <v>0</v>
      </c>
      <c r="BL320">
        <v>0</v>
      </c>
      <c r="BM320">
        <v>0</v>
      </c>
      <c r="BN320">
        <v>2446</v>
      </c>
      <c r="BO320">
        <v>13804</v>
      </c>
      <c r="BP320">
        <v>38736</v>
      </c>
      <c r="BQ320">
        <v>0</v>
      </c>
      <c r="BR320">
        <v>6204</v>
      </c>
      <c r="BS320">
        <v>0</v>
      </c>
      <c r="BT320">
        <v>0</v>
      </c>
      <c r="BU320">
        <v>41852</v>
      </c>
      <c r="BV320">
        <v>0</v>
      </c>
      <c r="BW320">
        <v>0</v>
      </c>
      <c r="BX320">
        <v>0</v>
      </c>
      <c r="BY320">
        <v>0</v>
      </c>
      <c r="BZ320">
        <v>0</v>
      </c>
      <c r="CA320">
        <v>0</v>
      </c>
      <c r="CB320">
        <v>0</v>
      </c>
      <c r="CC320">
        <v>0</v>
      </c>
      <c r="CD320">
        <v>0</v>
      </c>
      <c r="CE320">
        <v>0</v>
      </c>
      <c r="CF320">
        <v>0</v>
      </c>
      <c r="CG320">
        <v>6539</v>
      </c>
      <c r="CH320">
        <v>0</v>
      </c>
      <c r="CI320">
        <v>0</v>
      </c>
      <c r="CJ320">
        <v>0</v>
      </c>
      <c r="CK320">
        <v>6175</v>
      </c>
    </row>
    <row r="321" spans="1:89" x14ac:dyDescent="0.35">
      <c r="A321" t="s">
        <v>302</v>
      </c>
      <c r="B321">
        <f t="shared" si="88"/>
        <v>0</v>
      </c>
      <c r="C321">
        <f t="shared" si="89"/>
        <v>3395</v>
      </c>
      <c r="D321">
        <f t="shared" si="90"/>
        <v>43928</v>
      </c>
      <c r="E321">
        <f t="shared" si="91"/>
        <v>713</v>
      </c>
      <c r="F321">
        <f t="shared" si="92"/>
        <v>0</v>
      </c>
      <c r="G321">
        <f t="shared" si="93"/>
        <v>7983</v>
      </c>
      <c r="H321">
        <f t="shared" si="94"/>
        <v>0</v>
      </c>
      <c r="I321">
        <f t="shared" si="95"/>
        <v>-676</v>
      </c>
      <c r="J321">
        <f t="shared" si="96"/>
        <v>4</v>
      </c>
      <c r="K321">
        <f t="shared" si="97"/>
        <v>33886</v>
      </c>
      <c r="L321">
        <f t="shared" si="98"/>
        <v>272</v>
      </c>
      <c r="M321">
        <f t="shared" si="99"/>
        <v>6011</v>
      </c>
      <c r="N321">
        <f t="shared" si="100"/>
        <v>44332</v>
      </c>
      <c r="O321">
        <f t="shared" si="101"/>
        <v>9792</v>
      </c>
      <c r="P321">
        <f t="shared" si="102"/>
        <v>31455</v>
      </c>
      <c r="Q321">
        <f t="shared" si="103"/>
        <v>0</v>
      </c>
      <c r="R321">
        <f t="shared" si="104"/>
        <v>0</v>
      </c>
      <c r="S321">
        <f t="shared" si="105"/>
        <v>3801</v>
      </c>
      <c r="T321">
        <f t="shared" si="106"/>
        <v>6136</v>
      </c>
      <c r="U321">
        <f t="shared" si="107"/>
        <v>-6760</v>
      </c>
      <c r="V321">
        <f t="shared" si="108"/>
        <v>47323</v>
      </c>
      <c r="W321">
        <v>84672</v>
      </c>
      <c r="X321">
        <v>72605</v>
      </c>
      <c r="Y321">
        <f t="shared" si="109"/>
        <v>12067</v>
      </c>
      <c r="Z321">
        <v>24931</v>
      </c>
      <c r="AB321">
        <v>0</v>
      </c>
      <c r="AC321">
        <v>0</v>
      </c>
      <c r="AD321">
        <v>0</v>
      </c>
      <c r="AE321">
        <v>3395</v>
      </c>
      <c r="AF321">
        <v>0</v>
      </c>
      <c r="AG321">
        <v>21528</v>
      </c>
      <c r="AH321">
        <v>16539</v>
      </c>
      <c r="AI321">
        <v>1920</v>
      </c>
      <c r="AJ321">
        <v>2917</v>
      </c>
      <c r="AK321">
        <v>1024</v>
      </c>
      <c r="AL321">
        <v>713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7983</v>
      </c>
      <c r="AT321">
        <v>0</v>
      </c>
      <c r="AU321">
        <v>0</v>
      </c>
      <c r="AV321">
        <v>0</v>
      </c>
      <c r="AW321">
        <v>0</v>
      </c>
      <c r="AX321">
        <v>-676</v>
      </c>
      <c r="AY321">
        <v>4</v>
      </c>
      <c r="AZ321">
        <v>0</v>
      </c>
      <c r="BA321">
        <v>319</v>
      </c>
      <c r="BB321">
        <v>0</v>
      </c>
      <c r="BC321">
        <v>0</v>
      </c>
      <c r="BD321">
        <v>32729</v>
      </c>
      <c r="BE321">
        <v>2</v>
      </c>
      <c r="BF321">
        <v>836</v>
      </c>
      <c r="BG321">
        <v>0</v>
      </c>
      <c r="BH321">
        <v>0</v>
      </c>
      <c r="BI321">
        <v>0</v>
      </c>
      <c r="BJ321">
        <v>272</v>
      </c>
      <c r="BK321">
        <v>0</v>
      </c>
      <c r="BL321">
        <v>0</v>
      </c>
      <c r="BM321">
        <v>0</v>
      </c>
      <c r="BN321">
        <v>6011</v>
      </c>
      <c r="BO321">
        <v>21134</v>
      </c>
      <c r="BP321">
        <v>15866</v>
      </c>
      <c r="BQ321">
        <v>7332</v>
      </c>
      <c r="BR321">
        <v>9792</v>
      </c>
      <c r="BS321">
        <v>0</v>
      </c>
      <c r="BT321">
        <v>0</v>
      </c>
      <c r="BU321">
        <v>31455</v>
      </c>
      <c r="BV321">
        <v>0</v>
      </c>
      <c r="BW321">
        <v>0</v>
      </c>
      <c r="BX321">
        <v>0</v>
      </c>
      <c r="BY321">
        <v>0</v>
      </c>
      <c r="BZ321">
        <v>0</v>
      </c>
      <c r="CA321">
        <v>0</v>
      </c>
      <c r="CB321">
        <v>0</v>
      </c>
      <c r="CC321">
        <v>0</v>
      </c>
      <c r="CD321">
        <v>0</v>
      </c>
      <c r="CE321">
        <v>0</v>
      </c>
      <c r="CF321">
        <v>0</v>
      </c>
      <c r="CG321">
        <v>3801</v>
      </c>
      <c r="CH321">
        <v>0</v>
      </c>
      <c r="CI321">
        <v>1972</v>
      </c>
      <c r="CJ321">
        <v>2494</v>
      </c>
      <c r="CK321">
        <v>1670</v>
      </c>
    </row>
    <row r="322" spans="1:89" x14ac:dyDescent="0.35">
      <c r="A322" t="s">
        <v>303</v>
      </c>
      <c r="B322">
        <f t="shared" si="88"/>
        <v>-6</v>
      </c>
      <c r="C322">
        <f t="shared" si="89"/>
        <v>1447</v>
      </c>
      <c r="D322">
        <f t="shared" si="90"/>
        <v>68605</v>
      </c>
      <c r="E322">
        <f t="shared" si="91"/>
        <v>428</v>
      </c>
      <c r="F322">
        <f t="shared" si="92"/>
        <v>4909</v>
      </c>
      <c r="G322">
        <f t="shared" si="93"/>
        <v>10651</v>
      </c>
      <c r="H322">
        <f t="shared" si="94"/>
        <v>0</v>
      </c>
      <c r="I322">
        <f t="shared" si="95"/>
        <v>-2816</v>
      </c>
      <c r="J322">
        <f t="shared" si="96"/>
        <v>3</v>
      </c>
      <c r="K322">
        <f t="shared" si="97"/>
        <v>34082</v>
      </c>
      <c r="L322">
        <f t="shared" si="98"/>
        <v>681</v>
      </c>
      <c r="M322">
        <f t="shared" si="99"/>
        <v>13775</v>
      </c>
      <c r="N322">
        <f t="shared" si="100"/>
        <v>77956</v>
      </c>
      <c r="O322">
        <f t="shared" si="101"/>
        <v>23786</v>
      </c>
      <c r="P322">
        <f t="shared" si="102"/>
        <v>15719</v>
      </c>
      <c r="Q322">
        <f t="shared" si="103"/>
        <v>50</v>
      </c>
      <c r="R322">
        <f t="shared" si="104"/>
        <v>0</v>
      </c>
      <c r="S322">
        <f t="shared" si="105"/>
        <v>3406</v>
      </c>
      <c r="T322">
        <f t="shared" si="106"/>
        <v>10842</v>
      </c>
      <c r="U322">
        <f t="shared" si="107"/>
        <v>-34081</v>
      </c>
      <c r="V322">
        <f t="shared" si="108"/>
        <v>70046</v>
      </c>
      <c r="W322">
        <v>145229</v>
      </c>
      <c r="X322">
        <v>135300</v>
      </c>
      <c r="Y322">
        <f t="shared" si="109"/>
        <v>9929</v>
      </c>
      <c r="Z322">
        <v>41545</v>
      </c>
      <c r="AB322">
        <v>0</v>
      </c>
      <c r="AC322">
        <v>-6</v>
      </c>
      <c r="AD322">
        <v>0</v>
      </c>
      <c r="AE322">
        <v>1447</v>
      </c>
      <c r="AF322">
        <v>-7021</v>
      </c>
      <c r="AG322">
        <v>47339</v>
      </c>
      <c r="AH322">
        <v>19384</v>
      </c>
      <c r="AI322">
        <v>0</v>
      </c>
      <c r="AJ322">
        <v>962</v>
      </c>
      <c r="AK322">
        <v>7941</v>
      </c>
      <c r="AL322">
        <v>428</v>
      </c>
      <c r="AM322">
        <v>0</v>
      </c>
      <c r="AN322">
        <v>0</v>
      </c>
      <c r="AO322">
        <v>4909</v>
      </c>
      <c r="AP322">
        <v>0</v>
      </c>
      <c r="AQ322">
        <v>0</v>
      </c>
      <c r="AR322">
        <v>0</v>
      </c>
      <c r="AS322">
        <v>10651</v>
      </c>
      <c r="AT322">
        <v>0</v>
      </c>
      <c r="AU322">
        <v>0</v>
      </c>
      <c r="AV322">
        <v>0</v>
      </c>
      <c r="AW322">
        <v>0</v>
      </c>
      <c r="AX322">
        <v>-2816</v>
      </c>
      <c r="AY322">
        <v>3</v>
      </c>
      <c r="AZ322">
        <v>0</v>
      </c>
      <c r="BA322">
        <v>0</v>
      </c>
      <c r="BB322">
        <v>0</v>
      </c>
      <c r="BC322">
        <v>0</v>
      </c>
      <c r="BD322">
        <v>30720</v>
      </c>
      <c r="BE322">
        <v>0</v>
      </c>
      <c r="BF322">
        <v>3362</v>
      </c>
      <c r="BG322">
        <v>0</v>
      </c>
      <c r="BH322">
        <v>0</v>
      </c>
      <c r="BI322">
        <v>0</v>
      </c>
      <c r="BJ322">
        <v>681</v>
      </c>
      <c r="BK322">
        <v>0</v>
      </c>
      <c r="BL322">
        <v>9753</v>
      </c>
      <c r="BM322">
        <v>1580</v>
      </c>
      <c r="BN322">
        <v>2442</v>
      </c>
      <c r="BO322">
        <v>21922</v>
      </c>
      <c r="BP322">
        <v>47325</v>
      </c>
      <c r="BQ322">
        <v>8709</v>
      </c>
      <c r="BR322">
        <v>23786</v>
      </c>
      <c r="BS322">
        <v>0</v>
      </c>
      <c r="BT322">
        <v>0</v>
      </c>
      <c r="BU322">
        <v>-8068</v>
      </c>
      <c r="BV322">
        <v>23787</v>
      </c>
      <c r="BW322">
        <v>0</v>
      </c>
      <c r="BX322">
        <v>0</v>
      </c>
      <c r="BY322">
        <v>0</v>
      </c>
      <c r="BZ322">
        <v>0</v>
      </c>
      <c r="CA322">
        <v>50</v>
      </c>
      <c r="CB322">
        <v>0</v>
      </c>
      <c r="CC322">
        <v>0</v>
      </c>
      <c r="CD322">
        <v>0</v>
      </c>
      <c r="CE322">
        <v>0</v>
      </c>
      <c r="CF322">
        <v>0</v>
      </c>
      <c r="CG322">
        <v>3406</v>
      </c>
      <c r="CH322">
        <v>0</v>
      </c>
      <c r="CI322">
        <v>3825</v>
      </c>
      <c r="CJ322">
        <v>567</v>
      </c>
      <c r="CK322">
        <v>6450</v>
      </c>
    </row>
    <row r="323" spans="1:89" x14ac:dyDescent="0.35">
      <c r="A323" t="s">
        <v>304</v>
      </c>
      <c r="B323">
        <f t="shared" ref="B323:B344" si="110">SUM(AB323:AD323)</f>
        <v>13</v>
      </c>
      <c r="C323">
        <f t="shared" ref="C323:C344" si="111">SUM(AE323)</f>
        <v>783</v>
      </c>
      <c r="D323">
        <f t="shared" ref="D323:D344" si="112">SUM(AF323:AK323)</f>
        <v>59735</v>
      </c>
      <c r="E323">
        <f t="shared" ref="E323:E344" si="113">SUM(AL323:AN323)</f>
        <v>85</v>
      </c>
      <c r="F323">
        <f t="shared" ref="F323:F344" si="114">SUM(AO323:AQ323)</f>
        <v>778</v>
      </c>
      <c r="G323">
        <f t="shared" ref="G323:G344" si="115">SUM(AR323:AS323)</f>
        <v>776</v>
      </c>
      <c r="H323">
        <f t="shared" ref="H323:H344" si="116">SUM(AT323:AV323)</f>
        <v>4</v>
      </c>
      <c r="I323">
        <f t="shared" ref="I323:I344" si="117">AX323</f>
        <v>0</v>
      </c>
      <c r="J323">
        <f t="shared" ref="J323:J344" si="118">SUM(AW323,AY323,AZ323)</f>
        <v>0</v>
      </c>
      <c r="K323">
        <f t="shared" ref="K323:K344" si="119">SUM(BA323,BD323,BE323,BF323)</f>
        <v>28156</v>
      </c>
      <c r="L323">
        <f t="shared" ref="L323:L344" si="120">SUM(BB323,BC323,BG323,BH323,BI323,BJ323)</f>
        <v>272</v>
      </c>
      <c r="M323">
        <f t="shared" ref="M323:M344" si="121">SUM(BK323:BN323)</f>
        <v>2340</v>
      </c>
      <c r="N323">
        <f t="shared" ref="N323:N344" si="122">SUM(BO323:BQ323)</f>
        <v>22410</v>
      </c>
      <c r="O323">
        <f t="shared" ref="O323:O344" si="123">SUM(BR323)</f>
        <v>8459</v>
      </c>
      <c r="P323">
        <f t="shared" ref="P323:P344" si="124">SUM(BS323:BY323,CB323)</f>
        <v>48718</v>
      </c>
      <c r="Q323">
        <f t="shared" ref="Q323:Q344" si="125">SUM(BZ323:CA323)</f>
        <v>2</v>
      </c>
      <c r="R323">
        <f t="shared" ref="R323:R344" si="126">SUM(CC323:CF323)</f>
        <v>0</v>
      </c>
      <c r="S323">
        <f t="shared" ref="S323:S344" si="127">SUM(CG323)</f>
        <v>5669</v>
      </c>
      <c r="T323">
        <f t="shared" ref="T323:T344" si="128">SUM(CH323:CK323)</f>
        <v>7684</v>
      </c>
      <c r="U323">
        <f t="shared" ref="U323:U344" si="129">SUM(SUM(P323:T323),-SUM(F323,G323,H323,K323,L323,M323))</f>
        <v>29747</v>
      </c>
      <c r="V323">
        <f t="shared" ref="V323:V344" si="130">SUM(B323:D323)</f>
        <v>60531</v>
      </c>
      <c r="W323">
        <v>67389</v>
      </c>
      <c r="X323">
        <v>63414</v>
      </c>
      <c r="Y323">
        <f t="shared" ref="Y323:Y344" si="131">SUM(W323,-X323)</f>
        <v>3975</v>
      </c>
      <c r="Z323">
        <v>24605</v>
      </c>
      <c r="AB323">
        <v>0</v>
      </c>
      <c r="AC323">
        <v>0</v>
      </c>
      <c r="AD323">
        <v>13</v>
      </c>
      <c r="AE323">
        <v>783</v>
      </c>
      <c r="AF323">
        <v>0</v>
      </c>
      <c r="AG323">
        <v>17153</v>
      </c>
      <c r="AH323">
        <v>41748</v>
      </c>
      <c r="AI323">
        <v>288</v>
      </c>
      <c r="AJ323">
        <v>485</v>
      </c>
      <c r="AK323">
        <v>61</v>
      </c>
      <c r="AL323">
        <v>85</v>
      </c>
      <c r="AM323">
        <v>0</v>
      </c>
      <c r="AN323">
        <v>0</v>
      </c>
      <c r="AO323">
        <v>778</v>
      </c>
      <c r="AP323">
        <v>0</v>
      </c>
      <c r="AQ323">
        <v>0</v>
      </c>
      <c r="AR323">
        <v>0</v>
      </c>
      <c r="AS323">
        <v>776</v>
      </c>
      <c r="AT323">
        <v>0</v>
      </c>
      <c r="AU323">
        <v>0</v>
      </c>
      <c r="AV323">
        <v>4</v>
      </c>
      <c r="AW323">
        <v>0</v>
      </c>
      <c r="AX323">
        <v>0</v>
      </c>
      <c r="AY323">
        <v>0</v>
      </c>
      <c r="AZ323">
        <v>0</v>
      </c>
      <c r="BA323">
        <v>24978</v>
      </c>
      <c r="BB323">
        <v>0</v>
      </c>
      <c r="BC323">
        <v>0</v>
      </c>
      <c r="BD323">
        <v>0</v>
      </c>
      <c r="BE323">
        <v>0</v>
      </c>
      <c r="BF323">
        <v>3178</v>
      </c>
      <c r="BG323">
        <v>0</v>
      </c>
      <c r="BH323">
        <v>0</v>
      </c>
      <c r="BI323">
        <v>0</v>
      </c>
      <c r="BJ323">
        <v>272</v>
      </c>
      <c r="BK323">
        <v>0</v>
      </c>
      <c r="BL323">
        <v>0</v>
      </c>
      <c r="BM323">
        <v>0</v>
      </c>
      <c r="BN323">
        <v>2340</v>
      </c>
      <c r="BO323">
        <v>3623</v>
      </c>
      <c r="BP323">
        <v>14187</v>
      </c>
      <c r="BQ323">
        <v>4600</v>
      </c>
      <c r="BR323">
        <v>8459</v>
      </c>
      <c r="BS323">
        <v>0</v>
      </c>
      <c r="BT323">
        <v>0</v>
      </c>
      <c r="BU323">
        <v>42885</v>
      </c>
      <c r="BV323">
        <v>0</v>
      </c>
      <c r="BW323">
        <v>5833</v>
      </c>
      <c r="BX323">
        <v>0</v>
      </c>
      <c r="BY323">
        <v>0</v>
      </c>
      <c r="BZ323">
        <v>0</v>
      </c>
      <c r="CA323">
        <v>2</v>
      </c>
      <c r="CB323">
        <v>0</v>
      </c>
      <c r="CC323">
        <v>0</v>
      </c>
      <c r="CD323">
        <v>0</v>
      </c>
      <c r="CE323">
        <v>0</v>
      </c>
      <c r="CF323">
        <v>0</v>
      </c>
      <c r="CG323">
        <v>5669</v>
      </c>
      <c r="CH323">
        <v>0</v>
      </c>
      <c r="CI323">
        <v>2247</v>
      </c>
      <c r="CJ323">
        <v>1022</v>
      </c>
      <c r="CK323">
        <v>4415</v>
      </c>
    </row>
    <row r="324" spans="1:89" x14ac:dyDescent="0.35">
      <c r="A324" t="s">
        <v>305</v>
      </c>
      <c r="B324">
        <f t="shared" si="110"/>
        <v>4897</v>
      </c>
      <c r="C324">
        <f t="shared" si="111"/>
        <v>6494</v>
      </c>
      <c r="D324">
        <f t="shared" si="112"/>
        <v>46125</v>
      </c>
      <c r="E324">
        <f t="shared" si="113"/>
        <v>162</v>
      </c>
      <c r="F324">
        <f t="shared" si="114"/>
        <v>2619</v>
      </c>
      <c r="G324">
        <f t="shared" si="115"/>
        <v>1486</v>
      </c>
      <c r="H324">
        <f t="shared" si="116"/>
        <v>0</v>
      </c>
      <c r="I324">
        <f t="shared" si="117"/>
        <v>-79</v>
      </c>
      <c r="J324">
        <f t="shared" si="118"/>
        <v>0</v>
      </c>
      <c r="K324">
        <f t="shared" si="119"/>
        <v>3303</v>
      </c>
      <c r="L324">
        <f t="shared" si="120"/>
        <v>1481</v>
      </c>
      <c r="M324">
        <f t="shared" si="121"/>
        <v>958</v>
      </c>
      <c r="N324">
        <f t="shared" si="122"/>
        <v>14275</v>
      </c>
      <c r="O324">
        <f t="shared" si="123"/>
        <v>12488</v>
      </c>
      <c r="P324">
        <f t="shared" si="124"/>
        <v>24942</v>
      </c>
      <c r="Q324">
        <f t="shared" si="125"/>
        <v>11</v>
      </c>
      <c r="R324">
        <f t="shared" si="126"/>
        <v>3385</v>
      </c>
      <c r="S324">
        <f t="shared" si="127"/>
        <v>6100</v>
      </c>
      <c r="T324">
        <f t="shared" si="128"/>
        <v>6246</v>
      </c>
      <c r="U324">
        <f t="shared" si="129"/>
        <v>30837</v>
      </c>
      <c r="V324">
        <f t="shared" si="130"/>
        <v>57516</v>
      </c>
      <c r="W324">
        <v>65795</v>
      </c>
      <c r="X324">
        <v>68085</v>
      </c>
      <c r="Y324">
        <f t="shared" si="131"/>
        <v>-2290</v>
      </c>
      <c r="Z324">
        <v>23945</v>
      </c>
      <c r="AB324">
        <v>0</v>
      </c>
      <c r="AC324">
        <v>257</v>
      </c>
      <c r="AD324">
        <v>4640</v>
      </c>
      <c r="AE324">
        <v>6494</v>
      </c>
      <c r="AF324">
        <v>1450</v>
      </c>
      <c r="AG324">
        <v>24817</v>
      </c>
      <c r="AH324">
        <v>18061</v>
      </c>
      <c r="AI324">
        <v>422</v>
      </c>
      <c r="AJ324">
        <v>770</v>
      </c>
      <c r="AK324">
        <v>605</v>
      </c>
      <c r="AL324">
        <v>162</v>
      </c>
      <c r="AM324">
        <v>0</v>
      </c>
      <c r="AN324">
        <v>0</v>
      </c>
      <c r="AO324">
        <v>2327</v>
      </c>
      <c r="AP324">
        <v>0</v>
      </c>
      <c r="AQ324">
        <v>292</v>
      </c>
      <c r="AR324">
        <v>0</v>
      </c>
      <c r="AS324">
        <v>1486</v>
      </c>
      <c r="AT324">
        <v>0</v>
      </c>
      <c r="AU324">
        <v>0</v>
      </c>
      <c r="AV324">
        <v>0</v>
      </c>
      <c r="AW324">
        <v>0</v>
      </c>
      <c r="AX324">
        <v>-79</v>
      </c>
      <c r="AY324">
        <v>0</v>
      </c>
      <c r="AZ324">
        <v>0</v>
      </c>
      <c r="BA324">
        <v>410</v>
      </c>
      <c r="BB324">
        <v>0</v>
      </c>
      <c r="BC324">
        <v>0</v>
      </c>
      <c r="BD324">
        <v>0</v>
      </c>
      <c r="BE324">
        <v>0</v>
      </c>
      <c r="BF324">
        <v>2893</v>
      </c>
      <c r="BG324">
        <v>0</v>
      </c>
      <c r="BH324">
        <v>0</v>
      </c>
      <c r="BI324">
        <v>1462</v>
      </c>
      <c r="BJ324">
        <v>19</v>
      </c>
      <c r="BK324">
        <v>0</v>
      </c>
      <c r="BL324">
        <v>0</v>
      </c>
      <c r="BM324">
        <v>140</v>
      </c>
      <c r="BN324">
        <v>818</v>
      </c>
      <c r="BO324">
        <v>5256</v>
      </c>
      <c r="BP324">
        <v>10584</v>
      </c>
      <c r="BQ324">
        <v>-1565</v>
      </c>
      <c r="BR324">
        <v>12488</v>
      </c>
      <c r="BS324">
        <v>0</v>
      </c>
      <c r="BT324">
        <v>0</v>
      </c>
      <c r="BU324">
        <v>24942</v>
      </c>
      <c r="BV324">
        <v>0</v>
      </c>
      <c r="BW324">
        <v>0</v>
      </c>
      <c r="BX324">
        <v>0</v>
      </c>
      <c r="BY324">
        <v>0</v>
      </c>
      <c r="BZ324">
        <v>0</v>
      </c>
      <c r="CA324">
        <v>11</v>
      </c>
      <c r="CB324">
        <v>0</v>
      </c>
      <c r="CC324">
        <v>0</v>
      </c>
      <c r="CD324">
        <v>0</v>
      </c>
      <c r="CE324">
        <v>0</v>
      </c>
      <c r="CF324">
        <v>3385</v>
      </c>
      <c r="CG324">
        <v>6100</v>
      </c>
      <c r="CH324">
        <v>0</v>
      </c>
      <c r="CI324">
        <v>-7</v>
      </c>
      <c r="CJ324">
        <v>4075</v>
      </c>
      <c r="CK324">
        <v>2178</v>
      </c>
    </row>
    <row r="325" spans="1:89" x14ac:dyDescent="0.35">
      <c r="A325" t="s">
        <v>306</v>
      </c>
      <c r="B325">
        <f t="shared" si="110"/>
        <v>1017</v>
      </c>
      <c r="C325">
        <f t="shared" si="111"/>
        <v>6295</v>
      </c>
      <c r="D325">
        <f t="shared" si="112"/>
        <v>122174</v>
      </c>
      <c r="E325">
        <f t="shared" si="113"/>
        <v>2437</v>
      </c>
      <c r="F325">
        <f t="shared" si="114"/>
        <v>5602</v>
      </c>
      <c r="G325">
        <f t="shared" si="115"/>
        <v>623</v>
      </c>
      <c r="H325">
        <f t="shared" si="116"/>
        <v>0</v>
      </c>
      <c r="I325">
        <f t="shared" si="117"/>
        <v>7172</v>
      </c>
      <c r="J325">
        <f t="shared" si="118"/>
        <v>0</v>
      </c>
      <c r="K325">
        <f t="shared" si="119"/>
        <v>14554</v>
      </c>
      <c r="L325">
        <f t="shared" si="120"/>
        <v>7967</v>
      </c>
      <c r="M325">
        <f t="shared" si="121"/>
        <v>0</v>
      </c>
      <c r="N325">
        <f t="shared" si="122"/>
        <v>60896</v>
      </c>
      <c r="O325">
        <f t="shared" si="123"/>
        <v>9825</v>
      </c>
      <c r="P325">
        <f t="shared" si="124"/>
        <v>78245</v>
      </c>
      <c r="Q325">
        <f t="shared" si="125"/>
        <v>0</v>
      </c>
      <c r="R325">
        <f t="shared" si="126"/>
        <v>0</v>
      </c>
      <c r="S325">
        <f t="shared" si="127"/>
        <v>7988</v>
      </c>
      <c r="T325">
        <f t="shared" si="128"/>
        <v>10888</v>
      </c>
      <c r="U325">
        <f t="shared" si="129"/>
        <v>68375</v>
      </c>
      <c r="V325">
        <f t="shared" si="130"/>
        <v>129486</v>
      </c>
      <c r="W325">
        <v>122379</v>
      </c>
      <c r="X325">
        <v>119906</v>
      </c>
      <c r="Y325">
        <f t="shared" si="131"/>
        <v>2473</v>
      </c>
      <c r="Z325">
        <v>29231</v>
      </c>
      <c r="AB325">
        <v>0</v>
      </c>
      <c r="AC325">
        <v>0</v>
      </c>
      <c r="AD325">
        <v>1017</v>
      </c>
      <c r="AE325">
        <v>6295</v>
      </c>
      <c r="AF325">
        <v>17</v>
      </c>
      <c r="AG325">
        <v>54596</v>
      </c>
      <c r="AH325">
        <v>65604</v>
      </c>
      <c r="AI325">
        <v>53</v>
      </c>
      <c r="AJ325">
        <v>1319</v>
      </c>
      <c r="AK325">
        <v>585</v>
      </c>
      <c r="AL325">
        <v>2392</v>
      </c>
      <c r="AM325">
        <v>45</v>
      </c>
      <c r="AN325">
        <v>0</v>
      </c>
      <c r="AO325">
        <v>0</v>
      </c>
      <c r="AP325">
        <v>0</v>
      </c>
      <c r="AQ325">
        <v>5602</v>
      </c>
      <c r="AR325">
        <v>0</v>
      </c>
      <c r="AS325">
        <v>623</v>
      </c>
      <c r="AT325">
        <v>0</v>
      </c>
      <c r="AU325">
        <v>0</v>
      </c>
      <c r="AV325">
        <v>0</v>
      </c>
      <c r="AW325">
        <v>0</v>
      </c>
      <c r="AX325">
        <v>7172</v>
      </c>
      <c r="AY325">
        <v>0</v>
      </c>
      <c r="AZ325">
        <v>0</v>
      </c>
      <c r="BA325">
        <v>8950</v>
      </c>
      <c r="BB325">
        <v>0</v>
      </c>
      <c r="BC325">
        <v>0</v>
      </c>
      <c r="BD325">
        <v>0</v>
      </c>
      <c r="BE325">
        <v>0</v>
      </c>
      <c r="BF325">
        <v>5604</v>
      </c>
      <c r="BG325">
        <v>6932</v>
      </c>
      <c r="BH325">
        <v>0</v>
      </c>
      <c r="BI325">
        <v>0</v>
      </c>
      <c r="BJ325">
        <v>1035</v>
      </c>
      <c r="BK325">
        <v>0</v>
      </c>
      <c r="BL325">
        <v>0</v>
      </c>
      <c r="BM325">
        <v>0</v>
      </c>
      <c r="BN325">
        <v>0</v>
      </c>
      <c r="BO325">
        <v>48734</v>
      </c>
      <c r="BP325">
        <v>4082</v>
      </c>
      <c r="BQ325">
        <v>8080</v>
      </c>
      <c r="BR325">
        <v>9825</v>
      </c>
      <c r="BS325">
        <v>0</v>
      </c>
      <c r="BT325">
        <v>0</v>
      </c>
      <c r="BU325">
        <v>50670</v>
      </c>
      <c r="BV325">
        <v>0</v>
      </c>
      <c r="BW325">
        <v>27575</v>
      </c>
      <c r="BX325">
        <v>0</v>
      </c>
      <c r="BY325">
        <v>0</v>
      </c>
      <c r="BZ325">
        <v>0</v>
      </c>
      <c r="CA325">
        <v>0</v>
      </c>
      <c r="CB325">
        <v>0</v>
      </c>
      <c r="CC325">
        <v>0</v>
      </c>
      <c r="CD325">
        <v>0</v>
      </c>
      <c r="CE325">
        <v>0</v>
      </c>
      <c r="CF325">
        <v>0</v>
      </c>
      <c r="CG325">
        <v>7988</v>
      </c>
      <c r="CH325">
        <v>0</v>
      </c>
      <c r="CI325">
        <v>7615</v>
      </c>
      <c r="CJ325">
        <v>330</v>
      </c>
      <c r="CK325">
        <v>2943</v>
      </c>
    </row>
    <row r="326" spans="1:89" x14ac:dyDescent="0.35">
      <c r="A326" t="s">
        <v>307</v>
      </c>
      <c r="B326">
        <f t="shared" si="110"/>
        <v>52</v>
      </c>
      <c r="C326">
        <f t="shared" si="111"/>
        <v>3650</v>
      </c>
      <c r="D326">
        <f t="shared" si="112"/>
        <v>31061</v>
      </c>
      <c r="E326">
        <f t="shared" si="113"/>
        <v>4790</v>
      </c>
      <c r="F326">
        <f t="shared" si="114"/>
        <v>750</v>
      </c>
      <c r="G326">
        <f t="shared" si="115"/>
        <v>2654</v>
      </c>
      <c r="H326">
        <f t="shared" si="116"/>
        <v>396</v>
      </c>
      <c r="I326">
        <f t="shared" si="117"/>
        <v>-1001</v>
      </c>
      <c r="J326">
        <f t="shared" si="118"/>
        <v>4</v>
      </c>
      <c r="K326">
        <f t="shared" si="119"/>
        <v>16672</v>
      </c>
      <c r="L326">
        <f t="shared" si="120"/>
        <v>1027</v>
      </c>
      <c r="M326">
        <f t="shared" si="121"/>
        <v>2664</v>
      </c>
      <c r="N326">
        <f t="shared" si="122"/>
        <v>30184</v>
      </c>
      <c r="O326">
        <f t="shared" si="123"/>
        <v>16068</v>
      </c>
      <c r="P326">
        <f t="shared" si="124"/>
        <v>5938</v>
      </c>
      <c r="Q326">
        <f t="shared" si="125"/>
        <v>300</v>
      </c>
      <c r="R326">
        <f t="shared" si="126"/>
        <v>0</v>
      </c>
      <c r="S326">
        <f t="shared" si="127"/>
        <v>4089</v>
      </c>
      <c r="T326">
        <f t="shared" si="128"/>
        <v>6140</v>
      </c>
      <c r="U326">
        <f t="shared" si="129"/>
        <v>-7696</v>
      </c>
      <c r="V326">
        <f t="shared" si="130"/>
        <v>34763</v>
      </c>
      <c r="W326">
        <v>69887</v>
      </c>
      <c r="X326">
        <v>65632</v>
      </c>
      <c r="Y326">
        <f t="shared" si="131"/>
        <v>4255</v>
      </c>
      <c r="Z326">
        <v>22208</v>
      </c>
      <c r="AB326">
        <v>0</v>
      </c>
      <c r="AC326">
        <v>0</v>
      </c>
      <c r="AD326">
        <v>52</v>
      </c>
      <c r="AE326">
        <v>3650</v>
      </c>
      <c r="AF326">
        <v>0</v>
      </c>
      <c r="AG326">
        <v>20849</v>
      </c>
      <c r="AH326">
        <v>6520</v>
      </c>
      <c r="AI326">
        <v>221</v>
      </c>
      <c r="AJ326">
        <v>713</v>
      </c>
      <c r="AK326">
        <v>2758</v>
      </c>
      <c r="AL326">
        <v>4113</v>
      </c>
      <c r="AM326">
        <v>0</v>
      </c>
      <c r="AN326">
        <v>677</v>
      </c>
      <c r="AO326">
        <v>0</v>
      </c>
      <c r="AP326">
        <v>750</v>
      </c>
      <c r="AQ326">
        <v>0</v>
      </c>
      <c r="AR326">
        <v>0</v>
      </c>
      <c r="AS326">
        <v>2654</v>
      </c>
      <c r="AT326">
        <v>0</v>
      </c>
      <c r="AU326">
        <v>0</v>
      </c>
      <c r="AV326">
        <v>396</v>
      </c>
      <c r="AW326">
        <v>0</v>
      </c>
      <c r="AX326">
        <v>-1001</v>
      </c>
      <c r="AY326">
        <v>4</v>
      </c>
      <c r="AZ326">
        <v>0</v>
      </c>
      <c r="BA326">
        <v>4919</v>
      </c>
      <c r="BB326">
        <v>0</v>
      </c>
      <c r="BC326">
        <v>0</v>
      </c>
      <c r="BD326">
        <v>8510</v>
      </c>
      <c r="BE326">
        <v>0</v>
      </c>
      <c r="BF326">
        <v>3243</v>
      </c>
      <c r="BG326">
        <v>0</v>
      </c>
      <c r="BH326">
        <v>0</v>
      </c>
      <c r="BI326">
        <v>0</v>
      </c>
      <c r="BJ326">
        <v>1027</v>
      </c>
      <c r="BK326">
        <v>0</v>
      </c>
      <c r="BL326">
        <v>0</v>
      </c>
      <c r="BM326">
        <v>0</v>
      </c>
      <c r="BN326">
        <v>2664</v>
      </c>
      <c r="BO326">
        <v>12479</v>
      </c>
      <c r="BP326">
        <v>12073</v>
      </c>
      <c r="BQ326">
        <v>5632</v>
      </c>
      <c r="BR326">
        <v>16068</v>
      </c>
      <c r="BS326">
        <v>0</v>
      </c>
      <c r="BT326">
        <v>0</v>
      </c>
      <c r="BU326">
        <v>5938</v>
      </c>
      <c r="BV326">
        <v>0</v>
      </c>
      <c r="BW326">
        <v>0</v>
      </c>
      <c r="BX326">
        <v>0</v>
      </c>
      <c r="BY326">
        <v>0</v>
      </c>
      <c r="BZ326">
        <v>0</v>
      </c>
      <c r="CA326">
        <v>300</v>
      </c>
      <c r="CB326">
        <v>0</v>
      </c>
      <c r="CC326">
        <v>0</v>
      </c>
      <c r="CD326">
        <v>0</v>
      </c>
      <c r="CE326">
        <v>0</v>
      </c>
      <c r="CF326">
        <v>0</v>
      </c>
      <c r="CG326">
        <v>4089</v>
      </c>
      <c r="CH326">
        <v>0</v>
      </c>
      <c r="CI326">
        <v>0</v>
      </c>
      <c r="CJ326">
        <v>0</v>
      </c>
      <c r="CK326">
        <v>6140</v>
      </c>
    </row>
    <row r="327" spans="1:89" x14ac:dyDescent="0.35">
      <c r="A327" t="s">
        <v>308</v>
      </c>
      <c r="B327">
        <f t="shared" si="110"/>
        <v>41</v>
      </c>
      <c r="C327">
        <f t="shared" si="111"/>
        <v>19310</v>
      </c>
      <c r="D327">
        <f t="shared" si="112"/>
        <v>259981</v>
      </c>
      <c r="E327">
        <f t="shared" si="113"/>
        <v>352</v>
      </c>
      <c r="F327">
        <f t="shared" si="114"/>
        <v>0</v>
      </c>
      <c r="G327">
        <f t="shared" si="115"/>
        <v>698</v>
      </c>
      <c r="H327">
        <f t="shared" si="116"/>
        <v>0</v>
      </c>
      <c r="I327">
        <f t="shared" si="117"/>
        <v>5064</v>
      </c>
      <c r="J327">
        <f t="shared" si="118"/>
        <v>0</v>
      </c>
      <c r="K327">
        <f t="shared" si="119"/>
        <v>13971</v>
      </c>
      <c r="L327">
        <f t="shared" si="120"/>
        <v>21719</v>
      </c>
      <c r="M327">
        <f t="shared" si="121"/>
        <v>8898</v>
      </c>
      <c r="N327">
        <f t="shared" si="122"/>
        <v>84466</v>
      </c>
      <c r="O327">
        <f t="shared" si="123"/>
        <v>12223</v>
      </c>
      <c r="P327">
        <f t="shared" si="124"/>
        <v>193840</v>
      </c>
      <c r="Q327">
        <f t="shared" si="125"/>
        <v>1942</v>
      </c>
      <c r="R327">
        <f t="shared" si="126"/>
        <v>0</v>
      </c>
      <c r="S327">
        <f t="shared" si="127"/>
        <v>10465</v>
      </c>
      <c r="T327">
        <f t="shared" si="128"/>
        <v>27098</v>
      </c>
      <c r="U327">
        <f t="shared" si="129"/>
        <v>188059</v>
      </c>
      <c r="V327">
        <f t="shared" si="130"/>
        <v>279332</v>
      </c>
      <c r="W327">
        <v>183593</v>
      </c>
      <c r="X327">
        <v>175750</v>
      </c>
      <c r="Y327">
        <f t="shared" si="131"/>
        <v>7843</v>
      </c>
      <c r="Z327">
        <v>53724</v>
      </c>
      <c r="AB327">
        <v>0</v>
      </c>
      <c r="AC327">
        <v>41</v>
      </c>
      <c r="AD327">
        <v>0</v>
      </c>
      <c r="AE327">
        <v>19310</v>
      </c>
      <c r="AF327">
        <v>686</v>
      </c>
      <c r="AG327">
        <v>105157</v>
      </c>
      <c r="AH327">
        <v>134175</v>
      </c>
      <c r="AI327">
        <v>940</v>
      </c>
      <c r="AJ327">
        <v>2622</v>
      </c>
      <c r="AK327">
        <v>16401</v>
      </c>
      <c r="AL327">
        <v>352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698</v>
      </c>
      <c r="AT327">
        <v>0</v>
      </c>
      <c r="AU327">
        <v>0</v>
      </c>
      <c r="AV327">
        <v>0</v>
      </c>
      <c r="AW327">
        <v>0</v>
      </c>
      <c r="AX327">
        <v>5064</v>
      </c>
      <c r="AY327">
        <v>0</v>
      </c>
      <c r="AZ327">
        <v>0</v>
      </c>
      <c r="BA327">
        <v>12069</v>
      </c>
      <c r="BB327">
        <v>0</v>
      </c>
      <c r="BC327">
        <v>0</v>
      </c>
      <c r="BD327">
        <v>0</v>
      </c>
      <c r="BE327">
        <v>0</v>
      </c>
      <c r="BF327">
        <v>1902</v>
      </c>
      <c r="BG327">
        <v>21442</v>
      </c>
      <c r="BH327">
        <v>0</v>
      </c>
      <c r="BI327">
        <v>0</v>
      </c>
      <c r="BJ327">
        <v>277</v>
      </c>
      <c r="BK327">
        <v>0</v>
      </c>
      <c r="BL327">
        <v>0</v>
      </c>
      <c r="BM327">
        <v>0</v>
      </c>
      <c r="BN327">
        <v>8898</v>
      </c>
      <c r="BO327">
        <v>45983</v>
      </c>
      <c r="BP327">
        <v>31063</v>
      </c>
      <c r="BQ327">
        <v>7420</v>
      </c>
      <c r="BR327">
        <v>12223</v>
      </c>
      <c r="BS327">
        <v>0</v>
      </c>
      <c r="BT327">
        <v>0</v>
      </c>
      <c r="BU327">
        <v>193840</v>
      </c>
      <c r="BV327">
        <v>0</v>
      </c>
      <c r="BW327">
        <v>0</v>
      </c>
      <c r="BX327">
        <v>0</v>
      </c>
      <c r="BY327">
        <v>0</v>
      </c>
      <c r="BZ327">
        <v>0</v>
      </c>
      <c r="CA327">
        <v>1942</v>
      </c>
      <c r="CB327">
        <v>0</v>
      </c>
      <c r="CC327">
        <v>0</v>
      </c>
      <c r="CD327">
        <v>0</v>
      </c>
      <c r="CE327">
        <v>0</v>
      </c>
      <c r="CF327">
        <v>0</v>
      </c>
      <c r="CG327">
        <v>10465</v>
      </c>
      <c r="CH327">
        <v>0</v>
      </c>
      <c r="CI327">
        <v>0</v>
      </c>
      <c r="CJ327">
        <v>0</v>
      </c>
      <c r="CK327">
        <v>27098</v>
      </c>
    </row>
    <row r="328" spans="1:89" x14ac:dyDescent="0.35">
      <c r="A328" t="s">
        <v>309</v>
      </c>
      <c r="B328">
        <f t="shared" si="110"/>
        <v>0</v>
      </c>
      <c r="C328">
        <f t="shared" si="111"/>
        <v>814</v>
      </c>
      <c r="D328">
        <f t="shared" si="112"/>
        <v>31796</v>
      </c>
      <c r="E328">
        <f t="shared" si="113"/>
        <v>803</v>
      </c>
      <c r="F328">
        <f t="shared" si="114"/>
        <v>2300</v>
      </c>
      <c r="G328">
        <f t="shared" si="115"/>
        <v>1373</v>
      </c>
      <c r="H328">
        <f t="shared" si="116"/>
        <v>0</v>
      </c>
      <c r="I328">
        <f t="shared" si="117"/>
        <v>0</v>
      </c>
      <c r="J328">
        <f t="shared" si="118"/>
        <v>0</v>
      </c>
      <c r="K328">
        <f t="shared" si="119"/>
        <v>4439</v>
      </c>
      <c r="L328">
        <f t="shared" si="120"/>
        <v>12605</v>
      </c>
      <c r="M328">
        <f t="shared" si="121"/>
        <v>2105</v>
      </c>
      <c r="N328">
        <f t="shared" si="122"/>
        <v>23024</v>
      </c>
      <c r="O328">
        <f t="shared" si="123"/>
        <v>6796</v>
      </c>
      <c r="P328">
        <f t="shared" si="124"/>
        <v>16131</v>
      </c>
      <c r="Q328">
        <f t="shared" si="125"/>
        <v>6</v>
      </c>
      <c r="R328">
        <f t="shared" si="126"/>
        <v>0</v>
      </c>
      <c r="S328">
        <f t="shared" si="127"/>
        <v>4861</v>
      </c>
      <c r="T328">
        <f t="shared" si="128"/>
        <v>5416</v>
      </c>
      <c r="U328">
        <f t="shared" si="129"/>
        <v>3592</v>
      </c>
      <c r="V328">
        <f t="shared" si="130"/>
        <v>32610</v>
      </c>
      <c r="W328">
        <v>52703</v>
      </c>
      <c r="X328">
        <v>48452</v>
      </c>
      <c r="Y328">
        <f t="shared" si="131"/>
        <v>4251</v>
      </c>
      <c r="Z328">
        <v>16552</v>
      </c>
      <c r="AB328">
        <v>0</v>
      </c>
      <c r="AC328">
        <v>0</v>
      </c>
      <c r="AD328">
        <v>0</v>
      </c>
      <c r="AE328">
        <v>814</v>
      </c>
      <c r="AF328">
        <v>1669</v>
      </c>
      <c r="AG328">
        <v>13659</v>
      </c>
      <c r="AH328">
        <v>16188</v>
      </c>
      <c r="AI328">
        <v>64</v>
      </c>
      <c r="AJ328">
        <v>216</v>
      </c>
      <c r="AK328">
        <v>0</v>
      </c>
      <c r="AL328">
        <v>803</v>
      </c>
      <c r="AM328">
        <v>0</v>
      </c>
      <c r="AN328">
        <v>0</v>
      </c>
      <c r="AO328">
        <v>2300</v>
      </c>
      <c r="AP328">
        <v>0</v>
      </c>
      <c r="AQ328">
        <v>0</v>
      </c>
      <c r="AR328">
        <v>0</v>
      </c>
      <c r="AS328">
        <v>1373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3135</v>
      </c>
      <c r="BB328">
        <v>0</v>
      </c>
      <c r="BC328">
        <v>0</v>
      </c>
      <c r="BD328">
        <v>0</v>
      </c>
      <c r="BE328">
        <v>0</v>
      </c>
      <c r="BF328">
        <v>1304</v>
      </c>
      <c r="BG328">
        <v>12000</v>
      </c>
      <c r="BH328">
        <v>0</v>
      </c>
      <c r="BI328">
        <v>395</v>
      </c>
      <c r="BJ328">
        <v>210</v>
      </c>
      <c r="BK328">
        <v>0</v>
      </c>
      <c r="BL328">
        <v>541</v>
      </c>
      <c r="BM328">
        <v>19</v>
      </c>
      <c r="BN328">
        <v>1545</v>
      </c>
      <c r="BO328">
        <v>4109</v>
      </c>
      <c r="BP328">
        <v>16290</v>
      </c>
      <c r="BQ328">
        <v>2625</v>
      </c>
      <c r="BR328">
        <v>6796</v>
      </c>
      <c r="BS328">
        <v>0</v>
      </c>
      <c r="BT328">
        <v>0</v>
      </c>
      <c r="BU328">
        <v>16131</v>
      </c>
      <c r="BV328">
        <v>0</v>
      </c>
      <c r="BW328">
        <v>0</v>
      </c>
      <c r="BX328">
        <v>0</v>
      </c>
      <c r="BY328">
        <v>0</v>
      </c>
      <c r="BZ328">
        <v>0</v>
      </c>
      <c r="CA328">
        <v>6</v>
      </c>
      <c r="CB328">
        <v>0</v>
      </c>
      <c r="CC328">
        <v>0</v>
      </c>
      <c r="CD328">
        <v>0</v>
      </c>
      <c r="CE328">
        <v>0</v>
      </c>
      <c r="CF328">
        <v>0</v>
      </c>
      <c r="CG328">
        <v>4861</v>
      </c>
      <c r="CH328">
        <v>0</v>
      </c>
      <c r="CI328">
        <v>2326</v>
      </c>
      <c r="CJ328">
        <v>1659</v>
      </c>
      <c r="CK328">
        <v>1431</v>
      </c>
    </row>
    <row r="329" spans="1:89" x14ac:dyDescent="0.35">
      <c r="A329" t="s">
        <v>310</v>
      </c>
      <c r="B329">
        <f t="shared" si="110"/>
        <v>0</v>
      </c>
      <c r="C329">
        <f t="shared" si="111"/>
        <v>3136</v>
      </c>
      <c r="D329">
        <f t="shared" si="112"/>
        <v>19721</v>
      </c>
      <c r="E329">
        <f t="shared" si="113"/>
        <v>327</v>
      </c>
      <c r="F329">
        <f t="shared" si="114"/>
        <v>0</v>
      </c>
      <c r="G329">
        <f t="shared" si="115"/>
        <v>400</v>
      </c>
      <c r="H329">
        <f t="shared" si="116"/>
        <v>1300</v>
      </c>
      <c r="I329">
        <f t="shared" si="117"/>
        <v>-1204</v>
      </c>
      <c r="J329">
        <f t="shared" si="118"/>
        <v>0</v>
      </c>
      <c r="K329">
        <f t="shared" si="119"/>
        <v>4497</v>
      </c>
      <c r="L329">
        <f t="shared" si="120"/>
        <v>13551</v>
      </c>
      <c r="M329">
        <f t="shared" si="121"/>
        <v>2500</v>
      </c>
      <c r="N329">
        <f t="shared" si="122"/>
        <v>20826</v>
      </c>
      <c r="O329">
        <f t="shared" si="123"/>
        <v>8552</v>
      </c>
      <c r="P329">
        <f t="shared" si="124"/>
        <v>4200</v>
      </c>
      <c r="Q329">
        <f t="shared" si="125"/>
        <v>5</v>
      </c>
      <c r="R329">
        <f t="shared" si="126"/>
        <v>0</v>
      </c>
      <c r="S329">
        <f t="shared" si="127"/>
        <v>7279</v>
      </c>
      <c r="T329">
        <f t="shared" si="128"/>
        <v>3366</v>
      </c>
      <c r="U329">
        <f t="shared" si="129"/>
        <v>-7398</v>
      </c>
      <c r="V329">
        <f t="shared" si="130"/>
        <v>22857</v>
      </c>
      <c r="W329">
        <v>54661</v>
      </c>
      <c r="X329">
        <v>48529</v>
      </c>
      <c r="Y329">
        <f t="shared" si="131"/>
        <v>6132</v>
      </c>
      <c r="Z329">
        <v>14637</v>
      </c>
      <c r="AB329">
        <v>0</v>
      </c>
      <c r="AC329">
        <v>0</v>
      </c>
      <c r="AD329">
        <v>0</v>
      </c>
      <c r="AE329">
        <v>3136</v>
      </c>
      <c r="AF329">
        <v>0</v>
      </c>
      <c r="AG329">
        <v>9954</v>
      </c>
      <c r="AH329">
        <v>6987</v>
      </c>
      <c r="AI329">
        <v>17</v>
      </c>
      <c r="AJ329">
        <v>2339</v>
      </c>
      <c r="AK329">
        <v>424</v>
      </c>
      <c r="AL329">
        <v>139</v>
      </c>
      <c r="AM329">
        <v>188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400</v>
      </c>
      <c r="AT329">
        <v>0</v>
      </c>
      <c r="AU329">
        <v>0</v>
      </c>
      <c r="AV329">
        <v>1300</v>
      </c>
      <c r="AW329">
        <v>0</v>
      </c>
      <c r="AX329">
        <v>-1204</v>
      </c>
      <c r="AY329">
        <v>0</v>
      </c>
      <c r="AZ329">
        <v>0</v>
      </c>
      <c r="BA329">
        <v>3469</v>
      </c>
      <c r="BB329">
        <v>0</v>
      </c>
      <c r="BC329">
        <v>0</v>
      </c>
      <c r="BD329">
        <v>0</v>
      </c>
      <c r="BE329">
        <v>0</v>
      </c>
      <c r="BF329">
        <v>1028</v>
      </c>
      <c r="BG329">
        <v>12581</v>
      </c>
      <c r="BH329">
        <v>0</v>
      </c>
      <c r="BI329">
        <v>0</v>
      </c>
      <c r="BJ329">
        <v>970</v>
      </c>
      <c r="BK329">
        <v>0</v>
      </c>
      <c r="BL329">
        <v>1581</v>
      </c>
      <c r="BM329">
        <v>0</v>
      </c>
      <c r="BN329">
        <v>919</v>
      </c>
      <c r="BO329">
        <v>9440</v>
      </c>
      <c r="BP329">
        <v>7219</v>
      </c>
      <c r="BQ329">
        <v>4167</v>
      </c>
      <c r="BR329">
        <v>8552</v>
      </c>
      <c r="BS329">
        <v>0</v>
      </c>
      <c r="BT329">
        <v>0</v>
      </c>
      <c r="BU329">
        <v>4200</v>
      </c>
      <c r="BV329">
        <v>0</v>
      </c>
      <c r="BW329">
        <v>0</v>
      </c>
      <c r="BX329">
        <v>0</v>
      </c>
      <c r="BY329">
        <v>0</v>
      </c>
      <c r="BZ329">
        <v>0</v>
      </c>
      <c r="CA329">
        <v>5</v>
      </c>
      <c r="CB329">
        <v>0</v>
      </c>
      <c r="CC329">
        <v>0</v>
      </c>
      <c r="CD329">
        <v>0</v>
      </c>
      <c r="CE329">
        <v>0</v>
      </c>
      <c r="CF329">
        <v>0</v>
      </c>
      <c r="CG329">
        <v>7279</v>
      </c>
      <c r="CH329">
        <v>0</v>
      </c>
      <c r="CI329">
        <v>954</v>
      </c>
      <c r="CJ329">
        <v>422</v>
      </c>
      <c r="CK329">
        <v>1990</v>
      </c>
    </row>
    <row r="330" spans="1:89" x14ac:dyDescent="0.35">
      <c r="A330" t="s">
        <v>311</v>
      </c>
      <c r="B330">
        <f t="shared" si="110"/>
        <v>2780</v>
      </c>
      <c r="C330">
        <f t="shared" si="111"/>
        <v>185586</v>
      </c>
      <c r="D330">
        <f t="shared" si="112"/>
        <v>639263</v>
      </c>
      <c r="E330">
        <f t="shared" si="113"/>
        <v>4602</v>
      </c>
      <c r="F330">
        <f t="shared" si="114"/>
        <v>14522</v>
      </c>
      <c r="G330">
        <f t="shared" si="115"/>
        <v>22494</v>
      </c>
      <c r="H330">
        <f t="shared" si="116"/>
        <v>0</v>
      </c>
      <c r="I330">
        <f t="shared" si="117"/>
        <v>30936</v>
      </c>
      <c r="J330">
        <f t="shared" si="118"/>
        <v>550</v>
      </c>
      <c r="K330">
        <f t="shared" si="119"/>
        <v>100804</v>
      </c>
      <c r="L330">
        <f t="shared" si="120"/>
        <v>906</v>
      </c>
      <c r="M330">
        <f t="shared" si="121"/>
        <v>54022</v>
      </c>
      <c r="N330">
        <f t="shared" si="122"/>
        <v>238276</v>
      </c>
      <c r="O330">
        <f t="shared" si="123"/>
        <v>44920</v>
      </c>
      <c r="P330">
        <f t="shared" si="124"/>
        <v>475000</v>
      </c>
      <c r="Q330">
        <f t="shared" si="125"/>
        <v>485</v>
      </c>
      <c r="R330">
        <f t="shared" si="126"/>
        <v>52000</v>
      </c>
      <c r="S330">
        <f t="shared" si="127"/>
        <v>27879</v>
      </c>
      <c r="T330">
        <f t="shared" si="128"/>
        <v>217904</v>
      </c>
      <c r="U330">
        <f t="shared" si="129"/>
        <v>580520</v>
      </c>
      <c r="V330">
        <f t="shared" si="130"/>
        <v>827629</v>
      </c>
      <c r="W330">
        <v>689680</v>
      </c>
      <c r="X330">
        <v>674326</v>
      </c>
      <c r="Y330">
        <f t="shared" si="131"/>
        <v>15354</v>
      </c>
      <c r="Z330">
        <v>161389</v>
      </c>
      <c r="AB330">
        <v>0</v>
      </c>
      <c r="AC330">
        <v>2780</v>
      </c>
      <c r="AD330">
        <v>0</v>
      </c>
      <c r="AE330">
        <v>185586</v>
      </c>
      <c r="AF330">
        <v>4359</v>
      </c>
      <c r="AG330">
        <v>230717</v>
      </c>
      <c r="AH330">
        <v>359774</v>
      </c>
      <c r="AI330">
        <v>1671</v>
      </c>
      <c r="AJ330">
        <v>32524</v>
      </c>
      <c r="AK330">
        <v>10218</v>
      </c>
      <c r="AL330">
        <v>4602</v>
      </c>
      <c r="AM330">
        <v>0</v>
      </c>
      <c r="AN330">
        <v>0</v>
      </c>
      <c r="AO330">
        <v>0</v>
      </c>
      <c r="AP330">
        <v>14522</v>
      </c>
      <c r="AQ330">
        <v>0</v>
      </c>
      <c r="AR330">
        <v>2159</v>
      </c>
      <c r="AS330">
        <v>20335</v>
      </c>
      <c r="AT330">
        <v>0</v>
      </c>
      <c r="AU330">
        <v>0</v>
      </c>
      <c r="AV330">
        <v>0</v>
      </c>
      <c r="AW330">
        <v>0</v>
      </c>
      <c r="AX330">
        <v>30936</v>
      </c>
      <c r="AY330">
        <v>550</v>
      </c>
      <c r="AZ330">
        <v>0</v>
      </c>
      <c r="BA330">
        <v>39599</v>
      </c>
      <c r="BB330">
        <v>0</v>
      </c>
      <c r="BC330">
        <v>0</v>
      </c>
      <c r="BD330">
        <v>33305</v>
      </c>
      <c r="BE330">
        <v>-6308</v>
      </c>
      <c r="BF330">
        <v>34208</v>
      </c>
      <c r="BG330">
        <v>0</v>
      </c>
      <c r="BH330">
        <v>0</v>
      </c>
      <c r="BI330">
        <v>0</v>
      </c>
      <c r="BJ330">
        <v>906</v>
      </c>
      <c r="BK330">
        <v>0</v>
      </c>
      <c r="BL330">
        <v>0</v>
      </c>
      <c r="BM330">
        <v>30893</v>
      </c>
      <c r="BN330">
        <v>23129</v>
      </c>
      <c r="BO330">
        <v>18924</v>
      </c>
      <c r="BP330">
        <v>219352</v>
      </c>
      <c r="BQ330">
        <v>0</v>
      </c>
      <c r="BR330">
        <v>44920</v>
      </c>
      <c r="BS330">
        <v>60000</v>
      </c>
      <c r="BT330">
        <v>0</v>
      </c>
      <c r="BU330">
        <v>359000</v>
      </c>
      <c r="BV330">
        <v>0</v>
      </c>
      <c r="BW330">
        <v>56000</v>
      </c>
      <c r="BX330">
        <v>0</v>
      </c>
      <c r="BY330">
        <v>0</v>
      </c>
      <c r="BZ330">
        <v>0</v>
      </c>
      <c r="CA330">
        <v>485</v>
      </c>
      <c r="CB330">
        <v>0</v>
      </c>
      <c r="CC330">
        <v>0</v>
      </c>
      <c r="CD330">
        <v>0</v>
      </c>
      <c r="CE330">
        <v>52000</v>
      </c>
      <c r="CF330">
        <v>0</v>
      </c>
      <c r="CG330">
        <v>27879</v>
      </c>
      <c r="CH330">
        <v>0</v>
      </c>
      <c r="CI330">
        <v>22994</v>
      </c>
      <c r="CJ330">
        <v>46492</v>
      </c>
      <c r="CK330">
        <v>148418</v>
      </c>
    </row>
    <row r="331" spans="1:89" x14ac:dyDescent="0.35">
      <c r="A331" t="s">
        <v>312</v>
      </c>
      <c r="B331">
        <f t="shared" si="110"/>
        <v>192</v>
      </c>
      <c r="C331">
        <f t="shared" si="111"/>
        <v>16916</v>
      </c>
      <c r="D331">
        <f t="shared" si="112"/>
        <v>69012</v>
      </c>
      <c r="E331">
        <f t="shared" si="113"/>
        <v>34</v>
      </c>
      <c r="F331">
        <f t="shared" si="114"/>
        <v>0</v>
      </c>
      <c r="G331">
        <f t="shared" si="115"/>
        <v>2691</v>
      </c>
      <c r="H331">
        <f t="shared" si="116"/>
        <v>0</v>
      </c>
      <c r="I331">
        <f t="shared" si="117"/>
        <v>6769</v>
      </c>
      <c r="J331">
        <f t="shared" si="118"/>
        <v>0</v>
      </c>
      <c r="K331">
        <f t="shared" si="119"/>
        <v>10399</v>
      </c>
      <c r="L331">
        <f t="shared" si="120"/>
        <v>2364</v>
      </c>
      <c r="M331">
        <f t="shared" si="121"/>
        <v>3918</v>
      </c>
      <c r="N331">
        <f t="shared" si="122"/>
        <v>62403</v>
      </c>
      <c r="O331">
        <f t="shared" si="123"/>
        <v>8649</v>
      </c>
      <c r="P331">
        <f t="shared" si="124"/>
        <v>19630</v>
      </c>
      <c r="Q331">
        <f t="shared" si="125"/>
        <v>87</v>
      </c>
      <c r="R331">
        <f t="shared" si="126"/>
        <v>3000</v>
      </c>
      <c r="S331">
        <f t="shared" si="127"/>
        <v>6240</v>
      </c>
      <c r="T331">
        <f t="shared" si="128"/>
        <v>12286</v>
      </c>
      <c r="U331">
        <f t="shared" si="129"/>
        <v>21871</v>
      </c>
      <c r="V331">
        <f t="shared" si="130"/>
        <v>86120</v>
      </c>
      <c r="W331">
        <v>100486</v>
      </c>
      <c r="X331">
        <v>99454</v>
      </c>
      <c r="Y331">
        <f t="shared" si="131"/>
        <v>1032</v>
      </c>
      <c r="Z331">
        <v>30385</v>
      </c>
      <c r="AB331">
        <v>0</v>
      </c>
      <c r="AC331">
        <v>192</v>
      </c>
      <c r="AD331">
        <v>0</v>
      </c>
      <c r="AE331">
        <v>16916</v>
      </c>
      <c r="AF331">
        <v>0</v>
      </c>
      <c r="AG331">
        <v>36707</v>
      </c>
      <c r="AH331">
        <v>27028</v>
      </c>
      <c r="AI331">
        <v>2360</v>
      </c>
      <c r="AJ331">
        <v>1244</v>
      </c>
      <c r="AK331">
        <v>1673</v>
      </c>
      <c r="AL331">
        <v>34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2691</v>
      </c>
      <c r="AT331">
        <v>0</v>
      </c>
      <c r="AU331">
        <v>0</v>
      </c>
      <c r="AV331">
        <v>0</v>
      </c>
      <c r="AW331">
        <v>0</v>
      </c>
      <c r="AX331">
        <v>6769</v>
      </c>
      <c r="AY331">
        <v>0</v>
      </c>
      <c r="AZ331">
        <v>0</v>
      </c>
      <c r="BA331">
        <v>8791</v>
      </c>
      <c r="BB331">
        <v>0</v>
      </c>
      <c r="BC331">
        <v>0</v>
      </c>
      <c r="BD331">
        <v>0</v>
      </c>
      <c r="BE331">
        <v>375</v>
      </c>
      <c r="BF331">
        <v>1233</v>
      </c>
      <c r="BG331">
        <v>1804</v>
      </c>
      <c r="BH331">
        <v>0</v>
      </c>
      <c r="BI331">
        <v>0</v>
      </c>
      <c r="BJ331">
        <v>560</v>
      </c>
      <c r="BK331">
        <v>0</v>
      </c>
      <c r="BL331">
        <v>0</v>
      </c>
      <c r="BM331">
        <v>0</v>
      </c>
      <c r="BN331">
        <v>3918</v>
      </c>
      <c r="BO331">
        <v>25417</v>
      </c>
      <c r="BP331">
        <v>35071</v>
      </c>
      <c r="BQ331">
        <v>1915</v>
      </c>
      <c r="BR331">
        <v>8649</v>
      </c>
      <c r="BS331">
        <v>0</v>
      </c>
      <c r="BT331">
        <v>0</v>
      </c>
      <c r="BU331">
        <v>19630</v>
      </c>
      <c r="BV331">
        <v>0</v>
      </c>
      <c r="BW331">
        <v>0</v>
      </c>
      <c r="BX331">
        <v>0</v>
      </c>
      <c r="BY331">
        <v>0</v>
      </c>
      <c r="BZ331">
        <v>0</v>
      </c>
      <c r="CA331">
        <v>87</v>
      </c>
      <c r="CB331">
        <v>0</v>
      </c>
      <c r="CC331">
        <v>0</v>
      </c>
      <c r="CD331">
        <v>0</v>
      </c>
      <c r="CE331">
        <v>3000</v>
      </c>
      <c r="CF331">
        <v>0</v>
      </c>
      <c r="CG331">
        <v>6240</v>
      </c>
      <c r="CH331">
        <v>0</v>
      </c>
      <c r="CI331">
        <v>0</v>
      </c>
      <c r="CJ331">
        <v>3015</v>
      </c>
      <c r="CK331">
        <v>9271</v>
      </c>
    </row>
    <row r="332" spans="1:89" x14ac:dyDescent="0.35">
      <c r="A332" t="s">
        <v>313</v>
      </c>
      <c r="B332">
        <f t="shared" si="110"/>
        <v>461</v>
      </c>
      <c r="C332">
        <f t="shared" si="111"/>
        <v>97</v>
      </c>
      <c r="D332">
        <f t="shared" si="112"/>
        <v>62533</v>
      </c>
      <c r="E332">
        <f t="shared" si="113"/>
        <v>2303</v>
      </c>
      <c r="F332">
        <f t="shared" si="114"/>
        <v>0</v>
      </c>
      <c r="G332">
        <f t="shared" si="115"/>
        <v>1817</v>
      </c>
      <c r="H332">
        <f t="shared" si="116"/>
        <v>485</v>
      </c>
      <c r="I332">
        <f t="shared" si="117"/>
        <v>6791</v>
      </c>
      <c r="J332">
        <f t="shared" si="118"/>
        <v>0</v>
      </c>
      <c r="K332">
        <f t="shared" si="119"/>
        <v>14050</v>
      </c>
      <c r="L332">
        <f t="shared" si="120"/>
        <v>9</v>
      </c>
      <c r="M332">
        <f t="shared" si="121"/>
        <v>7342</v>
      </c>
      <c r="N332">
        <f t="shared" si="122"/>
        <v>45239</v>
      </c>
      <c r="O332">
        <f t="shared" si="123"/>
        <v>4652</v>
      </c>
      <c r="P332">
        <f t="shared" si="124"/>
        <v>34239</v>
      </c>
      <c r="Q332">
        <f t="shared" si="125"/>
        <v>267</v>
      </c>
      <c r="R332">
        <f t="shared" si="126"/>
        <v>322</v>
      </c>
      <c r="S332">
        <f t="shared" si="127"/>
        <v>4352</v>
      </c>
      <c r="T332">
        <f t="shared" si="128"/>
        <v>6815</v>
      </c>
      <c r="U332">
        <f t="shared" si="129"/>
        <v>22292</v>
      </c>
      <c r="V332">
        <f t="shared" si="130"/>
        <v>63091</v>
      </c>
      <c r="W332">
        <v>81166</v>
      </c>
      <c r="X332">
        <v>74411</v>
      </c>
      <c r="Y332">
        <f t="shared" si="131"/>
        <v>6755</v>
      </c>
      <c r="Z332">
        <v>17469</v>
      </c>
      <c r="AB332">
        <v>0</v>
      </c>
      <c r="AC332">
        <v>461</v>
      </c>
      <c r="AD332">
        <v>0</v>
      </c>
      <c r="AE332">
        <v>97</v>
      </c>
      <c r="AF332">
        <v>0</v>
      </c>
      <c r="AG332">
        <v>27524</v>
      </c>
      <c r="AH332">
        <v>31120</v>
      </c>
      <c r="AI332">
        <v>0</v>
      </c>
      <c r="AJ332">
        <v>1907</v>
      </c>
      <c r="AK332">
        <v>1982</v>
      </c>
      <c r="AL332">
        <v>2303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1817</v>
      </c>
      <c r="AT332">
        <v>0</v>
      </c>
      <c r="AU332">
        <v>0</v>
      </c>
      <c r="AV332">
        <v>485</v>
      </c>
      <c r="AW332">
        <v>0</v>
      </c>
      <c r="AX332">
        <v>6791</v>
      </c>
      <c r="AY332">
        <v>0</v>
      </c>
      <c r="AZ332">
        <v>0</v>
      </c>
      <c r="BA332">
        <v>7302</v>
      </c>
      <c r="BB332">
        <v>0</v>
      </c>
      <c r="BC332">
        <v>0</v>
      </c>
      <c r="BD332">
        <v>0</v>
      </c>
      <c r="BE332">
        <v>1040</v>
      </c>
      <c r="BF332">
        <v>5708</v>
      </c>
      <c r="BG332">
        <v>0</v>
      </c>
      <c r="BH332">
        <v>0</v>
      </c>
      <c r="BI332">
        <v>0</v>
      </c>
      <c r="BJ332">
        <v>9</v>
      </c>
      <c r="BK332">
        <v>0</v>
      </c>
      <c r="BL332">
        <v>4723</v>
      </c>
      <c r="BM332">
        <v>599</v>
      </c>
      <c r="BN332">
        <v>2020</v>
      </c>
      <c r="BO332">
        <v>14307</v>
      </c>
      <c r="BP332">
        <v>22020</v>
      </c>
      <c r="BQ332">
        <v>8912</v>
      </c>
      <c r="BR332">
        <v>4652</v>
      </c>
      <c r="BS332">
        <v>0</v>
      </c>
      <c r="BT332">
        <v>0</v>
      </c>
      <c r="BU332">
        <v>29739</v>
      </c>
      <c r="BV332">
        <v>0</v>
      </c>
      <c r="BW332">
        <v>4500</v>
      </c>
      <c r="BX332">
        <v>0</v>
      </c>
      <c r="BY332">
        <v>0</v>
      </c>
      <c r="BZ332">
        <v>0</v>
      </c>
      <c r="CA332">
        <v>267</v>
      </c>
      <c r="CB332">
        <v>0</v>
      </c>
      <c r="CC332">
        <v>0</v>
      </c>
      <c r="CD332">
        <v>0</v>
      </c>
      <c r="CE332">
        <v>0</v>
      </c>
      <c r="CF332">
        <v>322</v>
      </c>
      <c r="CG332">
        <v>4352</v>
      </c>
      <c r="CH332">
        <v>0</v>
      </c>
      <c r="CI332">
        <v>1985</v>
      </c>
      <c r="CJ332">
        <v>57</v>
      </c>
      <c r="CK332">
        <v>4773</v>
      </c>
    </row>
    <row r="333" spans="1:89" x14ac:dyDescent="0.35">
      <c r="A333" t="s">
        <v>314</v>
      </c>
      <c r="B333">
        <f t="shared" si="110"/>
        <v>2167</v>
      </c>
      <c r="C333">
        <f t="shared" si="111"/>
        <v>5366</v>
      </c>
      <c r="D333">
        <f t="shared" si="112"/>
        <v>46841</v>
      </c>
      <c r="E333">
        <f t="shared" si="113"/>
        <v>535</v>
      </c>
      <c r="F333">
        <f t="shared" si="114"/>
        <v>0</v>
      </c>
      <c r="G333">
        <f t="shared" si="115"/>
        <v>6224</v>
      </c>
      <c r="H333">
        <f t="shared" si="116"/>
        <v>213</v>
      </c>
      <c r="I333">
        <f t="shared" si="117"/>
        <v>39875</v>
      </c>
      <c r="J333">
        <f t="shared" si="118"/>
        <v>3</v>
      </c>
      <c r="K333">
        <f t="shared" si="119"/>
        <v>41393</v>
      </c>
      <c r="L333">
        <f t="shared" si="120"/>
        <v>445</v>
      </c>
      <c r="M333">
        <f t="shared" si="121"/>
        <v>0</v>
      </c>
      <c r="N333">
        <f t="shared" si="122"/>
        <v>118578</v>
      </c>
      <c r="O333">
        <f t="shared" si="123"/>
        <v>12655</v>
      </c>
      <c r="P333">
        <f t="shared" si="124"/>
        <v>6000</v>
      </c>
      <c r="Q333">
        <f t="shared" si="125"/>
        <v>133</v>
      </c>
      <c r="R333">
        <f t="shared" si="126"/>
        <v>0</v>
      </c>
      <c r="S333">
        <f t="shared" si="127"/>
        <v>2976</v>
      </c>
      <c r="T333">
        <f t="shared" si="128"/>
        <v>2719</v>
      </c>
      <c r="U333">
        <f t="shared" si="129"/>
        <v>-36447</v>
      </c>
      <c r="V333">
        <f t="shared" si="130"/>
        <v>54374</v>
      </c>
      <c r="W333">
        <v>96436</v>
      </c>
      <c r="X333">
        <v>83082</v>
      </c>
      <c r="Y333">
        <f t="shared" si="131"/>
        <v>13354</v>
      </c>
      <c r="Z333">
        <v>23899</v>
      </c>
      <c r="AB333">
        <v>0</v>
      </c>
      <c r="AC333">
        <v>0</v>
      </c>
      <c r="AD333">
        <v>2167</v>
      </c>
      <c r="AE333">
        <v>5366</v>
      </c>
      <c r="AF333">
        <v>0</v>
      </c>
      <c r="AG333">
        <v>28968</v>
      </c>
      <c r="AH333">
        <v>8879</v>
      </c>
      <c r="AI333">
        <v>221</v>
      </c>
      <c r="AJ333">
        <v>8105</v>
      </c>
      <c r="AK333">
        <v>668</v>
      </c>
      <c r="AL333">
        <v>535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  <c r="AS333">
        <v>6224</v>
      </c>
      <c r="AT333">
        <v>0</v>
      </c>
      <c r="AU333">
        <v>0</v>
      </c>
      <c r="AV333">
        <v>213</v>
      </c>
      <c r="AW333">
        <v>0</v>
      </c>
      <c r="AX333">
        <v>39875</v>
      </c>
      <c r="AY333">
        <v>3</v>
      </c>
      <c r="AZ333">
        <v>0</v>
      </c>
      <c r="BA333">
        <v>7197</v>
      </c>
      <c r="BB333">
        <v>0</v>
      </c>
      <c r="BC333">
        <v>0</v>
      </c>
      <c r="BD333">
        <v>25832</v>
      </c>
      <c r="BE333">
        <v>-11</v>
      </c>
      <c r="BF333">
        <v>8375</v>
      </c>
      <c r="BG333">
        <v>0</v>
      </c>
      <c r="BH333">
        <v>0</v>
      </c>
      <c r="BI333">
        <v>0</v>
      </c>
      <c r="BJ333">
        <v>445</v>
      </c>
      <c r="BK333">
        <v>0</v>
      </c>
      <c r="BL333">
        <v>0</v>
      </c>
      <c r="BM333">
        <v>0</v>
      </c>
      <c r="BN333">
        <v>0</v>
      </c>
      <c r="BO333">
        <v>30582</v>
      </c>
      <c r="BP333">
        <v>74602</v>
      </c>
      <c r="BQ333">
        <v>13394</v>
      </c>
      <c r="BR333">
        <v>12655</v>
      </c>
      <c r="BS333">
        <v>0</v>
      </c>
      <c r="BT333">
        <v>0</v>
      </c>
      <c r="BU333">
        <v>6000</v>
      </c>
      <c r="BV333">
        <v>0</v>
      </c>
      <c r="BW333">
        <v>0</v>
      </c>
      <c r="BX333">
        <v>0</v>
      </c>
      <c r="BY333">
        <v>0</v>
      </c>
      <c r="BZ333">
        <v>0</v>
      </c>
      <c r="CA333">
        <v>133</v>
      </c>
      <c r="CB333">
        <v>0</v>
      </c>
      <c r="CC333">
        <v>0</v>
      </c>
      <c r="CD333">
        <v>0</v>
      </c>
      <c r="CE333">
        <v>0</v>
      </c>
      <c r="CF333">
        <v>0</v>
      </c>
      <c r="CG333">
        <v>2976</v>
      </c>
      <c r="CH333">
        <v>0</v>
      </c>
      <c r="CI333">
        <v>-297</v>
      </c>
      <c r="CJ333">
        <v>0</v>
      </c>
      <c r="CK333">
        <v>3016</v>
      </c>
    </row>
    <row r="334" spans="1:89" x14ac:dyDescent="0.35">
      <c r="A334" t="s">
        <v>315</v>
      </c>
      <c r="B334">
        <f t="shared" si="110"/>
        <v>567</v>
      </c>
      <c r="C334">
        <f t="shared" si="111"/>
        <v>32479</v>
      </c>
      <c r="D334">
        <f t="shared" si="112"/>
        <v>149016</v>
      </c>
      <c r="E334">
        <f t="shared" si="113"/>
        <v>915</v>
      </c>
      <c r="F334">
        <f t="shared" si="114"/>
        <v>0</v>
      </c>
      <c r="G334">
        <f t="shared" si="115"/>
        <v>4617</v>
      </c>
      <c r="H334">
        <f t="shared" si="116"/>
        <v>0</v>
      </c>
      <c r="I334">
        <f t="shared" si="117"/>
        <v>1212</v>
      </c>
      <c r="J334">
        <f t="shared" si="118"/>
        <v>0</v>
      </c>
      <c r="K334">
        <f t="shared" si="119"/>
        <v>59545</v>
      </c>
      <c r="L334">
        <f t="shared" si="120"/>
        <v>526</v>
      </c>
      <c r="M334">
        <f t="shared" si="121"/>
        <v>10823</v>
      </c>
      <c r="N334">
        <f t="shared" si="122"/>
        <v>170944</v>
      </c>
      <c r="O334">
        <f t="shared" si="123"/>
        <v>19488</v>
      </c>
      <c r="P334">
        <f t="shared" si="124"/>
        <v>31050</v>
      </c>
      <c r="Q334">
        <f t="shared" si="125"/>
        <v>37</v>
      </c>
      <c r="R334">
        <f t="shared" si="126"/>
        <v>0</v>
      </c>
      <c r="S334">
        <f t="shared" si="127"/>
        <v>26443</v>
      </c>
      <c r="T334">
        <f t="shared" si="128"/>
        <v>11739</v>
      </c>
      <c r="U334">
        <f t="shared" si="129"/>
        <v>-6242</v>
      </c>
      <c r="V334">
        <f t="shared" si="130"/>
        <v>182062</v>
      </c>
      <c r="W334">
        <v>223629</v>
      </c>
      <c r="X334">
        <v>212463</v>
      </c>
      <c r="Y334">
        <f t="shared" si="131"/>
        <v>11166</v>
      </c>
      <c r="Z334">
        <v>66641</v>
      </c>
      <c r="AB334">
        <v>0</v>
      </c>
      <c r="AC334">
        <v>567</v>
      </c>
      <c r="AD334">
        <v>0</v>
      </c>
      <c r="AE334">
        <v>32479</v>
      </c>
      <c r="AF334">
        <v>921</v>
      </c>
      <c r="AG334">
        <v>83467</v>
      </c>
      <c r="AH334">
        <v>48612</v>
      </c>
      <c r="AI334">
        <v>280</v>
      </c>
      <c r="AJ334">
        <v>6371</v>
      </c>
      <c r="AK334">
        <v>9365</v>
      </c>
      <c r="AL334">
        <v>915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4617</v>
      </c>
      <c r="AT334">
        <v>0</v>
      </c>
      <c r="AU334">
        <v>0</v>
      </c>
      <c r="AV334">
        <v>0</v>
      </c>
      <c r="AW334">
        <v>0</v>
      </c>
      <c r="AX334">
        <v>1212</v>
      </c>
      <c r="AY334">
        <v>0</v>
      </c>
      <c r="AZ334">
        <v>0</v>
      </c>
      <c r="BA334">
        <v>18440</v>
      </c>
      <c r="BB334">
        <v>0</v>
      </c>
      <c r="BC334">
        <v>0</v>
      </c>
      <c r="BD334">
        <v>39697</v>
      </c>
      <c r="BE334">
        <v>913</v>
      </c>
      <c r="BF334">
        <v>495</v>
      </c>
      <c r="BG334">
        <v>0</v>
      </c>
      <c r="BH334">
        <v>0</v>
      </c>
      <c r="BI334">
        <v>0</v>
      </c>
      <c r="BJ334">
        <v>526</v>
      </c>
      <c r="BK334">
        <v>0</v>
      </c>
      <c r="BL334">
        <v>0</v>
      </c>
      <c r="BM334">
        <v>0</v>
      </c>
      <c r="BN334">
        <v>10823</v>
      </c>
      <c r="BO334">
        <v>52343</v>
      </c>
      <c r="BP334">
        <v>115703</v>
      </c>
      <c r="BQ334">
        <v>2898</v>
      </c>
      <c r="BR334">
        <v>19488</v>
      </c>
      <c r="BS334">
        <v>0</v>
      </c>
      <c r="BT334">
        <v>0</v>
      </c>
      <c r="BU334">
        <v>31050</v>
      </c>
      <c r="BV334">
        <v>0</v>
      </c>
      <c r="BW334">
        <v>0</v>
      </c>
      <c r="BX334">
        <v>0</v>
      </c>
      <c r="BY334">
        <v>0</v>
      </c>
      <c r="BZ334">
        <v>0</v>
      </c>
      <c r="CA334">
        <v>37</v>
      </c>
      <c r="CB334">
        <v>0</v>
      </c>
      <c r="CC334">
        <v>0</v>
      </c>
      <c r="CD334">
        <v>0</v>
      </c>
      <c r="CE334">
        <v>0</v>
      </c>
      <c r="CF334">
        <v>0</v>
      </c>
      <c r="CG334">
        <v>26443</v>
      </c>
      <c r="CH334">
        <v>0</v>
      </c>
      <c r="CI334">
        <v>359</v>
      </c>
      <c r="CJ334">
        <v>0</v>
      </c>
      <c r="CK334">
        <v>11380</v>
      </c>
    </row>
    <row r="335" spans="1:89" x14ac:dyDescent="0.35">
      <c r="A335" t="s">
        <v>316</v>
      </c>
      <c r="B335">
        <f t="shared" si="110"/>
        <v>700</v>
      </c>
      <c r="C335">
        <f t="shared" si="111"/>
        <v>9290</v>
      </c>
      <c r="D335">
        <f t="shared" si="112"/>
        <v>130753</v>
      </c>
      <c r="E335">
        <f t="shared" si="113"/>
        <v>35</v>
      </c>
      <c r="F335">
        <f t="shared" si="114"/>
        <v>7473</v>
      </c>
      <c r="G335">
        <f t="shared" si="115"/>
        <v>9973</v>
      </c>
      <c r="H335">
        <f t="shared" si="116"/>
        <v>0</v>
      </c>
      <c r="I335">
        <f t="shared" si="117"/>
        <v>16691</v>
      </c>
      <c r="J335">
        <f t="shared" si="118"/>
        <v>289</v>
      </c>
      <c r="K335">
        <f t="shared" si="119"/>
        <v>37578</v>
      </c>
      <c r="L335">
        <f t="shared" si="120"/>
        <v>-295</v>
      </c>
      <c r="M335">
        <f t="shared" si="121"/>
        <v>8111</v>
      </c>
      <c r="N335">
        <f t="shared" si="122"/>
        <v>67484</v>
      </c>
      <c r="O335">
        <f t="shared" si="123"/>
        <v>14253</v>
      </c>
      <c r="P335">
        <f t="shared" si="124"/>
        <v>108398</v>
      </c>
      <c r="Q335">
        <f t="shared" si="125"/>
        <v>17</v>
      </c>
      <c r="R335">
        <f t="shared" si="126"/>
        <v>0</v>
      </c>
      <c r="S335">
        <f t="shared" si="127"/>
        <v>5907</v>
      </c>
      <c r="T335">
        <f t="shared" si="128"/>
        <v>24541</v>
      </c>
      <c r="U335">
        <f t="shared" si="129"/>
        <v>76023</v>
      </c>
      <c r="V335">
        <f t="shared" si="130"/>
        <v>140743</v>
      </c>
      <c r="W335">
        <v>166912</v>
      </c>
      <c r="X335">
        <v>167812</v>
      </c>
      <c r="Y335">
        <f t="shared" si="131"/>
        <v>-900</v>
      </c>
      <c r="Z335">
        <v>45041</v>
      </c>
      <c r="AB335">
        <v>0</v>
      </c>
      <c r="AC335">
        <v>584</v>
      </c>
      <c r="AD335">
        <v>116</v>
      </c>
      <c r="AE335">
        <v>9290</v>
      </c>
      <c r="AF335">
        <v>0</v>
      </c>
      <c r="AG335">
        <v>62993</v>
      </c>
      <c r="AH335">
        <v>55384</v>
      </c>
      <c r="AI335">
        <v>574</v>
      </c>
      <c r="AJ335">
        <v>6952</v>
      </c>
      <c r="AK335">
        <v>4850</v>
      </c>
      <c r="AL335">
        <v>35</v>
      </c>
      <c r="AM335">
        <v>0</v>
      </c>
      <c r="AN335">
        <v>0</v>
      </c>
      <c r="AO335">
        <v>0</v>
      </c>
      <c r="AP335">
        <v>7473</v>
      </c>
      <c r="AQ335">
        <v>0</v>
      </c>
      <c r="AR335">
        <v>0</v>
      </c>
      <c r="AS335">
        <v>9973</v>
      </c>
      <c r="AT335">
        <v>0</v>
      </c>
      <c r="AU335">
        <v>0</v>
      </c>
      <c r="AV335">
        <v>0</v>
      </c>
      <c r="AW335">
        <v>0</v>
      </c>
      <c r="AX335">
        <v>16691</v>
      </c>
      <c r="AY335">
        <v>289</v>
      </c>
      <c r="AZ335">
        <v>0</v>
      </c>
      <c r="BA335">
        <v>2579</v>
      </c>
      <c r="BB335">
        <v>0</v>
      </c>
      <c r="BC335">
        <v>0</v>
      </c>
      <c r="BD335">
        <v>0</v>
      </c>
      <c r="BE335">
        <v>21288</v>
      </c>
      <c r="BF335">
        <v>13711</v>
      </c>
      <c r="BG335">
        <v>0</v>
      </c>
      <c r="BH335">
        <v>0</v>
      </c>
      <c r="BI335">
        <v>0</v>
      </c>
      <c r="BJ335">
        <v>-295</v>
      </c>
      <c r="BK335">
        <v>0</v>
      </c>
      <c r="BL335">
        <v>0</v>
      </c>
      <c r="BM335">
        <v>0</v>
      </c>
      <c r="BN335">
        <v>8111</v>
      </c>
      <c r="BO335">
        <v>40957</v>
      </c>
      <c r="BP335">
        <v>25343</v>
      </c>
      <c r="BQ335">
        <v>1184</v>
      </c>
      <c r="BR335">
        <v>14253</v>
      </c>
      <c r="BS335">
        <v>0</v>
      </c>
      <c r="BT335">
        <v>0</v>
      </c>
      <c r="BU335">
        <v>108398</v>
      </c>
      <c r="BV335">
        <v>0</v>
      </c>
      <c r="BW335">
        <v>0</v>
      </c>
      <c r="BX335">
        <v>0</v>
      </c>
      <c r="BY335">
        <v>0</v>
      </c>
      <c r="BZ335">
        <v>17</v>
      </c>
      <c r="CA335">
        <v>0</v>
      </c>
      <c r="CB335">
        <v>0</v>
      </c>
      <c r="CC335">
        <v>0</v>
      </c>
      <c r="CD335">
        <v>0</v>
      </c>
      <c r="CE335">
        <v>0</v>
      </c>
      <c r="CF335">
        <v>0</v>
      </c>
      <c r="CG335">
        <v>5907</v>
      </c>
      <c r="CH335">
        <v>0</v>
      </c>
      <c r="CI335">
        <v>7514</v>
      </c>
      <c r="CJ335">
        <v>317</v>
      </c>
      <c r="CK335">
        <v>16710</v>
      </c>
    </row>
    <row r="336" spans="1:89" x14ac:dyDescent="0.35">
      <c r="A336" t="s">
        <v>317</v>
      </c>
      <c r="B336">
        <f t="shared" si="110"/>
        <v>1048</v>
      </c>
      <c r="C336">
        <f t="shared" si="111"/>
        <v>51855</v>
      </c>
      <c r="D336">
        <f t="shared" si="112"/>
        <v>343787</v>
      </c>
      <c r="E336">
        <f t="shared" si="113"/>
        <v>9008</v>
      </c>
      <c r="F336">
        <f t="shared" si="114"/>
        <v>0</v>
      </c>
      <c r="G336">
        <f t="shared" si="115"/>
        <v>2410</v>
      </c>
      <c r="H336">
        <f t="shared" si="116"/>
        <v>0</v>
      </c>
      <c r="I336">
        <f t="shared" si="117"/>
        <v>2769</v>
      </c>
      <c r="J336">
        <f t="shared" si="118"/>
        <v>117</v>
      </c>
      <c r="K336">
        <f t="shared" si="119"/>
        <v>18851</v>
      </c>
      <c r="L336">
        <f t="shared" si="120"/>
        <v>136095</v>
      </c>
      <c r="M336">
        <f t="shared" si="121"/>
        <v>40687</v>
      </c>
      <c r="N336">
        <f t="shared" si="122"/>
        <v>374726</v>
      </c>
      <c r="O336">
        <f t="shared" si="123"/>
        <v>54565</v>
      </c>
      <c r="P336">
        <f t="shared" si="124"/>
        <v>62100</v>
      </c>
      <c r="Q336">
        <f t="shared" si="125"/>
        <v>16</v>
      </c>
      <c r="R336">
        <f t="shared" si="126"/>
        <v>1</v>
      </c>
      <c r="S336">
        <f t="shared" si="127"/>
        <v>29489</v>
      </c>
      <c r="T336">
        <f t="shared" si="128"/>
        <v>85730</v>
      </c>
      <c r="U336">
        <f t="shared" si="129"/>
        <v>-20707</v>
      </c>
      <c r="V336">
        <f t="shared" si="130"/>
        <v>396690</v>
      </c>
      <c r="W336">
        <v>482328</v>
      </c>
      <c r="X336">
        <v>486094</v>
      </c>
      <c r="Y336">
        <f t="shared" si="131"/>
        <v>-3766</v>
      </c>
      <c r="Z336">
        <v>128434</v>
      </c>
      <c r="AB336">
        <v>0</v>
      </c>
      <c r="AC336">
        <v>1048</v>
      </c>
      <c r="AD336">
        <v>0</v>
      </c>
      <c r="AE336">
        <v>51855</v>
      </c>
      <c r="AF336">
        <v>751</v>
      </c>
      <c r="AG336">
        <v>270583</v>
      </c>
      <c r="AH336">
        <v>53164</v>
      </c>
      <c r="AI336">
        <v>2436</v>
      </c>
      <c r="AJ336">
        <v>5299</v>
      </c>
      <c r="AK336">
        <v>11554</v>
      </c>
      <c r="AL336">
        <v>9008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2410</v>
      </c>
      <c r="AT336">
        <v>0</v>
      </c>
      <c r="AU336">
        <v>0</v>
      </c>
      <c r="AV336">
        <v>0</v>
      </c>
      <c r="AW336">
        <v>117</v>
      </c>
      <c r="AX336">
        <v>2769</v>
      </c>
      <c r="AY336">
        <v>0</v>
      </c>
      <c r="AZ336">
        <v>0</v>
      </c>
      <c r="BA336">
        <v>0</v>
      </c>
      <c r="BB336">
        <v>914</v>
      </c>
      <c r="BC336">
        <v>0</v>
      </c>
      <c r="BD336">
        <v>0</v>
      </c>
      <c r="BE336">
        <v>221</v>
      </c>
      <c r="BF336">
        <v>18630</v>
      </c>
      <c r="BG336">
        <v>135067</v>
      </c>
      <c r="BH336">
        <v>0</v>
      </c>
      <c r="BI336">
        <v>0</v>
      </c>
      <c r="BJ336">
        <v>114</v>
      </c>
      <c r="BK336">
        <v>0</v>
      </c>
      <c r="BL336">
        <v>3891</v>
      </c>
      <c r="BM336">
        <v>256</v>
      </c>
      <c r="BN336">
        <v>36540</v>
      </c>
      <c r="BO336">
        <v>77553</v>
      </c>
      <c r="BP336">
        <v>286772</v>
      </c>
      <c r="BQ336">
        <v>10401</v>
      </c>
      <c r="BR336">
        <v>54565</v>
      </c>
      <c r="BS336">
        <v>0</v>
      </c>
      <c r="BT336">
        <v>0</v>
      </c>
      <c r="BU336">
        <v>42100</v>
      </c>
      <c r="BV336">
        <v>0</v>
      </c>
      <c r="BW336">
        <v>0</v>
      </c>
      <c r="BX336">
        <v>0</v>
      </c>
      <c r="BY336">
        <v>20000</v>
      </c>
      <c r="BZ336">
        <v>0</v>
      </c>
      <c r="CA336">
        <v>16</v>
      </c>
      <c r="CB336">
        <v>0</v>
      </c>
      <c r="CC336">
        <v>0</v>
      </c>
      <c r="CD336">
        <v>0</v>
      </c>
      <c r="CE336">
        <v>0</v>
      </c>
      <c r="CF336">
        <v>1</v>
      </c>
      <c r="CG336">
        <v>29489</v>
      </c>
      <c r="CH336">
        <v>0</v>
      </c>
      <c r="CI336">
        <v>50073</v>
      </c>
      <c r="CJ336">
        <v>5574</v>
      </c>
      <c r="CK336">
        <v>30083</v>
      </c>
    </row>
    <row r="337" spans="1:89" x14ac:dyDescent="0.35">
      <c r="A337" t="s">
        <v>318</v>
      </c>
      <c r="B337">
        <f t="shared" si="110"/>
        <v>2137</v>
      </c>
      <c r="C337">
        <f t="shared" si="111"/>
        <v>1675</v>
      </c>
      <c r="D337">
        <f t="shared" si="112"/>
        <v>33415</v>
      </c>
      <c r="E337">
        <f t="shared" si="113"/>
        <v>853</v>
      </c>
      <c r="F337">
        <f t="shared" si="114"/>
        <v>949</v>
      </c>
      <c r="G337">
        <f t="shared" si="115"/>
        <v>566</v>
      </c>
      <c r="H337">
        <f t="shared" si="116"/>
        <v>7089</v>
      </c>
      <c r="I337">
        <f t="shared" si="117"/>
        <v>-20</v>
      </c>
      <c r="J337">
        <f t="shared" si="118"/>
        <v>0</v>
      </c>
      <c r="K337">
        <f t="shared" si="119"/>
        <v>5366</v>
      </c>
      <c r="L337">
        <f t="shared" si="120"/>
        <v>10</v>
      </c>
      <c r="M337">
        <f t="shared" si="121"/>
        <v>1233</v>
      </c>
      <c r="N337">
        <f t="shared" si="122"/>
        <v>25970</v>
      </c>
      <c r="O337">
        <f t="shared" si="123"/>
        <v>2507</v>
      </c>
      <c r="P337">
        <f t="shared" si="124"/>
        <v>18586</v>
      </c>
      <c r="Q337">
        <f t="shared" si="125"/>
        <v>24</v>
      </c>
      <c r="R337">
        <f t="shared" si="126"/>
        <v>113</v>
      </c>
      <c r="S337">
        <f t="shared" si="127"/>
        <v>2674</v>
      </c>
      <c r="T337">
        <f t="shared" si="128"/>
        <v>3405</v>
      </c>
      <c r="U337">
        <f t="shared" si="129"/>
        <v>9589</v>
      </c>
      <c r="V337">
        <f t="shared" si="130"/>
        <v>37227</v>
      </c>
      <c r="W337">
        <v>28479</v>
      </c>
      <c r="X337">
        <v>29172</v>
      </c>
      <c r="Y337">
        <f t="shared" si="131"/>
        <v>-693</v>
      </c>
      <c r="Z337">
        <v>9732</v>
      </c>
      <c r="AB337">
        <v>0</v>
      </c>
      <c r="AC337">
        <v>0</v>
      </c>
      <c r="AD337">
        <v>2137</v>
      </c>
      <c r="AE337">
        <v>1675</v>
      </c>
      <c r="AF337">
        <v>16</v>
      </c>
      <c r="AG337">
        <v>8085</v>
      </c>
      <c r="AH337">
        <v>22637</v>
      </c>
      <c r="AI337">
        <v>99</v>
      </c>
      <c r="AJ337">
        <v>1234</v>
      </c>
      <c r="AK337">
        <v>1344</v>
      </c>
      <c r="AL337">
        <v>853</v>
      </c>
      <c r="AM337">
        <v>0</v>
      </c>
      <c r="AN337">
        <v>0</v>
      </c>
      <c r="AO337">
        <v>0</v>
      </c>
      <c r="AP337">
        <v>949</v>
      </c>
      <c r="AQ337">
        <v>0</v>
      </c>
      <c r="AR337">
        <v>0</v>
      </c>
      <c r="AS337">
        <v>566</v>
      </c>
      <c r="AT337">
        <v>0</v>
      </c>
      <c r="AU337">
        <v>0</v>
      </c>
      <c r="AV337">
        <v>7089</v>
      </c>
      <c r="AW337">
        <v>0</v>
      </c>
      <c r="AX337">
        <v>-20</v>
      </c>
      <c r="AY337">
        <v>0</v>
      </c>
      <c r="AZ337">
        <v>0</v>
      </c>
      <c r="BA337">
        <v>3040</v>
      </c>
      <c r="BB337">
        <v>0</v>
      </c>
      <c r="BC337">
        <v>0</v>
      </c>
      <c r="BD337">
        <v>1179</v>
      </c>
      <c r="BE337">
        <v>0</v>
      </c>
      <c r="BF337">
        <v>1147</v>
      </c>
      <c r="BG337">
        <v>0</v>
      </c>
      <c r="BH337">
        <v>0</v>
      </c>
      <c r="BI337">
        <v>0</v>
      </c>
      <c r="BJ337">
        <v>10</v>
      </c>
      <c r="BK337">
        <v>0</v>
      </c>
      <c r="BL337">
        <v>1146</v>
      </c>
      <c r="BM337">
        <v>0</v>
      </c>
      <c r="BN337">
        <v>87</v>
      </c>
      <c r="BO337">
        <v>4546</v>
      </c>
      <c r="BP337">
        <v>20938</v>
      </c>
      <c r="BQ337">
        <v>486</v>
      </c>
      <c r="BR337">
        <v>2507</v>
      </c>
      <c r="BS337">
        <v>0</v>
      </c>
      <c r="BT337">
        <v>0</v>
      </c>
      <c r="BU337">
        <v>18586</v>
      </c>
      <c r="BV337">
        <v>0</v>
      </c>
      <c r="BW337">
        <v>0</v>
      </c>
      <c r="BX337">
        <v>0</v>
      </c>
      <c r="BY337">
        <v>0</v>
      </c>
      <c r="BZ337">
        <v>0</v>
      </c>
      <c r="CA337">
        <v>24</v>
      </c>
      <c r="CB337">
        <v>0</v>
      </c>
      <c r="CC337">
        <v>0</v>
      </c>
      <c r="CD337">
        <v>0</v>
      </c>
      <c r="CE337">
        <v>0</v>
      </c>
      <c r="CF337">
        <v>113</v>
      </c>
      <c r="CG337">
        <v>2674</v>
      </c>
      <c r="CH337">
        <v>0</v>
      </c>
      <c r="CI337">
        <v>761</v>
      </c>
      <c r="CJ337">
        <v>2045</v>
      </c>
      <c r="CK337">
        <v>599</v>
      </c>
    </row>
    <row r="338" spans="1:89" x14ac:dyDescent="0.35">
      <c r="A338" t="s">
        <v>319</v>
      </c>
      <c r="B338">
        <f t="shared" si="110"/>
        <v>12659</v>
      </c>
      <c r="C338">
        <f t="shared" si="111"/>
        <v>37380</v>
      </c>
      <c r="D338">
        <f t="shared" si="112"/>
        <v>151271</v>
      </c>
      <c r="E338">
        <f t="shared" si="113"/>
        <v>564</v>
      </c>
      <c r="F338">
        <f t="shared" si="114"/>
        <v>0</v>
      </c>
      <c r="G338">
        <f t="shared" si="115"/>
        <v>4262</v>
      </c>
      <c r="H338">
        <f t="shared" si="116"/>
        <v>199</v>
      </c>
      <c r="I338">
        <f t="shared" si="117"/>
        <v>5643</v>
      </c>
      <c r="J338">
        <f t="shared" si="118"/>
        <v>529</v>
      </c>
      <c r="K338">
        <f t="shared" si="119"/>
        <v>24061</v>
      </c>
      <c r="L338">
        <f t="shared" si="120"/>
        <v>3483</v>
      </c>
      <c r="M338">
        <f t="shared" si="121"/>
        <v>8012</v>
      </c>
      <c r="N338">
        <f t="shared" si="122"/>
        <v>64947</v>
      </c>
      <c r="O338">
        <f t="shared" si="123"/>
        <v>18912</v>
      </c>
      <c r="P338">
        <f t="shared" si="124"/>
        <v>112008</v>
      </c>
      <c r="Q338">
        <f t="shared" si="125"/>
        <v>6</v>
      </c>
      <c r="R338">
        <f t="shared" si="126"/>
        <v>12053</v>
      </c>
      <c r="S338">
        <f t="shared" si="127"/>
        <v>8891</v>
      </c>
      <c r="T338">
        <f t="shared" si="128"/>
        <v>31248</v>
      </c>
      <c r="U338">
        <f t="shared" si="129"/>
        <v>124189</v>
      </c>
      <c r="V338">
        <f t="shared" si="130"/>
        <v>201310</v>
      </c>
      <c r="W338">
        <v>152237</v>
      </c>
      <c r="X338">
        <v>155369</v>
      </c>
      <c r="Y338">
        <f t="shared" si="131"/>
        <v>-3132</v>
      </c>
      <c r="Z338">
        <v>47843</v>
      </c>
      <c r="AB338">
        <v>0</v>
      </c>
      <c r="AC338">
        <v>11030</v>
      </c>
      <c r="AD338">
        <v>1629</v>
      </c>
      <c r="AE338">
        <v>37380</v>
      </c>
      <c r="AF338">
        <v>3949</v>
      </c>
      <c r="AG338">
        <v>59510</v>
      </c>
      <c r="AH338">
        <v>82577</v>
      </c>
      <c r="AI338">
        <v>833</v>
      </c>
      <c r="AJ338">
        <v>3794</v>
      </c>
      <c r="AK338">
        <v>608</v>
      </c>
      <c r="AL338">
        <v>564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4262</v>
      </c>
      <c r="AT338">
        <v>0</v>
      </c>
      <c r="AU338">
        <v>0</v>
      </c>
      <c r="AV338">
        <v>199</v>
      </c>
      <c r="AW338">
        <v>0</v>
      </c>
      <c r="AX338">
        <v>5643</v>
      </c>
      <c r="AY338">
        <v>357</v>
      </c>
      <c r="AZ338">
        <v>172</v>
      </c>
      <c r="BA338">
        <v>15451</v>
      </c>
      <c r="BB338">
        <v>0</v>
      </c>
      <c r="BC338">
        <v>0</v>
      </c>
      <c r="BD338">
        <v>0</v>
      </c>
      <c r="BE338">
        <v>0</v>
      </c>
      <c r="BF338">
        <v>8610</v>
      </c>
      <c r="BG338">
        <v>3341</v>
      </c>
      <c r="BH338">
        <v>0</v>
      </c>
      <c r="BI338">
        <v>0</v>
      </c>
      <c r="BJ338">
        <v>142</v>
      </c>
      <c r="BK338">
        <v>0</v>
      </c>
      <c r="BL338">
        <v>0</v>
      </c>
      <c r="BM338">
        <v>860</v>
      </c>
      <c r="BN338">
        <v>7152</v>
      </c>
      <c r="BO338">
        <v>25878</v>
      </c>
      <c r="BP338">
        <v>39528</v>
      </c>
      <c r="BQ338">
        <v>-459</v>
      </c>
      <c r="BR338">
        <v>18912</v>
      </c>
      <c r="BS338">
        <v>0</v>
      </c>
      <c r="BT338">
        <v>0</v>
      </c>
      <c r="BU338">
        <v>97008</v>
      </c>
      <c r="BV338">
        <v>0</v>
      </c>
      <c r="BW338">
        <v>15000</v>
      </c>
      <c r="BX338">
        <v>0</v>
      </c>
      <c r="BY338">
        <v>0</v>
      </c>
      <c r="BZ338">
        <v>0</v>
      </c>
      <c r="CA338">
        <v>6</v>
      </c>
      <c r="CB338">
        <v>0</v>
      </c>
      <c r="CC338">
        <v>0</v>
      </c>
      <c r="CD338">
        <v>12000</v>
      </c>
      <c r="CE338">
        <v>0</v>
      </c>
      <c r="CF338">
        <v>53</v>
      </c>
      <c r="CG338">
        <v>8891</v>
      </c>
      <c r="CH338">
        <v>0</v>
      </c>
      <c r="CI338">
        <v>0</v>
      </c>
      <c r="CJ338">
        <v>21705</v>
      </c>
      <c r="CK338">
        <v>9543</v>
      </c>
    </row>
    <row r="339" spans="1:89" x14ac:dyDescent="0.35">
      <c r="A339" t="s">
        <v>320</v>
      </c>
      <c r="B339">
        <f t="shared" si="110"/>
        <v>363</v>
      </c>
      <c r="C339">
        <f t="shared" si="111"/>
        <v>5229</v>
      </c>
      <c r="D339">
        <f t="shared" si="112"/>
        <v>41670</v>
      </c>
      <c r="E339">
        <f t="shared" si="113"/>
        <v>512</v>
      </c>
      <c r="F339">
        <f t="shared" si="114"/>
        <v>390</v>
      </c>
      <c r="G339">
        <f t="shared" si="115"/>
        <v>1528</v>
      </c>
      <c r="H339">
        <f t="shared" si="116"/>
        <v>0</v>
      </c>
      <c r="I339">
        <f t="shared" si="117"/>
        <v>488</v>
      </c>
      <c r="J339">
        <f t="shared" si="118"/>
        <v>0</v>
      </c>
      <c r="K339">
        <f t="shared" si="119"/>
        <v>6200</v>
      </c>
      <c r="L339">
        <f t="shared" si="120"/>
        <v>8218</v>
      </c>
      <c r="M339">
        <f t="shared" si="121"/>
        <v>2646</v>
      </c>
      <c r="N339">
        <f t="shared" si="122"/>
        <v>20750</v>
      </c>
      <c r="O339">
        <f t="shared" si="123"/>
        <v>11665</v>
      </c>
      <c r="P339">
        <f t="shared" si="124"/>
        <v>24621</v>
      </c>
      <c r="Q339">
        <f t="shared" si="125"/>
        <v>-5</v>
      </c>
      <c r="R339">
        <f t="shared" si="126"/>
        <v>0</v>
      </c>
      <c r="S339">
        <f t="shared" si="127"/>
        <v>4041</v>
      </c>
      <c r="T339">
        <f t="shared" si="128"/>
        <v>6172</v>
      </c>
      <c r="U339">
        <f t="shared" si="129"/>
        <v>15847</v>
      </c>
      <c r="V339">
        <f t="shared" si="130"/>
        <v>47262</v>
      </c>
      <c r="W339">
        <v>65718</v>
      </c>
      <c r="X339">
        <v>61319</v>
      </c>
      <c r="Y339">
        <f t="shared" si="131"/>
        <v>4399</v>
      </c>
      <c r="Z339">
        <v>22553</v>
      </c>
      <c r="AB339">
        <v>0</v>
      </c>
      <c r="AC339">
        <v>17</v>
      </c>
      <c r="AD339">
        <v>346</v>
      </c>
      <c r="AE339">
        <v>5229</v>
      </c>
      <c r="AF339">
        <v>0</v>
      </c>
      <c r="AG339">
        <v>15334</v>
      </c>
      <c r="AH339">
        <v>25672</v>
      </c>
      <c r="AI339">
        <v>105</v>
      </c>
      <c r="AJ339">
        <v>413</v>
      </c>
      <c r="AK339">
        <v>146</v>
      </c>
      <c r="AL339">
        <v>512</v>
      </c>
      <c r="AM339">
        <v>0</v>
      </c>
      <c r="AN339">
        <v>0</v>
      </c>
      <c r="AO339">
        <v>390</v>
      </c>
      <c r="AP339">
        <v>0</v>
      </c>
      <c r="AQ339">
        <v>0</v>
      </c>
      <c r="AR339">
        <v>0</v>
      </c>
      <c r="AS339">
        <v>1528</v>
      </c>
      <c r="AT339">
        <v>0</v>
      </c>
      <c r="AU339">
        <v>0</v>
      </c>
      <c r="AV339">
        <v>0</v>
      </c>
      <c r="AW339">
        <v>0</v>
      </c>
      <c r="AX339">
        <v>488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0</v>
      </c>
      <c r="BF339">
        <v>6200</v>
      </c>
      <c r="BG339">
        <v>6553</v>
      </c>
      <c r="BH339">
        <v>0</v>
      </c>
      <c r="BI339">
        <v>0</v>
      </c>
      <c r="BJ339">
        <v>1665</v>
      </c>
      <c r="BK339">
        <v>0</v>
      </c>
      <c r="BL339">
        <v>0</v>
      </c>
      <c r="BM339">
        <v>0</v>
      </c>
      <c r="BN339">
        <v>2646</v>
      </c>
      <c r="BO339">
        <v>10730</v>
      </c>
      <c r="BP339">
        <v>3987</v>
      </c>
      <c r="BQ339">
        <v>6033</v>
      </c>
      <c r="BR339">
        <v>11665</v>
      </c>
      <c r="BS339">
        <v>0</v>
      </c>
      <c r="BT339">
        <v>0</v>
      </c>
      <c r="BU339">
        <v>24621</v>
      </c>
      <c r="BV339">
        <v>0</v>
      </c>
      <c r="BW339">
        <v>0</v>
      </c>
      <c r="BX339">
        <v>0</v>
      </c>
      <c r="BY339">
        <v>0</v>
      </c>
      <c r="BZ339">
        <v>0</v>
      </c>
      <c r="CA339">
        <v>-5</v>
      </c>
      <c r="CB339">
        <v>0</v>
      </c>
      <c r="CC339">
        <v>0</v>
      </c>
      <c r="CD339">
        <v>0</v>
      </c>
      <c r="CE339">
        <v>0</v>
      </c>
      <c r="CF339">
        <v>0</v>
      </c>
      <c r="CG339">
        <v>4041</v>
      </c>
      <c r="CH339">
        <v>0</v>
      </c>
      <c r="CI339">
        <v>552</v>
      </c>
      <c r="CJ339">
        <v>0</v>
      </c>
      <c r="CK339">
        <v>5620</v>
      </c>
    </row>
    <row r="340" spans="1:89" x14ac:dyDescent="0.35">
      <c r="A340" t="s">
        <v>321</v>
      </c>
      <c r="B340">
        <f t="shared" si="110"/>
        <v>636</v>
      </c>
      <c r="C340">
        <f t="shared" si="111"/>
        <v>14979</v>
      </c>
      <c r="D340">
        <f t="shared" si="112"/>
        <v>157493</v>
      </c>
      <c r="E340">
        <f t="shared" si="113"/>
        <v>5444</v>
      </c>
      <c r="F340">
        <f t="shared" si="114"/>
        <v>9057</v>
      </c>
      <c r="G340">
        <f t="shared" si="115"/>
        <v>2483</v>
      </c>
      <c r="H340">
        <f t="shared" si="116"/>
        <v>0</v>
      </c>
      <c r="I340">
        <f t="shared" si="117"/>
        <v>-1600</v>
      </c>
      <c r="J340">
        <f t="shared" si="118"/>
        <v>1</v>
      </c>
      <c r="K340">
        <f t="shared" si="119"/>
        <v>15127</v>
      </c>
      <c r="L340">
        <f t="shared" si="120"/>
        <v>19847</v>
      </c>
      <c r="M340">
        <f t="shared" si="121"/>
        <v>7864</v>
      </c>
      <c r="N340">
        <f t="shared" si="122"/>
        <v>78097</v>
      </c>
      <c r="O340">
        <f t="shared" si="123"/>
        <v>20451</v>
      </c>
      <c r="P340">
        <f t="shared" si="124"/>
        <v>91094</v>
      </c>
      <c r="Q340">
        <f t="shared" si="125"/>
        <v>85</v>
      </c>
      <c r="R340">
        <f t="shared" si="126"/>
        <v>0</v>
      </c>
      <c r="S340">
        <f t="shared" si="127"/>
        <v>6405</v>
      </c>
      <c r="T340">
        <f t="shared" si="128"/>
        <v>35185</v>
      </c>
      <c r="U340">
        <f t="shared" si="129"/>
        <v>78391</v>
      </c>
      <c r="V340">
        <f t="shared" si="130"/>
        <v>173108</v>
      </c>
      <c r="W340">
        <v>213771</v>
      </c>
      <c r="X340">
        <v>210497</v>
      </c>
      <c r="Y340">
        <f t="shared" si="131"/>
        <v>3274</v>
      </c>
      <c r="Z340">
        <v>48752</v>
      </c>
      <c r="AB340">
        <v>0</v>
      </c>
      <c r="AC340">
        <v>21</v>
      </c>
      <c r="AD340">
        <v>615</v>
      </c>
      <c r="AE340">
        <v>14979</v>
      </c>
      <c r="AF340">
        <v>33</v>
      </c>
      <c r="AG340">
        <v>94856</v>
      </c>
      <c r="AH340">
        <v>57102</v>
      </c>
      <c r="AI340">
        <v>291</v>
      </c>
      <c r="AJ340">
        <v>2826</v>
      </c>
      <c r="AK340">
        <v>2385</v>
      </c>
      <c r="AL340">
        <v>5444</v>
      </c>
      <c r="AM340">
        <v>0</v>
      </c>
      <c r="AN340">
        <v>0</v>
      </c>
      <c r="AO340">
        <v>194</v>
      </c>
      <c r="AP340">
        <v>8518</v>
      </c>
      <c r="AQ340">
        <v>345</v>
      </c>
      <c r="AR340">
        <v>0</v>
      </c>
      <c r="AS340">
        <v>2483</v>
      </c>
      <c r="AT340">
        <v>0</v>
      </c>
      <c r="AU340">
        <v>0</v>
      </c>
      <c r="AV340">
        <v>0</v>
      </c>
      <c r="AW340">
        <v>0</v>
      </c>
      <c r="AX340">
        <v>-1600</v>
      </c>
      <c r="AY340">
        <v>1</v>
      </c>
      <c r="AZ340">
        <v>0</v>
      </c>
      <c r="BA340">
        <v>11877</v>
      </c>
      <c r="BB340">
        <v>0</v>
      </c>
      <c r="BC340">
        <v>1655</v>
      </c>
      <c r="BD340">
        <v>0</v>
      </c>
      <c r="BE340">
        <v>0</v>
      </c>
      <c r="BF340">
        <v>3250</v>
      </c>
      <c r="BG340">
        <v>17741</v>
      </c>
      <c r="BH340">
        <v>0</v>
      </c>
      <c r="BI340">
        <v>20</v>
      </c>
      <c r="BJ340">
        <v>431</v>
      </c>
      <c r="BK340">
        <v>0</v>
      </c>
      <c r="BL340">
        <v>0</v>
      </c>
      <c r="BM340">
        <v>-72</v>
      </c>
      <c r="BN340">
        <v>7936</v>
      </c>
      <c r="BO340">
        <v>22695</v>
      </c>
      <c r="BP340">
        <v>45385</v>
      </c>
      <c r="BQ340">
        <v>10017</v>
      </c>
      <c r="BR340">
        <v>20451</v>
      </c>
      <c r="BS340">
        <v>0</v>
      </c>
      <c r="BT340">
        <v>0</v>
      </c>
      <c r="BU340">
        <v>83094</v>
      </c>
      <c r="BV340">
        <v>0</v>
      </c>
      <c r="BW340">
        <v>8000</v>
      </c>
      <c r="BX340">
        <v>0</v>
      </c>
      <c r="BY340">
        <v>0</v>
      </c>
      <c r="BZ340">
        <v>0</v>
      </c>
      <c r="CA340">
        <v>85</v>
      </c>
      <c r="CB340">
        <v>0</v>
      </c>
      <c r="CC340">
        <v>0</v>
      </c>
      <c r="CD340">
        <v>0</v>
      </c>
      <c r="CE340">
        <v>0</v>
      </c>
      <c r="CF340">
        <v>0</v>
      </c>
      <c r="CG340">
        <v>6405</v>
      </c>
      <c r="CH340">
        <v>559</v>
      </c>
      <c r="CI340">
        <v>9333</v>
      </c>
      <c r="CJ340">
        <v>9802</v>
      </c>
      <c r="CK340">
        <v>15491</v>
      </c>
    </row>
    <row r="341" spans="1:89" x14ac:dyDescent="0.35">
      <c r="A341" t="s">
        <v>322</v>
      </c>
      <c r="B341">
        <f t="shared" si="110"/>
        <v>450</v>
      </c>
      <c r="C341">
        <f t="shared" si="111"/>
        <v>21745</v>
      </c>
      <c r="D341">
        <f t="shared" si="112"/>
        <v>56774</v>
      </c>
      <c r="E341">
        <f t="shared" si="113"/>
        <v>269</v>
      </c>
      <c r="F341">
        <f t="shared" si="114"/>
        <v>865</v>
      </c>
      <c r="G341">
        <f t="shared" si="115"/>
        <v>3113</v>
      </c>
      <c r="H341">
        <f t="shared" si="116"/>
        <v>0</v>
      </c>
      <c r="I341">
        <f t="shared" si="117"/>
        <v>12779</v>
      </c>
      <c r="J341">
        <f t="shared" si="118"/>
        <v>3</v>
      </c>
      <c r="K341">
        <f t="shared" si="119"/>
        <v>7340</v>
      </c>
      <c r="L341">
        <f t="shared" si="120"/>
        <v>6670</v>
      </c>
      <c r="M341">
        <f t="shared" si="121"/>
        <v>7618</v>
      </c>
      <c r="N341">
        <f t="shared" si="122"/>
        <v>48974</v>
      </c>
      <c r="O341">
        <f t="shared" si="123"/>
        <v>3554</v>
      </c>
      <c r="P341">
        <f t="shared" si="124"/>
        <v>50857</v>
      </c>
      <c r="Q341">
        <f t="shared" si="125"/>
        <v>3</v>
      </c>
      <c r="R341">
        <f t="shared" si="126"/>
        <v>0</v>
      </c>
      <c r="S341">
        <f t="shared" si="127"/>
        <v>8807</v>
      </c>
      <c r="T341">
        <f t="shared" si="128"/>
        <v>5431</v>
      </c>
      <c r="U341">
        <f t="shared" si="129"/>
        <v>39492</v>
      </c>
      <c r="V341">
        <f t="shared" si="130"/>
        <v>78969</v>
      </c>
      <c r="W341">
        <v>83001</v>
      </c>
      <c r="X341">
        <v>71216</v>
      </c>
      <c r="Y341">
        <f t="shared" si="131"/>
        <v>11785</v>
      </c>
      <c r="Z341">
        <v>23448</v>
      </c>
      <c r="AB341">
        <v>0</v>
      </c>
      <c r="AC341">
        <v>52</v>
      </c>
      <c r="AD341">
        <v>398</v>
      </c>
      <c r="AE341">
        <v>21745</v>
      </c>
      <c r="AF341">
        <v>0</v>
      </c>
      <c r="AG341">
        <v>17859</v>
      </c>
      <c r="AH341">
        <v>36095</v>
      </c>
      <c r="AI341">
        <v>508</v>
      </c>
      <c r="AJ341">
        <v>1228</v>
      </c>
      <c r="AK341">
        <v>1084</v>
      </c>
      <c r="AL341">
        <v>97</v>
      </c>
      <c r="AM341">
        <v>0</v>
      </c>
      <c r="AN341">
        <v>172</v>
      </c>
      <c r="AO341">
        <v>0</v>
      </c>
      <c r="AP341">
        <v>0</v>
      </c>
      <c r="AQ341">
        <v>865</v>
      </c>
      <c r="AR341">
        <v>0</v>
      </c>
      <c r="AS341">
        <v>3113</v>
      </c>
      <c r="AT341">
        <v>0</v>
      </c>
      <c r="AU341">
        <v>0</v>
      </c>
      <c r="AV341">
        <v>0</v>
      </c>
      <c r="AW341">
        <v>0</v>
      </c>
      <c r="AX341">
        <v>12779</v>
      </c>
      <c r="AY341">
        <v>3</v>
      </c>
      <c r="AZ341">
        <v>0</v>
      </c>
      <c r="BA341">
        <v>5583</v>
      </c>
      <c r="BB341">
        <v>0</v>
      </c>
      <c r="BC341">
        <v>0</v>
      </c>
      <c r="BD341">
        <v>0</v>
      </c>
      <c r="BE341">
        <v>71</v>
      </c>
      <c r="BF341">
        <v>1686</v>
      </c>
      <c r="BG341">
        <v>6735</v>
      </c>
      <c r="BH341">
        <v>0</v>
      </c>
      <c r="BI341">
        <v>0</v>
      </c>
      <c r="BJ341">
        <v>-65</v>
      </c>
      <c r="BK341">
        <v>0</v>
      </c>
      <c r="BL341">
        <v>0</v>
      </c>
      <c r="BM341">
        <v>53</v>
      </c>
      <c r="BN341">
        <v>7565</v>
      </c>
      <c r="BO341">
        <v>28355</v>
      </c>
      <c r="BP341">
        <v>11692</v>
      </c>
      <c r="BQ341">
        <v>8927</v>
      </c>
      <c r="BR341">
        <v>3554</v>
      </c>
      <c r="BS341">
        <v>0</v>
      </c>
      <c r="BT341">
        <v>0</v>
      </c>
      <c r="BU341">
        <v>50857</v>
      </c>
      <c r="BV341">
        <v>0</v>
      </c>
      <c r="BW341">
        <v>0</v>
      </c>
      <c r="BX341">
        <v>0</v>
      </c>
      <c r="BY341">
        <v>0</v>
      </c>
      <c r="BZ341">
        <v>0</v>
      </c>
      <c r="CA341">
        <v>3</v>
      </c>
      <c r="CB341">
        <v>0</v>
      </c>
      <c r="CC341">
        <v>0</v>
      </c>
      <c r="CD341">
        <v>0</v>
      </c>
      <c r="CE341">
        <v>0</v>
      </c>
      <c r="CF341">
        <v>0</v>
      </c>
      <c r="CG341">
        <v>8807</v>
      </c>
      <c r="CH341">
        <v>0</v>
      </c>
      <c r="CI341">
        <v>2557</v>
      </c>
      <c r="CJ341">
        <v>1578</v>
      </c>
      <c r="CK341">
        <v>1296</v>
      </c>
    </row>
    <row r="342" spans="1:89" x14ac:dyDescent="0.35">
      <c r="A342" t="s">
        <v>323</v>
      </c>
      <c r="B342">
        <f t="shared" si="110"/>
        <v>2240</v>
      </c>
      <c r="C342">
        <f t="shared" si="111"/>
        <v>24141</v>
      </c>
      <c r="D342">
        <f t="shared" si="112"/>
        <v>220151</v>
      </c>
      <c r="E342">
        <f t="shared" si="113"/>
        <v>1619</v>
      </c>
      <c r="F342">
        <f t="shared" si="114"/>
        <v>2140</v>
      </c>
      <c r="G342">
        <f t="shared" si="115"/>
        <v>4820</v>
      </c>
      <c r="H342">
        <f t="shared" si="116"/>
        <v>0</v>
      </c>
      <c r="I342">
        <f t="shared" si="117"/>
        <v>19453</v>
      </c>
      <c r="J342">
        <f t="shared" si="118"/>
        <v>0</v>
      </c>
      <c r="K342">
        <f t="shared" si="119"/>
        <v>17612</v>
      </c>
      <c r="L342">
        <f t="shared" si="120"/>
        <v>852</v>
      </c>
      <c r="M342">
        <f t="shared" si="121"/>
        <v>4728</v>
      </c>
      <c r="N342">
        <f t="shared" si="122"/>
        <v>66357</v>
      </c>
      <c r="O342">
        <f t="shared" si="123"/>
        <v>32215</v>
      </c>
      <c r="P342">
        <f t="shared" si="124"/>
        <v>153561</v>
      </c>
      <c r="Q342">
        <f t="shared" si="125"/>
        <v>0</v>
      </c>
      <c r="R342">
        <f t="shared" si="126"/>
        <v>12000</v>
      </c>
      <c r="S342">
        <f t="shared" si="127"/>
        <v>6165</v>
      </c>
      <c r="T342">
        <f t="shared" si="128"/>
        <v>27458</v>
      </c>
      <c r="U342">
        <f t="shared" si="129"/>
        <v>169032</v>
      </c>
      <c r="V342">
        <f t="shared" si="130"/>
        <v>246532</v>
      </c>
      <c r="W342">
        <v>173602</v>
      </c>
      <c r="X342">
        <v>188195</v>
      </c>
      <c r="Y342">
        <f t="shared" si="131"/>
        <v>-14593</v>
      </c>
      <c r="Z342">
        <v>44874</v>
      </c>
      <c r="AB342">
        <v>0</v>
      </c>
      <c r="AC342">
        <v>2157</v>
      </c>
      <c r="AD342">
        <v>83</v>
      </c>
      <c r="AE342">
        <v>24141</v>
      </c>
      <c r="AF342">
        <v>0</v>
      </c>
      <c r="AG342">
        <v>71812</v>
      </c>
      <c r="AH342">
        <v>127399</v>
      </c>
      <c r="AI342">
        <v>897</v>
      </c>
      <c r="AJ342">
        <v>3539</v>
      </c>
      <c r="AK342">
        <v>16504</v>
      </c>
      <c r="AL342">
        <v>1619</v>
      </c>
      <c r="AM342">
        <v>0</v>
      </c>
      <c r="AN342">
        <v>0</v>
      </c>
      <c r="AO342">
        <v>2140</v>
      </c>
      <c r="AP342">
        <v>0</v>
      </c>
      <c r="AQ342">
        <v>0</v>
      </c>
      <c r="AR342">
        <v>3983</v>
      </c>
      <c r="AS342">
        <v>837</v>
      </c>
      <c r="AT342">
        <v>0</v>
      </c>
      <c r="AU342">
        <v>0</v>
      </c>
      <c r="AV342">
        <v>0</v>
      </c>
      <c r="AW342">
        <v>0</v>
      </c>
      <c r="AX342">
        <v>19453</v>
      </c>
      <c r="AY342">
        <v>0</v>
      </c>
      <c r="AZ342">
        <v>0</v>
      </c>
      <c r="BA342">
        <v>13985</v>
      </c>
      <c r="BB342">
        <v>0</v>
      </c>
      <c r="BC342">
        <v>0</v>
      </c>
      <c r="BD342">
        <v>18</v>
      </c>
      <c r="BE342">
        <v>763</v>
      </c>
      <c r="BF342">
        <v>2846</v>
      </c>
      <c r="BG342">
        <v>0</v>
      </c>
      <c r="BH342">
        <v>0</v>
      </c>
      <c r="BI342">
        <v>0</v>
      </c>
      <c r="BJ342">
        <v>852</v>
      </c>
      <c r="BK342">
        <v>0</v>
      </c>
      <c r="BL342">
        <v>0</v>
      </c>
      <c r="BM342">
        <v>143</v>
      </c>
      <c r="BN342">
        <v>4585</v>
      </c>
      <c r="BO342">
        <v>27801</v>
      </c>
      <c r="BP342">
        <v>36961</v>
      </c>
      <c r="BQ342">
        <v>1595</v>
      </c>
      <c r="BR342">
        <v>32215</v>
      </c>
      <c r="BS342">
        <v>0</v>
      </c>
      <c r="BT342">
        <v>36199</v>
      </c>
      <c r="BU342">
        <v>117362</v>
      </c>
      <c r="BV342">
        <v>0</v>
      </c>
      <c r="BW342">
        <v>0</v>
      </c>
      <c r="BX342">
        <v>0</v>
      </c>
      <c r="BY342">
        <v>0</v>
      </c>
      <c r="BZ342">
        <v>0</v>
      </c>
      <c r="CA342">
        <v>0</v>
      </c>
      <c r="CB342">
        <v>0</v>
      </c>
      <c r="CC342">
        <v>0</v>
      </c>
      <c r="CD342">
        <v>0</v>
      </c>
      <c r="CE342">
        <v>12000</v>
      </c>
      <c r="CF342">
        <v>0</v>
      </c>
      <c r="CG342">
        <v>6165</v>
      </c>
      <c r="CH342">
        <v>0</v>
      </c>
      <c r="CI342">
        <v>16132</v>
      </c>
      <c r="CJ342">
        <v>183</v>
      </c>
      <c r="CK342">
        <v>11143</v>
      </c>
    </row>
    <row r="343" spans="1:89" x14ac:dyDescent="0.35">
      <c r="A343" t="s">
        <v>324</v>
      </c>
      <c r="B343">
        <f t="shared" si="110"/>
        <v>4468</v>
      </c>
      <c r="C343">
        <f t="shared" si="111"/>
        <v>62123</v>
      </c>
      <c r="D343">
        <f t="shared" si="112"/>
        <v>410273</v>
      </c>
      <c r="E343">
        <f t="shared" si="113"/>
        <v>982</v>
      </c>
      <c r="F343">
        <f t="shared" si="114"/>
        <v>11649</v>
      </c>
      <c r="G343">
        <f t="shared" si="115"/>
        <v>4655</v>
      </c>
      <c r="H343">
        <f t="shared" si="116"/>
        <v>0</v>
      </c>
      <c r="I343">
        <f t="shared" si="117"/>
        <v>41201</v>
      </c>
      <c r="J343">
        <f t="shared" si="118"/>
        <v>-3699</v>
      </c>
      <c r="K343">
        <f t="shared" si="119"/>
        <v>42200</v>
      </c>
      <c r="L343">
        <f t="shared" si="120"/>
        <v>118923</v>
      </c>
      <c r="M343">
        <f t="shared" si="121"/>
        <v>40126</v>
      </c>
      <c r="N343">
        <f t="shared" si="122"/>
        <v>341132</v>
      </c>
      <c r="O343">
        <f t="shared" si="123"/>
        <v>17189</v>
      </c>
      <c r="P343">
        <f t="shared" si="124"/>
        <v>232626</v>
      </c>
      <c r="Q343">
        <f t="shared" si="125"/>
        <v>0</v>
      </c>
      <c r="R343">
        <f t="shared" si="126"/>
        <v>0</v>
      </c>
      <c r="S343">
        <f t="shared" si="127"/>
        <v>38215</v>
      </c>
      <c r="T343">
        <f t="shared" si="128"/>
        <v>103739</v>
      </c>
      <c r="U343">
        <f t="shared" si="129"/>
        <v>157027</v>
      </c>
      <c r="V343">
        <f t="shared" si="130"/>
        <v>476864</v>
      </c>
      <c r="W343">
        <v>749362</v>
      </c>
      <c r="X343">
        <v>706069</v>
      </c>
      <c r="Y343">
        <f t="shared" si="131"/>
        <v>43293</v>
      </c>
      <c r="Z343">
        <v>133141</v>
      </c>
      <c r="AB343">
        <v>0</v>
      </c>
      <c r="AC343">
        <v>1586</v>
      </c>
      <c r="AD343">
        <v>2882</v>
      </c>
      <c r="AE343">
        <v>62123</v>
      </c>
      <c r="AF343">
        <v>261</v>
      </c>
      <c r="AG343">
        <v>258804</v>
      </c>
      <c r="AH343">
        <v>91991</v>
      </c>
      <c r="AI343">
        <v>693</v>
      </c>
      <c r="AJ343">
        <v>30955</v>
      </c>
      <c r="AK343">
        <v>27569</v>
      </c>
      <c r="AL343">
        <v>982</v>
      </c>
      <c r="AM343">
        <v>0</v>
      </c>
      <c r="AN343">
        <v>0</v>
      </c>
      <c r="AO343">
        <v>8263</v>
      </c>
      <c r="AP343">
        <v>3386</v>
      </c>
      <c r="AQ343">
        <v>0</v>
      </c>
      <c r="AR343">
        <v>0</v>
      </c>
      <c r="AS343">
        <v>4655</v>
      </c>
      <c r="AT343">
        <v>0</v>
      </c>
      <c r="AU343">
        <v>0</v>
      </c>
      <c r="AV343">
        <v>0</v>
      </c>
      <c r="AW343">
        <v>17</v>
      </c>
      <c r="AX343">
        <v>41201</v>
      </c>
      <c r="AY343">
        <v>314</v>
      </c>
      <c r="AZ343">
        <v>-4030</v>
      </c>
      <c r="BA343">
        <v>33638</v>
      </c>
      <c r="BB343">
        <v>65000</v>
      </c>
      <c r="BC343">
        <v>0</v>
      </c>
      <c r="BD343">
        <v>0</v>
      </c>
      <c r="BE343">
        <v>0</v>
      </c>
      <c r="BF343">
        <v>8562</v>
      </c>
      <c r="BG343">
        <v>53652</v>
      </c>
      <c r="BH343">
        <v>0</v>
      </c>
      <c r="BI343">
        <v>0</v>
      </c>
      <c r="BJ343">
        <v>271</v>
      </c>
      <c r="BK343">
        <v>177</v>
      </c>
      <c r="BL343">
        <v>7220</v>
      </c>
      <c r="BM343">
        <v>8140</v>
      </c>
      <c r="BN343">
        <v>24589</v>
      </c>
      <c r="BO343">
        <v>83173</v>
      </c>
      <c r="BP343">
        <v>247685</v>
      </c>
      <c r="BQ343">
        <v>10274</v>
      </c>
      <c r="BR343">
        <v>17189</v>
      </c>
      <c r="BS343">
        <v>26000</v>
      </c>
      <c r="BT343">
        <v>0</v>
      </c>
      <c r="BU343">
        <v>157106</v>
      </c>
      <c r="BV343">
        <v>0</v>
      </c>
      <c r="BW343">
        <v>27500</v>
      </c>
      <c r="BX343">
        <v>2020</v>
      </c>
      <c r="BY343">
        <v>20000</v>
      </c>
      <c r="BZ343">
        <v>0</v>
      </c>
      <c r="CA343">
        <v>0</v>
      </c>
      <c r="CB343">
        <v>0</v>
      </c>
      <c r="CC343">
        <v>0</v>
      </c>
      <c r="CD343">
        <v>0</v>
      </c>
      <c r="CE343">
        <v>0</v>
      </c>
      <c r="CF343">
        <v>0</v>
      </c>
      <c r="CG343">
        <v>38215</v>
      </c>
      <c r="CH343">
        <v>-2158</v>
      </c>
      <c r="CI343">
        <v>53226</v>
      </c>
      <c r="CJ343">
        <v>11070</v>
      </c>
      <c r="CK343">
        <v>41601</v>
      </c>
    </row>
    <row r="344" spans="1:89" x14ac:dyDescent="0.35">
      <c r="A344" t="s">
        <v>325</v>
      </c>
      <c r="B344">
        <f t="shared" si="110"/>
        <v>1260317</v>
      </c>
      <c r="C344">
        <f t="shared" si="111"/>
        <v>16006540</v>
      </c>
      <c r="D344">
        <f t="shared" si="112"/>
        <v>56634830</v>
      </c>
      <c r="E344">
        <f t="shared" si="113"/>
        <v>2273335</v>
      </c>
      <c r="F344">
        <f t="shared" si="114"/>
        <v>2290356</v>
      </c>
      <c r="G344">
        <f t="shared" si="115"/>
        <v>2358783</v>
      </c>
      <c r="H344">
        <f t="shared" si="116"/>
        <v>620689</v>
      </c>
      <c r="I344">
        <f t="shared" si="117"/>
        <v>3947118</v>
      </c>
      <c r="J344">
        <f t="shared" si="118"/>
        <v>311890</v>
      </c>
      <c r="K344">
        <f t="shared" si="119"/>
        <v>10584124</v>
      </c>
      <c r="L344">
        <f t="shared" si="120"/>
        <v>3526034</v>
      </c>
      <c r="M344">
        <f t="shared" si="121"/>
        <v>4496011</v>
      </c>
      <c r="N344">
        <f t="shared" si="122"/>
        <v>41306280</v>
      </c>
      <c r="O344">
        <f t="shared" si="123"/>
        <v>7433849</v>
      </c>
      <c r="P344">
        <f t="shared" si="124"/>
        <v>38015819</v>
      </c>
      <c r="Q344">
        <f t="shared" si="125"/>
        <v>258665</v>
      </c>
      <c r="R344">
        <f t="shared" si="126"/>
        <v>1583766</v>
      </c>
      <c r="S344">
        <f t="shared" si="127"/>
        <v>4190466</v>
      </c>
      <c r="T344">
        <f t="shared" si="128"/>
        <v>11520904</v>
      </c>
      <c r="U344">
        <f t="shared" si="129"/>
        <v>31693623</v>
      </c>
      <c r="V344">
        <f t="shared" si="130"/>
        <v>73901687</v>
      </c>
      <c r="W344">
        <v>76648618</v>
      </c>
      <c r="X344">
        <v>74882848</v>
      </c>
      <c r="Y344">
        <f t="shared" si="131"/>
        <v>1765770</v>
      </c>
      <c r="Z344">
        <v>17942942</v>
      </c>
      <c r="AB344">
        <v>72479</v>
      </c>
      <c r="AC344">
        <v>224446</v>
      </c>
      <c r="AD344">
        <v>963392</v>
      </c>
      <c r="AE344">
        <v>16006540</v>
      </c>
      <c r="AF344">
        <v>372213</v>
      </c>
      <c r="AG344">
        <v>27743469</v>
      </c>
      <c r="AH344">
        <v>22257801</v>
      </c>
      <c r="AI344">
        <v>465439</v>
      </c>
      <c r="AJ344">
        <v>2415676</v>
      </c>
      <c r="AK344">
        <v>3380232</v>
      </c>
      <c r="AL344">
        <v>2154889</v>
      </c>
      <c r="AM344">
        <v>31594</v>
      </c>
      <c r="AN344">
        <v>86852</v>
      </c>
      <c r="AO344">
        <v>815761</v>
      </c>
      <c r="AP344">
        <v>1305464</v>
      </c>
      <c r="AQ344">
        <v>169131</v>
      </c>
      <c r="AR344">
        <v>193834</v>
      </c>
      <c r="AS344">
        <v>2164949</v>
      </c>
      <c r="AT344">
        <v>86606</v>
      </c>
      <c r="AU344">
        <v>10922</v>
      </c>
      <c r="AV344">
        <v>523161</v>
      </c>
      <c r="AW344">
        <v>88799</v>
      </c>
      <c r="AX344">
        <v>3947118</v>
      </c>
      <c r="AY344">
        <v>210336</v>
      </c>
      <c r="AZ344">
        <v>12755</v>
      </c>
      <c r="BA344">
        <v>3563713</v>
      </c>
      <c r="BB344">
        <v>195540</v>
      </c>
      <c r="BC344">
        <v>51082</v>
      </c>
      <c r="BD344">
        <v>3606011</v>
      </c>
      <c r="BE344">
        <v>318349</v>
      </c>
      <c r="BF344">
        <v>3096051</v>
      </c>
      <c r="BG344">
        <v>2642667</v>
      </c>
      <c r="BH344">
        <v>0</v>
      </c>
      <c r="BI344">
        <v>118134</v>
      </c>
      <c r="BJ344">
        <v>518611</v>
      </c>
      <c r="BK344">
        <v>17313</v>
      </c>
      <c r="BL344">
        <v>587116</v>
      </c>
      <c r="BM344">
        <v>412233</v>
      </c>
      <c r="BN344">
        <v>3479349</v>
      </c>
      <c r="BO344">
        <v>10447177</v>
      </c>
      <c r="BP344">
        <v>28467616</v>
      </c>
      <c r="BQ344">
        <v>2391487</v>
      </c>
      <c r="BR344">
        <v>7433849</v>
      </c>
      <c r="BS344">
        <v>3420899</v>
      </c>
      <c r="BT344">
        <v>384263</v>
      </c>
      <c r="BU344">
        <v>30907617</v>
      </c>
      <c r="BV344">
        <v>71309</v>
      </c>
      <c r="BW344">
        <v>2405070</v>
      </c>
      <c r="BX344">
        <v>219532</v>
      </c>
      <c r="BY344">
        <v>329129</v>
      </c>
      <c r="BZ344">
        <v>186037</v>
      </c>
      <c r="CA344">
        <v>72628</v>
      </c>
      <c r="CB344">
        <v>278000</v>
      </c>
      <c r="CC344">
        <v>67434</v>
      </c>
      <c r="CD344">
        <v>43368</v>
      </c>
      <c r="CE344">
        <v>1306687</v>
      </c>
      <c r="CF344">
        <v>166277</v>
      </c>
      <c r="CG344">
        <v>4190466</v>
      </c>
      <c r="CH344">
        <v>75676</v>
      </c>
      <c r="CI344">
        <v>5759318</v>
      </c>
      <c r="CJ344">
        <v>894494</v>
      </c>
      <c r="CK344">
        <v>4791416</v>
      </c>
    </row>
    <row r="346" spans="1:89" x14ac:dyDescent="0.35">
      <c r="AB346">
        <v>249.10672123891388</v>
      </c>
      <c r="AC346">
        <v>771.40974841249556</v>
      </c>
      <c r="AD346">
        <v>3311.1304293353901</v>
      </c>
      <c r="AE346">
        <v>55013.682553284743</v>
      </c>
      <c r="AF346">
        <v>1279.277584300278</v>
      </c>
      <c r="AG346">
        <v>95352.924273009412</v>
      </c>
      <c r="AH346">
        <v>76498.955961012412</v>
      </c>
      <c r="AI346">
        <v>1599.6907135407337</v>
      </c>
      <c r="AJ346">
        <v>8302.5583677414779</v>
      </c>
      <c r="AK346">
        <v>11617.689407233218</v>
      </c>
      <c r="AL346">
        <v>7406.2464082534516</v>
      </c>
      <c r="AM346">
        <v>108.58700797227122</v>
      </c>
      <c r="AN346">
        <v>298.50600798910233</v>
      </c>
      <c r="AO346">
        <v>2803.730018689243</v>
      </c>
      <c r="AP346">
        <v>4486.8148944582217</v>
      </c>
      <c r="AQ346">
        <v>581.29484222821429</v>
      </c>
      <c r="AR346">
        <v>666.19782564085642</v>
      </c>
      <c r="AS346">
        <v>7440.8221283332468</v>
      </c>
      <c r="AT346">
        <v>297.66051821379125</v>
      </c>
      <c r="AU346">
        <v>37.538371243690136</v>
      </c>
      <c r="AV346">
        <v>1798.0783591119005</v>
      </c>
      <c r="AW346">
        <v>305.19775023516212</v>
      </c>
      <c r="AX346">
        <v>13566.048418481207</v>
      </c>
      <c r="AY346">
        <v>722.91437959282268</v>
      </c>
      <c r="AZ346">
        <v>43.838301154849638</v>
      </c>
      <c r="BA346">
        <v>12248.304486354578</v>
      </c>
      <c r="BB346">
        <v>672.06126286313588</v>
      </c>
      <c r="BC346">
        <v>175.56629553837939</v>
      </c>
      <c r="BD346">
        <v>12393.680610403801</v>
      </c>
      <c r="BE346">
        <v>1094.1496930102098</v>
      </c>
      <c r="BF346">
        <v>10640.97343228329</v>
      </c>
      <c r="BG346">
        <v>9082.7151546831064</v>
      </c>
      <c r="BH346">
        <v>0</v>
      </c>
      <c r="BI346">
        <v>406.02068746585707</v>
      </c>
      <c r="BJ346">
        <v>1782.4402352189513</v>
      </c>
      <c r="BK346">
        <v>59.503920650247885</v>
      </c>
      <c r="BL346">
        <v>2017.8885159412544</v>
      </c>
      <c r="BM346">
        <v>1416.8243355521074</v>
      </c>
      <c r="BN346">
        <v>11958.34961072716</v>
      </c>
      <c r="BO346">
        <v>35906.428188476559</v>
      </c>
      <c r="BP346">
        <v>97841.781526351697</v>
      </c>
      <c r="BQ346">
        <v>8219.4219767861923</v>
      </c>
      <c r="BR346">
        <v>25549.769596368311</v>
      </c>
      <c r="BS346">
        <v>11757.459865333121</v>
      </c>
      <c r="BT346">
        <v>1320.6928354892971</v>
      </c>
      <c r="BU346">
        <v>106227.9437102901</v>
      </c>
      <c r="BV346">
        <v>245.08548938072698</v>
      </c>
      <c r="BW346">
        <v>8266.1060727945278</v>
      </c>
      <c r="BX346">
        <v>754.52057460811056</v>
      </c>
      <c r="BY346">
        <v>1131.2000173104277</v>
      </c>
      <c r="BZ346">
        <v>639.39992410386219</v>
      </c>
      <c r="CA346">
        <v>249.61882683452916</v>
      </c>
      <c r="CB346">
        <v>955.47218510765958</v>
      </c>
      <c r="CC346">
        <v>231.76730694442418</v>
      </c>
      <c r="CD346">
        <v>149.05366087679491</v>
      </c>
      <c r="CE346">
        <v>4491.0182846826347</v>
      </c>
      <c r="CF346">
        <v>571.48578605448313</v>
      </c>
      <c r="CG346">
        <v>14402.42340158041</v>
      </c>
      <c r="CH346">
        <v>260.09465136765198</v>
      </c>
      <c r="CI346">
        <v>19794.489763272933</v>
      </c>
      <c r="CJ346">
        <v>3074.331427142773</v>
      </c>
      <c r="CK346">
        <v>16467.858688056844</v>
      </c>
    </row>
    <row r="347" spans="1:89" x14ac:dyDescent="0.35">
      <c r="AB347">
        <v>72728.106721238917</v>
      </c>
      <c r="AC347">
        <v>225217.40974841249</v>
      </c>
      <c r="AD347">
        <v>966703.1304293354</v>
      </c>
      <c r="AE347">
        <v>16061553.682553284</v>
      </c>
      <c r="AF347">
        <v>373492.27758430026</v>
      </c>
      <c r="AG347">
        <v>27838821.92427301</v>
      </c>
      <c r="AH347">
        <v>22334299.955961011</v>
      </c>
      <c r="AI347">
        <v>467038.69071354071</v>
      </c>
      <c r="AJ347">
        <v>2423978.5583677413</v>
      </c>
      <c r="AK347">
        <v>3391849.6894072331</v>
      </c>
      <c r="AL347">
        <v>2162295.2464082534</v>
      </c>
      <c r="AM347">
        <v>31702.58700797227</v>
      </c>
      <c r="AN347">
        <v>87150.506007989097</v>
      </c>
      <c r="AO347">
        <v>818564.7300186893</v>
      </c>
      <c r="AP347">
        <v>1309950.8148944583</v>
      </c>
      <c r="AQ347">
        <v>169712.29484222821</v>
      </c>
      <c r="AR347">
        <v>194500.19782564085</v>
      </c>
      <c r="AS347">
        <v>2172389.8221283332</v>
      </c>
      <c r="AT347">
        <v>86903.660518213786</v>
      </c>
      <c r="AU347">
        <v>10959.538371243691</v>
      </c>
      <c r="AV347">
        <v>524959.07835911191</v>
      </c>
      <c r="AW347">
        <v>89104.197750235166</v>
      </c>
      <c r="AX347">
        <v>3960684.0484184814</v>
      </c>
      <c r="AY347">
        <v>211058.91437959281</v>
      </c>
      <c r="AZ347">
        <v>12798.83830115485</v>
      </c>
      <c r="BA347">
        <v>3575961.3044863543</v>
      </c>
      <c r="BB347">
        <v>196212.06126286314</v>
      </c>
      <c r="BC347">
        <v>51257.566295538381</v>
      </c>
      <c r="BD347">
        <v>3618404.6806104039</v>
      </c>
      <c r="BE347">
        <v>319443.1496930102</v>
      </c>
      <c r="BF347">
        <v>3106691.9734322834</v>
      </c>
      <c r="BG347">
        <v>2651749.7151546832</v>
      </c>
      <c r="BH347">
        <v>0</v>
      </c>
      <c r="BI347">
        <v>118540.02068746586</v>
      </c>
      <c r="BJ347">
        <v>520393.44023521896</v>
      </c>
      <c r="BK347">
        <v>17372.503920650248</v>
      </c>
      <c r="BL347">
        <v>589133.88851594122</v>
      </c>
      <c r="BM347">
        <v>413649.82433555211</v>
      </c>
      <c r="BN347">
        <v>3491307.3496107273</v>
      </c>
      <c r="BO347">
        <v>10483083.428188477</v>
      </c>
      <c r="BP347">
        <v>28565457.781526353</v>
      </c>
      <c r="BQ347">
        <v>2399706.4219767861</v>
      </c>
      <c r="BR347">
        <v>7459398.7695963681</v>
      </c>
      <c r="BS347">
        <v>3432656.459865333</v>
      </c>
      <c r="BT347">
        <v>385583.69283548929</v>
      </c>
      <c r="BU347">
        <v>31013844.94371029</v>
      </c>
      <c r="BV347">
        <v>71554.085489380726</v>
      </c>
      <c r="BW347">
        <v>2413336.1060727946</v>
      </c>
      <c r="BX347">
        <v>220286.52057460812</v>
      </c>
      <c r="BY347">
        <v>330260.20001731045</v>
      </c>
      <c r="BZ347">
        <v>186676.39992410387</v>
      </c>
      <c r="CA347">
        <v>72877.618826834529</v>
      </c>
      <c r="CB347">
        <v>278955.47218510765</v>
      </c>
      <c r="CC347">
        <v>67665.767306944428</v>
      </c>
      <c r="CD347">
        <v>43517.053660876794</v>
      </c>
      <c r="CE347">
        <v>1311178.0182846827</v>
      </c>
      <c r="CF347">
        <v>166848.48578605449</v>
      </c>
      <c r="CG347">
        <v>4204868.4234015802</v>
      </c>
      <c r="CH347">
        <v>75936.094651367646</v>
      </c>
      <c r="CI347">
        <v>5779112.4897632729</v>
      </c>
      <c r="CJ347">
        <v>897568.33142714272</v>
      </c>
      <c r="CK347">
        <v>4807883.8586880565</v>
      </c>
    </row>
  </sheetData>
  <sheetProtection algorithmName="SHA-512" hashValue="iwNw9GpRt2R3ZX4AUOmxG0lG/fA+Ck71KaHh33/cPGENx/ycgvOIfwo8xS+kGR/hfzVDFZ2J9IjDKq+o3ovg9Q==" saltValue="Lz40i3n8QsR0e+v0pBs8Ow==" spinCount="100000" sheet="1" objects="1" scenarios="1"/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31E1E-4168-45EC-99F8-E5E2462FAC6A}">
  <dimension ref="A1:CK344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U292" sqref="U292"/>
    </sheetView>
  </sheetViews>
  <sheetFormatPr defaultRowHeight="14.5" x14ac:dyDescent="0.35"/>
  <cols>
    <col min="1" max="1" width="29.08984375" bestFit="1" customWidth="1"/>
    <col min="2" max="2" width="18.36328125" bestFit="1" customWidth="1"/>
    <col min="3" max="3" width="20.36328125" bestFit="1" customWidth="1"/>
    <col min="4" max="4" width="21.1796875" bestFit="1" customWidth="1"/>
    <col min="5" max="5" width="21.90625" bestFit="1" customWidth="1"/>
    <col min="6" max="6" width="30.7265625" bestFit="1" customWidth="1"/>
    <col min="7" max="7" width="20.453125" bestFit="1" customWidth="1"/>
    <col min="8" max="8" width="24" bestFit="1" customWidth="1"/>
    <col min="9" max="9" width="19.1796875" bestFit="1" customWidth="1"/>
    <col min="10" max="10" width="19.54296875" bestFit="1" customWidth="1"/>
    <col min="11" max="11" width="25.90625" bestFit="1" customWidth="1"/>
    <col min="12" max="12" width="41.1796875" bestFit="1" customWidth="1"/>
    <col min="13" max="13" width="20.08984375" bestFit="1" customWidth="1"/>
    <col min="14" max="14" width="11.1796875" bestFit="1" customWidth="1"/>
    <col min="15" max="15" width="15.81640625" bestFit="1" customWidth="1"/>
    <col min="16" max="16" width="22.26953125" bestFit="1" customWidth="1"/>
    <col min="17" max="17" width="29.26953125" bestFit="1" customWidth="1"/>
    <col min="18" max="18" width="40.453125" bestFit="1" customWidth="1"/>
    <col min="19" max="19" width="13.81640625" bestFit="1" customWidth="1"/>
    <col min="20" max="20" width="21.453125" bestFit="1" customWidth="1"/>
    <col min="21" max="21" width="14.36328125" bestFit="1" customWidth="1"/>
    <col min="22" max="22" width="17.26953125" bestFit="1" customWidth="1"/>
    <col min="23" max="23" width="14" bestFit="1" customWidth="1"/>
    <col min="24" max="24" width="14.54296875" bestFit="1" customWidth="1"/>
    <col min="25" max="25" width="20.08984375" bestFit="1" customWidth="1"/>
    <col min="26" max="26" width="20.36328125" bestFit="1" customWidth="1"/>
    <col min="28" max="28" width="35.7265625" bestFit="1" customWidth="1"/>
    <col min="29" max="29" width="35.90625" bestFit="1" customWidth="1"/>
    <col min="30" max="30" width="34.90625" bestFit="1" customWidth="1"/>
    <col min="31" max="31" width="23.81640625" bestFit="1" customWidth="1"/>
    <col min="32" max="32" width="17.36328125" bestFit="1" customWidth="1"/>
    <col min="33" max="33" width="20.6328125" bestFit="1" customWidth="1"/>
    <col min="34" max="34" width="37.54296875" bestFit="1" customWidth="1"/>
    <col min="35" max="35" width="20" bestFit="1" customWidth="1"/>
    <col min="36" max="36" width="35.36328125" bestFit="1" customWidth="1"/>
    <col min="37" max="37" width="10.81640625" bestFit="1" customWidth="1"/>
    <col min="38" max="38" width="36.08984375" bestFit="1" customWidth="1"/>
    <col min="39" max="39" width="36.26953125" bestFit="1" customWidth="1"/>
    <col min="40" max="40" width="34.90625" bestFit="1" customWidth="1"/>
    <col min="41" max="41" width="38.81640625" bestFit="1" customWidth="1"/>
    <col min="42" max="42" width="30.1796875" bestFit="1" customWidth="1"/>
    <col min="43" max="43" width="36.7265625" bestFit="1" customWidth="1"/>
    <col min="44" max="44" width="37.08984375" bestFit="1" customWidth="1"/>
    <col min="45" max="46" width="32.6328125" bestFit="1" customWidth="1"/>
    <col min="47" max="47" width="35.81640625" bestFit="1" customWidth="1"/>
    <col min="48" max="48" width="34.36328125" bestFit="1" customWidth="1"/>
    <col min="49" max="49" width="30.90625" bestFit="1" customWidth="1"/>
    <col min="50" max="50" width="37.90625" bestFit="1" customWidth="1"/>
    <col min="51" max="51" width="36.54296875" bestFit="1" customWidth="1"/>
    <col min="52" max="52" width="20.54296875" bestFit="1" customWidth="1"/>
    <col min="53" max="54" width="35.453125" bestFit="1" customWidth="1"/>
    <col min="55" max="55" width="36" bestFit="1" customWidth="1"/>
    <col min="56" max="56" width="36.6328125" bestFit="1" customWidth="1"/>
    <col min="57" max="57" width="37.08984375" bestFit="1" customWidth="1"/>
    <col min="58" max="58" width="22.6328125" bestFit="1" customWidth="1"/>
    <col min="59" max="59" width="31.6328125" bestFit="1" customWidth="1"/>
    <col min="60" max="60" width="35.81640625" bestFit="1" customWidth="1"/>
    <col min="61" max="61" width="34.90625" bestFit="1" customWidth="1"/>
    <col min="62" max="62" width="34.6328125" bestFit="1" customWidth="1"/>
    <col min="63" max="63" width="36" bestFit="1" customWidth="1"/>
    <col min="64" max="64" width="36.08984375" bestFit="1" customWidth="1"/>
    <col min="65" max="65" width="35.7265625" bestFit="1" customWidth="1"/>
    <col min="66" max="66" width="28.54296875" bestFit="1" customWidth="1"/>
    <col min="67" max="67" width="20.36328125" bestFit="1" customWidth="1"/>
    <col min="68" max="68" width="23.6328125" bestFit="1" customWidth="1"/>
    <col min="69" max="69" width="21.1796875" bestFit="1" customWidth="1"/>
    <col min="70" max="70" width="16.26953125" bestFit="1" customWidth="1"/>
    <col min="71" max="71" width="19.90625" bestFit="1" customWidth="1"/>
    <col min="72" max="74" width="37" bestFit="1" customWidth="1"/>
    <col min="75" max="75" width="37.90625" bestFit="1" customWidth="1"/>
    <col min="76" max="76" width="36.90625" bestFit="1" customWidth="1"/>
    <col min="77" max="77" width="36.54296875" bestFit="1" customWidth="1"/>
    <col min="78" max="78" width="29.36328125" bestFit="1" customWidth="1"/>
    <col min="79" max="79" width="21.1796875" bestFit="1" customWidth="1"/>
    <col min="80" max="80" width="26.54296875" bestFit="1" customWidth="1"/>
    <col min="81" max="81" width="30.1796875" bestFit="1" customWidth="1"/>
    <col min="82" max="82" width="35.453125" bestFit="1" customWidth="1"/>
    <col min="83" max="83" width="26.81640625" bestFit="1" customWidth="1"/>
    <col min="84" max="84" width="13.26953125" bestFit="1" customWidth="1"/>
    <col min="85" max="85" width="28.26953125" bestFit="1" customWidth="1"/>
    <col min="86" max="86" width="35.6328125" bestFit="1" customWidth="1"/>
    <col min="87" max="87" width="35.7265625" bestFit="1" customWidth="1"/>
    <col min="88" max="88" width="35.453125" bestFit="1" customWidth="1"/>
    <col min="89" max="89" width="29.7265625" bestFit="1" customWidth="1"/>
  </cols>
  <sheetData>
    <row r="1" spans="1:89" x14ac:dyDescent="0.35">
      <c r="A1" t="s">
        <v>442</v>
      </c>
      <c r="B1" t="s">
        <v>443</v>
      </c>
      <c r="C1" t="s">
        <v>444</v>
      </c>
      <c r="D1" t="s">
        <v>445</v>
      </c>
      <c r="E1" t="s">
        <v>446</v>
      </c>
      <c r="F1" t="s">
        <v>447</v>
      </c>
      <c r="G1" t="s">
        <v>448</v>
      </c>
      <c r="H1" t="s">
        <v>449</v>
      </c>
      <c r="I1" t="s">
        <v>450</v>
      </c>
      <c r="J1" t="s">
        <v>451</v>
      </c>
      <c r="K1" t="s">
        <v>452</v>
      </c>
      <c r="L1" t="s">
        <v>453</v>
      </c>
      <c r="M1" t="s">
        <v>454</v>
      </c>
      <c r="N1" t="s">
        <v>455</v>
      </c>
      <c r="O1" t="s">
        <v>456</v>
      </c>
      <c r="P1" t="s">
        <v>457</v>
      </c>
      <c r="Q1" t="s">
        <v>458</v>
      </c>
      <c r="R1" t="s">
        <v>459</v>
      </c>
      <c r="S1" t="s">
        <v>460</v>
      </c>
      <c r="T1" t="s">
        <v>461</v>
      </c>
      <c r="U1" t="s">
        <v>583</v>
      </c>
      <c r="V1" t="s">
        <v>584</v>
      </c>
      <c r="W1" t="s">
        <v>462</v>
      </c>
      <c r="X1" t="s">
        <v>463</v>
      </c>
      <c r="Y1" t="s">
        <v>470</v>
      </c>
      <c r="Z1" t="s">
        <v>471</v>
      </c>
      <c r="AB1" t="s">
        <v>519</v>
      </c>
      <c r="AC1" t="s">
        <v>520</v>
      </c>
      <c r="AD1" t="s">
        <v>521</v>
      </c>
      <c r="AE1" t="s">
        <v>522</v>
      </c>
      <c r="AF1" t="s">
        <v>523</v>
      </c>
      <c r="AG1" t="s">
        <v>524</v>
      </c>
      <c r="AH1" t="s">
        <v>525</v>
      </c>
      <c r="AI1" t="s">
        <v>526</v>
      </c>
      <c r="AJ1" t="s">
        <v>527</v>
      </c>
      <c r="AK1" t="s">
        <v>528</v>
      </c>
      <c r="AL1" t="s">
        <v>529</v>
      </c>
      <c r="AM1" t="s">
        <v>530</v>
      </c>
      <c r="AN1" t="s">
        <v>531</v>
      </c>
      <c r="AO1" t="s">
        <v>532</v>
      </c>
      <c r="AP1" t="s">
        <v>533</v>
      </c>
      <c r="AQ1" t="s">
        <v>534</v>
      </c>
      <c r="AR1" t="s">
        <v>535</v>
      </c>
      <c r="AS1" t="s">
        <v>536</v>
      </c>
      <c r="AT1" t="s">
        <v>537</v>
      </c>
      <c r="AU1" t="s">
        <v>538</v>
      </c>
      <c r="AV1" t="s">
        <v>539</v>
      </c>
      <c r="AW1" t="s">
        <v>540</v>
      </c>
      <c r="AX1" t="s">
        <v>541</v>
      </c>
      <c r="AY1" t="s">
        <v>542</v>
      </c>
      <c r="AZ1" t="s">
        <v>543</v>
      </c>
      <c r="BA1" t="s">
        <v>544</v>
      </c>
      <c r="BB1" t="s">
        <v>545</v>
      </c>
      <c r="BC1" t="s">
        <v>546</v>
      </c>
      <c r="BD1" t="s">
        <v>547</v>
      </c>
      <c r="BE1" t="s">
        <v>548</v>
      </c>
      <c r="BF1" t="s">
        <v>549</v>
      </c>
      <c r="BG1" t="s">
        <v>550</v>
      </c>
      <c r="BH1" t="s">
        <v>551</v>
      </c>
      <c r="BI1" t="s">
        <v>552</v>
      </c>
      <c r="BJ1" t="s">
        <v>553</v>
      </c>
      <c r="BK1" t="s">
        <v>554</v>
      </c>
      <c r="BL1" t="s">
        <v>555</v>
      </c>
      <c r="BM1" t="s">
        <v>556</v>
      </c>
      <c r="BN1" t="s">
        <v>557</v>
      </c>
      <c r="BO1" t="s">
        <v>558</v>
      </c>
      <c r="BP1" t="s">
        <v>559</v>
      </c>
      <c r="BQ1" t="s">
        <v>560</v>
      </c>
      <c r="BR1" t="s">
        <v>561</v>
      </c>
      <c r="BS1" t="s">
        <v>562</v>
      </c>
      <c r="BT1" t="s">
        <v>563</v>
      </c>
      <c r="BU1" t="s">
        <v>564</v>
      </c>
      <c r="BV1" t="s">
        <v>565</v>
      </c>
      <c r="BW1" t="s">
        <v>566</v>
      </c>
      <c r="BX1" t="s">
        <v>567</v>
      </c>
      <c r="BY1" t="s">
        <v>568</v>
      </c>
      <c r="BZ1" t="s">
        <v>569</v>
      </c>
      <c r="CA1" t="s">
        <v>570</v>
      </c>
      <c r="CB1" t="s">
        <v>571</v>
      </c>
      <c r="CC1" t="s">
        <v>572</v>
      </c>
      <c r="CD1" t="s">
        <v>573</v>
      </c>
      <c r="CE1" t="s">
        <v>574</v>
      </c>
      <c r="CF1" t="s">
        <v>575</v>
      </c>
      <c r="CG1" t="s">
        <v>576</v>
      </c>
      <c r="CH1" t="s">
        <v>577</v>
      </c>
      <c r="CI1" t="s">
        <v>578</v>
      </c>
      <c r="CJ1" t="s">
        <v>579</v>
      </c>
      <c r="CK1" t="s">
        <v>580</v>
      </c>
    </row>
    <row r="2" spans="1:89" x14ac:dyDescent="0.35">
      <c r="A2" t="s">
        <v>0</v>
      </c>
      <c r="B2">
        <f>SUM(AB2:AD2)</f>
        <v>0</v>
      </c>
      <c r="C2">
        <f>AE2</f>
        <v>3925</v>
      </c>
      <c r="D2">
        <f>SUM(AF2:AK2)</f>
        <v>38503</v>
      </c>
      <c r="E2">
        <f>SUM(AL2:AN2)</f>
        <v>137</v>
      </c>
      <c r="F2">
        <f>SUM(AO2:AQ2)</f>
        <v>715</v>
      </c>
      <c r="G2">
        <f>SUM(AR2:AS2)</f>
        <v>1035</v>
      </c>
      <c r="H2">
        <f>SUM(AT2:AV2)</f>
        <v>0</v>
      </c>
      <c r="I2">
        <f>AX2</f>
        <v>1854</v>
      </c>
      <c r="J2">
        <f>SUM(AW2,AY2,AZ2)</f>
        <v>0</v>
      </c>
      <c r="K2">
        <f>SUM(BA2,BD2:BF2)</f>
        <v>2623</v>
      </c>
      <c r="L2">
        <f>SUM(BB2,BC2,BG2,BH2,BI2,BJ2)</f>
        <v>914</v>
      </c>
      <c r="M2">
        <f>SUM(BK2:BN2)</f>
        <v>7923</v>
      </c>
      <c r="N2">
        <f>SUM(BO2:BQ2)</f>
        <v>31843</v>
      </c>
      <c r="O2">
        <f>BR2</f>
        <v>9865</v>
      </c>
      <c r="P2">
        <f>SUM(BS2:BY2,CB2)</f>
        <v>5600</v>
      </c>
      <c r="Q2">
        <f>SUM(BZ2:CA2)</f>
        <v>0</v>
      </c>
      <c r="R2">
        <f>SUM(CC2:CF2)</f>
        <v>-188</v>
      </c>
      <c r="S2">
        <f>CG2</f>
        <v>3353</v>
      </c>
      <c r="T2">
        <f>SUM(CH2:CK2)</f>
        <v>7156</v>
      </c>
      <c r="U2">
        <f>SUM(SUM(P2:T2),-SUM(F2,G2,H2,K2,L2,M2))</f>
        <v>2711</v>
      </c>
      <c r="V2">
        <f>SUM(B2:D2)</f>
        <v>42428</v>
      </c>
      <c r="Z2" s="23">
        <v>25724</v>
      </c>
      <c r="AB2">
        <v>0</v>
      </c>
      <c r="AC2">
        <v>0</v>
      </c>
      <c r="AD2">
        <v>0</v>
      </c>
      <c r="AE2">
        <v>3925</v>
      </c>
      <c r="AF2">
        <v>19</v>
      </c>
      <c r="AG2">
        <v>18704</v>
      </c>
      <c r="AH2">
        <v>13408</v>
      </c>
      <c r="AI2">
        <v>675</v>
      </c>
      <c r="AJ2">
        <v>2216</v>
      </c>
      <c r="AK2">
        <v>3481</v>
      </c>
      <c r="AL2">
        <v>135</v>
      </c>
      <c r="AM2">
        <v>0</v>
      </c>
      <c r="AN2">
        <v>2</v>
      </c>
      <c r="AO2">
        <v>3</v>
      </c>
      <c r="AP2">
        <v>712</v>
      </c>
      <c r="AQ2">
        <v>0</v>
      </c>
      <c r="AR2">
        <v>0</v>
      </c>
      <c r="AS2">
        <v>1035</v>
      </c>
      <c r="AT2">
        <v>0</v>
      </c>
      <c r="AU2">
        <v>0</v>
      </c>
      <c r="AV2">
        <v>0</v>
      </c>
      <c r="AW2">
        <v>0</v>
      </c>
      <c r="AX2">
        <v>1854</v>
      </c>
      <c r="AY2">
        <v>0</v>
      </c>
      <c r="AZ2">
        <v>0</v>
      </c>
      <c r="BA2">
        <v>322</v>
      </c>
      <c r="BB2">
        <v>0</v>
      </c>
      <c r="BC2">
        <v>0</v>
      </c>
      <c r="BD2">
        <v>-193</v>
      </c>
      <c r="BE2">
        <v>0</v>
      </c>
      <c r="BF2">
        <v>2494</v>
      </c>
      <c r="BG2">
        <v>0</v>
      </c>
      <c r="BH2">
        <v>0</v>
      </c>
      <c r="BI2">
        <v>0</v>
      </c>
      <c r="BJ2">
        <v>914</v>
      </c>
      <c r="BK2">
        <v>0</v>
      </c>
      <c r="BL2">
        <v>0</v>
      </c>
      <c r="BM2">
        <v>122</v>
      </c>
      <c r="BN2">
        <v>7801</v>
      </c>
      <c r="BO2">
        <v>18127</v>
      </c>
      <c r="BP2">
        <v>6840</v>
      </c>
      <c r="BQ2">
        <v>6876</v>
      </c>
      <c r="BR2">
        <v>9865</v>
      </c>
      <c r="BS2">
        <v>0</v>
      </c>
      <c r="BT2">
        <v>0</v>
      </c>
      <c r="BU2">
        <v>5600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-188</v>
      </c>
      <c r="CG2">
        <v>3353</v>
      </c>
      <c r="CH2">
        <v>0</v>
      </c>
      <c r="CI2">
        <v>0</v>
      </c>
      <c r="CJ2">
        <v>0</v>
      </c>
      <c r="CK2">
        <v>7156</v>
      </c>
    </row>
    <row r="3" spans="1:89" x14ac:dyDescent="0.35">
      <c r="A3" t="s">
        <v>1</v>
      </c>
      <c r="B3">
        <f t="shared" ref="B3:B66" si="0">SUM(AB3:AD3)</f>
        <v>301</v>
      </c>
      <c r="C3">
        <f t="shared" ref="C3:C66" si="1">AE3</f>
        <v>3560</v>
      </c>
      <c r="D3">
        <f t="shared" ref="D3:D66" si="2">SUM(AF3:AK3)</f>
        <v>82664</v>
      </c>
      <c r="E3">
        <f t="shared" ref="E3:E66" si="3">SUM(AL3:AN3)</f>
        <v>1701</v>
      </c>
      <c r="F3">
        <f t="shared" ref="F3:F66" si="4">SUM(AO3:AQ3)</f>
        <v>0</v>
      </c>
      <c r="G3">
        <f t="shared" ref="G3:G66" si="5">SUM(AR3:AS3)</f>
        <v>3134</v>
      </c>
      <c r="H3">
        <f t="shared" ref="H3:H66" si="6">SUM(AT3:AV3)</f>
        <v>0</v>
      </c>
      <c r="I3">
        <f t="shared" ref="I3:I66" si="7">AX3</f>
        <v>13233</v>
      </c>
      <c r="J3">
        <f t="shared" ref="J3:J66" si="8">SUM(AW3,AY3,AZ3)</f>
        <v>0</v>
      </c>
      <c r="K3">
        <f t="shared" ref="K3:K66" si="9">SUM(BA3,BD3:BF3)</f>
        <v>16037</v>
      </c>
      <c r="L3">
        <f t="shared" ref="L3:L66" si="10">SUM(BB3,BC3,BG3,BH3,BI3,BJ3)</f>
        <v>36</v>
      </c>
      <c r="M3">
        <f t="shared" ref="M3:M66" si="11">SUM(BK3:BN3)</f>
        <v>39026</v>
      </c>
      <c r="N3">
        <f t="shared" ref="N3:N66" si="12">SUM(BO3:BQ3)</f>
        <v>77306</v>
      </c>
      <c r="O3">
        <f t="shared" ref="O3:O66" si="13">BR3</f>
        <v>15885</v>
      </c>
      <c r="P3">
        <f t="shared" ref="P3:P66" si="14">SUM(BS3:BY3,CB3)</f>
        <v>43500</v>
      </c>
      <c r="Q3">
        <f t="shared" ref="Q3:Q66" si="15">SUM(BZ3:CA3)</f>
        <v>114</v>
      </c>
      <c r="R3">
        <f t="shared" ref="R3:R66" si="16">SUM(CC3:CF3)</f>
        <v>0</v>
      </c>
      <c r="S3">
        <f t="shared" ref="S3:S66" si="17">CG3</f>
        <v>7899</v>
      </c>
      <c r="T3">
        <f t="shared" ref="T3:T66" si="18">SUM(CH3:CK3)</f>
        <v>14988</v>
      </c>
      <c r="U3">
        <f t="shared" ref="U3:U66" si="19">SUM(SUM(P3:T3),-SUM(F3,G3,H3,K3,L3,M3))</f>
        <v>8268</v>
      </c>
      <c r="V3">
        <f t="shared" ref="V3:V66" si="20">SUM(B3:D3)</f>
        <v>86525</v>
      </c>
      <c r="Z3" s="23">
        <v>33063</v>
      </c>
      <c r="AB3">
        <v>0</v>
      </c>
      <c r="AC3">
        <v>301</v>
      </c>
      <c r="AD3">
        <v>0</v>
      </c>
      <c r="AE3">
        <v>3560</v>
      </c>
      <c r="AF3">
        <v>0</v>
      </c>
      <c r="AG3">
        <v>36015</v>
      </c>
      <c r="AH3">
        <v>43551</v>
      </c>
      <c r="AI3">
        <v>39</v>
      </c>
      <c r="AJ3">
        <v>1179</v>
      </c>
      <c r="AK3">
        <v>1880</v>
      </c>
      <c r="AL3">
        <v>1701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3134</v>
      </c>
      <c r="AT3">
        <v>0</v>
      </c>
      <c r="AU3">
        <v>0</v>
      </c>
      <c r="AV3">
        <v>0</v>
      </c>
      <c r="AW3">
        <v>0</v>
      </c>
      <c r="AX3">
        <v>13233</v>
      </c>
      <c r="AY3">
        <v>0</v>
      </c>
      <c r="AZ3">
        <v>0</v>
      </c>
      <c r="BA3">
        <v>18</v>
      </c>
      <c r="BB3">
        <v>0</v>
      </c>
      <c r="BC3">
        <v>0</v>
      </c>
      <c r="BD3">
        <v>12832</v>
      </c>
      <c r="BE3">
        <v>0</v>
      </c>
      <c r="BF3">
        <v>3187</v>
      </c>
      <c r="BG3">
        <v>0</v>
      </c>
      <c r="BH3">
        <v>0</v>
      </c>
      <c r="BI3">
        <v>0</v>
      </c>
      <c r="BJ3">
        <v>36</v>
      </c>
      <c r="BK3">
        <v>0</v>
      </c>
      <c r="BL3">
        <v>4751</v>
      </c>
      <c r="BM3">
        <v>7044</v>
      </c>
      <c r="BN3">
        <v>27231</v>
      </c>
      <c r="BO3">
        <v>29424</v>
      </c>
      <c r="BP3">
        <v>44039</v>
      </c>
      <c r="BQ3">
        <v>3843</v>
      </c>
      <c r="BR3">
        <v>15885</v>
      </c>
      <c r="BS3">
        <v>0</v>
      </c>
      <c r="BT3">
        <v>0</v>
      </c>
      <c r="BU3">
        <v>43500</v>
      </c>
      <c r="BV3">
        <v>0</v>
      </c>
      <c r="BW3">
        <v>0</v>
      </c>
      <c r="BX3">
        <v>0</v>
      </c>
      <c r="BY3">
        <v>0</v>
      </c>
      <c r="BZ3">
        <v>0</v>
      </c>
      <c r="CA3">
        <v>114</v>
      </c>
      <c r="CB3">
        <v>0</v>
      </c>
      <c r="CC3">
        <v>0</v>
      </c>
      <c r="CD3">
        <v>0</v>
      </c>
      <c r="CE3">
        <v>0</v>
      </c>
      <c r="CF3">
        <v>0</v>
      </c>
      <c r="CG3">
        <v>7899</v>
      </c>
      <c r="CH3">
        <v>0</v>
      </c>
      <c r="CI3">
        <v>3176</v>
      </c>
      <c r="CJ3">
        <v>374</v>
      </c>
      <c r="CK3">
        <v>11438</v>
      </c>
    </row>
    <row r="4" spans="1:89" x14ac:dyDescent="0.35">
      <c r="A4" t="s">
        <v>2</v>
      </c>
      <c r="B4">
        <f t="shared" si="0"/>
        <v>0</v>
      </c>
      <c r="C4">
        <f t="shared" si="1"/>
        <v>9557</v>
      </c>
      <c r="D4">
        <f t="shared" si="2"/>
        <v>37329</v>
      </c>
      <c r="E4">
        <f t="shared" si="3"/>
        <v>1358</v>
      </c>
      <c r="F4">
        <f t="shared" si="4"/>
        <v>0</v>
      </c>
      <c r="G4">
        <f t="shared" si="5"/>
        <v>9509</v>
      </c>
      <c r="H4">
        <f t="shared" si="6"/>
        <v>206</v>
      </c>
      <c r="I4">
        <f t="shared" si="7"/>
        <v>356</v>
      </c>
      <c r="J4">
        <f t="shared" si="8"/>
        <v>0</v>
      </c>
      <c r="K4">
        <f t="shared" si="9"/>
        <v>3451</v>
      </c>
      <c r="L4">
        <f t="shared" si="10"/>
        <v>1046</v>
      </c>
      <c r="M4">
        <f t="shared" si="11"/>
        <v>7377</v>
      </c>
      <c r="N4">
        <f t="shared" si="12"/>
        <v>25790</v>
      </c>
      <c r="O4">
        <f t="shared" si="13"/>
        <v>5906</v>
      </c>
      <c r="P4">
        <f t="shared" si="14"/>
        <v>28068</v>
      </c>
      <c r="Q4">
        <f t="shared" si="15"/>
        <v>2</v>
      </c>
      <c r="R4">
        <f t="shared" si="16"/>
        <v>500</v>
      </c>
      <c r="S4">
        <f t="shared" si="17"/>
        <v>2523</v>
      </c>
      <c r="T4">
        <f t="shared" si="18"/>
        <v>7402</v>
      </c>
      <c r="U4">
        <f t="shared" si="19"/>
        <v>16906</v>
      </c>
      <c r="V4">
        <f t="shared" si="20"/>
        <v>46886</v>
      </c>
      <c r="Z4" s="23">
        <v>27244</v>
      </c>
      <c r="AB4">
        <v>0</v>
      </c>
      <c r="AC4">
        <v>0</v>
      </c>
      <c r="AD4">
        <v>0</v>
      </c>
      <c r="AE4">
        <v>9557</v>
      </c>
      <c r="AF4">
        <v>1335</v>
      </c>
      <c r="AG4">
        <v>18619</v>
      </c>
      <c r="AH4">
        <v>15762</v>
      </c>
      <c r="AI4">
        <v>625</v>
      </c>
      <c r="AJ4">
        <v>347</v>
      </c>
      <c r="AK4">
        <v>641</v>
      </c>
      <c r="AL4">
        <v>1358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9509</v>
      </c>
      <c r="AT4">
        <v>0</v>
      </c>
      <c r="AU4">
        <v>0</v>
      </c>
      <c r="AV4">
        <v>206</v>
      </c>
      <c r="AW4">
        <v>0</v>
      </c>
      <c r="AX4">
        <v>356</v>
      </c>
      <c r="AY4">
        <v>0</v>
      </c>
      <c r="AZ4">
        <v>0</v>
      </c>
      <c r="BA4">
        <v>1865</v>
      </c>
      <c r="BB4">
        <v>0</v>
      </c>
      <c r="BC4">
        <v>0</v>
      </c>
      <c r="BD4">
        <v>0</v>
      </c>
      <c r="BE4">
        <v>0</v>
      </c>
      <c r="BF4">
        <v>1586</v>
      </c>
      <c r="BG4">
        <v>0</v>
      </c>
      <c r="BH4">
        <v>0</v>
      </c>
      <c r="BI4">
        <v>0</v>
      </c>
      <c r="BJ4">
        <v>1046</v>
      </c>
      <c r="BK4">
        <v>0</v>
      </c>
      <c r="BL4">
        <v>102</v>
      </c>
      <c r="BM4">
        <v>160</v>
      </c>
      <c r="BN4">
        <v>7115</v>
      </c>
      <c r="BO4">
        <v>15228</v>
      </c>
      <c r="BP4">
        <v>9184</v>
      </c>
      <c r="BQ4">
        <v>1378</v>
      </c>
      <c r="BR4">
        <v>5906</v>
      </c>
      <c r="BS4">
        <v>0</v>
      </c>
      <c r="BT4">
        <v>0</v>
      </c>
      <c r="BU4">
        <v>28068</v>
      </c>
      <c r="BV4">
        <v>0</v>
      </c>
      <c r="BW4">
        <v>0</v>
      </c>
      <c r="BX4">
        <v>0</v>
      </c>
      <c r="BY4">
        <v>0</v>
      </c>
      <c r="BZ4">
        <v>0</v>
      </c>
      <c r="CA4">
        <v>2</v>
      </c>
      <c r="CB4">
        <v>0</v>
      </c>
      <c r="CC4">
        <v>0</v>
      </c>
      <c r="CD4">
        <v>0</v>
      </c>
      <c r="CE4">
        <v>0</v>
      </c>
      <c r="CF4">
        <v>500</v>
      </c>
      <c r="CG4">
        <v>2523</v>
      </c>
      <c r="CH4">
        <v>0</v>
      </c>
      <c r="CI4">
        <v>1140</v>
      </c>
      <c r="CJ4">
        <v>1504</v>
      </c>
      <c r="CK4">
        <v>4758</v>
      </c>
    </row>
    <row r="5" spans="1:89" x14ac:dyDescent="0.35">
      <c r="A5" t="s">
        <v>3</v>
      </c>
      <c r="B5">
        <f t="shared" si="0"/>
        <v>10</v>
      </c>
      <c r="C5">
        <f t="shared" si="1"/>
        <v>6372</v>
      </c>
      <c r="D5">
        <f t="shared" si="2"/>
        <v>66984</v>
      </c>
      <c r="E5">
        <f t="shared" si="3"/>
        <v>0</v>
      </c>
      <c r="F5">
        <f t="shared" si="4"/>
        <v>0</v>
      </c>
      <c r="G5">
        <f t="shared" si="5"/>
        <v>0</v>
      </c>
      <c r="H5">
        <f t="shared" si="6"/>
        <v>0</v>
      </c>
      <c r="I5">
        <f t="shared" si="7"/>
        <v>-433</v>
      </c>
      <c r="J5">
        <f t="shared" si="8"/>
        <v>0</v>
      </c>
      <c r="K5">
        <f t="shared" si="9"/>
        <v>8150</v>
      </c>
      <c r="L5">
        <f t="shared" si="10"/>
        <v>1996</v>
      </c>
      <c r="M5">
        <f t="shared" si="11"/>
        <v>8989</v>
      </c>
      <c r="N5">
        <f t="shared" si="12"/>
        <v>31924</v>
      </c>
      <c r="O5">
        <f t="shared" si="13"/>
        <v>7546</v>
      </c>
      <c r="P5">
        <f t="shared" si="14"/>
        <v>35849</v>
      </c>
      <c r="Q5">
        <f t="shared" si="15"/>
        <v>0</v>
      </c>
      <c r="R5">
        <f t="shared" si="16"/>
        <v>3000</v>
      </c>
      <c r="S5">
        <f t="shared" si="17"/>
        <v>9914</v>
      </c>
      <c r="T5">
        <f t="shared" si="18"/>
        <v>3836</v>
      </c>
      <c r="U5">
        <f t="shared" si="19"/>
        <v>33464</v>
      </c>
      <c r="V5">
        <f t="shared" si="20"/>
        <v>73366</v>
      </c>
      <c r="Z5" s="23">
        <v>28149</v>
      </c>
      <c r="AB5">
        <v>0</v>
      </c>
      <c r="AC5">
        <v>10</v>
      </c>
      <c r="AD5">
        <v>0</v>
      </c>
      <c r="AE5">
        <v>6372</v>
      </c>
      <c r="AF5">
        <v>0</v>
      </c>
      <c r="AG5">
        <v>22019</v>
      </c>
      <c r="AH5">
        <v>44965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-433</v>
      </c>
      <c r="AY5">
        <v>0</v>
      </c>
      <c r="AZ5">
        <v>0</v>
      </c>
      <c r="BA5">
        <v>7246</v>
      </c>
      <c r="BB5">
        <v>0</v>
      </c>
      <c r="BC5">
        <v>0</v>
      </c>
      <c r="BD5">
        <v>0</v>
      </c>
      <c r="BE5">
        <v>0</v>
      </c>
      <c r="BF5">
        <v>904</v>
      </c>
      <c r="BG5">
        <v>0</v>
      </c>
      <c r="BH5">
        <v>0</v>
      </c>
      <c r="BI5">
        <v>0</v>
      </c>
      <c r="BJ5">
        <v>1996</v>
      </c>
      <c r="BK5">
        <v>0</v>
      </c>
      <c r="BL5">
        <v>0</v>
      </c>
      <c r="BM5">
        <v>2894</v>
      </c>
      <c r="BN5">
        <v>6095</v>
      </c>
      <c r="BO5">
        <v>16833</v>
      </c>
      <c r="BP5">
        <v>8844</v>
      </c>
      <c r="BQ5">
        <v>6247</v>
      </c>
      <c r="BR5">
        <v>7546</v>
      </c>
      <c r="BS5">
        <v>0</v>
      </c>
      <c r="BT5">
        <v>0</v>
      </c>
      <c r="BU5">
        <v>35849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3000</v>
      </c>
      <c r="CF5">
        <v>0</v>
      </c>
      <c r="CG5">
        <v>9914</v>
      </c>
      <c r="CH5">
        <v>0</v>
      </c>
      <c r="CI5">
        <v>0</v>
      </c>
      <c r="CJ5">
        <v>0</v>
      </c>
      <c r="CK5">
        <v>3836</v>
      </c>
    </row>
    <row r="6" spans="1:89" x14ac:dyDescent="0.35">
      <c r="A6" t="s">
        <v>4</v>
      </c>
      <c r="B6">
        <f t="shared" si="0"/>
        <v>378</v>
      </c>
      <c r="C6">
        <f t="shared" si="1"/>
        <v>2687</v>
      </c>
      <c r="D6">
        <f t="shared" si="2"/>
        <v>68332</v>
      </c>
      <c r="E6">
        <f t="shared" si="3"/>
        <v>1504</v>
      </c>
      <c r="F6">
        <f t="shared" si="4"/>
        <v>1710</v>
      </c>
      <c r="G6">
        <f t="shared" si="5"/>
        <v>534</v>
      </c>
      <c r="H6">
        <f t="shared" si="6"/>
        <v>19</v>
      </c>
      <c r="I6">
        <f t="shared" si="7"/>
        <v>-349</v>
      </c>
      <c r="J6">
        <f t="shared" si="8"/>
        <v>0</v>
      </c>
      <c r="K6">
        <f t="shared" si="9"/>
        <v>5982</v>
      </c>
      <c r="L6">
        <f t="shared" si="10"/>
        <v>-4488</v>
      </c>
      <c r="M6">
        <f t="shared" si="11"/>
        <v>7630</v>
      </c>
      <c r="N6">
        <f t="shared" si="12"/>
        <v>29135</v>
      </c>
      <c r="O6">
        <f t="shared" si="13"/>
        <v>3747</v>
      </c>
      <c r="P6">
        <f t="shared" si="14"/>
        <v>46338</v>
      </c>
      <c r="Q6">
        <f t="shared" si="15"/>
        <v>0</v>
      </c>
      <c r="R6">
        <f t="shared" si="16"/>
        <v>0</v>
      </c>
      <c r="S6">
        <f t="shared" si="17"/>
        <v>940</v>
      </c>
      <c r="T6">
        <f t="shared" si="18"/>
        <v>3779</v>
      </c>
      <c r="U6">
        <f t="shared" si="19"/>
        <v>39670</v>
      </c>
      <c r="V6">
        <f t="shared" si="20"/>
        <v>71397</v>
      </c>
      <c r="Z6" s="23">
        <v>20356</v>
      </c>
      <c r="AB6">
        <v>0</v>
      </c>
      <c r="AC6">
        <v>38</v>
      </c>
      <c r="AD6">
        <v>340</v>
      </c>
      <c r="AE6">
        <v>2687</v>
      </c>
      <c r="AF6">
        <v>0</v>
      </c>
      <c r="AG6">
        <v>28923</v>
      </c>
      <c r="AH6">
        <v>33248</v>
      </c>
      <c r="AI6">
        <v>231</v>
      </c>
      <c r="AJ6">
        <v>1971</v>
      </c>
      <c r="AK6">
        <v>3959</v>
      </c>
      <c r="AL6">
        <v>1504</v>
      </c>
      <c r="AM6">
        <v>0</v>
      </c>
      <c r="AN6">
        <v>0</v>
      </c>
      <c r="AO6">
        <v>0</v>
      </c>
      <c r="AP6">
        <v>0</v>
      </c>
      <c r="AQ6">
        <v>1710</v>
      </c>
      <c r="AR6">
        <v>0</v>
      </c>
      <c r="AS6">
        <v>534</v>
      </c>
      <c r="AT6">
        <v>0</v>
      </c>
      <c r="AU6">
        <v>0</v>
      </c>
      <c r="AV6">
        <v>19</v>
      </c>
      <c r="AW6">
        <v>0</v>
      </c>
      <c r="AX6">
        <v>-349</v>
      </c>
      <c r="AY6">
        <v>0</v>
      </c>
      <c r="AZ6">
        <v>0</v>
      </c>
      <c r="BA6">
        <v>5557</v>
      </c>
      <c r="BB6">
        <v>0</v>
      </c>
      <c r="BC6">
        <v>0</v>
      </c>
      <c r="BD6">
        <v>0</v>
      </c>
      <c r="BE6">
        <v>0</v>
      </c>
      <c r="BF6">
        <v>425</v>
      </c>
      <c r="BG6">
        <v>0</v>
      </c>
      <c r="BH6">
        <v>0</v>
      </c>
      <c r="BI6">
        <v>0</v>
      </c>
      <c r="BJ6">
        <v>-4488</v>
      </c>
      <c r="BK6">
        <v>0</v>
      </c>
      <c r="BL6">
        <v>4630</v>
      </c>
      <c r="BM6">
        <v>1141</v>
      </c>
      <c r="BN6">
        <v>1859</v>
      </c>
      <c r="BO6">
        <v>10477</v>
      </c>
      <c r="BP6">
        <v>15958</v>
      </c>
      <c r="BQ6">
        <v>2700</v>
      </c>
      <c r="BR6">
        <v>3747</v>
      </c>
      <c r="BS6">
        <v>0</v>
      </c>
      <c r="BT6">
        <v>0</v>
      </c>
      <c r="BU6">
        <v>31338</v>
      </c>
      <c r="BV6">
        <v>0</v>
      </c>
      <c r="BW6">
        <v>15000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940</v>
      </c>
      <c r="CH6">
        <v>0</v>
      </c>
      <c r="CI6">
        <v>822</v>
      </c>
      <c r="CJ6">
        <v>29</v>
      </c>
      <c r="CK6">
        <v>2928</v>
      </c>
    </row>
    <row r="7" spans="1:89" x14ac:dyDescent="0.35">
      <c r="A7" t="s">
        <v>5</v>
      </c>
      <c r="B7">
        <f t="shared" si="0"/>
        <v>732</v>
      </c>
      <c r="C7">
        <f t="shared" si="1"/>
        <v>7853</v>
      </c>
      <c r="D7">
        <f t="shared" si="2"/>
        <v>59663</v>
      </c>
      <c r="E7">
        <f t="shared" si="3"/>
        <v>1761</v>
      </c>
      <c r="F7">
        <f t="shared" si="4"/>
        <v>0</v>
      </c>
      <c r="G7">
        <f t="shared" si="5"/>
        <v>1452</v>
      </c>
      <c r="H7">
        <f t="shared" si="6"/>
        <v>0</v>
      </c>
      <c r="I7">
        <f t="shared" si="7"/>
        <v>9360</v>
      </c>
      <c r="J7">
        <f t="shared" si="8"/>
        <v>0</v>
      </c>
      <c r="K7">
        <f t="shared" si="9"/>
        <v>3037</v>
      </c>
      <c r="L7">
        <f t="shared" si="10"/>
        <v>7603</v>
      </c>
      <c r="M7">
        <f t="shared" si="11"/>
        <v>10541</v>
      </c>
      <c r="N7">
        <f t="shared" si="12"/>
        <v>34902</v>
      </c>
      <c r="O7">
        <f t="shared" si="13"/>
        <v>15897</v>
      </c>
      <c r="P7">
        <f t="shared" si="14"/>
        <v>43839</v>
      </c>
      <c r="Q7">
        <f t="shared" si="15"/>
        <v>9</v>
      </c>
      <c r="R7">
        <f t="shared" si="16"/>
        <v>0</v>
      </c>
      <c r="S7">
        <f t="shared" si="17"/>
        <v>3067</v>
      </c>
      <c r="T7">
        <f t="shared" si="18"/>
        <v>4289</v>
      </c>
      <c r="U7">
        <f t="shared" si="19"/>
        <v>28571</v>
      </c>
      <c r="V7">
        <f t="shared" si="20"/>
        <v>68248</v>
      </c>
      <c r="Z7" s="23">
        <v>26357</v>
      </c>
      <c r="AB7">
        <v>0</v>
      </c>
      <c r="AC7">
        <v>702</v>
      </c>
      <c r="AD7">
        <v>30</v>
      </c>
      <c r="AE7">
        <v>7853</v>
      </c>
      <c r="AF7">
        <v>13</v>
      </c>
      <c r="AG7">
        <v>27240</v>
      </c>
      <c r="AH7">
        <v>22779</v>
      </c>
      <c r="AI7">
        <v>0</v>
      </c>
      <c r="AJ7">
        <v>5685</v>
      </c>
      <c r="AK7">
        <v>3946</v>
      </c>
      <c r="AL7">
        <v>1556</v>
      </c>
      <c r="AM7">
        <v>205</v>
      </c>
      <c r="AN7">
        <v>0</v>
      </c>
      <c r="AO7">
        <v>0</v>
      </c>
      <c r="AP7">
        <v>0</v>
      </c>
      <c r="AQ7">
        <v>0</v>
      </c>
      <c r="AR7">
        <v>21</v>
      </c>
      <c r="AS7">
        <v>1431</v>
      </c>
      <c r="AT7">
        <v>0</v>
      </c>
      <c r="AU7">
        <v>0</v>
      </c>
      <c r="AV7">
        <v>0</v>
      </c>
      <c r="AW7">
        <v>0</v>
      </c>
      <c r="AX7">
        <v>9360</v>
      </c>
      <c r="AY7">
        <v>0</v>
      </c>
      <c r="AZ7">
        <v>0</v>
      </c>
      <c r="BA7">
        <v>1</v>
      </c>
      <c r="BB7">
        <v>0</v>
      </c>
      <c r="BC7">
        <v>0</v>
      </c>
      <c r="BD7">
        <v>0</v>
      </c>
      <c r="BE7">
        <v>331</v>
      </c>
      <c r="BF7">
        <v>2705</v>
      </c>
      <c r="BG7">
        <v>7342</v>
      </c>
      <c r="BH7">
        <v>0</v>
      </c>
      <c r="BI7">
        <v>0</v>
      </c>
      <c r="BJ7">
        <v>261</v>
      </c>
      <c r="BK7">
        <v>0</v>
      </c>
      <c r="BL7">
        <v>0</v>
      </c>
      <c r="BM7">
        <v>0</v>
      </c>
      <c r="BN7">
        <v>10541</v>
      </c>
      <c r="BO7">
        <v>12693</v>
      </c>
      <c r="BP7">
        <v>17625</v>
      </c>
      <c r="BQ7">
        <v>4584</v>
      </c>
      <c r="BR7">
        <v>15897</v>
      </c>
      <c r="BS7">
        <v>0</v>
      </c>
      <c r="BT7">
        <v>0</v>
      </c>
      <c r="BU7">
        <v>43839</v>
      </c>
      <c r="BV7">
        <v>0</v>
      </c>
      <c r="BW7">
        <v>0</v>
      </c>
      <c r="BX7">
        <v>0</v>
      </c>
      <c r="BY7">
        <v>0</v>
      </c>
      <c r="BZ7">
        <v>0</v>
      </c>
      <c r="CA7">
        <v>9</v>
      </c>
      <c r="CB7">
        <v>0</v>
      </c>
      <c r="CC7">
        <v>0</v>
      </c>
      <c r="CD7">
        <v>0</v>
      </c>
      <c r="CE7">
        <v>0</v>
      </c>
      <c r="CF7">
        <v>0</v>
      </c>
      <c r="CG7">
        <v>3067</v>
      </c>
      <c r="CH7">
        <v>0</v>
      </c>
      <c r="CI7">
        <v>1175</v>
      </c>
      <c r="CJ7">
        <v>0</v>
      </c>
      <c r="CK7">
        <v>3114</v>
      </c>
    </row>
    <row r="8" spans="1:89" x14ac:dyDescent="0.35">
      <c r="A8" t="s">
        <v>6</v>
      </c>
      <c r="B8">
        <f t="shared" si="0"/>
        <v>136</v>
      </c>
      <c r="C8">
        <f t="shared" si="1"/>
        <v>75800</v>
      </c>
      <c r="D8">
        <f t="shared" si="2"/>
        <v>374729</v>
      </c>
      <c r="E8">
        <f t="shared" si="3"/>
        <v>1444</v>
      </c>
      <c r="F8">
        <f t="shared" si="4"/>
        <v>0</v>
      </c>
      <c r="G8">
        <f t="shared" si="5"/>
        <v>14235</v>
      </c>
      <c r="H8">
        <f t="shared" si="6"/>
        <v>0</v>
      </c>
      <c r="I8">
        <f t="shared" si="7"/>
        <v>18580</v>
      </c>
      <c r="J8">
        <f t="shared" si="8"/>
        <v>18686</v>
      </c>
      <c r="K8">
        <f t="shared" si="9"/>
        <v>47522</v>
      </c>
      <c r="L8">
        <f t="shared" si="10"/>
        <v>43987</v>
      </c>
      <c r="M8">
        <f t="shared" si="11"/>
        <v>10590</v>
      </c>
      <c r="N8">
        <f t="shared" si="12"/>
        <v>180894</v>
      </c>
      <c r="O8">
        <f t="shared" si="13"/>
        <v>10739</v>
      </c>
      <c r="P8">
        <f t="shared" si="14"/>
        <v>341283</v>
      </c>
      <c r="Q8">
        <f t="shared" si="15"/>
        <v>664</v>
      </c>
      <c r="R8">
        <f t="shared" si="16"/>
        <v>0</v>
      </c>
      <c r="S8">
        <f t="shared" si="17"/>
        <v>29438</v>
      </c>
      <c r="T8">
        <f t="shared" si="18"/>
        <v>42692</v>
      </c>
      <c r="U8">
        <f t="shared" si="19"/>
        <v>297743</v>
      </c>
      <c r="V8">
        <f t="shared" si="20"/>
        <v>450665</v>
      </c>
      <c r="Z8" s="23">
        <v>111834</v>
      </c>
      <c r="AB8">
        <v>0</v>
      </c>
      <c r="AC8">
        <v>83</v>
      </c>
      <c r="AD8">
        <v>53</v>
      </c>
      <c r="AE8">
        <v>75800</v>
      </c>
      <c r="AF8">
        <v>1296</v>
      </c>
      <c r="AG8">
        <v>172232</v>
      </c>
      <c r="AH8">
        <v>168016</v>
      </c>
      <c r="AI8">
        <v>208</v>
      </c>
      <c r="AJ8">
        <v>22137</v>
      </c>
      <c r="AK8">
        <v>10840</v>
      </c>
      <c r="AL8">
        <v>1444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14235</v>
      </c>
      <c r="AT8">
        <v>0</v>
      </c>
      <c r="AU8">
        <v>0</v>
      </c>
      <c r="AV8">
        <v>0</v>
      </c>
      <c r="AW8">
        <v>0</v>
      </c>
      <c r="AX8">
        <v>18580</v>
      </c>
      <c r="AY8">
        <v>18686</v>
      </c>
      <c r="AZ8">
        <v>0</v>
      </c>
      <c r="BA8">
        <v>38993</v>
      </c>
      <c r="BB8">
        <v>0</v>
      </c>
      <c r="BC8">
        <v>112</v>
      </c>
      <c r="BD8">
        <v>0</v>
      </c>
      <c r="BE8">
        <v>3368</v>
      </c>
      <c r="BF8">
        <v>5161</v>
      </c>
      <c r="BG8">
        <v>43373</v>
      </c>
      <c r="BH8">
        <v>0</v>
      </c>
      <c r="BI8">
        <v>0</v>
      </c>
      <c r="BJ8">
        <v>502</v>
      </c>
      <c r="BK8">
        <v>55</v>
      </c>
      <c r="BL8">
        <v>1464</v>
      </c>
      <c r="BM8">
        <v>1668</v>
      </c>
      <c r="BN8">
        <v>7403</v>
      </c>
      <c r="BO8">
        <v>60404</v>
      </c>
      <c r="BP8">
        <v>102289</v>
      </c>
      <c r="BQ8">
        <v>18201</v>
      </c>
      <c r="BR8">
        <v>10739</v>
      </c>
      <c r="BS8">
        <v>0</v>
      </c>
      <c r="BT8">
        <v>0</v>
      </c>
      <c r="BU8">
        <v>340283</v>
      </c>
      <c r="BV8">
        <v>0</v>
      </c>
      <c r="BW8">
        <v>0</v>
      </c>
      <c r="BX8">
        <v>1000</v>
      </c>
      <c r="BY8">
        <v>0</v>
      </c>
      <c r="BZ8">
        <v>0</v>
      </c>
      <c r="CA8">
        <v>664</v>
      </c>
      <c r="CB8">
        <v>0</v>
      </c>
      <c r="CC8">
        <v>0</v>
      </c>
      <c r="CD8">
        <v>0</v>
      </c>
      <c r="CE8">
        <v>0</v>
      </c>
      <c r="CF8">
        <v>0</v>
      </c>
      <c r="CG8">
        <v>29438</v>
      </c>
      <c r="CH8">
        <v>2731</v>
      </c>
      <c r="CI8">
        <v>19281</v>
      </c>
      <c r="CJ8">
        <v>90</v>
      </c>
      <c r="CK8">
        <v>20590</v>
      </c>
    </row>
    <row r="9" spans="1:89" x14ac:dyDescent="0.35">
      <c r="A9" t="s">
        <v>7</v>
      </c>
      <c r="B9">
        <f t="shared" si="0"/>
        <v>2186</v>
      </c>
      <c r="C9">
        <f t="shared" si="1"/>
        <v>30004</v>
      </c>
      <c r="D9">
        <f t="shared" si="2"/>
        <v>186486</v>
      </c>
      <c r="E9">
        <f t="shared" si="3"/>
        <v>673</v>
      </c>
      <c r="F9">
        <f t="shared" si="4"/>
        <v>6136</v>
      </c>
      <c r="G9">
        <f t="shared" si="5"/>
        <v>10669</v>
      </c>
      <c r="H9">
        <f t="shared" si="6"/>
        <v>973</v>
      </c>
      <c r="I9">
        <f t="shared" si="7"/>
        <v>24857</v>
      </c>
      <c r="J9">
        <f t="shared" si="8"/>
        <v>2198</v>
      </c>
      <c r="K9">
        <f t="shared" si="9"/>
        <v>21844</v>
      </c>
      <c r="L9">
        <f t="shared" si="10"/>
        <v>37542</v>
      </c>
      <c r="M9">
        <f t="shared" si="11"/>
        <v>24796</v>
      </c>
      <c r="N9">
        <f t="shared" si="12"/>
        <v>95925</v>
      </c>
      <c r="O9">
        <f t="shared" si="13"/>
        <v>17431</v>
      </c>
      <c r="P9">
        <f t="shared" si="14"/>
        <v>190546</v>
      </c>
      <c r="Q9">
        <f t="shared" si="15"/>
        <v>430</v>
      </c>
      <c r="R9">
        <f t="shared" si="16"/>
        <v>0</v>
      </c>
      <c r="S9">
        <f t="shared" si="17"/>
        <v>11826</v>
      </c>
      <c r="T9">
        <f t="shared" si="18"/>
        <v>32206</v>
      </c>
      <c r="U9">
        <f t="shared" si="19"/>
        <v>133048</v>
      </c>
      <c r="V9">
        <f t="shared" si="20"/>
        <v>218676</v>
      </c>
      <c r="Z9" s="23">
        <v>73949</v>
      </c>
      <c r="AB9">
        <v>0</v>
      </c>
      <c r="AC9">
        <v>80</v>
      </c>
      <c r="AD9">
        <v>2106</v>
      </c>
      <c r="AE9">
        <v>30004</v>
      </c>
      <c r="AF9">
        <v>0</v>
      </c>
      <c r="AG9">
        <v>112107</v>
      </c>
      <c r="AH9">
        <v>62591</v>
      </c>
      <c r="AI9">
        <v>1823</v>
      </c>
      <c r="AJ9">
        <v>6552</v>
      </c>
      <c r="AK9">
        <v>3413</v>
      </c>
      <c r="AL9">
        <v>655</v>
      </c>
      <c r="AM9">
        <v>0</v>
      </c>
      <c r="AN9">
        <v>18</v>
      </c>
      <c r="AO9">
        <v>6136</v>
      </c>
      <c r="AP9">
        <v>0</v>
      </c>
      <c r="AQ9">
        <v>0</v>
      </c>
      <c r="AR9">
        <v>0</v>
      </c>
      <c r="AS9">
        <v>10669</v>
      </c>
      <c r="AT9">
        <v>0</v>
      </c>
      <c r="AU9">
        <v>0</v>
      </c>
      <c r="AV9">
        <v>973</v>
      </c>
      <c r="AW9">
        <v>0</v>
      </c>
      <c r="AX9">
        <v>24857</v>
      </c>
      <c r="AY9">
        <v>2198</v>
      </c>
      <c r="AZ9">
        <v>0</v>
      </c>
      <c r="BA9">
        <v>7353</v>
      </c>
      <c r="BB9">
        <v>37000</v>
      </c>
      <c r="BC9">
        <v>0</v>
      </c>
      <c r="BD9">
        <v>5338</v>
      </c>
      <c r="BE9">
        <v>4196</v>
      </c>
      <c r="BF9">
        <v>4957</v>
      </c>
      <c r="BG9">
        <v>0</v>
      </c>
      <c r="BH9">
        <v>0</v>
      </c>
      <c r="BI9">
        <v>0</v>
      </c>
      <c r="BJ9">
        <v>542</v>
      </c>
      <c r="BK9">
        <v>243</v>
      </c>
      <c r="BL9">
        <v>858</v>
      </c>
      <c r="BM9">
        <v>790</v>
      </c>
      <c r="BN9">
        <v>22905</v>
      </c>
      <c r="BO9">
        <v>34217</v>
      </c>
      <c r="BP9">
        <v>35115</v>
      </c>
      <c r="BQ9">
        <v>26593</v>
      </c>
      <c r="BR9">
        <v>17431</v>
      </c>
      <c r="BS9">
        <v>0</v>
      </c>
      <c r="BT9">
        <v>0</v>
      </c>
      <c r="BU9">
        <v>190546</v>
      </c>
      <c r="BV9">
        <v>0</v>
      </c>
      <c r="BW9">
        <v>0</v>
      </c>
      <c r="BX9">
        <v>0</v>
      </c>
      <c r="BY9">
        <v>0</v>
      </c>
      <c r="BZ9">
        <v>87</v>
      </c>
      <c r="CA9">
        <v>343</v>
      </c>
      <c r="CB9">
        <v>0</v>
      </c>
      <c r="CC9">
        <v>0</v>
      </c>
      <c r="CD9">
        <v>0</v>
      </c>
      <c r="CE9">
        <v>0</v>
      </c>
      <c r="CF9">
        <v>0</v>
      </c>
      <c r="CG9">
        <v>11826</v>
      </c>
      <c r="CH9">
        <v>0</v>
      </c>
      <c r="CI9">
        <v>12714</v>
      </c>
      <c r="CJ9">
        <v>705</v>
      </c>
      <c r="CK9">
        <v>18787</v>
      </c>
    </row>
    <row r="10" spans="1:89" x14ac:dyDescent="0.35">
      <c r="A10" t="s">
        <v>8</v>
      </c>
      <c r="B10">
        <f t="shared" si="0"/>
        <v>6384</v>
      </c>
      <c r="C10">
        <f t="shared" si="1"/>
        <v>229417</v>
      </c>
      <c r="D10">
        <f t="shared" si="2"/>
        <v>617474</v>
      </c>
      <c r="E10">
        <f t="shared" si="3"/>
        <v>19262</v>
      </c>
      <c r="F10">
        <f t="shared" si="4"/>
        <v>80551</v>
      </c>
      <c r="G10">
        <f t="shared" si="5"/>
        <v>13861</v>
      </c>
      <c r="H10">
        <f t="shared" si="6"/>
        <v>0</v>
      </c>
      <c r="I10">
        <f t="shared" si="7"/>
        <v>272208</v>
      </c>
      <c r="J10">
        <f t="shared" si="8"/>
        <v>9</v>
      </c>
      <c r="K10">
        <f t="shared" si="9"/>
        <v>131096</v>
      </c>
      <c r="L10">
        <f t="shared" si="10"/>
        <v>1274</v>
      </c>
      <c r="M10">
        <f t="shared" si="11"/>
        <v>37060</v>
      </c>
      <c r="N10">
        <f t="shared" si="12"/>
        <v>453772</v>
      </c>
      <c r="O10">
        <f t="shared" si="13"/>
        <v>355070</v>
      </c>
      <c r="P10">
        <f t="shared" si="14"/>
        <v>390000</v>
      </c>
      <c r="Q10">
        <f t="shared" si="15"/>
        <v>432</v>
      </c>
      <c r="R10">
        <f t="shared" si="16"/>
        <v>51252</v>
      </c>
      <c r="S10">
        <f t="shared" si="17"/>
        <v>70547</v>
      </c>
      <c r="T10">
        <f t="shared" si="18"/>
        <v>87523</v>
      </c>
      <c r="U10">
        <f t="shared" si="19"/>
        <v>335912</v>
      </c>
      <c r="V10">
        <f t="shared" si="20"/>
        <v>853275</v>
      </c>
      <c r="Z10" s="23">
        <v>222825</v>
      </c>
      <c r="AB10">
        <v>0</v>
      </c>
      <c r="AC10">
        <v>1473</v>
      </c>
      <c r="AD10">
        <v>4911</v>
      </c>
      <c r="AE10">
        <v>229417</v>
      </c>
      <c r="AF10">
        <v>2675</v>
      </c>
      <c r="AG10">
        <v>427627</v>
      </c>
      <c r="AH10">
        <v>150435</v>
      </c>
      <c r="AI10">
        <v>6520</v>
      </c>
      <c r="AJ10">
        <v>19280</v>
      </c>
      <c r="AK10">
        <v>10937</v>
      </c>
      <c r="AL10">
        <v>15271</v>
      </c>
      <c r="AM10">
        <v>0</v>
      </c>
      <c r="AN10">
        <v>3991</v>
      </c>
      <c r="AO10">
        <v>0</v>
      </c>
      <c r="AP10">
        <v>78951</v>
      </c>
      <c r="AQ10">
        <v>1600</v>
      </c>
      <c r="AR10">
        <v>0</v>
      </c>
      <c r="AS10">
        <v>13861</v>
      </c>
      <c r="AT10">
        <v>0</v>
      </c>
      <c r="AU10">
        <v>0</v>
      </c>
      <c r="AV10">
        <v>0</v>
      </c>
      <c r="AW10">
        <v>0</v>
      </c>
      <c r="AX10">
        <v>272208</v>
      </c>
      <c r="AY10">
        <v>9</v>
      </c>
      <c r="AZ10">
        <v>0</v>
      </c>
      <c r="BA10">
        <v>52160</v>
      </c>
      <c r="BB10">
        <v>0</v>
      </c>
      <c r="BC10">
        <v>0</v>
      </c>
      <c r="BD10">
        <v>0</v>
      </c>
      <c r="BE10">
        <v>7321</v>
      </c>
      <c r="BF10">
        <v>71615</v>
      </c>
      <c r="BG10">
        <v>0</v>
      </c>
      <c r="BH10">
        <v>0</v>
      </c>
      <c r="BI10">
        <v>0</v>
      </c>
      <c r="BJ10">
        <v>1274</v>
      </c>
      <c r="BK10">
        <v>716</v>
      </c>
      <c r="BL10">
        <v>23773</v>
      </c>
      <c r="BM10">
        <v>58</v>
      </c>
      <c r="BN10">
        <v>12513</v>
      </c>
      <c r="BO10">
        <v>136458</v>
      </c>
      <c r="BP10">
        <v>254230</v>
      </c>
      <c r="BQ10">
        <v>63084</v>
      </c>
      <c r="BR10">
        <v>355070</v>
      </c>
      <c r="BS10">
        <v>0</v>
      </c>
      <c r="BT10">
        <v>0</v>
      </c>
      <c r="BU10">
        <v>285000</v>
      </c>
      <c r="BV10">
        <v>0</v>
      </c>
      <c r="BW10">
        <v>80000</v>
      </c>
      <c r="BX10">
        <v>0</v>
      </c>
      <c r="BY10">
        <v>25000</v>
      </c>
      <c r="BZ10">
        <v>0</v>
      </c>
      <c r="CA10">
        <v>432</v>
      </c>
      <c r="CB10">
        <v>0</v>
      </c>
      <c r="CC10">
        <v>1052</v>
      </c>
      <c r="CD10">
        <v>0</v>
      </c>
      <c r="CE10">
        <v>50200</v>
      </c>
      <c r="CF10">
        <v>0</v>
      </c>
      <c r="CG10">
        <v>70547</v>
      </c>
      <c r="CH10">
        <v>690</v>
      </c>
      <c r="CI10">
        <v>22661</v>
      </c>
      <c r="CJ10">
        <v>15200</v>
      </c>
      <c r="CK10">
        <v>48972</v>
      </c>
    </row>
    <row r="11" spans="1:89" x14ac:dyDescent="0.35">
      <c r="A11" t="s">
        <v>9</v>
      </c>
      <c r="B11">
        <f t="shared" si="0"/>
        <v>3199</v>
      </c>
      <c r="C11">
        <f t="shared" si="1"/>
        <v>34445</v>
      </c>
      <c r="D11">
        <f t="shared" si="2"/>
        <v>307291</v>
      </c>
      <c r="E11">
        <f t="shared" si="3"/>
        <v>7506</v>
      </c>
      <c r="F11">
        <f t="shared" si="4"/>
        <v>42042</v>
      </c>
      <c r="G11">
        <f t="shared" si="5"/>
        <v>89</v>
      </c>
      <c r="H11">
        <f t="shared" si="6"/>
        <v>7515</v>
      </c>
      <c r="I11">
        <f t="shared" si="7"/>
        <v>39877</v>
      </c>
      <c r="J11">
        <f t="shared" si="8"/>
        <v>1936</v>
      </c>
      <c r="K11">
        <f t="shared" si="9"/>
        <v>32058</v>
      </c>
      <c r="L11">
        <f t="shared" si="10"/>
        <v>272</v>
      </c>
      <c r="M11">
        <f t="shared" si="11"/>
        <v>35855</v>
      </c>
      <c r="N11">
        <f t="shared" si="12"/>
        <v>271015</v>
      </c>
      <c r="O11">
        <f t="shared" si="13"/>
        <v>40189</v>
      </c>
      <c r="P11">
        <f t="shared" si="14"/>
        <v>148047</v>
      </c>
      <c r="Q11">
        <f t="shared" si="15"/>
        <v>5</v>
      </c>
      <c r="R11">
        <f t="shared" si="16"/>
        <v>2614</v>
      </c>
      <c r="S11">
        <f t="shared" si="17"/>
        <v>16387</v>
      </c>
      <c r="T11">
        <f t="shared" si="18"/>
        <v>33828</v>
      </c>
      <c r="U11">
        <f t="shared" si="19"/>
        <v>83050</v>
      </c>
      <c r="V11">
        <f t="shared" si="20"/>
        <v>344935</v>
      </c>
      <c r="Z11" s="23">
        <v>114182</v>
      </c>
      <c r="AB11">
        <v>266</v>
      </c>
      <c r="AC11">
        <v>244</v>
      </c>
      <c r="AD11">
        <v>2689</v>
      </c>
      <c r="AE11">
        <v>34445</v>
      </c>
      <c r="AF11">
        <v>124</v>
      </c>
      <c r="AG11">
        <v>120327</v>
      </c>
      <c r="AH11">
        <v>157615</v>
      </c>
      <c r="AI11">
        <v>4049</v>
      </c>
      <c r="AJ11">
        <v>5512</v>
      </c>
      <c r="AK11">
        <v>19664</v>
      </c>
      <c r="AL11">
        <v>7506</v>
      </c>
      <c r="AM11">
        <v>0</v>
      </c>
      <c r="AN11">
        <v>0</v>
      </c>
      <c r="AO11">
        <v>20000</v>
      </c>
      <c r="AP11">
        <v>11835</v>
      </c>
      <c r="AQ11">
        <v>10207</v>
      </c>
      <c r="AR11">
        <v>0</v>
      </c>
      <c r="AS11">
        <v>89</v>
      </c>
      <c r="AT11">
        <v>0</v>
      </c>
      <c r="AU11">
        <v>0</v>
      </c>
      <c r="AV11">
        <v>7515</v>
      </c>
      <c r="AW11">
        <v>0</v>
      </c>
      <c r="AX11">
        <v>39877</v>
      </c>
      <c r="AY11">
        <v>1936</v>
      </c>
      <c r="AZ11">
        <v>0</v>
      </c>
      <c r="BA11">
        <v>26820</v>
      </c>
      <c r="BB11">
        <v>0</v>
      </c>
      <c r="BC11">
        <v>0</v>
      </c>
      <c r="BD11">
        <v>0</v>
      </c>
      <c r="BE11">
        <v>0</v>
      </c>
      <c r="BF11">
        <v>5238</v>
      </c>
      <c r="BG11">
        <v>0</v>
      </c>
      <c r="BH11">
        <v>0</v>
      </c>
      <c r="BI11">
        <v>6</v>
      </c>
      <c r="BJ11">
        <v>266</v>
      </c>
      <c r="BK11">
        <v>0</v>
      </c>
      <c r="BL11">
        <v>0</v>
      </c>
      <c r="BM11">
        <v>1621</v>
      </c>
      <c r="BN11">
        <v>34234</v>
      </c>
      <c r="BO11">
        <v>86736</v>
      </c>
      <c r="BP11">
        <v>184279</v>
      </c>
      <c r="BQ11">
        <v>0</v>
      </c>
      <c r="BR11">
        <v>40189</v>
      </c>
      <c r="BS11">
        <v>0</v>
      </c>
      <c r="BT11">
        <v>0</v>
      </c>
      <c r="BU11">
        <v>148047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5</v>
      </c>
      <c r="CB11">
        <v>0</v>
      </c>
      <c r="CC11">
        <v>0</v>
      </c>
      <c r="CD11">
        <v>0</v>
      </c>
      <c r="CE11">
        <v>0</v>
      </c>
      <c r="CF11">
        <v>2614</v>
      </c>
      <c r="CG11">
        <v>16387</v>
      </c>
      <c r="CH11">
        <v>0</v>
      </c>
      <c r="CI11">
        <v>15342</v>
      </c>
      <c r="CJ11">
        <v>2097</v>
      </c>
      <c r="CK11">
        <v>16389</v>
      </c>
    </row>
    <row r="12" spans="1:89" x14ac:dyDescent="0.35">
      <c r="A12" t="s">
        <v>10</v>
      </c>
      <c r="B12">
        <f t="shared" si="0"/>
        <v>396</v>
      </c>
      <c r="C12">
        <f t="shared" si="1"/>
        <v>1297</v>
      </c>
      <c r="D12">
        <f t="shared" si="2"/>
        <v>21619</v>
      </c>
      <c r="E12">
        <f t="shared" si="3"/>
        <v>43</v>
      </c>
      <c r="F12">
        <f t="shared" si="4"/>
        <v>43</v>
      </c>
      <c r="G12">
        <f t="shared" si="5"/>
        <v>341</v>
      </c>
      <c r="H12">
        <f t="shared" si="6"/>
        <v>482</v>
      </c>
      <c r="I12">
        <f t="shared" si="7"/>
        <v>0</v>
      </c>
      <c r="J12">
        <f t="shared" si="8"/>
        <v>0</v>
      </c>
      <c r="K12">
        <f t="shared" si="9"/>
        <v>7762</v>
      </c>
      <c r="L12">
        <f t="shared" si="10"/>
        <v>2882</v>
      </c>
      <c r="M12">
        <f t="shared" si="11"/>
        <v>1086</v>
      </c>
      <c r="N12">
        <f t="shared" si="12"/>
        <v>10905</v>
      </c>
      <c r="O12">
        <f t="shared" si="13"/>
        <v>1392</v>
      </c>
      <c r="P12">
        <f t="shared" si="14"/>
        <v>11162</v>
      </c>
      <c r="Q12">
        <f t="shared" si="15"/>
        <v>257</v>
      </c>
      <c r="R12">
        <f t="shared" si="16"/>
        <v>4000</v>
      </c>
      <c r="S12">
        <f t="shared" si="17"/>
        <v>2867</v>
      </c>
      <c r="T12">
        <f t="shared" si="18"/>
        <v>5368</v>
      </c>
      <c r="U12">
        <f t="shared" si="19"/>
        <v>11058</v>
      </c>
      <c r="V12">
        <f t="shared" si="20"/>
        <v>23312</v>
      </c>
      <c r="Z12" s="23">
        <v>10463</v>
      </c>
      <c r="AB12">
        <v>0</v>
      </c>
      <c r="AC12">
        <v>44</v>
      </c>
      <c r="AD12">
        <v>352</v>
      </c>
      <c r="AE12">
        <v>1297</v>
      </c>
      <c r="AF12">
        <v>0</v>
      </c>
      <c r="AG12">
        <v>7797</v>
      </c>
      <c r="AH12">
        <v>12660</v>
      </c>
      <c r="AI12">
        <v>16</v>
      </c>
      <c r="AJ12">
        <v>529</v>
      </c>
      <c r="AK12">
        <v>617</v>
      </c>
      <c r="AL12">
        <v>43</v>
      </c>
      <c r="AM12">
        <v>0</v>
      </c>
      <c r="AN12">
        <v>0</v>
      </c>
      <c r="AO12">
        <v>43</v>
      </c>
      <c r="AP12">
        <v>0</v>
      </c>
      <c r="AQ12">
        <v>0</v>
      </c>
      <c r="AR12">
        <v>0</v>
      </c>
      <c r="AS12">
        <v>341</v>
      </c>
      <c r="AT12">
        <v>0</v>
      </c>
      <c r="AU12">
        <v>0</v>
      </c>
      <c r="AV12">
        <v>482</v>
      </c>
      <c r="AW12">
        <v>0</v>
      </c>
      <c r="AX12">
        <v>0</v>
      </c>
      <c r="AY12">
        <v>0</v>
      </c>
      <c r="AZ12">
        <v>0</v>
      </c>
      <c r="BA12">
        <v>3711</v>
      </c>
      <c r="BB12">
        <v>0</v>
      </c>
      <c r="BC12">
        <v>0</v>
      </c>
      <c r="BD12">
        <v>0</v>
      </c>
      <c r="BE12">
        <v>416</v>
      </c>
      <c r="BF12">
        <v>3635</v>
      </c>
      <c r="BG12">
        <v>2618</v>
      </c>
      <c r="BH12">
        <v>0</v>
      </c>
      <c r="BI12">
        <v>0</v>
      </c>
      <c r="BJ12">
        <v>264</v>
      </c>
      <c r="BK12">
        <v>0</v>
      </c>
      <c r="BL12">
        <v>18</v>
      </c>
      <c r="BM12">
        <v>509</v>
      </c>
      <c r="BN12">
        <v>559</v>
      </c>
      <c r="BO12">
        <v>1804</v>
      </c>
      <c r="BP12">
        <v>8503</v>
      </c>
      <c r="BQ12">
        <v>598</v>
      </c>
      <c r="BR12">
        <v>1392</v>
      </c>
      <c r="BS12">
        <v>0</v>
      </c>
      <c r="BT12">
        <v>0</v>
      </c>
      <c r="BU12">
        <v>11162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257</v>
      </c>
      <c r="CB12">
        <v>0</v>
      </c>
      <c r="CC12">
        <v>0</v>
      </c>
      <c r="CD12">
        <v>0</v>
      </c>
      <c r="CE12">
        <v>4000</v>
      </c>
      <c r="CF12">
        <v>0</v>
      </c>
      <c r="CG12">
        <v>2867</v>
      </c>
      <c r="CH12">
        <v>0</v>
      </c>
      <c r="CI12">
        <v>524</v>
      </c>
      <c r="CJ12">
        <v>468</v>
      </c>
      <c r="CK12">
        <v>4376</v>
      </c>
    </row>
    <row r="13" spans="1:89" x14ac:dyDescent="0.35">
      <c r="A13" t="s">
        <v>11</v>
      </c>
      <c r="B13">
        <f t="shared" si="0"/>
        <v>2338</v>
      </c>
      <c r="C13">
        <f t="shared" si="1"/>
        <v>15593</v>
      </c>
      <c r="D13">
        <f t="shared" si="2"/>
        <v>156020</v>
      </c>
      <c r="E13">
        <f t="shared" si="3"/>
        <v>4053</v>
      </c>
      <c r="F13">
        <f t="shared" si="4"/>
        <v>3507</v>
      </c>
      <c r="G13">
        <f t="shared" si="5"/>
        <v>1883</v>
      </c>
      <c r="H13">
        <f t="shared" si="6"/>
        <v>125</v>
      </c>
      <c r="I13">
        <f t="shared" si="7"/>
        <v>15978</v>
      </c>
      <c r="J13">
        <f t="shared" si="8"/>
        <v>1538</v>
      </c>
      <c r="K13">
        <f t="shared" si="9"/>
        <v>4361</v>
      </c>
      <c r="L13">
        <f t="shared" si="10"/>
        <v>588</v>
      </c>
      <c r="M13">
        <f t="shared" si="11"/>
        <v>16120</v>
      </c>
      <c r="N13">
        <f t="shared" si="12"/>
        <v>75521</v>
      </c>
      <c r="O13">
        <f t="shared" si="13"/>
        <v>18152</v>
      </c>
      <c r="P13">
        <f t="shared" si="14"/>
        <v>99163</v>
      </c>
      <c r="Q13">
        <f t="shared" si="15"/>
        <v>3</v>
      </c>
      <c r="R13">
        <f t="shared" si="16"/>
        <v>0</v>
      </c>
      <c r="S13">
        <f t="shared" si="17"/>
        <v>13126</v>
      </c>
      <c r="T13">
        <f t="shared" si="18"/>
        <v>16142</v>
      </c>
      <c r="U13">
        <f t="shared" si="19"/>
        <v>101850</v>
      </c>
      <c r="V13">
        <f t="shared" si="20"/>
        <v>173951</v>
      </c>
      <c r="Z13" s="23">
        <v>57726</v>
      </c>
      <c r="AB13">
        <v>0</v>
      </c>
      <c r="AC13">
        <v>108</v>
      </c>
      <c r="AD13">
        <v>2230</v>
      </c>
      <c r="AE13">
        <v>15593</v>
      </c>
      <c r="AF13">
        <v>0</v>
      </c>
      <c r="AG13">
        <v>85309</v>
      </c>
      <c r="AH13">
        <v>62089</v>
      </c>
      <c r="AI13">
        <v>535</v>
      </c>
      <c r="AJ13">
        <v>5999</v>
      </c>
      <c r="AK13">
        <v>2088</v>
      </c>
      <c r="AL13">
        <v>4053</v>
      </c>
      <c r="AM13">
        <v>0</v>
      </c>
      <c r="AN13">
        <v>0</v>
      </c>
      <c r="AO13">
        <v>3479</v>
      </c>
      <c r="AP13">
        <v>0</v>
      </c>
      <c r="AQ13">
        <v>28</v>
      </c>
      <c r="AR13">
        <v>0</v>
      </c>
      <c r="AS13">
        <v>1883</v>
      </c>
      <c r="AT13">
        <v>0</v>
      </c>
      <c r="AU13">
        <v>0</v>
      </c>
      <c r="AV13">
        <v>125</v>
      </c>
      <c r="AW13">
        <v>0</v>
      </c>
      <c r="AX13">
        <v>15978</v>
      </c>
      <c r="AY13">
        <v>1538</v>
      </c>
      <c r="AZ13">
        <v>0</v>
      </c>
      <c r="BA13">
        <v>1089</v>
      </c>
      <c r="BB13">
        <v>0</v>
      </c>
      <c r="BC13">
        <v>0</v>
      </c>
      <c r="BD13">
        <v>0</v>
      </c>
      <c r="BE13">
        <v>712</v>
      </c>
      <c r="BF13">
        <v>2560</v>
      </c>
      <c r="BG13">
        <v>0</v>
      </c>
      <c r="BH13">
        <v>0</v>
      </c>
      <c r="BI13">
        <v>0</v>
      </c>
      <c r="BJ13">
        <v>588</v>
      </c>
      <c r="BK13">
        <v>0</v>
      </c>
      <c r="BL13">
        <v>1007</v>
      </c>
      <c r="BM13">
        <v>0</v>
      </c>
      <c r="BN13">
        <v>15113</v>
      </c>
      <c r="BO13">
        <v>17636</v>
      </c>
      <c r="BP13">
        <v>47318</v>
      </c>
      <c r="BQ13">
        <v>10567</v>
      </c>
      <c r="BR13">
        <v>18152</v>
      </c>
      <c r="BS13">
        <v>0</v>
      </c>
      <c r="BT13">
        <v>0</v>
      </c>
      <c r="BU13">
        <v>99163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3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13126</v>
      </c>
      <c r="CH13">
        <v>0</v>
      </c>
      <c r="CI13">
        <v>6905</v>
      </c>
      <c r="CJ13">
        <v>0</v>
      </c>
      <c r="CK13">
        <v>9237</v>
      </c>
    </row>
    <row r="14" spans="1:89" x14ac:dyDescent="0.35">
      <c r="A14" t="s">
        <v>12</v>
      </c>
      <c r="B14">
        <f t="shared" si="0"/>
        <v>957</v>
      </c>
      <c r="C14">
        <f t="shared" si="1"/>
        <v>2592</v>
      </c>
      <c r="D14">
        <f t="shared" si="2"/>
        <v>38823</v>
      </c>
      <c r="E14">
        <f t="shared" si="3"/>
        <v>579</v>
      </c>
      <c r="F14">
        <f t="shared" si="4"/>
        <v>0</v>
      </c>
      <c r="G14">
        <f t="shared" si="5"/>
        <v>354</v>
      </c>
      <c r="H14">
        <f t="shared" si="6"/>
        <v>0</v>
      </c>
      <c r="I14">
        <f t="shared" si="7"/>
        <v>-36</v>
      </c>
      <c r="J14">
        <f t="shared" si="8"/>
        <v>33</v>
      </c>
      <c r="K14">
        <f t="shared" si="9"/>
        <v>2007</v>
      </c>
      <c r="L14">
        <f t="shared" si="10"/>
        <v>2181</v>
      </c>
      <c r="M14">
        <f t="shared" si="11"/>
        <v>4631</v>
      </c>
      <c r="N14">
        <f t="shared" si="12"/>
        <v>21525</v>
      </c>
      <c r="O14">
        <f t="shared" si="13"/>
        <v>1569</v>
      </c>
      <c r="P14">
        <f t="shared" si="14"/>
        <v>25381</v>
      </c>
      <c r="Q14">
        <f t="shared" si="15"/>
        <v>0</v>
      </c>
      <c r="R14">
        <f t="shared" si="16"/>
        <v>0</v>
      </c>
      <c r="S14">
        <f t="shared" si="17"/>
        <v>2241</v>
      </c>
      <c r="T14">
        <f t="shared" si="18"/>
        <v>1404</v>
      </c>
      <c r="U14">
        <f t="shared" si="19"/>
        <v>19853</v>
      </c>
      <c r="V14">
        <f t="shared" si="20"/>
        <v>42372</v>
      </c>
      <c r="Z14" s="23">
        <v>3840</v>
      </c>
      <c r="AB14">
        <v>0</v>
      </c>
      <c r="AC14">
        <v>957</v>
      </c>
      <c r="AD14">
        <v>0</v>
      </c>
      <c r="AE14">
        <v>2592</v>
      </c>
      <c r="AF14">
        <v>15279</v>
      </c>
      <c r="AG14">
        <v>5222</v>
      </c>
      <c r="AH14">
        <v>13124</v>
      </c>
      <c r="AI14">
        <v>672</v>
      </c>
      <c r="AJ14">
        <v>1277</v>
      </c>
      <c r="AK14">
        <v>3249</v>
      </c>
      <c r="AL14">
        <v>579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354</v>
      </c>
      <c r="AT14">
        <v>0</v>
      </c>
      <c r="AU14">
        <v>0</v>
      </c>
      <c r="AV14">
        <v>0</v>
      </c>
      <c r="AW14">
        <v>0</v>
      </c>
      <c r="AX14">
        <v>-36</v>
      </c>
      <c r="AY14">
        <v>33</v>
      </c>
      <c r="AZ14">
        <v>0</v>
      </c>
      <c r="BA14">
        <v>1368</v>
      </c>
      <c r="BB14">
        <v>0</v>
      </c>
      <c r="BC14">
        <v>0</v>
      </c>
      <c r="BD14">
        <v>0</v>
      </c>
      <c r="BE14">
        <v>0</v>
      </c>
      <c r="BF14">
        <v>639</v>
      </c>
      <c r="BG14">
        <v>0</v>
      </c>
      <c r="BH14">
        <v>0</v>
      </c>
      <c r="BI14">
        <v>0</v>
      </c>
      <c r="BJ14">
        <v>2181</v>
      </c>
      <c r="BK14">
        <v>0</v>
      </c>
      <c r="BL14">
        <v>0</v>
      </c>
      <c r="BM14">
        <v>55</v>
      </c>
      <c r="BN14">
        <v>4576</v>
      </c>
      <c r="BO14">
        <v>2500</v>
      </c>
      <c r="BP14">
        <v>17176</v>
      </c>
      <c r="BQ14">
        <v>1849</v>
      </c>
      <c r="BR14">
        <v>1569</v>
      </c>
      <c r="BS14">
        <v>0</v>
      </c>
      <c r="BT14">
        <v>0</v>
      </c>
      <c r="BU14">
        <v>25381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2241</v>
      </c>
      <c r="CH14">
        <v>0</v>
      </c>
      <c r="CI14">
        <v>0</v>
      </c>
      <c r="CJ14">
        <v>933</v>
      </c>
      <c r="CK14">
        <v>471</v>
      </c>
    </row>
    <row r="15" spans="1:89" x14ac:dyDescent="0.35">
      <c r="A15" t="s">
        <v>13</v>
      </c>
      <c r="B15">
        <f t="shared" si="0"/>
        <v>356</v>
      </c>
      <c r="C15">
        <f t="shared" si="1"/>
        <v>53356</v>
      </c>
      <c r="D15">
        <f t="shared" si="2"/>
        <v>405257</v>
      </c>
      <c r="E15">
        <f t="shared" si="3"/>
        <v>9168</v>
      </c>
      <c r="F15">
        <f t="shared" si="4"/>
        <v>4987</v>
      </c>
      <c r="G15">
        <f t="shared" si="5"/>
        <v>30096</v>
      </c>
      <c r="H15">
        <f t="shared" si="6"/>
        <v>6925</v>
      </c>
      <c r="I15">
        <f t="shared" si="7"/>
        <v>0</v>
      </c>
      <c r="J15">
        <f t="shared" si="8"/>
        <v>7196</v>
      </c>
      <c r="K15">
        <f t="shared" si="9"/>
        <v>53387</v>
      </c>
      <c r="L15">
        <f t="shared" si="10"/>
        <v>108382</v>
      </c>
      <c r="M15">
        <f t="shared" si="11"/>
        <v>39439</v>
      </c>
      <c r="N15">
        <f t="shared" si="12"/>
        <v>204743</v>
      </c>
      <c r="O15">
        <f t="shared" si="13"/>
        <v>86450</v>
      </c>
      <c r="P15">
        <f t="shared" si="14"/>
        <v>318103</v>
      </c>
      <c r="Q15">
        <f t="shared" si="15"/>
        <v>439</v>
      </c>
      <c r="R15">
        <f t="shared" si="16"/>
        <v>616</v>
      </c>
      <c r="S15">
        <f t="shared" si="17"/>
        <v>22303</v>
      </c>
      <c r="T15">
        <f t="shared" si="18"/>
        <v>85898</v>
      </c>
      <c r="U15">
        <f t="shared" si="19"/>
        <v>184143</v>
      </c>
      <c r="V15">
        <f t="shared" si="20"/>
        <v>458969</v>
      </c>
      <c r="Z15" s="23">
        <v>160759</v>
      </c>
      <c r="AB15">
        <v>0</v>
      </c>
      <c r="AC15">
        <v>0</v>
      </c>
      <c r="AD15">
        <v>356</v>
      </c>
      <c r="AE15">
        <v>53356</v>
      </c>
      <c r="AF15">
        <v>0</v>
      </c>
      <c r="AG15">
        <v>255876</v>
      </c>
      <c r="AH15">
        <v>91029</v>
      </c>
      <c r="AI15">
        <v>0</v>
      </c>
      <c r="AJ15">
        <v>1099</v>
      </c>
      <c r="AK15">
        <v>57253</v>
      </c>
      <c r="AL15">
        <v>9168</v>
      </c>
      <c r="AM15">
        <v>0</v>
      </c>
      <c r="AN15">
        <v>0</v>
      </c>
      <c r="AO15">
        <v>0</v>
      </c>
      <c r="AP15">
        <v>4987</v>
      </c>
      <c r="AQ15">
        <v>0</v>
      </c>
      <c r="AR15">
        <v>0</v>
      </c>
      <c r="AS15">
        <v>30096</v>
      </c>
      <c r="AT15">
        <v>0</v>
      </c>
      <c r="AU15">
        <v>0</v>
      </c>
      <c r="AV15">
        <v>6925</v>
      </c>
      <c r="AW15">
        <v>0</v>
      </c>
      <c r="AX15">
        <v>0</v>
      </c>
      <c r="AY15">
        <v>7196</v>
      </c>
      <c r="AZ15">
        <v>0</v>
      </c>
      <c r="BA15">
        <v>37930</v>
      </c>
      <c r="BB15">
        <v>0</v>
      </c>
      <c r="BC15">
        <v>0</v>
      </c>
      <c r="BD15">
        <v>0</v>
      </c>
      <c r="BE15">
        <v>383</v>
      </c>
      <c r="BF15">
        <v>15074</v>
      </c>
      <c r="BG15">
        <v>107931</v>
      </c>
      <c r="BH15">
        <v>0</v>
      </c>
      <c r="BI15">
        <v>0</v>
      </c>
      <c r="BJ15">
        <v>451</v>
      </c>
      <c r="BK15">
        <v>28</v>
      </c>
      <c r="BL15">
        <v>13014</v>
      </c>
      <c r="BM15">
        <v>14121</v>
      </c>
      <c r="BN15">
        <v>12276</v>
      </c>
      <c r="BO15">
        <v>87839</v>
      </c>
      <c r="BP15">
        <v>90210</v>
      </c>
      <c r="BQ15">
        <v>26694</v>
      </c>
      <c r="BR15">
        <v>86450</v>
      </c>
      <c r="BS15">
        <v>0</v>
      </c>
      <c r="BT15">
        <v>9627</v>
      </c>
      <c r="BU15">
        <v>295576</v>
      </c>
      <c r="BV15">
        <v>12900</v>
      </c>
      <c r="BW15">
        <v>0</v>
      </c>
      <c r="BX15">
        <v>0</v>
      </c>
      <c r="BY15">
        <v>0</v>
      </c>
      <c r="BZ15">
        <v>0</v>
      </c>
      <c r="CA15">
        <v>439</v>
      </c>
      <c r="CB15">
        <v>0</v>
      </c>
      <c r="CC15">
        <v>616</v>
      </c>
      <c r="CD15">
        <v>0</v>
      </c>
      <c r="CE15">
        <v>0</v>
      </c>
      <c r="CF15">
        <v>0</v>
      </c>
      <c r="CG15">
        <v>22303</v>
      </c>
      <c r="CH15">
        <v>27</v>
      </c>
      <c r="CI15">
        <v>39880</v>
      </c>
      <c r="CJ15">
        <v>12884</v>
      </c>
      <c r="CK15">
        <v>33107</v>
      </c>
    </row>
    <row r="16" spans="1:89" x14ac:dyDescent="0.35">
      <c r="A16" t="s">
        <v>14</v>
      </c>
      <c r="B16">
        <f t="shared" si="0"/>
        <v>1022</v>
      </c>
      <c r="C16">
        <f t="shared" si="1"/>
        <v>5899</v>
      </c>
      <c r="D16">
        <f t="shared" si="2"/>
        <v>257497</v>
      </c>
      <c r="E16">
        <f t="shared" si="3"/>
        <v>13609</v>
      </c>
      <c r="F16">
        <f t="shared" si="4"/>
        <v>0</v>
      </c>
      <c r="G16">
        <f t="shared" si="5"/>
        <v>5248</v>
      </c>
      <c r="H16">
        <f t="shared" si="6"/>
        <v>0</v>
      </c>
      <c r="I16">
        <f t="shared" si="7"/>
        <v>1888</v>
      </c>
      <c r="J16">
        <f t="shared" si="8"/>
        <v>244</v>
      </c>
      <c r="K16">
        <f t="shared" si="9"/>
        <v>89408</v>
      </c>
      <c r="L16">
        <f t="shared" si="10"/>
        <v>59</v>
      </c>
      <c r="M16">
        <f t="shared" si="11"/>
        <v>47290</v>
      </c>
      <c r="N16">
        <f t="shared" si="12"/>
        <v>264569</v>
      </c>
      <c r="O16">
        <f t="shared" si="13"/>
        <v>29168</v>
      </c>
      <c r="P16">
        <f t="shared" si="14"/>
        <v>66625</v>
      </c>
      <c r="Q16">
        <f t="shared" si="15"/>
        <v>185</v>
      </c>
      <c r="R16">
        <f t="shared" si="16"/>
        <v>113</v>
      </c>
      <c r="S16">
        <f t="shared" si="17"/>
        <v>10444</v>
      </c>
      <c r="T16">
        <f t="shared" si="18"/>
        <v>51059</v>
      </c>
      <c r="U16">
        <f t="shared" si="19"/>
        <v>-13579</v>
      </c>
      <c r="V16">
        <f t="shared" si="20"/>
        <v>264418</v>
      </c>
      <c r="Z16" s="23">
        <v>94418</v>
      </c>
      <c r="AB16">
        <v>0</v>
      </c>
      <c r="AC16">
        <v>1022</v>
      </c>
      <c r="AD16">
        <v>0</v>
      </c>
      <c r="AE16">
        <v>5899</v>
      </c>
      <c r="AF16">
        <v>463</v>
      </c>
      <c r="AG16">
        <v>162053</v>
      </c>
      <c r="AH16">
        <v>80527</v>
      </c>
      <c r="AI16">
        <v>1986</v>
      </c>
      <c r="AJ16">
        <v>6301</v>
      </c>
      <c r="AK16">
        <v>6167</v>
      </c>
      <c r="AL16">
        <v>13609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5248</v>
      </c>
      <c r="AT16">
        <v>0</v>
      </c>
      <c r="AU16">
        <v>0</v>
      </c>
      <c r="AV16">
        <v>0</v>
      </c>
      <c r="AW16">
        <v>0</v>
      </c>
      <c r="AX16">
        <v>1888</v>
      </c>
      <c r="AY16">
        <v>244</v>
      </c>
      <c r="AZ16">
        <v>0</v>
      </c>
      <c r="BA16">
        <v>3139</v>
      </c>
      <c r="BB16">
        <v>0</v>
      </c>
      <c r="BC16">
        <v>0</v>
      </c>
      <c r="BD16">
        <v>73755</v>
      </c>
      <c r="BE16">
        <v>0</v>
      </c>
      <c r="BF16">
        <v>12514</v>
      </c>
      <c r="BG16">
        <v>0</v>
      </c>
      <c r="BH16">
        <v>0</v>
      </c>
      <c r="BI16">
        <v>0</v>
      </c>
      <c r="BJ16">
        <v>59</v>
      </c>
      <c r="BK16">
        <v>0</v>
      </c>
      <c r="BL16">
        <v>3665</v>
      </c>
      <c r="BM16">
        <v>858</v>
      </c>
      <c r="BN16">
        <v>42767</v>
      </c>
      <c r="BO16">
        <v>45288</v>
      </c>
      <c r="BP16">
        <v>210885</v>
      </c>
      <c r="BQ16">
        <v>8396</v>
      </c>
      <c r="BR16">
        <v>29168</v>
      </c>
      <c r="BS16">
        <v>0</v>
      </c>
      <c r="BT16">
        <v>0</v>
      </c>
      <c r="BU16">
        <v>66625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185</v>
      </c>
      <c r="CB16">
        <v>0</v>
      </c>
      <c r="CC16">
        <v>0</v>
      </c>
      <c r="CD16">
        <v>0</v>
      </c>
      <c r="CE16">
        <v>0</v>
      </c>
      <c r="CF16">
        <v>113</v>
      </c>
      <c r="CG16">
        <v>10444</v>
      </c>
      <c r="CH16">
        <v>0</v>
      </c>
      <c r="CI16">
        <v>18009</v>
      </c>
      <c r="CJ16">
        <v>2873</v>
      </c>
      <c r="CK16">
        <v>30177</v>
      </c>
    </row>
    <row r="17" spans="1:89" x14ac:dyDescent="0.35">
      <c r="A17" t="s">
        <v>15</v>
      </c>
      <c r="B17">
        <f t="shared" si="0"/>
        <v>15621</v>
      </c>
      <c r="C17">
        <f t="shared" si="1"/>
        <v>8729057</v>
      </c>
      <c r="D17">
        <f t="shared" si="2"/>
        <v>5386637</v>
      </c>
      <c r="E17">
        <f t="shared" si="3"/>
        <v>777372</v>
      </c>
      <c r="F17">
        <f t="shared" si="4"/>
        <v>269250</v>
      </c>
      <c r="G17">
        <f t="shared" si="5"/>
        <v>81558</v>
      </c>
      <c r="H17">
        <f t="shared" si="6"/>
        <v>37481</v>
      </c>
      <c r="I17">
        <f t="shared" si="7"/>
        <v>-446327</v>
      </c>
      <c r="J17">
        <f t="shared" si="8"/>
        <v>8814</v>
      </c>
      <c r="K17">
        <f t="shared" si="9"/>
        <v>700234</v>
      </c>
      <c r="L17">
        <f t="shared" si="10"/>
        <v>5753</v>
      </c>
      <c r="M17">
        <f t="shared" si="11"/>
        <v>517878</v>
      </c>
      <c r="N17">
        <f t="shared" si="12"/>
        <v>7984088</v>
      </c>
      <c r="O17">
        <f t="shared" si="13"/>
        <v>420045</v>
      </c>
      <c r="P17">
        <f t="shared" si="14"/>
        <v>6369886</v>
      </c>
      <c r="Q17">
        <f t="shared" si="15"/>
        <v>11458</v>
      </c>
      <c r="R17">
        <f t="shared" si="16"/>
        <v>334500</v>
      </c>
      <c r="S17">
        <f t="shared" si="17"/>
        <v>379105</v>
      </c>
      <c r="T17">
        <f t="shared" si="18"/>
        <v>584247</v>
      </c>
      <c r="U17">
        <f t="shared" si="19"/>
        <v>6067042</v>
      </c>
      <c r="V17">
        <f t="shared" si="20"/>
        <v>14131315</v>
      </c>
      <c r="Z17" s="23">
        <v>918117</v>
      </c>
      <c r="AB17">
        <v>-10986</v>
      </c>
      <c r="AC17">
        <v>21996</v>
      </c>
      <c r="AD17">
        <v>4611</v>
      </c>
      <c r="AE17">
        <v>8729057</v>
      </c>
      <c r="AF17">
        <v>345</v>
      </c>
      <c r="AG17">
        <v>2206803</v>
      </c>
      <c r="AH17">
        <v>2573311</v>
      </c>
      <c r="AI17">
        <v>64459</v>
      </c>
      <c r="AJ17">
        <v>427605</v>
      </c>
      <c r="AK17">
        <v>114114</v>
      </c>
      <c r="AL17">
        <v>777372</v>
      </c>
      <c r="AM17">
        <v>0</v>
      </c>
      <c r="AN17">
        <v>0</v>
      </c>
      <c r="AO17">
        <v>0</v>
      </c>
      <c r="AP17">
        <v>269250</v>
      </c>
      <c r="AQ17">
        <v>0</v>
      </c>
      <c r="AR17">
        <v>0</v>
      </c>
      <c r="AS17">
        <v>81558</v>
      </c>
      <c r="AT17">
        <v>0</v>
      </c>
      <c r="AU17">
        <v>0</v>
      </c>
      <c r="AV17">
        <v>37481</v>
      </c>
      <c r="AW17">
        <v>371</v>
      </c>
      <c r="AX17">
        <v>-446327</v>
      </c>
      <c r="AY17">
        <v>8443</v>
      </c>
      <c r="AZ17">
        <v>0</v>
      </c>
      <c r="BA17">
        <v>306215</v>
      </c>
      <c r="BB17">
        <v>0</v>
      </c>
      <c r="BC17">
        <v>0</v>
      </c>
      <c r="BD17">
        <v>0</v>
      </c>
      <c r="BE17">
        <v>76</v>
      </c>
      <c r="BF17">
        <v>393943</v>
      </c>
      <c r="BG17">
        <v>0</v>
      </c>
      <c r="BH17">
        <v>0</v>
      </c>
      <c r="BI17">
        <v>0</v>
      </c>
      <c r="BJ17">
        <v>5753</v>
      </c>
      <c r="BK17">
        <v>0</v>
      </c>
      <c r="BL17">
        <v>89812</v>
      </c>
      <c r="BM17">
        <v>43281</v>
      </c>
      <c r="BN17">
        <v>384785</v>
      </c>
      <c r="BO17">
        <v>371090</v>
      </c>
      <c r="BP17">
        <v>7612998</v>
      </c>
      <c r="BQ17">
        <v>0</v>
      </c>
      <c r="BR17">
        <v>420045</v>
      </c>
      <c r="BS17">
        <v>2755000</v>
      </c>
      <c r="BT17">
        <v>50000</v>
      </c>
      <c r="BU17">
        <v>3284886</v>
      </c>
      <c r="BV17">
        <v>0</v>
      </c>
      <c r="BW17">
        <v>280000</v>
      </c>
      <c r="BX17">
        <v>0</v>
      </c>
      <c r="BY17">
        <v>0</v>
      </c>
      <c r="BZ17">
        <v>0</v>
      </c>
      <c r="CA17">
        <v>11458</v>
      </c>
      <c r="CB17">
        <v>0</v>
      </c>
      <c r="CC17">
        <v>0</v>
      </c>
      <c r="CD17">
        <v>0</v>
      </c>
      <c r="CE17">
        <v>334500</v>
      </c>
      <c r="CF17">
        <v>0</v>
      </c>
      <c r="CG17">
        <v>379105</v>
      </c>
      <c r="CH17">
        <v>76</v>
      </c>
      <c r="CI17">
        <v>128402</v>
      </c>
      <c r="CJ17">
        <v>16262</v>
      </c>
      <c r="CK17">
        <v>439507</v>
      </c>
    </row>
    <row r="18" spans="1:89" x14ac:dyDescent="0.35">
      <c r="A18" t="s">
        <v>16</v>
      </c>
      <c r="B18">
        <f t="shared" si="0"/>
        <v>914</v>
      </c>
      <c r="C18">
        <f t="shared" si="1"/>
        <v>62128</v>
      </c>
      <c r="D18">
        <f t="shared" si="2"/>
        <v>537537</v>
      </c>
      <c r="E18">
        <f t="shared" si="3"/>
        <v>1694</v>
      </c>
      <c r="F18">
        <f t="shared" si="4"/>
        <v>7900</v>
      </c>
      <c r="G18">
        <f t="shared" si="5"/>
        <v>24826</v>
      </c>
      <c r="H18">
        <f t="shared" si="6"/>
        <v>0</v>
      </c>
      <c r="I18">
        <f t="shared" si="7"/>
        <v>4877</v>
      </c>
      <c r="J18">
        <f t="shared" si="8"/>
        <v>293</v>
      </c>
      <c r="K18">
        <f t="shared" si="9"/>
        <v>42743</v>
      </c>
      <c r="L18">
        <f t="shared" si="10"/>
        <v>48478</v>
      </c>
      <c r="M18">
        <f t="shared" si="11"/>
        <v>49211</v>
      </c>
      <c r="N18">
        <f t="shared" si="12"/>
        <v>250907</v>
      </c>
      <c r="O18">
        <f t="shared" si="13"/>
        <v>40488</v>
      </c>
      <c r="P18">
        <f t="shared" si="14"/>
        <v>374330</v>
      </c>
      <c r="Q18">
        <f t="shared" si="15"/>
        <v>452</v>
      </c>
      <c r="R18">
        <f t="shared" si="16"/>
        <v>0</v>
      </c>
      <c r="S18">
        <f t="shared" si="17"/>
        <v>8297</v>
      </c>
      <c r="T18">
        <f t="shared" si="18"/>
        <v>106125</v>
      </c>
      <c r="U18">
        <f t="shared" si="19"/>
        <v>316046</v>
      </c>
      <c r="V18">
        <f t="shared" si="20"/>
        <v>600579</v>
      </c>
      <c r="Z18" s="23">
        <v>167191</v>
      </c>
      <c r="AB18">
        <v>-362</v>
      </c>
      <c r="AC18">
        <v>0</v>
      </c>
      <c r="AD18">
        <v>1276</v>
      </c>
      <c r="AE18">
        <v>62128</v>
      </c>
      <c r="AF18">
        <v>223</v>
      </c>
      <c r="AG18">
        <v>374283</v>
      </c>
      <c r="AH18">
        <v>107257</v>
      </c>
      <c r="AI18">
        <v>2367</v>
      </c>
      <c r="AJ18">
        <v>37180</v>
      </c>
      <c r="AK18">
        <v>16227</v>
      </c>
      <c r="AL18">
        <v>1694</v>
      </c>
      <c r="AM18">
        <v>0</v>
      </c>
      <c r="AN18">
        <v>0</v>
      </c>
      <c r="AO18">
        <v>7900</v>
      </c>
      <c r="AP18">
        <v>0</v>
      </c>
      <c r="AQ18">
        <v>0</v>
      </c>
      <c r="AR18">
        <v>0</v>
      </c>
      <c r="AS18">
        <v>24826</v>
      </c>
      <c r="AT18">
        <v>0</v>
      </c>
      <c r="AU18">
        <v>0</v>
      </c>
      <c r="AV18">
        <v>0</v>
      </c>
      <c r="AW18">
        <v>35</v>
      </c>
      <c r="AX18">
        <v>4877</v>
      </c>
      <c r="AY18">
        <v>258</v>
      </c>
      <c r="AZ18">
        <v>0</v>
      </c>
      <c r="BA18">
        <v>30841</v>
      </c>
      <c r="BB18">
        <v>0</v>
      </c>
      <c r="BC18">
        <v>0</v>
      </c>
      <c r="BD18">
        <v>0</v>
      </c>
      <c r="BE18">
        <v>147</v>
      </c>
      <c r="BF18">
        <v>11755</v>
      </c>
      <c r="BG18">
        <v>36000</v>
      </c>
      <c r="BH18">
        <v>0</v>
      </c>
      <c r="BI18">
        <v>4864</v>
      </c>
      <c r="BJ18">
        <v>7614</v>
      </c>
      <c r="BK18">
        <v>212</v>
      </c>
      <c r="BL18">
        <v>20971</v>
      </c>
      <c r="BM18">
        <v>428</v>
      </c>
      <c r="BN18">
        <v>27600</v>
      </c>
      <c r="BO18">
        <v>176432</v>
      </c>
      <c r="BP18">
        <v>74475</v>
      </c>
      <c r="BQ18">
        <v>0</v>
      </c>
      <c r="BR18">
        <v>40488</v>
      </c>
      <c r="BS18">
        <v>155000</v>
      </c>
      <c r="BT18">
        <v>20000</v>
      </c>
      <c r="BU18">
        <v>183536</v>
      </c>
      <c r="BV18">
        <v>0</v>
      </c>
      <c r="BW18">
        <v>15000</v>
      </c>
      <c r="BX18">
        <v>794</v>
      </c>
      <c r="BY18">
        <v>0</v>
      </c>
      <c r="BZ18">
        <v>0</v>
      </c>
      <c r="CA18">
        <v>452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8297</v>
      </c>
      <c r="CH18">
        <v>600</v>
      </c>
      <c r="CI18">
        <v>43486</v>
      </c>
      <c r="CJ18">
        <v>14037</v>
      </c>
      <c r="CK18">
        <v>48002</v>
      </c>
    </row>
    <row r="19" spans="1:89" x14ac:dyDescent="0.35">
      <c r="A19" t="s">
        <v>17</v>
      </c>
      <c r="B19">
        <f t="shared" si="0"/>
        <v>10205</v>
      </c>
      <c r="C19">
        <f t="shared" si="1"/>
        <v>85716</v>
      </c>
      <c r="D19">
        <f t="shared" si="2"/>
        <v>670549</v>
      </c>
      <c r="E19">
        <f t="shared" si="3"/>
        <v>4741</v>
      </c>
      <c r="F19">
        <f t="shared" si="4"/>
        <v>7705</v>
      </c>
      <c r="G19">
        <f t="shared" si="5"/>
        <v>30963</v>
      </c>
      <c r="H19">
        <f t="shared" si="6"/>
        <v>5928</v>
      </c>
      <c r="I19">
        <f t="shared" si="7"/>
        <v>25405</v>
      </c>
      <c r="J19">
        <f t="shared" si="8"/>
        <v>326</v>
      </c>
      <c r="K19">
        <f t="shared" si="9"/>
        <v>20864</v>
      </c>
      <c r="L19">
        <f t="shared" si="10"/>
        <v>36124</v>
      </c>
      <c r="M19">
        <f t="shared" si="11"/>
        <v>72660</v>
      </c>
      <c r="N19">
        <f t="shared" si="12"/>
        <v>276377</v>
      </c>
      <c r="O19">
        <f t="shared" si="13"/>
        <v>11187</v>
      </c>
      <c r="P19">
        <f t="shared" si="14"/>
        <v>518428</v>
      </c>
      <c r="Q19">
        <f t="shared" si="15"/>
        <v>226</v>
      </c>
      <c r="R19">
        <f t="shared" si="16"/>
        <v>3008</v>
      </c>
      <c r="S19">
        <f t="shared" si="17"/>
        <v>11811</v>
      </c>
      <c r="T19">
        <f t="shared" si="18"/>
        <v>150151</v>
      </c>
      <c r="U19">
        <f t="shared" si="19"/>
        <v>509380</v>
      </c>
      <c r="V19">
        <f t="shared" si="20"/>
        <v>766470</v>
      </c>
      <c r="Z19" s="23">
        <v>165770</v>
      </c>
      <c r="AB19">
        <v>0</v>
      </c>
      <c r="AC19">
        <v>0</v>
      </c>
      <c r="AD19">
        <v>10205</v>
      </c>
      <c r="AE19">
        <v>85716</v>
      </c>
      <c r="AF19">
        <v>0</v>
      </c>
      <c r="AG19">
        <v>396356</v>
      </c>
      <c r="AH19">
        <v>252132</v>
      </c>
      <c r="AI19">
        <v>582</v>
      </c>
      <c r="AJ19">
        <v>4274</v>
      </c>
      <c r="AK19">
        <v>17205</v>
      </c>
      <c r="AL19">
        <v>4741</v>
      </c>
      <c r="AM19">
        <v>0</v>
      </c>
      <c r="AN19">
        <v>0</v>
      </c>
      <c r="AO19">
        <v>8</v>
      </c>
      <c r="AP19">
        <v>7697</v>
      </c>
      <c r="AQ19">
        <v>0</v>
      </c>
      <c r="AR19">
        <v>0</v>
      </c>
      <c r="AS19">
        <v>30963</v>
      </c>
      <c r="AT19">
        <v>0</v>
      </c>
      <c r="AU19">
        <v>0</v>
      </c>
      <c r="AV19">
        <v>5928</v>
      </c>
      <c r="AW19">
        <v>0</v>
      </c>
      <c r="AX19">
        <v>25405</v>
      </c>
      <c r="AY19">
        <v>326</v>
      </c>
      <c r="AZ19">
        <v>0</v>
      </c>
      <c r="BA19">
        <v>1715</v>
      </c>
      <c r="BB19">
        <v>0</v>
      </c>
      <c r="BC19">
        <v>0</v>
      </c>
      <c r="BD19">
        <v>0</v>
      </c>
      <c r="BE19">
        <v>0</v>
      </c>
      <c r="BF19">
        <v>19149</v>
      </c>
      <c r="BG19">
        <v>35590</v>
      </c>
      <c r="BH19">
        <v>0</v>
      </c>
      <c r="BI19">
        <v>0</v>
      </c>
      <c r="BJ19">
        <v>534</v>
      </c>
      <c r="BK19">
        <v>6041</v>
      </c>
      <c r="BL19">
        <v>12201</v>
      </c>
      <c r="BM19">
        <v>7796</v>
      </c>
      <c r="BN19">
        <v>46622</v>
      </c>
      <c r="BO19">
        <v>58096</v>
      </c>
      <c r="BP19">
        <v>194415</v>
      </c>
      <c r="BQ19">
        <v>23866</v>
      </c>
      <c r="BR19">
        <v>11187</v>
      </c>
      <c r="BS19">
        <v>61803</v>
      </c>
      <c r="BT19">
        <v>0</v>
      </c>
      <c r="BU19">
        <v>261625</v>
      </c>
      <c r="BV19">
        <v>0</v>
      </c>
      <c r="BW19">
        <v>130000</v>
      </c>
      <c r="BX19">
        <v>0</v>
      </c>
      <c r="BY19">
        <v>65000</v>
      </c>
      <c r="BZ19">
        <v>0</v>
      </c>
      <c r="CA19">
        <v>226</v>
      </c>
      <c r="CB19">
        <v>0</v>
      </c>
      <c r="CC19">
        <v>2751</v>
      </c>
      <c r="CD19">
        <v>0</v>
      </c>
      <c r="CE19">
        <v>0</v>
      </c>
      <c r="CF19">
        <v>257</v>
      </c>
      <c r="CG19">
        <v>11811</v>
      </c>
      <c r="CH19">
        <v>123</v>
      </c>
      <c r="CI19">
        <v>74653</v>
      </c>
      <c r="CJ19">
        <v>457</v>
      </c>
      <c r="CK19">
        <v>74918</v>
      </c>
    </row>
    <row r="20" spans="1:89" x14ac:dyDescent="0.35">
      <c r="A20" t="s">
        <v>18</v>
      </c>
      <c r="B20">
        <f t="shared" si="0"/>
        <v>0</v>
      </c>
      <c r="C20">
        <f t="shared" si="1"/>
        <v>26281</v>
      </c>
      <c r="D20">
        <f t="shared" si="2"/>
        <v>385172</v>
      </c>
      <c r="E20">
        <f t="shared" si="3"/>
        <v>330</v>
      </c>
      <c r="F20">
        <f t="shared" si="4"/>
        <v>1900</v>
      </c>
      <c r="G20">
        <f t="shared" si="5"/>
        <v>4231</v>
      </c>
      <c r="H20">
        <f t="shared" si="6"/>
        <v>0</v>
      </c>
      <c r="I20">
        <f t="shared" si="7"/>
        <v>26862</v>
      </c>
      <c r="J20">
        <f t="shared" si="8"/>
        <v>0</v>
      </c>
      <c r="K20">
        <f t="shared" si="9"/>
        <v>55877</v>
      </c>
      <c r="L20">
        <f t="shared" si="10"/>
        <v>-15176</v>
      </c>
      <c r="M20">
        <f t="shared" si="11"/>
        <v>14232</v>
      </c>
      <c r="N20">
        <f t="shared" si="12"/>
        <v>186294</v>
      </c>
      <c r="O20">
        <f t="shared" si="13"/>
        <v>10850</v>
      </c>
      <c r="P20">
        <f t="shared" si="14"/>
        <v>235200</v>
      </c>
      <c r="Q20">
        <f t="shared" si="15"/>
        <v>151</v>
      </c>
      <c r="R20">
        <f t="shared" si="16"/>
        <v>0</v>
      </c>
      <c r="S20">
        <f t="shared" si="17"/>
        <v>9834</v>
      </c>
      <c r="T20">
        <f t="shared" si="18"/>
        <v>57379</v>
      </c>
      <c r="U20">
        <f t="shared" si="19"/>
        <v>241500</v>
      </c>
      <c r="V20">
        <f t="shared" si="20"/>
        <v>411453</v>
      </c>
      <c r="Z20" s="23">
        <v>69414</v>
      </c>
      <c r="AB20">
        <v>0</v>
      </c>
      <c r="AC20">
        <v>0</v>
      </c>
      <c r="AD20">
        <v>0</v>
      </c>
      <c r="AE20">
        <v>26281</v>
      </c>
      <c r="AF20">
        <v>4083</v>
      </c>
      <c r="AG20">
        <v>285866</v>
      </c>
      <c r="AH20">
        <v>80078</v>
      </c>
      <c r="AI20">
        <v>3737</v>
      </c>
      <c r="AJ20">
        <v>5090</v>
      </c>
      <c r="AK20">
        <v>6318</v>
      </c>
      <c r="AL20">
        <v>330</v>
      </c>
      <c r="AM20">
        <v>0</v>
      </c>
      <c r="AN20">
        <v>0</v>
      </c>
      <c r="AO20">
        <v>0</v>
      </c>
      <c r="AP20">
        <v>1900</v>
      </c>
      <c r="AQ20">
        <v>0</v>
      </c>
      <c r="AR20">
        <v>0</v>
      </c>
      <c r="AS20">
        <v>4231</v>
      </c>
      <c r="AT20">
        <v>0</v>
      </c>
      <c r="AU20">
        <v>0</v>
      </c>
      <c r="AV20">
        <v>0</v>
      </c>
      <c r="AW20">
        <v>0</v>
      </c>
      <c r="AX20">
        <v>26862</v>
      </c>
      <c r="AY20">
        <v>0</v>
      </c>
      <c r="AZ20">
        <v>0</v>
      </c>
      <c r="BA20">
        <v>11609</v>
      </c>
      <c r="BB20">
        <v>0</v>
      </c>
      <c r="BC20">
        <v>0</v>
      </c>
      <c r="BD20">
        <v>37948</v>
      </c>
      <c r="BE20">
        <v>0</v>
      </c>
      <c r="BF20">
        <v>6320</v>
      </c>
      <c r="BG20">
        <v>0</v>
      </c>
      <c r="BH20">
        <v>0</v>
      </c>
      <c r="BI20">
        <v>0</v>
      </c>
      <c r="BJ20">
        <v>-15176</v>
      </c>
      <c r="BK20">
        <v>0</v>
      </c>
      <c r="BL20">
        <v>6262</v>
      </c>
      <c r="BM20">
        <v>3299</v>
      </c>
      <c r="BN20">
        <v>4671</v>
      </c>
      <c r="BO20">
        <v>70787</v>
      </c>
      <c r="BP20">
        <v>115507</v>
      </c>
      <c r="BQ20">
        <v>0</v>
      </c>
      <c r="BR20">
        <v>10850</v>
      </c>
      <c r="BS20">
        <v>0</v>
      </c>
      <c r="BT20">
        <v>3000</v>
      </c>
      <c r="BU20">
        <v>192675</v>
      </c>
      <c r="BV20">
        <v>0</v>
      </c>
      <c r="BW20">
        <v>12000</v>
      </c>
      <c r="BX20">
        <v>0</v>
      </c>
      <c r="BY20">
        <v>27525</v>
      </c>
      <c r="BZ20">
        <v>108</v>
      </c>
      <c r="CA20">
        <v>43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9834</v>
      </c>
      <c r="CH20">
        <v>0</v>
      </c>
      <c r="CI20">
        <v>25658</v>
      </c>
      <c r="CJ20">
        <v>18832</v>
      </c>
      <c r="CK20">
        <v>12889</v>
      </c>
    </row>
    <row r="21" spans="1:89" x14ac:dyDescent="0.35">
      <c r="A21" t="s">
        <v>19</v>
      </c>
      <c r="B21">
        <f t="shared" si="0"/>
        <v>1418</v>
      </c>
      <c r="C21">
        <f t="shared" si="1"/>
        <v>2351</v>
      </c>
      <c r="D21">
        <f t="shared" si="2"/>
        <v>34067</v>
      </c>
      <c r="E21">
        <f t="shared" si="3"/>
        <v>34</v>
      </c>
      <c r="F21">
        <f t="shared" si="4"/>
        <v>0</v>
      </c>
      <c r="G21">
        <f t="shared" si="5"/>
        <v>2840</v>
      </c>
      <c r="H21">
        <f t="shared" si="6"/>
        <v>0</v>
      </c>
      <c r="I21">
        <f t="shared" si="7"/>
        <v>59</v>
      </c>
      <c r="J21">
        <f t="shared" si="8"/>
        <v>4</v>
      </c>
      <c r="K21">
        <f t="shared" si="9"/>
        <v>3777</v>
      </c>
      <c r="L21">
        <f t="shared" si="10"/>
        <v>25158</v>
      </c>
      <c r="M21">
        <f t="shared" si="11"/>
        <v>3947</v>
      </c>
      <c r="N21">
        <f t="shared" si="12"/>
        <v>34870</v>
      </c>
      <c r="O21">
        <f t="shared" si="13"/>
        <v>13749</v>
      </c>
      <c r="P21">
        <f t="shared" si="14"/>
        <v>15000</v>
      </c>
      <c r="Q21">
        <f t="shared" si="15"/>
        <v>0</v>
      </c>
      <c r="R21">
        <f t="shared" si="16"/>
        <v>-110</v>
      </c>
      <c r="S21">
        <f t="shared" si="17"/>
        <v>4117</v>
      </c>
      <c r="T21">
        <f t="shared" si="18"/>
        <v>6027</v>
      </c>
      <c r="U21">
        <f t="shared" si="19"/>
        <v>-10688</v>
      </c>
      <c r="V21">
        <f t="shared" si="20"/>
        <v>37836</v>
      </c>
      <c r="Z21" s="23">
        <v>17242</v>
      </c>
      <c r="AB21">
        <v>0</v>
      </c>
      <c r="AC21">
        <v>0</v>
      </c>
      <c r="AD21">
        <v>1418</v>
      </c>
      <c r="AE21">
        <v>2351</v>
      </c>
      <c r="AF21">
        <v>83</v>
      </c>
      <c r="AG21">
        <v>18327</v>
      </c>
      <c r="AH21">
        <v>13423</v>
      </c>
      <c r="AI21">
        <v>213</v>
      </c>
      <c r="AJ21">
        <v>236</v>
      </c>
      <c r="AK21">
        <v>1785</v>
      </c>
      <c r="AL21">
        <v>0</v>
      </c>
      <c r="AM21">
        <v>34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2840</v>
      </c>
      <c r="AT21">
        <v>0</v>
      </c>
      <c r="AU21">
        <v>0</v>
      </c>
      <c r="AV21">
        <v>0</v>
      </c>
      <c r="AW21">
        <v>0</v>
      </c>
      <c r="AX21">
        <v>59</v>
      </c>
      <c r="AY21">
        <v>4</v>
      </c>
      <c r="AZ21">
        <v>0</v>
      </c>
      <c r="BA21">
        <v>0</v>
      </c>
      <c r="BB21">
        <v>0</v>
      </c>
      <c r="BC21">
        <v>0</v>
      </c>
      <c r="BD21">
        <v>2934</v>
      </c>
      <c r="BE21">
        <v>46</v>
      </c>
      <c r="BF21">
        <v>797</v>
      </c>
      <c r="BG21">
        <v>25141</v>
      </c>
      <c r="BH21">
        <v>0</v>
      </c>
      <c r="BI21">
        <v>0</v>
      </c>
      <c r="BJ21">
        <v>17</v>
      </c>
      <c r="BK21">
        <v>0</v>
      </c>
      <c r="BL21">
        <v>1069</v>
      </c>
      <c r="BM21">
        <v>2544</v>
      </c>
      <c r="BN21">
        <v>334</v>
      </c>
      <c r="BO21">
        <v>24380</v>
      </c>
      <c r="BP21">
        <v>5532</v>
      </c>
      <c r="BQ21">
        <v>4958</v>
      </c>
      <c r="BR21">
        <v>13749</v>
      </c>
      <c r="BS21">
        <v>0</v>
      </c>
      <c r="BT21">
        <v>0</v>
      </c>
      <c r="BU21">
        <v>15000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-110</v>
      </c>
      <c r="CG21">
        <v>4117</v>
      </c>
      <c r="CH21">
        <v>74</v>
      </c>
      <c r="CI21">
        <v>3623</v>
      </c>
      <c r="CJ21">
        <v>123</v>
      </c>
      <c r="CK21">
        <v>2207</v>
      </c>
    </row>
    <row r="22" spans="1:89" x14ac:dyDescent="0.35">
      <c r="A22" t="s">
        <v>20</v>
      </c>
      <c r="B22">
        <f t="shared" si="0"/>
        <v>179</v>
      </c>
      <c r="C22">
        <f t="shared" si="1"/>
        <v>344</v>
      </c>
      <c r="D22">
        <f t="shared" si="2"/>
        <v>18661</v>
      </c>
      <c r="E22">
        <f t="shared" si="3"/>
        <v>12</v>
      </c>
      <c r="F22">
        <f t="shared" si="4"/>
        <v>0</v>
      </c>
      <c r="G22">
        <f t="shared" si="5"/>
        <v>110</v>
      </c>
      <c r="H22">
        <f t="shared" si="6"/>
        <v>620</v>
      </c>
      <c r="I22">
        <f t="shared" si="7"/>
        <v>0</v>
      </c>
      <c r="J22">
        <f t="shared" si="8"/>
        <v>0</v>
      </c>
      <c r="K22">
        <f t="shared" si="9"/>
        <v>5037</v>
      </c>
      <c r="L22">
        <f t="shared" si="10"/>
        <v>27</v>
      </c>
      <c r="M22">
        <f t="shared" si="11"/>
        <v>384</v>
      </c>
      <c r="N22">
        <f t="shared" si="12"/>
        <v>15063</v>
      </c>
      <c r="O22">
        <f t="shared" si="13"/>
        <v>1969</v>
      </c>
      <c r="P22">
        <f t="shared" si="14"/>
        <v>4000</v>
      </c>
      <c r="Q22">
        <f t="shared" si="15"/>
        <v>0</v>
      </c>
      <c r="R22">
        <f t="shared" si="16"/>
        <v>373</v>
      </c>
      <c r="S22">
        <f t="shared" si="17"/>
        <v>1822</v>
      </c>
      <c r="T22">
        <f t="shared" si="18"/>
        <v>2145</v>
      </c>
      <c r="U22">
        <f t="shared" si="19"/>
        <v>2162</v>
      </c>
      <c r="V22">
        <f t="shared" si="20"/>
        <v>19184</v>
      </c>
      <c r="Z22" s="23">
        <v>7071</v>
      </c>
      <c r="AB22">
        <v>0</v>
      </c>
      <c r="AC22">
        <v>23</v>
      </c>
      <c r="AD22">
        <v>156</v>
      </c>
      <c r="AE22">
        <v>344</v>
      </c>
      <c r="AF22">
        <v>0</v>
      </c>
      <c r="AG22">
        <v>11329</v>
      </c>
      <c r="AH22">
        <v>6782</v>
      </c>
      <c r="AI22">
        <v>0</v>
      </c>
      <c r="AJ22">
        <v>215</v>
      </c>
      <c r="AK22">
        <v>335</v>
      </c>
      <c r="AL22">
        <v>0</v>
      </c>
      <c r="AM22">
        <v>0</v>
      </c>
      <c r="AN22">
        <v>12</v>
      </c>
      <c r="AO22">
        <v>0</v>
      </c>
      <c r="AP22">
        <v>0</v>
      </c>
      <c r="AQ22">
        <v>0</v>
      </c>
      <c r="AR22">
        <v>0</v>
      </c>
      <c r="AS22">
        <v>110</v>
      </c>
      <c r="AT22">
        <v>0</v>
      </c>
      <c r="AU22">
        <v>0</v>
      </c>
      <c r="AV22">
        <v>620</v>
      </c>
      <c r="AW22">
        <v>0</v>
      </c>
      <c r="AX22">
        <v>0</v>
      </c>
      <c r="AY22">
        <v>0</v>
      </c>
      <c r="AZ22">
        <v>0</v>
      </c>
      <c r="BA22">
        <v>3450</v>
      </c>
      <c r="BB22">
        <v>0</v>
      </c>
      <c r="BC22">
        <v>0</v>
      </c>
      <c r="BD22">
        <v>0</v>
      </c>
      <c r="BE22">
        <v>516</v>
      </c>
      <c r="BF22">
        <v>1071</v>
      </c>
      <c r="BG22">
        <v>0</v>
      </c>
      <c r="BH22">
        <v>0</v>
      </c>
      <c r="BI22">
        <v>0</v>
      </c>
      <c r="BJ22">
        <v>27</v>
      </c>
      <c r="BK22">
        <v>0</v>
      </c>
      <c r="BL22">
        <v>0</v>
      </c>
      <c r="BM22">
        <v>148</v>
      </c>
      <c r="BN22">
        <v>236</v>
      </c>
      <c r="BO22">
        <v>3796</v>
      </c>
      <c r="BP22">
        <v>10401</v>
      </c>
      <c r="BQ22">
        <v>866</v>
      </c>
      <c r="BR22">
        <v>1969</v>
      </c>
      <c r="BS22">
        <v>0</v>
      </c>
      <c r="BT22">
        <v>0</v>
      </c>
      <c r="BU22">
        <v>4000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373</v>
      </c>
      <c r="CG22">
        <v>1822</v>
      </c>
      <c r="CH22">
        <v>0</v>
      </c>
      <c r="CI22">
        <v>574</v>
      </c>
      <c r="CJ22">
        <v>188</v>
      </c>
      <c r="CK22">
        <v>1383</v>
      </c>
    </row>
    <row r="23" spans="1:89" x14ac:dyDescent="0.35">
      <c r="A23" t="s">
        <v>21</v>
      </c>
      <c r="B23">
        <f t="shared" si="0"/>
        <v>12027</v>
      </c>
      <c r="C23">
        <f t="shared" si="1"/>
        <v>1559</v>
      </c>
      <c r="D23">
        <f t="shared" si="2"/>
        <v>47282</v>
      </c>
      <c r="E23">
        <f t="shared" si="3"/>
        <v>149</v>
      </c>
      <c r="F23">
        <f t="shared" si="4"/>
        <v>0</v>
      </c>
      <c r="G23">
        <f t="shared" si="5"/>
        <v>1343</v>
      </c>
      <c r="H23">
        <f t="shared" si="6"/>
        <v>308</v>
      </c>
      <c r="I23">
        <f t="shared" si="7"/>
        <v>0</v>
      </c>
      <c r="J23">
        <f t="shared" si="8"/>
        <v>2</v>
      </c>
      <c r="K23">
        <f t="shared" si="9"/>
        <v>1847</v>
      </c>
      <c r="L23">
        <f t="shared" si="10"/>
        <v>8493</v>
      </c>
      <c r="M23">
        <f t="shared" si="11"/>
        <v>15588</v>
      </c>
      <c r="N23">
        <f t="shared" si="12"/>
        <v>22648</v>
      </c>
      <c r="O23">
        <f t="shared" si="13"/>
        <v>11452</v>
      </c>
      <c r="P23">
        <f t="shared" si="14"/>
        <v>35512</v>
      </c>
      <c r="Q23">
        <f t="shared" si="15"/>
        <v>5</v>
      </c>
      <c r="R23">
        <f t="shared" si="16"/>
        <v>0</v>
      </c>
      <c r="S23">
        <f t="shared" si="17"/>
        <v>13526</v>
      </c>
      <c r="T23">
        <f t="shared" si="18"/>
        <v>5457</v>
      </c>
      <c r="U23">
        <f t="shared" si="19"/>
        <v>26921</v>
      </c>
      <c r="V23">
        <f t="shared" si="20"/>
        <v>60868</v>
      </c>
      <c r="Z23" s="23">
        <v>25008</v>
      </c>
      <c r="AB23">
        <v>11247</v>
      </c>
      <c r="AC23">
        <v>590</v>
      </c>
      <c r="AD23">
        <v>190</v>
      </c>
      <c r="AE23">
        <v>1559</v>
      </c>
      <c r="AF23">
        <v>0</v>
      </c>
      <c r="AG23">
        <v>34634</v>
      </c>
      <c r="AH23">
        <v>10388</v>
      </c>
      <c r="AI23">
        <v>40</v>
      </c>
      <c r="AJ23">
        <v>1259</v>
      </c>
      <c r="AK23">
        <v>961</v>
      </c>
      <c r="AL23">
        <v>141</v>
      </c>
      <c r="AM23">
        <v>8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1343</v>
      </c>
      <c r="AT23">
        <v>0</v>
      </c>
      <c r="AU23">
        <v>0</v>
      </c>
      <c r="AV23">
        <v>308</v>
      </c>
      <c r="AW23">
        <v>0</v>
      </c>
      <c r="AX23">
        <v>0</v>
      </c>
      <c r="AY23">
        <v>2</v>
      </c>
      <c r="AZ23">
        <v>0</v>
      </c>
      <c r="BA23">
        <v>688</v>
      </c>
      <c r="BB23">
        <v>0</v>
      </c>
      <c r="BC23">
        <v>0</v>
      </c>
      <c r="BD23">
        <v>0</v>
      </c>
      <c r="BE23">
        <v>0</v>
      </c>
      <c r="BF23">
        <v>1159</v>
      </c>
      <c r="BG23">
        <v>8884</v>
      </c>
      <c r="BH23">
        <v>0</v>
      </c>
      <c r="BI23">
        <v>0</v>
      </c>
      <c r="BJ23">
        <v>-391</v>
      </c>
      <c r="BK23">
        <v>0</v>
      </c>
      <c r="BL23">
        <v>0</v>
      </c>
      <c r="BM23">
        <v>0</v>
      </c>
      <c r="BN23">
        <v>15588</v>
      </c>
      <c r="BO23">
        <v>16589</v>
      </c>
      <c r="BP23">
        <v>2729</v>
      </c>
      <c r="BQ23">
        <v>3330</v>
      </c>
      <c r="BR23">
        <v>11452</v>
      </c>
      <c r="BS23">
        <v>0</v>
      </c>
      <c r="BT23">
        <v>0</v>
      </c>
      <c r="BU23">
        <v>35512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5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13526</v>
      </c>
      <c r="CH23">
        <v>0</v>
      </c>
      <c r="CI23">
        <v>1144</v>
      </c>
      <c r="CJ23">
        <v>0</v>
      </c>
      <c r="CK23">
        <v>4313</v>
      </c>
    </row>
    <row r="24" spans="1:89" x14ac:dyDescent="0.35">
      <c r="A24" t="s">
        <v>22</v>
      </c>
      <c r="B24">
        <f t="shared" si="0"/>
        <v>13976</v>
      </c>
      <c r="C24">
        <f t="shared" si="1"/>
        <v>42537</v>
      </c>
      <c r="D24">
        <f t="shared" si="2"/>
        <v>123800</v>
      </c>
      <c r="E24">
        <f t="shared" si="3"/>
        <v>1927</v>
      </c>
      <c r="F24">
        <f t="shared" si="4"/>
        <v>0</v>
      </c>
      <c r="G24">
        <f t="shared" si="5"/>
        <v>1165</v>
      </c>
      <c r="H24">
        <f t="shared" si="6"/>
        <v>0</v>
      </c>
      <c r="I24">
        <f t="shared" si="7"/>
        <v>11801</v>
      </c>
      <c r="J24">
        <f t="shared" si="8"/>
        <v>348</v>
      </c>
      <c r="K24">
        <f t="shared" si="9"/>
        <v>6518</v>
      </c>
      <c r="L24">
        <f t="shared" si="10"/>
        <v>4880</v>
      </c>
      <c r="M24">
        <f t="shared" si="11"/>
        <v>17764</v>
      </c>
      <c r="N24">
        <f t="shared" si="12"/>
        <v>56714</v>
      </c>
      <c r="O24">
        <f t="shared" si="13"/>
        <v>21824</v>
      </c>
      <c r="P24">
        <f t="shared" si="14"/>
        <v>116835</v>
      </c>
      <c r="Q24">
        <f t="shared" si="15"/>
        <v>1</v>
      </c>
      <c r="R24">
        <f t="shared" si="16"/>
        <v>0</v>
      </c>
      <c r="S24">
        <f t="shared" si="17"/>
        <v>6658</v>
      </c>
      <c r="T24">
        <f t="shared" si="18"/>
        <v>22684</v>
      </c>
      <c r="U24">
        <f t="shared" si="19"/>
        <v>115851</v>
      </c>
      <c r="V24">
        <f t="shared" si="20"/>
        <v>180313</v>
      </c>
      <c r="Z24" s="23">
        <v>48812</v>
      </c>
      <c r="AB24">
        <v>0</v>
      </c>
      <c r="AC24">
        <v>617</v>
      </c>
      <c r="AD24">
        <v>13359</v>
      </c>
      <c r="AE24">
        <v>42537</v>
      </c>
      <c r="AF24">
        <v>620</v>
      </c>
      <c r="AG24">
        <v>86401</v>
      </c>
      <c r="AH24">
        <v>24601</v>
      </c>
      <c r="AI24">
        <v>0</v>
      </c>
      <c r="AJ24">
        <v>7903</v>
      </c>
      <c r="AK24">
        <v>4275</v>
      </c>
      <c r="AL24">
        <v>1827</v>
      </c>
      <c r="AM24">
        <v>100</v>
      </c>
      <c r="AN24">
        <v>0</v>
      </c>
      <c r="AO24">
        <v>0</v>
      </c>
      <c r="AP24">
        <v>0</v>
      </c>
      <c r="AQ24">
        <v>0</v>
      </c>
      <c r="AR24">
        <v>19</v>
      </c>
      <c r="AS24">
        <v>1146</v>
      </c>
      <c r="AT24">
        <v>0</v>
      </c>
      <c r="AU24">
        <v>0</v>
      </c>
      <c r="AV24">
        <v>0</v>
      </c>
      <c r="AW24">
        <v>0</v>
      </c>
      <c r="AX24">
        <v>11801</v>
      </c>
      <c r="AY24">
        <v>348</v>
      </c>
      <c r="AZ24">
        <v>0</v>
      </c>
      <c r="BA24">
        <v>411</v>
      </c>
      <c r="BB24">
        <v>0</v>
      </c>
      <c r="BC24">
        <v>0</v>
      </c>
      <c r="BD24">
        <v>0</v>
      </c>
      <c r="BE24">
        <v>1043</v>
      </c>
      <c r="BF24">
        <v>5064</v>
      </c>
      <c r="BG24">
        <v>4555</v>
      </c>
      <c r="BH24">
        <v>0</v>
      </c>
      <c r="BI24">
        <v>0</v>
      </c>
      <c r="BJ24">
        <v>325</v>
      </c>
      <c r="BK24">
        <v>0</v>
      </c>
      <c r="BL24">
        <v>0</v>
      </c>
      <c r="BM24">
        <v>0</v>
      </c>
      <c r="BN24">
        <v>17764</v>
      </c>
      <c r="BO24">
        <v>16769</v>
      </c>
      <c r="BP24">
        <v>35686</v>
      </c>
      <c r="BQ24">
        <v>4259</v>
      </c>
      <c r="BR24">
        <v>21824</v>
      </c>
      <c r="BS24">
        <v>0</v>
      </c>
      <c r="BT24">
        <v>0</v>
      </c>
      <c r="BU24">
        <v>116835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1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6658</v>
      </c>
      <c r="CH24">
        <v>0</v>
      </c>
      <c r="CI24">
        <v>13675</v>
      </c>
      <c r="CJ24">
        <v>0</v>
      </c>
      <c r="CK24">
        <v>9009</v>
      </c>
    </row>
    <row r="25" spans="1:89" x14ac:dyDescent="0.35">
      <c r="A25" t="s">
        <v>23</v>
      </c>
      <c r="B25">
        <f t="shared" si="0"/>
        <v>1126</v>
      </c>
      <c r="C25">
        <f t="shared" si="1"/>
        <v>50855</v>
      </c>
      <c r="D25">
        <f t="shared" si="2"/>
        <v>228181</v>
      </c>
      <c r="E25">
        <f t="shared" si="3"/>
        <v>87</v>
      </c>
      <c r="F25">
        <f t="shared" si="4"/>
        <v>2897</v>
      </c>
      <c r="G25">
        <f t="shared" si="5"/>
        <v>11526</v>
      </c>
      <c r="H25">
        <f t="shared" si="6"/>
        <v>0</v>
      </c>
      <c r="I25">
        <f t="shared" si="7"/>
        <v>41293</v>
      </c>
      <c r="J25">
        <f t="shared" si="8"/>
        <v>0</v>
      </c>
      <c r="K25">
        <f t="shared" si="9"/>
        <v>6887</v>
      </c>
      <c r="L25">
        <f t="shared" si="10"/>
        <v>5874</v>
      </c>
      <c r="M25">
        <f t="shared" si="11"/>
        <v>23039</v>
      </c>
      <c r="N25">
        <f t="shared" si="12"/>
        <v>113916</v>
      </c>
      <c r="O25">
        <f t="shared" si="13"/>
        <v>14104</v>
      </c>
      <c r="P25">
        <f t="shared" si="14"/>
        <v>201485</v>
      </c>
      <c r="Q25">
        <f t="shared" si="15"/>
        <v>689</v>
      </c>
      <c r="R25">
        <f t="shared" si="16"/>
        <v>12000</v>
      </c>
      <c r="S25">
        <f t="shared" si="17"/>
        <v>11641</v>
      </c>
      <c r="T25">
        <f t="shared" si="18"/>
        <v>17930</v>
      </c>
      <c r="U25">
        <f t="shared" si="19"/>
        <v>193522</v>
      </c>
      <c r="V25">
        <f t="shared" si="20"/>
        <v>280162</v>
      </c>
      <c r="Z25" s="23">
        <v>61655</v>
      </c>
      <c r="AB25">
        <v>307</v>
      </c>
      <c r="AC25">
        <v>819</v>
      </c>
      <c r="AD25">
        <v>0</v>
      </c>
      <c r="AE25">
        <v>50855</v>
      </c>
      <c r="AF25">
        <v>1517</v>
      </c>
      <c r="AG25">
        <v>135988</v>
      </c>
      <c r="AH25">
        <v>62763</v>
      </c>
      <c r="AI25">
        <v>3414</v>
      </c>
      <c r="AJ25">
        <v>9195</v>
      </c>
      <c r="AK25">
        <v>15304</v>
      </c>
      <c r="AL25">
        <v>87</v>
      </c>
      <c r="AM25">
        <v>0</v>
      </c>
      <c r="AN25">
        <v>0</v>
      </c>
      <c r="AO25">
        <v>0</v>
      </c>
      <c r="AP25">
        <v>2897</v>
      </c>
      <c r="AQ25">
        <v>0</v>
      </c>
      <c r="AR25">
        <v>0</v>
      </c>
      <c r="AS25">
        <v>11526</v>
      </c>
      <c r="AT25">
        <v>0</v>
      </c>
      <c r="AU25">
        <v>0</v>
      </c>
      <c r="AV25">
        <v>0</v>
      </c>
      <c r="AW25">
        <v>0</v>
      </c>
      <c r="AX25">
        <v>41293</v>
      </c>
      <c r="AY25">
        <v>0</v>
      </c>
      <c r="AZ25">
        <v>0</v>
      </c>
      <c r="BA25">
        <v>1951</v>
      </c>
      <c r="BB25">
        <v>0</v>
      </c>
      <c r="BC25">
        <v>0</v>
      </c>
      <c r="BD25">
        <v>0</v>
      </c>
      <c r="BE25">
        <v>2132</v>
      </c>
      <c r="BF25">
        <v>2804</v>
      </c>
      <c r="BG25">
        <v>5527</v>
      </c>
      <c r="BH25">
        <v>0</v>
      </c>
      <c r="BI25">
        <v>0</v>
      </c>
      <c r="BJ25">
        <v>347</v>
      </c>
      <c r="BK25">
        <v>0</v>
      </c>
      <c r="BL25">
        <v>16623</v>
      </c>
      <c r="BM25">
        <v>3324</v>
      </c>
      <c r="BN25">
        <v>3092</v>
      </c>
      <c r="BO25">
        <v>34743</v>
      </c>
      <c r="BP25">
        <v>65317</v>
      </c>
      <c r="BQ25">
        <v>13856</v>
      </c>
      <c r="BR25">
        <v>14104</v>
      </c>
      <c r="BS25">
        <v>0</v>
      </c>
      <c r="BT25">
        <v>0</v>
      </c>
      <c r="BU25">
        <v>201485</v>
      </c>
      <c r="BV25">
        <v>0</v>
      </c>
      <c r="BW25">
        <v>0</v>
      </c>
      <c r="BX25">
        <v>0</v>
      </c>
      <c r="BY25">
        <v>0</v>
      </c>
      <c r="BZ25">
        <v>689</v>
      </c>
      <c r="CA25">
        <v>0</v>
      </c>
      <c r="CB25">
        <v>0</v>
      </c>
      <c r="CC25">
        <v>0</v>
      </c>
      <c r="CD25">
        <v>0</v>
      </c>
      <c r="CE25">
        <v>12000</v>
      </c>
      <c r="CF25">
        <v>0</v>
      </c>
      <c r="CG25">
        <v>11641</v>
      </c>
      <c r="CH25">
        <v>0</v>
      </c>
      <c r="CI25">
        <v>8558</v>
      </c>
      <c r="CJ25">
        <v>493</v>
      </c>
      <c r="CK25">
        <v>8879</v>
      </c>
    </row>
    <row r="26" spans="1:89" x14ac:dyDescent="0.35">
      <c r="A26" t="s">
        <v>475</v>
      </c>
      <c r="B26">
        <f t="shared" si="0"/>
        <v>47</v>
      </c>
      <c r="C26">
        <f t="shared" si="1"/>
        <v>5516</v>
      </c>
      <c r="D26">
        <f t="shared" si="2"/>
        <v>38459</v>
      </c>
      <c r="E26">
        <f t="shared" si="3"/>
        <v>128</v>
      </c>
      <c r="F26">
        <f t="shared" si="4"/>
        <v>5000</v>
      </c>
      <c r="G26">
        <f t="shared" si="5"/>
        <v>1552</v>
      </c>
      <c r="H26">
        <f t="shared" si="6"/>
        <v>0</v>
      </c>
      <c r="I26">
        <f t="shared" si="7"/>
        <v>0</v>
      </c>
      <c r="J26">
        <f t="shared" si="8"/>
        <v>0</v>
      </c>
      <c r="K26">
        <f t="shared" si="9"/>
        <v>7247</v>
      </c>
      <c r="L26">
        <f t="shared" si="10"/>
        <v>68</v>
      </c>
      <c r="M26">
        <f t="shared" si="11"/>
        <v>10981</v>
      </c>
      <c r="N26">
        <f t="shared" si="12"/>
        <v>23797</v>
      </c>
      <c r="O26">
        <f t="shared" si="13"/>
        <v>8970</v>
      </c>
      <c r="P26">
        <f t="shared" si="14"/>
        <v>16933</v>
      </c>
      <c r="Q26">
        <f t="shared" si="15"/>
        <v>0</v>
      </c>
      <c r="R26">
        <f t="shared" si="16"/>
        <v>11973</v>
      </c>
      <c r="S26">
        <f t="shared" si="17"/>
        <v>5226</v>
      </c>
      <c r="T26">
        <f t="shared" si="18"/>
        <v>2099</v>
      </c>
      <c r="U26">
        <f t="shared" si="19"/>
        <v>11383</v>
      </c>
      <c r="V26">
        <f t="shared" si="20"/>
        <v>44022</v>
      </c>
      <c r="Z26" s="23">
        <v>16132</v>
      </c>
      <c r="AB26">
        <v>0</v>
      </c>
      <c r="AC26">
        <v>0</v>
      </c>
      <c r="AD26">
        <v>47</v>
      </c>
      <c r="AE26">
        <v>5516</v>
      </c>
      <c r="AF26">
        <v>0</v>
      </c>
      <c r="AG26">
        <v>18703</v>
      </c>
      <c r="AH26">
        <v>18128</v>
      </c>
      <c r="AI26">
        <v>21</v>
      </c>
      <c r="AJ26">
        <v>1380</v>
      </c>
      <c r="AK26">
        <v>227</v>
      </c>
      <c r="AL26">
        <v>128</v>
      </c>
      <c r="AM26">
        <v>0</v>
      </c>
      <c r="AN26">
        <v>0</v>
      </c>
      <c r="AO26">
        <v>0</v>
      </c>
      <c r="AP26">
        <v>5000</v>
      </c>
      <c r="AQ26">
        <v>0</v>
      </c>
      <c r="AR26">
        <v>0</v>
      </c>
      <c r="AS26">
        <v>1552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1050</v>
      </c>
      <c r="BE26">
        <v>0</v>
      </c>
      <c r="BF26">
        <v>6197</v>
      </c>
      <c r="BG26">
        <v>0</v>
      </c>
      <c r="BH26">
        <v>0</v>
      </c>
      <c r="BI26">
        <v>0</v>
      </c>
      <c r="BJ26">
        <v>68</v>
      </c>
      <c r="BK26">
        <v>0</v>
      </c>
      <c r="BL26">
        <v>0</v>
      </c>
      <c r="BM26">
        <v>0</v>
      </c>
      <c r="BN26">
        <v>10981</v>
      </c>
      <c r="BO26">
        <v>4173</v>
      </c>
      <c r="BP26">
        <v>21512</v>
      </c>
      <c r="BQ26">
        <v>-1888</v>
      </c>
      <c r="BR26">
        <v>8970</v>
      </c>
      <c r="BS26">
        <v>0</v>
      </c>
      <c r="BT26">
        <v>0</v>
      </c>
      <c r="BU26">
        <v>16933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12000</v>
      </c>
      <c r="CF26">
        <v>-27</v>
      </c>
      <c r="CG26">
        <v>5226</v>
      </c>
      <c r="CH26">
        <v>0</v>
      </c>
      <c r="CI26">
        <v>798</v>
      </c>
      <c r="CJ26">
        <v>1132</v>
      </c>
      <c r="CK26">
        <v>169</v>
      </c>
    </row>
    <row r="27" spans="1:89" x14ac:dyDescent="0.35">
      <c r="A27" t="s">
        <v>24</v>
      </c>
      <c r="B27">
        <f t="shared" si="0"/>
        <v>1080</v>
      </c>
      <c r="C27">
        <f t="shared" si="1"/>
        <v>5693</v>
      </c>
      <c r="D27">
        <f t="shared" si="2"/>
        <v>101242</v>
      </c>
      <c r="E27">
        <f t="shared" si="3"/>
        <v>807</v>
      </c>
      <c r="F27">
        <f t="shared" si="4"/>
        <v>2439</v>
      </c>
      <c r="G27">
        <f t="shared" si="5"/>
        <v>3767</v>
      </c>
      <c r="H27">
        <f t="shared" si="6"/>
        <v>0</v>
      </c>
      <c r="I27">
        <f t="shared" si="7"/>
        <v>2703</v>
      </c>
      <c r="J27">
        <f t="shared" si="8"/>
        <v>82</v>
      </c>
      <c r="K27">
        <f t="shared" si="9"/>
        <v>8063</v>
      </c>
      <c r="L27">
        <f t="shared" si="10"/>
        <v>14690</v>
      </c>
      <c r="M27">
        <f t="shared" si="11"/>
        <v>7759</v>
      </c>
      <c r="N27">
        <f t="shared" si="12"/>
        <v>93562</v>
      </c>
      <c r="O27">
        <f t="shared" si="13"/>
        <v>15041</v>
      </c>
      <c r="P27">
        <f t="shared" si="14"/>
        <v>22289</v>
      </c>
      <c r="Q27">
        <f t="shared" si="15"/>
        <v>1</v>
      </c>
      <c r="R27">
        <f t="shared" si="16"/>
        <v>1620</v>
      </c>
      <c r="S27">
        <f t="shared" si="17"/>
        <v>8354</v>
      </c>
      <c r="T27">
        <f t="shared" si="18"/>
        <v>7458</v>
      </c>
      <c r="U27">
        <f t="shared" si="19"/>
        <v>3004</v>
      </c>
      <c r="V27">
        <f t="shared" si="20"/>
        <v>108015</v>
      </c>
      <c r="Z27" s="23">
        <v>35966</v>
      </c>
      <c r="AB27">
        <v>0</v>
      </c>
      <c r="AC27">
        <v>130</v>
      </c>
      <c r="AD27">
        <v>950</v>
      </c>
      <c r="AE27">
        <v>5693</v>
      </c>
      <c r="AF27">
        <v>325</v>
      </c>
      <c r="AG27">
        <v>27030</v>
      </c>
      <c r="AH27">
        <v>71269</v>
      </c>
      <c r="AI27">
        <v>128</v>
      </c>
      <c r="AJ27">
        <v>380</v>
      </c>
      <c r="AK27">
        <v>2110</v>
      </c>
      <c r="AL27">
        <v>807</v>
      </c>
      <c r="AM27">
        <v>0</v>
      </c>
      <c r="AN27">
        <v>0</v>
      </c>
      <c r="AO27">
        <v>696</v>
      </c>
      <c r="AP27">
        <v>1743</v>
      </c>
      <c r="AQ27">
        <v>0</v>
      </c>
      <c r="AR27">
        <v>0</v>
      </c>
      <c r="AS27">
        <v>3767</v>
      </c>
      <c r="AT27">
        <v>0</v>
      </c>
      <c r="AU27">
        <v>0</v>
      </c>
      <c r="AV27">
        <v>0</v>
      </c>
      <c r="AW27">
        <v>0</v>
      </c>
      <c r="AX27">
        <v>2703</v>
      </c>
      <c r="AY27">
        <v>82</v>
      </c>
      <c r="AZ27">
        <v>0</v>
      </c>
      <c r="BA27">
        <v>6828</v>
      </c>
      <c r="BB27">
        <v>0</v>
      </c>
      <c r="BC27">
        <v>0</v>
      </c>
      <c r="BD27">
        <v>0</v>
      </c>
      <c r="BE27">
        <v>0</v>
      </c>
      <c r="BF27">
        <v>1235</v>
      </c>
      <c r="BG27">
        <v>13009</v>
      </c>
      <c r="BH27">
        <v>0</v>
      </c>
      <c r="BI27">
        <v>0</v>
      </c>
      <c r="BJ27">
        <v>1681</v>
      </c>
      <c r="BK27">
        <v>0</v>
      </c>
      <c r="BL27">
        <v>488</v>
      </c>
      <c r="BM27">
        <v>0</v>
      </c>
      <c r="BN27">
        <v>7271</v>
      </c>
      <c r="BO27">
        <v>3504</v>
      </c>
      <c r="BP27">
        <v>81630</v>
      </c>
      <c r="BQ27">
        <v>8428</v>
      </c>
      <c r="BR27">
        <v>15041</v>
      </c>
      <c r="BS27">
        <v>0</v>
      </c>
      <c r="BT27">
        <v>0</v>
      </c>
      <c r="BU27">
        <v>22289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1</v>
      </c>
      <c r="CB27">
        <v>0</v>
      </c>
      <c r="CC27">
        <v>0</v>
      </c>
      <c r="CD27">
        <v>0</v>
      </c>
      <c r="CE27">
        <v>0</v>
      </c>
      <c r="CF27">
        <v>1620</v>
      </c>
      <c r="CG27">
        <v>8354</v>
      </c>
      <c r="CH27">
        <v>0</v>
      </c>
      <c r="CI27">
        <v>3781</v>
      </c>
      <c r="CJ27">
        <v>0</v>
      </c>
      <c r="CK27">
        <v>3677</v>
      </c>
    </row>
    <row r="28" spans="1:89" x14ac:dyDescent="0.35">
      <c r="A28" t="s">
        <v>25</v>
      </c>
      <c r="B28">
        <f t="shared" si="0"/>
        <v>5418</v>
      </c>
      <c r="C28">
        <f t="shared" si="1"/>
        <v>1712</v>
      </c>
      <c r="D28">
        <f t="shared" si="2"/>
        <v>15846</v>
      </c>
      <c r="E28">
        <f t="shared" si="3"/>
        <v>302</v>
      </c>
      <c r="F28">
        <f t="shared" si="4"/>
        <v>626</v>
      </c>
      <c r="G28">
        <f t="shared" si="5"/>
        <v>911</v>
      </c>
      <c r="H28">
        <f t="shared" si="6"/>
        <v>1907</v>
      </c>
      <c r="I28">
        <f t="shared" si="7"/>
        <v>-388</v>
      </c>
      <c r="J28">
        <f t="shared" si="8"/>
        <v>0</v>
      </c>
      <c r="K28">
        <f t="shared" si="9"/>
        <v>3434</v>
      </c>
      <c r="L28">
        <f t="shared" si="10"/>
        <v>5887</v>
      </c>
      <c r="M28">
        <f t="shared" si="11"/>
        <v>2482</v>
      </c>
      <c r="N28">
        <f t="shared" si="12"/>
        <v>19947</v>
      </c>
      <c r="O28">
        <f t="shared" si="13"/>
        <v>8628</v>
      </c>
      <c r="P28">
        <f t="shared" si="14"/>
        <v>4022</v>
      </c>
      <c r="Q28">
        <f t="shared" si="15"/>
        <v>0</v>
      </c>
      <c r="R28">
        <f t="shared" si="16"/>
        <v>0</v>
      </c>
      <c r="S28">
        <f t="shared" si="17"/>
        <v>3184</v>
      </c>
      <c r="T28">
        <f t="shared" si="18"/>
        <v>2357</v>
      </c>
      <c r="U28">
        <f t="shared" si="19"/>
        <v>-5684</v>
      </c>
      <c r="V28">
        <f t="shared" si="20"/>
        <v>22976</v>
      </c>
      <c r="Z28" s="23">
        <v>13449</v>
      </c>
      <c r="AB28">
        <v>0</v>
      </c>
      <c r="AC28">
        <v>0</v>
      </c>
      <c r="AD28">
        <v>5418</v>
      </c>
      <c r="AE28">
        <v>1712</v>
      </c>
      <c r="AF28">
        <v>0</v>
      </c>
      <c r="AG28">
        <v>6787</v>
      </c>
      <c r="AH28">
        <v>7618</v>
      </c>
      <c r="AI28">
        <v>198</v>
      </c>
      <c r="AJ28">
        <v>922</v>
      </c>
      <c r="AK28">
        <v>321</v>
      </c>
      <c r="AL28">
        <v>302</v>
      </c>
      <c r="AM28">
        <v>0</v>
      </c>
      <c r="AN28">
        <v>0</v>
      </c>
      <c r="AO28">
        <v>22</v>
      </c>
      <c r="AP28">
        <v>0</v>
      </c>
      <c r="AQ28">
        <v>604</v>
      </c>
      <c r="AR28">
        <v>0</v>
      </c>
      <c r="AS28">
        <v>911</v>
      </c>
      <c r="AT28">
        <v>0</v>
      </c>
      <c r="AU28">
        <v>0</v>
      </c>
      <c r="AV28">
        <v>1907</v>
      </c>
      <c r="AW28">
        <v>0</v>
      </c>
      <c r="AX28">
        <v>-388</v>
      </c>
      <c r="AY28">
        <v>0</v>
      </c>
      <c r="AZ28">
        <v>0</v>
      </c>
      <c r="BA28">
        <v>2963</v>
      </c>
      <c r="BB28">
        <v>0</v>
      </c>
      <c r="BC28">
        <v>0</v>
      </c>
      <c r="BD28">
        <v>0</v>
      </c>
      <c r="BE28">
        <v>0</v>
      </c>
      <c r="BF28">
        <v>471</v>
      </c>
      <c r="BG28">
        <v>5208</v>
      </c>
      <c r="BH28">
        <v>0</v>
      </c>
      <c r="BI28">
        <v>0</v>
      </c>
      <c r="BJ28">
        <v>679</v>
      </c>
      <c r="BK28">
        <v>0</v>
      </c>
      <c r="BL28">
        <v>0</v>
      </c>
      <c r="BM28">
        <v>2432</v>
      </c>
      <c r="BN28">
        <v>50</v>
      </c>
      <c r="BO28">
        <v>1689</v>
      </c>
      <c r="BP28">
        <v>16819</v>
      </c>
      <c r="BQ28">
        <v>1439</v>
      </c>
      <c r="BR28">
        <v>8628</v>
      </c>
      <c r="BS28">
        <v>0</v>
      </c>
      <c r="BT28">
        <v>0</v>
      </c>
      <c r="BU28">
        <v>4022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3184</v>
      </c>
      <c r="CH28">
        <v>0</v>
      </c>
      <c r="CI28">
        <v>1462</v>
      </c>
      <c r="CJ28">
        <v>0</v>
      </c>
      <c r="CK28">
        <v>895</v>
      </c>
    </row>
    <row r="29" spans="1:89" x14ac:dyDescent="0.35">
      <c r="A29" t="s">
        <v>26</v>
      </c>
      <c r="B29">
        <f t="shared" si="0"/>
        <v>4918</v>
      </c>
      <c r="C29">
        <f t="shared" si="1"/>
        <v>3146</v>
      </c>
      <c r="D29">
        <f t="shared" si="2"/>
        <v>75317</v>
      </c>
      <c r="E29">
        <f t="shared" si="3"/>
        <v>0</v>
      </c>
      <c r="F29">
        <f t="shared" si="4"/>
        <v>1031</v>
      </c>
      <c r="G29">
        <f t="shared" si="5"/>
        <v>3341</v>
      </c>
      <c r="H29">
        <f t="shared" si="6"/>
        <v>4385</v>
      </c>
      <c r="I29">
        <f t="shared" si="7"/>
        <v>212</v>
      </c>
      <c r="J29">
        <f t="shared" si="8"/>
        <v>0</v>
      </c>
      <c r="K29">
        <f t="shared" si="9"/>
        <v>19825</v>
      </c>
      <c r="L29">
        <f t="shared" si="10"/>
        <v>530</v>
      </c>
      <c r="M29">
        <f t="shared" si="11"/>
        <v>70</v>
      </c>
      <c r="N29">
        <f t="shared" si="12"/>
        <v>58212</v>
      </c>
      <c r="O29">
        <f t="shared" si="13"/>
        <v>10374</v>
      </c>
      <c r="P29">
        <f t="shared" si="14"/>
        <v>31062</v>
      </c>
      <c r="Q29">
        <f t="shared" si="15"/>
        <v>0</v>
      </c>
      <c r="R29">
        <f t="shared" si="16"/>
        <v>0</v>
      </c>
      <c r="S29">
        <f t="shared" si="17"/>
        <v>5869</v>
      </c>
      <c r="T29">
        <f t="shared" si="18"/>
        <v>7259</v>
      </c>
      <c r="U29">
        <f t="shared" si="19"/>
        <v>15008</v>
      </c>
      <c r="V29">
        <f t="shared" si="20"/>
        <v>83381</v>
      </c>
      <c r="Z29" s="23">
        <v>35420</v>
      </c>
      <c r="AB29">
        <v>0</v>
      </c>
      <c r="AC29">
        <v>0</v>
      </c>
      <c r="AD29">
        <v>4918</v>
      </c>
      <c r="AE29">
        <v>3146</v>
      </c>
      <c r="AF29">
        <v>0</v>
      </c>
      <c r="AG29">
        <v>7041</v>
      </c>
      <c r="AH29">
        <v>44471</v>
      </c>
      <c r="AI29">
        <v>0</v>
      </c>
      <c r="AJ29">
        <v>2284</v>
      </c>
      <c r="AK29">
        <v>21521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1031</v>
      </c>
      <c r="AR29">
        <v>0</v>
      </c>
      <c r="AS29">
        <v>3341</v>
      </c>
      <c r="AT29">
        <v>0</v>
      </c>
      <c r="AU29">
        <v>0</v>
      </c>
      <c r="AV29">
        <v>4385</v>
      </c>
      <c r="AW29">
        <v>0</v>
      </c>
      <c r="AX29">
        <v>212</v>
      </c>
      <c r="AY29">
        <v>0</v>
      </c>
      <c r="AZ29">
        <v>0</v>
      </c>
      <c r="BA29">
        <v>10195</v>
      </c>
      <c r="BB29">
        <v>0</v>
      </c>
      <c r="BC29">
        <v>0</v>
      </c>
      <c r="BD29">
        <v>5162</v>
      </c>
      <c r="BE29">
        <v>0</v>
      </c>
      <c r="BF29">
        <v>4468</v>
      </c>
      <c r="BG29">
        <v>0</v>
      </c>
      <c r="BH29">
        <v>0</v>
      </c>
      <c r="BI29">
        <v>0</v>
      </c>
      <c r="BJ29">
        <v>530</v>
      </c>
      <c r="BK29">
        <v>0</v>
      </c>
      <c r="BL29">
        <v>0</v>
      </c>
      <c r="BM29">
        <v>0</v>
      </c>
      <c r="BN29">
        <v>70</v>
      </c>
      <c r="BO29">
        <v>26346</v>
      </c>
      <c r="BP29">
        <v>24028</v>
      </c>
      <c r="BQ29">
        <v>7838</v>
      </c>
      <c r="BR29">
        <v>10374</v>
      </c>
      <c r="BS29">
        <v>0</v>
      </c>
      <c r="BT29">
        <v>0</v>
      </c>
      <c r="BU29">
        <v>31062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5869</v>
      </c>
      <c r="CH29">
        <v>0</v>
      </c>
      <c r="CI29">
        <v>4633</v>
      </c>
      <c r="CJ29">
        <v>0</v>
      </c>
      <c r="CK29">
        <v>2626</v>
      </c>
    </row>
    <row r="30" spans="1:89" x14ac:dyDescent="0.35">
      <c r="A30" t="s">
        <v>27</v>
      </c>
      <c r="B30">
        <f t="shared" si="0"/>
        <v>56</v>
      </c>
      <c r="C30">
        <f t="shared" si="1"/>
        <v>1433</v>
      </c>
      <c r="D30">
        <f t="shared" si="2"/>
        <v>50158</v>
      </c>
      <c r="E30">
        <f t="shared" si="3"/>
        <v>185</v>
      </c>
      <c r="F30">
        <f t="shared" si="4"/>
        <v>0</v>
      </c>
      <c r="G30">
        <f t="shared" si="5"/>
        <v>770</v>
      </c>
      <c r="H30">
        <f t="shared" si="6"/>
        <v>0</v>
      </c>
      <c r="I30">
        <f t="shared" si="7"/>
        <v>9323</v>
      </c>
      <c r="J30">
        <f t="shared" si="8"/>
        <v>0</v>
      </c>
      <c r="K30">
        <f t="shared" si="9"/>
        <v>15004</v>
      </c>
      <c r="L30">
        <f t="shared" si="10"/>
        <v>375</v>
      </c>
      <c r="M30">
        <f t="shared" si="11"/>
        <v>1274</v>
      </c>
      <c r="N30">
        <f t="shared" si="12"/>
        <v>28345</v>
      </c>
      <c r="O30">
        <f t="shared" si="13"/>
        <v>9012</v>
      </c>
      <c r="P30">
        <f t="shared" si="14"/>
        <v>27925</v>
      </c>
      <c r="Q30">
        <f t="shared" si="15"/>
        <v>150</v>
      </c>
      <c r="R30">
        <f t="shared" si="16"/>
        <v>3000</v>
      </c>
      <c r="S30">
        <f t="shared" si="17"/>
        <v>7873</v>
      </c>
      <c r="T30">
        <f t="shared" si="18"/>
        <v>2273</v>
      </c>
      <c r="U30">
        <f t="shared" si="19"/>
        <v>23798</v>
      </c>
      <c r="V30">
        <f t="shared" si="20"/>
        <v>51647</v>
      </c>
      <c r="Z30" s="23">
        <v>19092</v>
      </c>
      <c r="AB30">
        <v>0</v>
      </c>
      <c r="AC30">
        <v>0</v>
      </c>
      <c r="AD30">
        <v>56</v>
      </c>
      <c r="AE30">
        <v>1433</v>
      </c>
      <c r="AF30">
        <v>16</v>
      </c>
      <c r="AG30">
        <v>20695</v>
      </c>
      <c r="AH30">
        <v>25976</v>
      </c>
      <c r="AI30">
        <v>138</v>
      </c>
      <c r="AJ30">
        <v>1714</v>
      </c>
      <c r="AK30">
        <v>1619</v>
      </c>
      <c r="AL30">
        <v>185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770</v>
      </c>
      <c r="AT30">
        <v>0</v>
      </c>
      <c r="AU30">
        <v>0</v>
      </c>
      <c r="AV30">
        <v>0</v>
      </c>
      <c r="AW30">
        <v>0</v>
      </c>
      <c r="AX30">
        <v>9323</v>
      </c>
      <c r="AY30">
        <v>0</v>
      </c>
      <c r="AZ30">
        <v>0</v>
      </c>
      <c r="BA30">
        <v>8638</v>
      </c>
      <c r="BB30">
        <v>0</v>
      </c>
      <c r="BC30">
        <v>0</v>
      </c>
      <c r="BD30">
        <v>2289</v>
      </c>
      <c r="BE30">
        <v>0</v>
      </c>
      <c r="BF30">
        <v>4077</v>
      </c>
      <c r="BG30">
        <v>0</v>
      </c>
      <c r="BH30">
        <v>0</v>
      </c>
      <c r="BI30">
        <v>0</v>
      </c>
      <c r="BJ30">
        <v>375</v>
      </c>
      <c r="BK30">
        <v>0</v>
      </c>
      <c r="BL30">
        <v>0</v>
      </c>
      <c r="BM30">
        <v>0</v>
      </c>
      <c r="BN30">
        <v>1274</v>
      </c>
      <c r="BO30">
        <v>12098</v>
      </c>
      <c r="BP30">
        <v>12441</v>
      </c>
      <c r="BQ30">
        <v>3806</v>
      </c>
      <c r="BR30">
        <v>9012</v>
      </c>
      <c r="BS30">
        <v>0</v>
      </c>
      <c r="BT30">
        <v>0</v>
      </c>
      <c r="BU30">
        <v>27925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150</v>
      </c>
      <c r="CB30">
        <v>0</v>
      </c>
      <c r="CC30">
        <v>0</v>
      </c>
      <c r="CD30">
        <v>0</v>
      </c>
      <c r="CE30">
        <v>3000</v>
      </c>
      <c r="CF30">
        <v>0</v>
      </c>
      <c r="CG30">
        <v>7873</v>
      </c>
      <c r="CH30">
        <v>0</v>
      </c>
      <c r="CI30">
        <v>2027</v>
      </c>
      <c r="CJ30">
        <v>24</v>
      </c>
      <c r="CK30">
        <v>222</v>
      </c>
    </row>
    <row r="31" spans="1:89" x14ac:dyDescent="0.35">
      <c r="A31" t="s">
        <v>28</v>
      </c>
      <c r="B31">
        <f t="shared" si="0"/>
        <v>86</v>
      </c>
      <c r="C31">
        <f t="shared" si="1"/>
        <v>39677</v>
      </c>
      <c r="D31">
        <f t="shared" si="2"/>
        <v>18114</v>
      </c>
      <c r="E31">
        <f t="shared" si="3"/>
        <v>709</v>
      </c>
      <c r="F31">
        <f t="shared" si="4"/>
        <v>631</v>
      </c>
      <c r="G31">
        <f t="shared" si="5"/>
        <v>65</v>
      </c>
      <c r="H31">
        <f t="shared" si="6"/>
        <v>0</v>
      </c>
      <c r="I31">
        <f t="shared" si="7"/>
        <v>85</v>
      </c>
      <c r="J31">
        <f t="shared" si="8"/>
        <v>0</v>
      </c>
      <c r="K31">
        <f t="shared" si="9"/>
        <v>4659</v>
      </c>
      <c r="L31">
        <f t="shared" si="10"/>
        <v>3570</v>
      </c>
      <c r="M31">
        <f t="shared" si="11"/>
        <v>1743</v>
      </c>
      <c r="N31">
        <f t="shared" si="12"/>
        <v>14639</v>
      </c>
      <c r="O31">
        <f t="shared" si="13"/>
        <v>2852</v>
      </c>
      <c r="P31">
        <f t="shared" si="14"/>
        <v>38528</v>
      </c>
      <c r="Q31">
        <f t="shared" si="15"/>
        <v>15</v>
      </c>
      <c r="R31">
        <f t="shared" si="16"/>
        <v>5500</v>
      </c>
      <c r="S31">
        <f t="shared" si="17"/>
        <v>5221</v>
      </c>
      <c r="T31">
        <f t="shared" si="18"/>
        <v>2584</v>
      </c>
      <c r="U31">
        <f t="shared" si="19"/>
        <v>41180</v>
      </c>
      <c r="V31">
        <f t="shared" si="20"/>
        <v>57877</v>
      </c>
      <c r="Z31" s="23">
        <v>13119</v>
      </c>
      <c r="AB31">
        <v>0</v>
      </c>
      <c r="AC31">
        <v>86</v>
      </c>
      <c r="AD31">
        <v>0</v>
      </c>
      <c r="AE31">
        <v>39677</v>
      </c>
      <c r="AF31">
        <v>0</v>
      </c>
      <c r="AG31">
        <v>4380</v>
      </c>
      <c r="AH31">
        <v>7336</v>
      </c>
      <c r="AI31">
        <v>268</v>
      </c>
      <c r="AJ31">
        <v>114</v>
      </c>
      <c r="AK31">
        <v>6016</v>
      </c>
      <c r="AL31">
        <v>87</v>
      </c>
      <c r="AM31">
        <v>0</v>
      </c>
      <c r="AN31">
        <v>622</v>
      </c>
      <c r="AO31">
        <v>0</v>
      </c>
      <c r="AP31">
        <v>631</v>
      </c>
      <c r="AQ31">
        <v>0</v>
      </c>
      <c r="AR31">
        <v>0</v>
      </c>
      <c r="AS31">
        <v>65</v>
      </c>
      <c r="AT31">
        <v>0</v>
      </c>
      <c r="AU31">
        <v>0</v>
      </c>
      <c r="AV31">
        <v>0</v>
      </c>
      <c r="AW31">
        <v>0</v>
      </c>
      <c r="AX31">
        <v>85</v>
      </c>
      <c r="AY31">
        <v>0</v>
      </c>
      <c r="AZ31">
        <v>0</v>
      </c>
      <c r="BA31">
        <v>2601</v>
      </c>
      <c r="BB31">
        <v>0</v>
      </c>
      <c r="BC31">
        <v>0</v>
      </c>
      <c r="BD31">
        <v>0</v>
      </c>
      <c r="BE31">
        <v>0</v>
      </c>
      <c r="BF31">
        <v>2058</v>
      </c>
      <c r="BG31">
        <v>3284</v>
      </c>
      <c r="BH31">
        <v>0</v>
      </c>
      <c r="BI31">
        <v>0</v>
      </c>
      <c r="BJ31">
        <v>286</v>
      </c>
      <c r="BK31">
        <v>0</v>
      </c>
      <c r="BL31">
        <v>227</v>
      </c>
      <c r="BM31">
        <v>0</v>
      </c>
      <c r="BN31">
        <v>1516</v>
      </c>
      <c r="BO31">
        <v>10327</v>
      </c>
      <c r="BP31">
        <v>4312</v>
      </c>
      <c r="BQ31">
        <v>0</v>
      </c>
      <c r="BR31">
        <v>2852</v>
      </c>
      <c r="BS31">
        <v>0</v>
      </c>
      <c r="BT31">
        <v>0</v>
      </c>
      <c r="BU31">
        <v>38528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15</v>
      </c>
      <c r="CB31">
        <v>0</v>
      </c>
      <c r="CC31">
        <v>0</v>
      </c>
      <c r="CD31">
        <v>0</v>
      </c>
      <c r="CE31">
        <v>5500</v>
      </c>
      <c r="CF31">
        <v>0</v>
      </c>
      <c r="CG31">
        <v>5221</v>
      </c>
      <c r="CH31">
        <v>0</v>
      </c>
      <c r="CI31">
        <v>2121</v>
      </c>
      <c r="CJ31">
        <v>0</v>
      </c>
      <c r="CK31">
        <v>463</v>
      </c>
    </row>
    <row r="32" spans="1:89" x14ac:dyDescent="0.35">
      <c r="A32" t="s">
        <v>29</v>
      </c>
      <c r="B32">
        <f t="shared" si="0"/>
        <v>0</v>
      </c>
      <c r="C32">
        <f t="shared" si="1"/>
        <v>1956</v>
      </c>
      <c r="D32">
        <f t="shared" si="2"/>
        <v>102011</v>
      </c>
      <c r="E32">
        <f t="shared" si="3"/>
        <v>504</v>
      </c>
      <c r="F32">
        <f t="shared" si="4"/>
        <v>1226</v>
      </c>
      <c r="G32">
        <f t="shared" si="5"/>
        <v>2977</v>
      </c>
      <c r="H32">
        <f t="shared" si="6"/>
        <v>1281</v>
      </c>
      <c r="I32">
        <f t="shared" si="7"/>
        <v>-979</v>
      </c>
      <c r="J32">
        <f t="shared" si="8"/>
        <v>1045</v>
      </c>
      <c r="K32">
        <f t="shared" si="9"/>
        <v>13615</v>
      </c>
      <c r="L32">
        <f t="shared" si="10"/>
        <v>31828</v>
      </c>
      <c r="M32">
        <f t="shared" si="11"/>
        <v>11170</v>
      </c>
      <c r="N32">
        <f t="shared" si="12"/>
        <v>50265</v>
      </c>
      <c r="O32">
        <f t="shared" si="13"/>
        <v>10914</v>
      </c>
      <c r="P32">
        <f t="shared" si="14"/>
        <v>90369</v>
      </c>
      <c r="Q32">
        <f t="shared" si="15"/>
        <v>67</v>
      </c>
      <c r="R32">
        <f t="shared" si="16"/>
        <v>514</v>
      </c>
      <c r="S32">
        <f t="shared" si="17"/>
        <v>5149</v>
      </c>
      <c r="T32">
        <f t="shared" si="18"/>
        <v>9356</v>
      </c>
      <c r="U32">
        <f t="shared" si="19"/>
        <v>43358</v>
      </c>
      <c r="V32">
        <f t="shared" si="20"/>
        <v>103967</v>
      </c>
      <c r="Z32" s="23">
        <v>30138</v>
      </c>
      <c r="AB32">
        <v>0</v>
      </c>
      <c r="AC32">
        <v>0</v>
      </c>
      <c r="AD32">
        <v>0</v>
      </c>
      <c r="AE32">
        <v>1956</v>
      </c>
      <c r="AF32">
        <v>1</v>
      </c>
      <c r="AG32">
        <v>19787</v>
      </c>
      <c r="AH32">
        <v>76355</v>
      </c>
      <c r="AI32">
        <v>249</v>
      </c>
      <c r="AJ32">
        <v>2826</v>
      </c>
      <c r="AK32">
        <v>2793</v>
      </c>
      <c r="AL32">
        <v>504</v>
      </c>
      <c r="AM32">
        <v>0</v>
      </c>
      <c r="AN32">
        <v>0</v>
      </c>
      <c r="AO32">
        <v>1226</v>
      </c>
      <c r="AP32">
        <v>0</v>
      </c>
      <c r="AQ32">
        <v>0</v>
      </c>
      <c r="AR32">
        <v>0</v>
      </c>
      <c r="AS32">
        <v>2977</v>
      </c>
      <c r="AT32">
        <v>0</v>
      </c>
      <c r="AU32">
        <v>0</v>
      </c>
      <c r="AV32">
        <v>1281</v>
      </c>
      <c r="AW32">
        <v>0</v>
      </c>
      <c r="AX32">
        <v>-979</v>
      </c>
      <c r="AY32">
        <v>1045</v>
      </c>
      <c r="AZ32">
        <v>0</v>
      </c>
      <c r="BA32">
        <v>10762</v>
      </c>
      <c r="BB32">
        <v>0</v>
      </c>
      <c r="BC32">
        <v>0</v>
      </c>
      <c r="BD32">
        <v>0</v>
      </c>
      <c r="BE32">
        <v>0</v>
      </c>
      <c r="BF32">
        <v>2853</v>
      </c>
      <c r="BG32">
        <v>31823</v>
      </c>
      <c r="BH32">
        <v>0</v>
      </c>
      <c r="BI32">
        <v>0</v>
      </c>
      <c r="BJ32">
        <v>5</v>
      </c>
      <c r="BK32">
        <v>0</v>
      </c>
      <c r="BL32">
        <v>32</v>
      </c>
      <c r="BM32">
        <v>0</v>
      </c>
      <c r="BN32">
        <v>11138</v>
      </c>
      <c r="BO32">
        <v>47929</v>
      </c>
      <c r="BP32">
        <v>1047</v>
      </c>
      <c r="BQ32">
        <v>1289</v>
      </c>
      <c r="BR32">
        <v>10914</v>
      </c>
      <c r="BS32">
        <v>0</v>
      </c>
      <c r="BT32">
        <v>0</v>
      </c>
      <c r="BU32">
        <v>90369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67</v>
      </c>
      <c r="CB32">
        <v>0</v>
      </c>
      <c r="CC32">
        <v>0</v>
      </c>
      <c r="CD32">
        <v>0</v>
      </c>
      <c r="CE32">
        <v>0</v>
      </c>
      <c r="CF32">
        <v>514</v>
      </c>
      <c r="CG32">
        <v>5149</v>
      </c>
      <c r="CH32">
        <v>0</v>
      </c>
      <c r="CI32">
        <v>2261</v>
      </c>
      <c r="CJ32">
        <v>0</v>
      </c>
      <c r="CK32">
        <v>7095</v>
      </c>
    </row>
    <row r="33" spans="1:89" x14ac:dyDescent="0.35">
      <c r="A33" t="s">
        <v>30</v>
      </c>
      <c r="B33">
        <f t="shared" si="0"/>
        <v>1893</v>
      </c>
      <c r="C33">
        <f t="shared" si="1"/>
        <v>24607</v>
      </c>
      <c r="D33">
        <f t="shared" si="2"/>
        <v>261458</v>
      </c>
      <c r="E33">
        <f t="shared" si="3"/>
        <v>2311</v>
      </c>
      <c r="F33">
        <f t="shared" si="4"/>
        <v>0</v>
      </c>
      <c r="G33">
        <f t="shared" si="5"/>
        <v>1628</v>
      </c>
      <c r="H33">
        <f t="shared" si="6"/>
        <v>0</v>
      </c>
      <c r="I33">
        <f t="shared" si="7"/>
        <v>9152</v>
      </c>
      <c r="J33">
        <f t="shared" si="8"/>
        <v>5</v>
      </c>
      <c r="K33">
        <f t="shared" si="9"/>
        <v>34140</v>
      </c>
      <c r="L33">
        <f t="shared" si="10"/>
        <v>680</v>
      </c>
      <c r="M33">
        <f t="shared" si="11"/>
        <v>13459</v>
      </c>
      <c r="N33">
        <f t="shared" si="12"/>
        <v>75484</v>
      </c>
      <c r="O33">
        <f t="shared" si="13"/>
        <v>25264</v>
      </c>
      <c r="P33">
        <f t="shared" si="14"/>
        <v>188264</v>
      </c>
      <c r="Q33">
        <f t="shared" si="15"/>
        <v>572</v>
      </c>
      <c r="R33">
        <f t="shared" si="16"/>
        <v>12000</v>
      </c>
      <c r="S33">
        <f t="shared" si="17"/>
        <v>26792</v>
      </c>
      <c r="T33">
        <f t="shared" si="18"/>
        <v>20957</v>
      </c>
      <c r="U33">
        <f t="shared" si="19"/>
        <v>198678</v>
      </c>
      <c r="V33">
        <f t="shared" si="20"/>
        <v>287958</v>
      </c>
      <c r="Z33" s="23">
        <v>68864</v>
      </c>
      <c r="AB33">
        <v>0</v>
      </c>
      <c r="AC33">
        <v>1857</v>
      </c>
      <c r="AD33">
        <v>36</v>
      </c>
      <c r="AE33">
        <v>24607</v>
      </c>
      <c r="AF33">
        <v>1030</v>
      </c>
      <c r="AG33">
        <v>75697</v>
      </c>
      <c r="AH33">
        <v>175568</v>
      </c>
      <c r="AI33">
        <v>763</v>
      </c>
      <c r="AJ33">
        <v>4068</v>
      </c>
      <c r="AK33">
        <v>4332</v>
      </c>
      <c r="AL33">
        <v>508</v>
      </c>
      <c r="AM33">
        <v>1803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1628</v>
      </c>
      <c r="AT33">
        <v>0</v>
      </c>
      <c r="AU33">
        <v>0</v>
      </c>
      <c r="AV33">
        <v>0</v>
      </c>
      <c r="AW33">
        <v>0</v>
      </c>
      <c r="AX33">
        <v>9152</v>
      </c>
      <c r="AY33">
        <v>5</v>
      </c>
      <c r="AZ33">
        <v>0</v>
      </c>
      <c r="BA33">
        <v>16322</v>
      </c>
      <c r="BB33">
        <v>0</v>
      </c>
      <c r="BC33">
        <v>0</v>
      </c>
      <c r="BD33">
        <v>3823</v>
      </c>
      <c r="BE33">
        <v>1328</v>
      </c>
      <c r="BF33">
        <v>12667</v>
      </c>
      <c r="BG33">
        <v>0</v>
      </c>
      <c r="BH33">
        <v>0</v>
      </c>
      <c r="BI33">
        <v>0</v>
      </c>
      <c r="BJ33">
        <v>680</v>
      </c>
      <c r="BK33">
        <v>0</v>
      </c>
      <c r="BL33">
        <v>276</v>
      </c>
      <c r="BM33">
        <v>2688</v>
      </c>
      <c r="BN33">
        <v>10495</v>
      </c>
      <c r="BO33">
        <v>50363</v>
      </c>
      <c r="BP33">
        <v>0</v>
      </c>
      <c r="BQ33">
        <v>25121</v>
      </c>
      <c r="BR33">
        <v>25264</v>
      </c>
      <c r="BS33">
        <v>0</v>
      </c>
      <c r="BT33">
        <v>0</v>
      </c>
      <c r="BU33">
        <v>178264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572</v>
      </c>
      <c r="CB33">
        <v>10000</v>
      </c>
      <c r="CC33">
        <v>0</v>
      </c>
      <c r="CD33">
        <v>0</v>
      </c>
      <c r="CE33">
        <v>12000</v>
      </c>
      <c r="CF33">
        <v>0</v>
      </c>
      <c r="CG33">
        <v>26792</v>
      </c>
      <c r="CH33">
        <v>0</v>
      </c>
      <c r="CI33">
        <v>4106</v>
      </c>
      <c r="CJ33">
        <v>3722</v>
      </c>
      <c r="CK33">
        <v>13129</v>
      </c>
    </row>
    <row r="34" spans="1:89" x14ac:dyDescent="0.35">
      <c r="A34" t="s">
        <v>31</v>
      </c>
      <c r="B34">
        <f t="shared" si="0"/>
        <v>157</v>
      </c>
      <c r="C34">
        <f t="shared" si="1"/>
        <v>6646</v>
      </c>
      <c r="D34">
        <f t="shared" si="2"/>
        <v>103427</v>
      </c>
      <c r="E34">
        <f t="shared" si="3"/>
        <v>12547</v>
      </c>
      <c r="F34">
        <f t="shared" si="4"/>
        <v>30162</v>
      </c>
      <c r="G34">
        <f t="shared" si="5"/>
        <v>7166</v>
      </c>
      <c r="H34">
        <f t="shared" si="6"/>
        <v>0</v>
      </c>
      <c r="I34">
        <f t="shared" si="7"/>
        <v>1421</v>
      </c>
      <c r="J34">
        <f t="shared" si="8"/>
        <v>187</v>
      </c>
      <c r="K34">
        <f t="shared" si="9"/>
        <v>14295</v>
      </c>
      <c r="L34">
        <f t="shared" si="10"/>
        <v>403</v>
      </c>
      <c r="M34">
        <f t="shared" si="11"/>
        <v>13305</v>
      </c>
      <c r="N34">
        <f t="shared" si="12"/>
        <v>96572</v>
      </c>
      <c r="O34">
        <f t="shared" si="13"/>
        <v>13526</v>
      </c>
      <c r="P34">
        <f t="shared" si="14"/>
        <v>57559</v>
      </c>
      <c r="Q34">
        <f t="shared" si="15"/>
        <v>0</v>
      </c>
      <c r="R34">
        <f t="shared" si="16"/>
        <v>6</v>
      </c>
      <c r="S34">
        <f t="shared" si="17"/>
        <v>8912</v>
      </c>
      <c r="T34">
        <f t="shared" si="18"/>
        <v>13138</v>
      </c>
      <c r="U34">
        <f t="shared" si="19"/>
        <v>14284</v>
      </c>
      <c r="V34">
        <f t="shared" si="20"/>
        <v>110230</v>
      </c>
      <c r="Z34" s="23">
        <v>44022</v>
      </c>
      <c r="AB34">
        <v>0</v>
      </c>
      <c r="AC34">
        <v>157</v>
      </c>
      <c r="AD34">
        <v>0</v>
      </c>
      <c r="AE34">
        <v>6646</v>
      </c>
      <c r="AF34">
        <v>264</v>
      </c>
      <c r="AG34">
        <v>32873</v>
      </c>
      <c r="AH34">
        <v>64989</v>
      </c>
      <c r="AI34">
        <v>1668</v>
      </c>
      <c r="AJ34">
        <v>2273</v>
      </c>
      <c r="AK34">
        <v>1360</v>
      </c>
      <c r="AL34">
        <v>5148</v>
      </c>
      <c r="AM34">
        <v>72</v>
      </c>
      <c r="AN34">
        <v>7327</v>
      </c>
      <c r="AO34">
        <v>0</v>
      </c>
      <c r="AP34">
        <v>22802</v>
      </c>
      <c r="AQ34">
        <v>7360</v>
      </c>
      <c r="AR34">
        <v>2740</v>
      </c>
      <c r="AS34">
        <v>4426</v>
      </c>
      <c r="AT34">
        <v>0</v>
      </c>
      <c r="AU34">
        <v>0</v>
      </c>
      <c r="AV34">
        <v>0</v>
      </c>
      <c r="AW34">
        <v>0</v>
      </c>
      <c r="AX34">
        <v>1421</v>
      </c>
      <c r="AY34">
        <v>187</v>
      </c>
      <c r="AZ34">
        <v>0</v>
      </c>
      <c r="BA34">
        <v>8112</v>
      </c>
      <c r="BB34">
        <v>0</v>
      </c>
      <c r="BC34">
        <v>0</v>
      </c>
      <c r="BD34">
        <v>4736</v>
      </c>
      <c r="BE34">
        <v>0</v>
      </c>
      <c r="BF34">
        <v>1447</v>
      </c>
      <c r="BG34">
        <v>0</v>
      </c>
      <c r="BH34">
        <v>0</v>
      </c>
      <c r="BI34">
        <v>0</v>
      </c>
      <c r="BJ34">
        <v>403</v>
      </c>
      <c r="BK34">
        <v>86</v>
      </c>
      <c r="BL34">
        <v>6193</v>
      </c>
      <c r="BM34">
        <v>3951</v>
      </c>
      <c r="BN34">
        <v>3075</v>
      </c>
      <c r="BO34">
        <v>26320</v>
      </c>
      <c r="BP34">
        <v>62514</v>
      </c>
      <c r="BQ34">
        <v>7738</v>
      </c>
      <c r="BR34">
        <v>13526</v>
      </c>
      <c r="BS34">
        <v>0</v>
      </c>
      <c r="BT34">
        <v>0</v>
      </c>
      <c r="BU34">
        <v>57559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6</v>
      </c>
      <c r="CG34">
        <v>8912</v>
      </c>
      <c r="CH34">
        <v>42</v>
      </c>
      <c r="CI34">
        <v>5106</v>
      </c>
      <c r="CJ34">
        <v>4375</v>
      </c>
      <c r="CK34">
        <v>3615</v>
      </c>
    </row>
    <row r="35" spans="1:89" x14ac:dyDescent="0.35">
      <c r="A35" t="s">
        <v>32</v>
      </c>
      <c r="B35">
        <f t="shared" si="0"/>
        <v>0</v>
      </c>
      <c r="C35">
        <f t="shared" si="1"/>
        <v>5897</v>
      </c>
      <c r="D35">
        <f t="shared" si="2"/>
        <v>46334</v>
      </c>
      <c r="E35">
        <f t="shared" si="3"/>
        <v>55</v>
      </c>
      <c r="F35">
        <f t="shared" si="4"/>
        <v>1382</v>
      </c>
      <c r="G35">
        <f t="shared" si="5"/>
        <v>1437</v>
      </c>
      <c r="H35">
        <f t="shared" si="6"/>
        <v>134</v>
      </c>
      <c r="I35">
        <f t="shared" si="7"/>
        <v>6242</v>
      </c>
      <c r="J35">
        <f t="shared" si="8"/>
        <v>11</v>
      </c>
      <c r="K35">
        <f t="shared" si="9"/>
        <v>11336</v>
      </c>
      <c r="L35">
        <f t="shared" si="10"/>
        <v>27036</v>
      </c>
      <c r="M35">
        <f t="shared" si="11"/>
        <v>4389</v>
      </c>
      <c r="N35">
        <f t="shared" si="12"/>
        <v>55029</v>
      </c>
      <c r="O35">
        <f t="shared" si="13"/>
        <v>15508</v>
      </c>
      <c r="P35">
        <f t="shared" si="14"/>
        <v>18882</v>
      </c>
      <c r="Q35">
        <f t="shared" si="15"/>
        <v>138</v>
      </c>
      <c r="R35">
        <f t="shared" si="16"/>
        <v>134</v>
      </c>
      <c r="S35">
        <f t="shared" si="17"/>
        <v>4867</v>
      </c>
      <c r="T35">
        <f t="shared" si="18"/>
        <v>9697</v>
      </c>
      <c r="U35">
        <f t="shared" si="19"/>
        <v>-11996</v>
      </c>
      <c r="V35">
        <f t="shared" si="20"/>
        <v>52231</v>
      </c>
      <c r="Z35" s="23">
        <v>32263</v>
      </c>
      <c r="AB35">
        <v>0</v>
      </c>
      <c r="AC35">
        <v>0</v>
      </c>
      <c r="AD35">
        <v>0</v>
      </c>
      <c r="AE35">
        <v>5897</v>
      </c>
      <c r="AF35">
        <v>3</v>
      </c>
      <c r="AG35">
        <v>29558</v>
      </c>
      <c r="AH35">
        <v>13868</v>
      </c>
      <c r="AI35">
        <v>212</v>
      </c>
      <c r="AJ35">
        <v>421</v>
      </c>
      <c r="AK35">
        <v>2272</v>
      </c>
      <c r="AL35">
        <v>55</v>
      </c>
      <c r="AM35">
        <v>0</v>
      </c>
      <c r="AN35">
        <v>0</v>
      </c>
      <c r="AO35">
        <v>1382</v>
      </c>
      <c r="AP35">
        <v>0</v>
      </c>
      <c r="AQ35">
        <v>0</v>
      </c>
      <c r="AR35">
        <v>0</v>
      </c>
      <c r="AS35">
        <v>1437</v>
      </c>
      <c r="AT35">
        <v>0</v>
      </c>
      <c r="AU35">
        <v>0</v>
      </c>
      <c r="AV35">
        <v>134</v>
      </c>
      <c r="AW35">
        <v>0</v>
      </c>
      <c r="AX35">
        <v>6242</v>
      </c>
      <c r="AY35">
        <v>11</v>
      </c>
      <c r="AZ35">
        <v>0</v>
      </c>
      <c r="BA35">
        <v>5496</v>
      </c>
      <c r="BB35">
        <v>0</v>
      </c>
      <c r="BC35">
        <v>0</v>
      </c>
      <c r="BD35">
        <v>669</v>
      </c>
      <c r="BE35">
        <v>1792</v>
      </c>
      <c r="BF35">
        <v>3379</v>
      </c>
      <c r="BG35">
        <v>26857</v>
      </c>
      <c r="BH35">
        <v>0</v>
      </c>
      <c r="BI35">
        <v>0</v>
      </c>
      <c r="BJ35">
        <v>179</v>
      </c>
      <c r="BK35">
        <v>0</v>
      </c>
      <c r="BL35">
        <v>0</v>
      </c>
      <c r="BM35">
        <v>0</v>
      </c>
      <c r="BN35">
        <v>4389</v>
      </c>
      <c r="BO35">
        <v>34041</v>
      </c>
      <c r="BP35">
        <v>20988</v>
      </c>
      <c r="BQ35">
        <v>0</v>
      </c>
      <c r="BR35">
        <v>15508</v>
      </c>
      <c r="BS35">
        <v>0</v>
      </c>
      <c r="BT35">
        <v>0</v>
      </c>
      <c r="BU35">
        <v>18882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138</v>
      </c>
      <c r="CB35">
        <v>0</v>
      </c>
      <c r="CC35">
        <v>0</v>
      </c>
      <c r="CD35">
        <v>134</v>
      </c>
      <c r="CE35">
        <v>0</v>
      </c>
      <c r="CF35">
        <v>0</v>
      </c>
      <c r="CG35">
        <v>4867</v>
      </c>
      <c r="CH35">
        <v>0</v>
      </c>
      <c r="CI35">
        <v>0</v>
      </c>
      <c r="CJ35">
        <v>0</v>
      </c>
      <c r="CK35">
        <v>9697</v>
      </c>
    </row>
    <row r="36" spans="1:89" x14ac:dyDescent="0.35">
      <c r="A36" t="s">
        <v>33</v>
      </c>
      <c r="B36">
        <f t="shared" si="0"/>
        <v>50</v>
      </c>
      <c r="C36">
        <f t="shared" si="1"/>
        <v>4474</v>
      </c>
      <c r="D36">
        <f t="shared" si="2"/>
        <v>51435</v>
      </c>
      <c r="E36">
        <f t="shared" si="3"/>
        <v>77</v>
      </c>
      <c r="F36">
        <f t="shared" si="4"/>
        <v>0</v>
      </c>
      <c r="G36">
        <f t="shared" si="5"/>
        <v>3349</v>
      </c>
      <c r="H36">
        <f t="shared" si="6"/>
        <v>20000</v>
      </c>
      <c r="I36">
        <f t="shared" si="7"/>
        <v>15271</v>
      </c>
      <c r="J36">
        <f t="shared" si="8"/>
        <v>3</v>
      </c>
      <c r="K36">
        <f t="shared" si="9"/>
        <v>37033</v>
      </c>
      <c r="L36">
        <f t="shared" si="10"/>
        <v>433</v>
      </c>
      <c r="M36">
        <f t="shared" si="11"/>
        <v>2411</v>
      </c>
      <c r="N36">
        <f t="shared" si="12"/>
        <v>80299</v>
      </c>
      <c r="O36">
        <f t="shared" si="13"/>
        <v>14397</v>
      </c>
      <c r="P36">
        <f t="shared" si="14"/>
        <v>19417</v>
      </c>
      <c r="Q36">
        <f t="shared" si="15"/>
        <v>0</v>
      </c>
      <c r="R36">
        <f t="shared" si="16"/>
        <v>7500</v>
      </c>
      <c r="S36">
        <f t="shared" si="17"/>
        <v>8724</v>
      </c>
      <c r="T36">
        <f t="shared" si="18"/>
        <v>4199</v>
      </c>
      <c r="U36">
        <f t="shared" si="19"/>
        <v>-23386</v>
      </c>
      <c r="V36">
        <f t="shared" si="20"/>
        <v>55959</v>
      </c>
      <c r="Z36" s="23">
        <v>30897</v>
      </c>
      <c r="AB36">
        <v>0</v>
      </c>
      <c r="AC36">
        <v>50</v>
      </c>
      <c r="AD36">
        <v>0</v>
      </c>
      <c r="AE36">
        <v>4474</v>
      </c>
      <c r="AF36">
        <v>1</v>
      </c>
      <c r="AG36">
        <v>30003</v>
      </c>
      <c r="AH36">
        <v>16860</v>
      </c>
      <c r="AI36">
        <v>122</v>
      </c>
      <c r="AJ36">
        <v>3172</v>
      </c>
      <c r="AK36">
        <v>1277</v>
      </c>
      <c r="AL36">
        <v>77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3349</v>
      </c>
      <c r="AT36">
        <v>20000</v>
      </c>
      <c r="AU36">
        <v>0</v>
      </c>
      <c r="AV36">
        <v>0</v>
      </c>
      <c r="AW36">
        <v>0</v>
      </c>
      <c r="AX36">
        <v>15271</v>
      </c>
      <c r="AY36">
        <v>3</v>
      </c>
      <c r="AZ36">
        <v>0</v>
      </c>
      <c r="BA36">
        <v>6188</v>
      </c>
      <c r="BB36">
        <v>0</v>
      </c>
      <c r="BC36">
        <v>0</v>
      </c>
      <c r="BD36">
        <v>27180</v>
      </c>
      <c r="BE36">
        <v>1737</v>
      </c>
      <c r="BF36">
        <v>1928</v>
      </c>
      <c r="BG36">
        <v>0</v>
      </c>
      <c r="BH36">
        <v>0</v>
      </c>
      <c r="BI36">
        <v>0</v>
      </c>
      <c r="BJ36">
        <v>433</v>
      </c>
      <c r="BK36">
        <v>0</v>
      </c>
      <c r="BL36">
        <v>0</v>
      </c>
      <c r="BM36">
        <v>0</v>
      </c>
      <c r="BN36">
        <v>2411</v>
      </c>
      <c r="BO36">
        <v>8753</v>
      </c>
      <c r="BP36">
        <v>59265</v>
      </c>
      <c r="BQ36">
        <v>12281</v>
      </c>
      <c r="BR36">
        <v>14397</v>
      </c>
      <c r="BS36">
        <v>0</v>
      </c>
      <c r="BT36">
        <v>0</v>
      </c>
      <c r="BU36">
        <v>19417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7500</v>
      </c>
      <c r="CF36">
        <v>0</v>
      </c>
      <c r="CG36">
        <v>8724</v>
      </c>
      <c r="CH36">
        <v>0</v>
      </c>
      <c r="CI36">
        <v>3811</v>
      </c>
      <c r="CJ36">
        <v>0</v>
      </c>
      <c r="CK36">
        <v>388</v>
      </c>
    </row>
    <row r="37" spans="1:89" x14ac:dyDescent="0.35">
      <c r="A37" t="s">
        <v>34</v>
      </c>
      <c r="B37">
        <f t="shared" si="0"/>
        <v>3373</v>
      </c>
      <c r="C37">
        <f t="shared" si="1"/>
        <v>4937</v>
      </c>
      <c r="D37">
        <f t="shared" si="2"/>
        <v>38208</v>
      </c>
      <c r="E37">
        <f t="shared" si="3"/>
        <v>0</v>
      </c>
      <c r="F37">
        <f t="shared" si="4"/>
        <v>0</v>
      </c>
      <c r="G37">
        <f t="shared" si="5"/>
        <v>3451</v>
      </c>
      <c r="H37">
        <f t="shared" si="6"/>
        <v>332</v>
      </c>
      <c r="I37">
        <f t="shared" si="7"/>
        <v>36219</v>
      </c>
      <c r="J37">
        <f t="shared" si="8"/>
        <v>0</v>
      </c>
      <c r="K37">
        <f t="shared" si="9"/>
        <v>7159</v>
      </c>
      <c r="L37">
        <f t="shared" si="10"/>
        <v>23486</v>
      </c>
      <c r="M37">
        <f t="shared" si="11"/>
        <v>9624</v>
      </c>
      <c r="N37">
        <f t="shared" si="12"/>
        <v>21917</v>
      </c>
      <c r="O37">
        <f t="shared" si="13"/>
        <v>39834</v>
      </c>
      <c r="P37">
        <f t="shared" si="14"/>
        <v>54627</v>
      </c>
      <c r="Q37">
        <f t="shared" si="15"/>
        <v>400</v>
      </c>
      <c r="R37">
        <f t="shared" si="16"/>
        <v>0</v>
      </c>
      <c r="S37">
        <f t="shared" si="17"/>
        <v>2370</v>
      </c>
      <c r="T37">
        <f t="shared" si="18"/>
        <v>7641</v>
      </c>
      <c r="U37">
        <f t="shared" si="19"/>
        <v>20986</v>
      </c>
      <c r="V37">
        <f t="shared" si="20"/>
        <v>46518</v>
      </c>
      <c r="Z37" s="23">
        <v>26573</v>
      </c>
      <c r="AB37">
        <v>0</v>
      </c>
      <c r="AC37">
        <v>0</v>
      </c>
      <c r="AD37">
        <v>3373</v>
      </c>
      <c r="AE37">
        <v>4937</v>
      </c>
      <c r="AF37">
        <v>0</v>
      </c>
      <c r="AG37">
        <v>18325</v>
      </c>
      <c r="AH37">
        <v>18654</v>
      </c>
      <c r="AI37">
        <v>58</v>
      </c>
      <c r="AJ37">
        <v>577</v>
      </c>
      <c r="AK37">
        <v>594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3451</v>
      </c>
      <c r="AT37">
        <v>0</v>
      </c>
      <c r="AU37">
        <v>0</v>
      </c>
      <c r="AV37">
        <v>332</v>
      </c>
      <c r="AW37">
        <v>0</v>
      </c>
      <c r="AX37">
        <v>36219</v>
      </c>
      <c r="AY37">
        <v>0</v>
      </c>
      <c r="AZ37">
        <v>0</v>
      </c>
      <c r="BA37">
        <v>29</v>
      </c>
      <c r="BB37">
        <v>10000</v>
      </c>
      <c r="BC37">
        <v>0</v>
      </c>
      <c r="BD37">
        <v>0</v>
      </c>
      <c r="BE37">
        <v>337</v>
      </c>
      <c r="BF37">
        <v>6793</v>
      </c>
      <c r="BG37">
        <v>12943</v>
      </c>
      <c r="BH37">
        <v>0</v>
      </c>
      <c r="BI37">
        <v>0</v>
      </c>
      <c r="BJ37">
        <v>543</v>
      </c>
      <c r="BK37">
        <v>0</v>
      </c>
      <c r="BL37">
        <v>7610</v>
      </c>
      <c r="BM37">
        <v>836</v>
      </c>
      <c r="BN37">
        <v>1178</v>
      </c>
      <c r="BO37">
        <v>10973</v>
      </c>
      <c r="BP37">
        <v>1613</v>
      </c>
      <c r="BQ37">
        <v>9331</v>
      </c>
      <c r="BR37">
        <v>39834</v>
      </c>
      <c r="BS37">
        <v>0</v>
      </c>
      <c r="BT37">
        <v>0</v>
      </c>
      <c r="BU37">
        <v>54627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400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2370</v>
      </c>
      <c r="CH37">
        <v>0</v>
      </c>
      <c r="CI37">
        <v>3034</v>
      </c>
      <c r="CJ37">
        <v>483</v>
      </c>
      <c r="CK37">
        <v>4124</v>
      </c>
    </row>
    <row r="38" spans="1:89" x14ac:dyDescent="0.35">
      <c r="A38" t="s">
        <v>35</v>
      </c>
      <c r="B38">
        <f t="shared" si="0"/>
        <v>2957</v>
      </c>
      <c r="C38">
        <f t="shared" si="1"/>
        <v>2840</v>
      </c>
      <c r="D38">
        <f t="shared" si="2"/>
        <v>83079</v>
      </c>
      <c r="E38">
        <f t="shared" si="3"/>
        <v>318</v>
      </c>
      <c r="F38">
        <f t="shared" si="4"/>
        <v>25</v>
      </c>
      <c r="G38">
        <f t="shared" si="5"/>
        <v>17500</v>
      </c>
      <c r="H38">
        <f t="shared" si="6"/>
        <v>15</v>
      </c>
      <c r="I38">
        <f t="shared" si="7"/>
        <v>-2777</v>
      </c>
      <c r="J38">
        <f t="shared" si="8"/>
        <v>0</v>
      </c>
      <c r="K38">
        <f t="shared" si="9"/>
        <v>17528</v>
      </c>
      <c r="L38">
        <f t="shared" si="10"/>
        <v>39320</v>
      </c>
      <c r="M38">
        <f t="shared" si="11"/>
        <v>824</v>
      </c>
      <c r="N38">
        <f t="shared" si="12"/>
        <v>59495</v>
      </c>
      <c r="O38">
        <f t="shared" si="13"/>
        <v>10903</v>
      </c>
      <c r="P38">
        <f t="shared" si="14"/>
        <v>76192</v>
      </c>
      <c r="Q38">
        <f t="shared" si="15"/>
        <v>127</v>
      </c>
      <c r="R38">
        <f t="shared" si="16"/>
        <v>0</v>
      </c>
      <c r="S38">
        <f t="shared" si="17"/>
        <v>4806</v>
      </c>
      <c r="T38">
        <f t="shared" si="18"/>
        <v>10107</v>
      </c>
      <c r="U38">
        <f t="shared" si="19"/>
        <v>16020</v>
      </c>
      <c r="V38">
        <f t="shared" si="20"/>
        <v>88876</v>
      </c>
      <c r="Z38" s="23">
        <v>42711</v>
      </c>
      <c r="AB38">
        <v>0</v>
      </c>
      <c r="AC38">
        <v>1274</v>
      </c>
      <c r="AD38">
        <v>1683</v>
      </c>
      <c r="AE38">
        <v>2840</v>
      </c>
      <c r="AF38">
        <v>1551</v>
      </c>
      <c r="AG38">
        <v>13684</v>
      </c>
      <c r="AH38">
        <v>30938</v>
      </c>
      <c r="AI38">
        <v>540</v>
      </c>
      <c r="AJ38">
        <v>4934</v>
      </c>
      <c r="AK38">
        <v>31432</v>
      </c>
      <c r="AL38">
        <v>318</v>
      </c>
      <c r="AM38">
        <v>0</v>
      </c>
      <c r="AN38">
        <v>0</v>
      </c>
      <c r="AO38">
        <v>25</v>
      </c>
      <c r="AP38">
        <v>0</v>
      </c>
      <c r="AQ38">
        <v>0</v>
      </c>
      <c r="AR38">
        <v>15000</v>
      </c>
      <c r="AS38">
        <v>2500</v>
      </c>
      <c r="AT38">
        <v>0</v>
      </c>
      <c r="AU38">
        <v>0</v>
      </c>
      <c r="AV38">
        <v>15</v>
      </c>
      <c r="AW38">
        <v>0</v>
      </c>
      <c r="AX38">
        <v>-2777</v>
      </c>
      <c r="AY38">
        <v>0</v>
      </c>
      <c r="AZ38">
        <v>0</v>
      </c>
      <c r="BA38">
        <v>9733</v>
      </c>
      <c r="BB38">
        <v>0</v>
      </c>
      <c r="BC38">
        <v>0</v>
      </c>
      <c r="BD38">
        <v>0</v>
      </c>
      <c r="BE38">
        <v>667</v>
      </c>
      <c r="BF38">
        <v>7128</v>
      </c>
      <c r="BG38">
        <v>38004</v>
      </c>
      <c r="BH38">
        <v>0</v>
      </c>
      <c r="BI38">
        <v>0</v>
      </c>
      <c r="BJ38">
        <v>1316</v>
      </c>
      <c r="BK38">
        <v>0</v>
      </c>
      <c r="BL38">
        <v>0</v>
      </c>
      <c r="BM38">
        <v>0</v>
      </c>
      <c r="BN38">
        <v>824</v>
      </c>
      <c r="BO38">
        <v>26606</v>
      </c>
      <c r="BP38">
        <v>20647</v>
      </c>
      <c r="BQ38">
        <v>12242</v>
      </c>
      <c r="BR38">
        <v>10903</v>
      </c>
      <c r="BS38">
        <v>0</v>
      </c>
      <c r="BT38">
        <v>0</v>
      </c>
      <c r="BU38">
        <v>76192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127</v>
      </c>
      <c r="CB38">
        <v>0</v>
      </c>
      <c r="CC38">
        <v>0</v>
      </c>
      <c r="CD38">
        <v>0</v>
      </c>
      <c r="CE38">
        <v>0</v>
      </c>
      <c r="CF38">
        <v>0</v>
      </c>
      <c r="CG38">
        <v>4806</v>
      </c>
      <c r="CH38">
        <v>0</v>
      </c>
      <c r="CI38">
        <v>5304</v>
      </c>
      <c r="CJ38">
        <v>948</v>
      </c>
      <c r="CK38">
        <v>3855</v>
      </c>
    </row>
    <row r="39" spans="1:89" x14ac:dyDescent="0.35">
      <c r="A39" t="s">
        <v>36</v>
      </c>
      <c r="B39">
        <f t="shared" si="0"/>
        <v>7965</v>
      </c>
      <c r="C39">
        <f t="shared" si="1"/>
        <v>7032</v>
      </c>
      <c r="D39">
        <f t="shared" si="2"/>
        <v>76557</v>
      </c>
      <c r="E39">
        <f t="shared" si="3"/>
        <v>159</v>
      </c>
      <c r="F39">
        <f t="shared" si="4"/>
        <v>0</v>
      </c>
      <c r="G39">
        <f t="shared" si="5"/>
        <v>1696</v>
      </c>
      <c r="H39">
        <f t="shared" si="6"/>
        <v>0</v>
      </c>
      <c r="I39">
        <f t="shared" si="7"/>
        <v>2772</v>
      </c>
      <c r="J39">
        <f t="shared" si="8"/>
        <v>0</v>
      </c>
      <c r="K39">
        <f t="shared" si="9"/>
        <v>13224</v>
      </c>
      <c r="L39">
        <f t="shared" si="10"/>
        <v>661</v>
      </c>
      <c r="M39">
        <f t="shared" si="11"/>
        <v>9738</v>
      </c>
      <c r="N39">
        <f t="shared" si="12"/>
        <v>37298</v>
      </c>
      <c r="O39">
        <f t="shared" si="13"/>
        <v>7836</v>
      </c>
      <c r="P39">
        <f t="shared" si="14"/>
        <v>66749</v>
      </c>
      <c r="Q39">
        <f t="shared" si="15"/>
        <v>12</v>
      </c>
      <c r="R39">
        <f t="shared" si="16"/>
        <v>0</v>
      </c>
      <c r="S39">
        <f t="shared" si="17"/>
        <v>4046</v>
      </c>
      <c r="T39">
        <f t="shared" si="18"/>
        <v>3860</v>
      </c>
      <c r="U39">
        <f t="shared" si="19"/>
        <v>49348</v>
      </c>
      <c r="V39">
        <f t="shared" si="20"/>
        <v>91554</v>
      </c>
      <c r="Z39" s="23">
        <v>21009</v>
      </c>
      <c r="AB39">
        <v>0</v>
      </c>
      <c r="AC39">
        <v>231</v>
      </c>
      <c r="AD39">
        <v>7734</v>
      </c>
      <c r="AE39">
        <v>7032</v>
      </c>
      <c r="AF39">
        <v>2200</v>
      </c>
      <c r="AG39">
        <v>23598</v>
      </c>
      <c r="AH39">
        <v>42683</v>
      </c>
      <c r="AI39">
        <v>0</v>
      </c>
      <c r="AJ39">
        <v>8076</v>
      </c>
      <c r="AK39">
        <v>0</v>
      </c>
      <c r="AL39">
        <v>159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1696</v>
      </c>
      <c r="AT39">
        <v>0</v>
      </c>
      <c r="AU39">
        <v>0</v>
      </c>
      <c r="AV39">
        <v>0</v>
      </c>
      <c r="AW39">
        <v>0</v>
      </c>
      <c r="AX39">
        <v>2772</v>
      </c>
      <c r="AY39">
        <v>0</v>
      </c>
      <c r="AZ39">
        <v>0</v>
      </c>
      <c r="BA39">
        <v>-5759</v>
      </c>
      <c r="BB39">
        <v>0</v>
      </c>
      <c r="BC39">
        <v>0</v>
      </c>
      <c r="BD39">
        <v>10825</v>
      </c>
      <c r="BE39">
        <v>0</v>
      </c>
      <c r="BF39">
        <v>8158</v>
      </c>
      <c r="BG39">
        <v>0</v>
      </c>
      <c r="BH39">
        <v>0</v>
      </c>
      <c r="BI39">
        <v>7</v>
      </c>
      <c r="BJ39">
        <v>654</v>
      </c>
      <c r="BK39">
        <v>0</v>
      </c>
      <c r="BL39">
        <v>5085</v>
      </c>
      <c r="BM39">
        <v>1912</v>
      </c>
      <c r="BN39">
        <v>2741</v>
      </c>
      <c r="BO39">
        <v>13719</v>
      </c>
      <c r="BP39">
        <v>14402</v>
      </c>
      <c r="BQ39">
        <v>9177</v>
      </c>
      <c r="BR39">
        <v>7836</v>
      </c>
      <c r="BS39">
        <v>0</v>
      </c>
      <c r="BT39">
        <v>0</v>
      </c>
      <c r="BU39">
        <v>66749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12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4046</v>
      </c>
      <c r="CH39">
        <v>0</v>
      </c>
      <c r="CI39">
        <v>1730</v>
      </c>
      <c r="CJ39">
        <v>499</v>
      </c>
      <c r="CK39">
        <v>1631</v>
      </c>
    </row>
    <row r="40" spans="1:89" x14ac:dyDescent="0.35">
      <c r="A40" t="s">
        <v>37</v>
      </c>
      <c r="B40">
        <f t="shared" si="0"/>
        <v>0</v>
      </c>
      <c r="C40">
        <f t="shared" si="1"/>
        <v>188</v>
      </c>
      <c r="D40">
        <f t="shared" si="2"/>
        <v>21395</v>
      </c>
      <c r="E40">
        <f t="shared" si="3"/>
        <v>0</v>
      </c>
      <c r="F40">
        <f t="shared" si="4"/>
        <v>14</v>
      </c>
      <c r="G40">
        <f t="shared" si="5"/>
        <v>1299</v>
      </c>
      <c r="H40">
        <f t="shared" si="6"/>
        <v>0</v>
      </c>
      <c r="I40">
        <f t="shared" si="7"/>
        <v>0</v>
      </c>
      <c r="J40">
        <f t="shared" si="8"/>
        <v>0</v>
      </c>
      <c r="K40">
        <f t="shared" si="9"/>
        <v>36910</v>
      </c>
      <c r="L40">
        <f t="shared" si="10"/>
        <v>307</v>
      </c>
      <c r="M40">
        <f t="shared" si="11"/>
        <v>2699</v>
      </c>
      <c r="N40">
        <f t="shared" si="12"/>
        <v>54443</v>
      </c>
      <c r="O40">
        <f t="shared" si="13"/>
        <v>2305</v>
      </c>
      <c r="P40">
        <f t="shared" si="14"/>
        <v>0</v>
      </c>
      <c r="Q40">
        <f t="shared" si="15"/>
        <v>3</v>
      </c>
      <c r="R40">
        <f t="shared" si="16"/>
        <v>0</v>
      </c>
      <c r="S40">
        <f t="shared" si="17"/>
        <v>2393</v>
      </c>
      <c r="T40">
        <f t="shared" si="18"/>
        <v>3667</v>
      </c>
      <c r="U40">
        <f t="shared" si="19"/>
        <v>-35166</v>
      </c>
      <c r="V40">
        <f t="shared" si="20"/>
        <v>21583</v>
      </c>
      <c r="Z40" s="23">
        <v>12490</v>
      </c>
      <c r="AB40">
        <v>0</v>
      </c>
      <c r="AC40">
        <v>0</v>
      </c>
      <c r="AD40">
        <v>0</v>
      </c>
      <c r="AE40">
        <v>188</v>
      </c>
      <c r="AF40">
        <v>0</v>
      </c>
      <c r="AG40">
        <v>9901</v>
      </c>
      <c r="AH40">
        <v>11469</v>
      </c>
      <c r="AI40">
        <v>0</v>
      </c>
      <c r="AJ40">
        <v>24</v>
      </c>
      <c r="AK40">
        <v>1</v>
      </c>
      <c r="AL40">
        <v>0</v>
      </c>
      <c r="AM40">
        <v>0</v>
      </c>
      <c r="AN40">
        <v>0</v>
      </c>
      <c r="AO40">
        <v>0</v>
      </c>
      <c r="AP40">
        <v>14</v>
      </c>
      <c r="AQ40">
        <v>0</v>
      </c>
      <c r="AR40">
        <v>0</v>
      </c>
      <c r="AS40">
        <v>1299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3148</v>
      </c>
      <c r="BB40">
        <v>0</v>
      </c>
      <c r="BC40">
        <v>0</v>
      </c>
      <c r="BD40">
        <v>33200</v>
      </c>
      <c r="BE40">
        <v>0</v>
      </c>
      <c r="BF40">
        <v>562</v>
      </c>
      <c r="BG40">
        <v>0</v>
      </c>
      <c r="BH40">
        <v>0</v>
      </c>
      <c r="BI40">
        <v>0</v>
      </c>
      <c r="BJ40">
        <v>307</v>
      </c>
      <c r="BK40">
        <v>0</v>
      </c>
      <c r="BL40">
        <v>378</v>
      </c>
      <c r="BM40">
        <v>0</v>
      </c>
      <c r="BN40">
        <v>2321</v>
      </c>
      <c r="BO40">
        <v>22849</v>
      </c>
      <c r="BP40">
        <v>28879</v>
      </c>
      <c r="BQ40">
        <v>2715</v>
      </c>
      <c r="BR40">
        <v>2305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3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2393</v>
      </c>
      <c r="CH40">
        <v>0</v>
      </c>
      <c r="CI40">
        <v>663</v>
      </c>
      <c r="CJ40">
        <v>19</v>
      </c>
      <c r="CK40">
        <v>2985</v>
      </c>
    </row>
    <row r="41" spans="1:89" x14ac:dyDescent="0.35">
      <c r="A41" t="s">
        <v>38</v>
      </c>
      <c r="B41">
        <f t="shared" si="0"/>
        <v>0</v>
      </c>
      <c r="C41">
        <f t="shared" si="1"/>
        <v>682</v>
      </c>
      <c r="D41">
        <f t="shared" si="2"/>
        <v>57796</v>
      </c>
      <c r="E41">
        <f t="shared" si="3"/>
        <v>1547</v>
      </c>
      <c r="F41">
        <f t="shared" si="4"/>
        <v>0</v>
      </c>
      <c r="G41">
        <f t="shared" si="5"/>
        <v>751</v>
      </c>
      <c r="H41">
        <f t="shared" si="6"/>
        <v>0</v>
      </c>
      <c r="I41">
        <f t="shared" si="7"/>
        <v>430</v>
      </c>
      <c r="J41">
        <f t="shared" si="8"/>
        <v>0</v>
      </c>
      <c r="K41">
        <f t="shared" si="9"/>
        <v>8061</v>
      </c>
      <c r="L41">
        <f t="shared" si="10"/>
        <v>2177</v>
      </c>
      <c r="M41">
        <f t="shared" si="11"/>
        <v>5569</v>
      </c>
      <c r="N41">
        <f t="shared" si="12"/>
        <v>43483</v>
      </c>
      <c r="O41">
        <f t="shared" si="13"/>
        <v>4297</v>
      </c>
      <c r="P41">
        <f t="shared" si="14"/>
        <v>19200</v>
      </c>
      <c r="Q41">
        <f t="shared" si="15"/>
        <v>817</v>
      </c>
      <c r="R41">
        <f t="shared" si="16"/>
        <v>0</v>
      </c>
      <c r="S41">
        <f t="shared" si="17"/>
        <v>3620</v>
      </c>
      <c r="T41">
        <f t="shared" si="18"/>
        <v>5596</v>
      </c>
      <c r="U41">
        <f t="shared" si="19"/>
        <v>12675</v>
      </c>
      <c r="V41">
        <f t="shared" si="20"/>
        <v>58478</v>
      </c>
      <c r="Z41" s="23">
        <v>23922</v>
      </c>
      <c r="AB41">
        <v>0</v>
      </c>
      <c r="AC41">
        <v>0</v>
      </c>
      <c r="AD41">
        <v>0</v>
      </c>
      <c r="AE41">
        <v>682</v>
      </c>
      <c r="AF41">
        <v>0</v>
      </c>
      <c r="AG41">
        <v>26146</v>
      </c>
      <c r="AH41">
        <v>30966</v>
      </c>
      <c r="AI41">
        <v>237</v>
      </c>
      <c r="AJ41">
        <v>253</v>
      </c>
      <c r="AK41">
        <v>194</v>
      </c>
      <c r="AL41">
        <v>1547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751</v>
      </c>
      <c r="AT41">
        <v>0</v>
      </c>
      <c r="AU41">
        <v>0</v>
      </c>
      <c r="AV41">
        <v>0</v>
      </c>
      <c r="AW41">
        <v>0</v>
      </c>
      <c r="AX41">
        <v>430</v>
      </c>
      <c r="AY41">
        <v>0</v>
      </c>
      <c r="AZ41">
        <v>0</v>
      </c>
      <c r="BA41">
        <v>5154</v>
      </c>
      <c r="BB41">
        <v>0</v>
      </c>
      <c r="BC41">
        <v>0</v>
      </c>
      <c r="BD41">
        <v>0</v>
      </c>
      <c r="BE41">
        <v>857</v>
      </c>
      <c r="BF41">
        <v>2050</v>
      </c>
      <c r="BG41">
        <v>1790</v>
      </c>
      <c r="BH41">
        <v>0</v>
      </c>
      <c r="BI41">
        <v>0</v>
      </c>
      <c r="BJ41">
        <v>387</v>
      </c>
      <c r="BK41">
        <v>0</v>
      </c>
      <c r="BL41">
        <v>3694</v>
      </c>
      <c r="BM41">
        <v>862</v>
      </c>
      <c r="BN41">
        <v>1013</v>
      </c>
      <c r="BO41">
        <v>29601</v>
      </c>
      <c r="BP41">
        <v>7673</v>
      </c>
      <c r="BQ41">
        <v>6209</v>
      </c>
      <c r="BR41">
        <v>4297</v>
      </c>
      <c r="BS41">
        <v>0</v>
      </c>
      <c r="BT41">
        <v>0</v>
      </c>
      <c r="BU41">
        <v>19200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817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3620</v>
      </c>
      <c r="CH41">
        <v>0</v>
      </c>
      <c r="CI41">
        <v>2253</v>
      </c>
      <c r="CJ41">
        <v>2108</v>
      </c>
      <c r="CK41">
        <v>1235</v>
      </c>
    </row>
    <row r="42" spans="1:89" x14ac:dyDescent="0.35">
      <c r="A42" t="s">
        <v>39</v>
      </c>
      <c r="B42">
        <f t="shared" si="0"/>
        <v>272</v>
      </c>
      <c r="C42">
        <f t="shared" si="1"/>
        <v>5620</v>
      </c>
      <c r="D42">
        <f t="shared" si="2"/>
        <v>172126</v>
      </c>
      <c r="E42">
        <f t="shared" si="3"/>
        <v>546</v>
      </c>
      <c r="F42">
        <f t="shared" si="4"/>
        <v>0</v>
      </c>
      <c r="G42">
        <f t="shared" si="5"/>
        <v>1908</v>
      </c>
      <c r="H42">
        <f t="shared" si="6"/>
        <v>0</v>
      </c>
      <c r="I42">
        <f t="shared" si="7"/>
        <v>-4262</v>
      </c>
      <c r="J42">
        <f t="shared" si="8"/>
        <v>858</v>
      </c>
      <c r="K42">
        <f t="shared" si="9"/>
        <v>20486</v>
      </c>
      <c r="L42">
        <f t="shared" si="10"/>
        <v>174</v>
      </c>
      <c r="M42">
        <f t="shared" si="11"/>
        <v>13449</v>
      </c>
      <c r="N42">
        <f t="shared" si="12"/>
        <v>29346</v>
      </c>
      <c r="O42">
        <f t="shared" si="13"/>
        <v>6557</v>
      </c>
      <c r="P42">
        <f t="shared" si="14"/>
        <v>154638</v>
      </c>
      <c r="Q42">
        <f t="shared" si="15"/>
        <v>6</v>
      </c>
      <c r="R42">
        <f t="shared" si="16"/>
        <v>0</v>
      </c>
      <c r="S42">
        <f t="shared" si="17"/>
        <v>8116</v>
      </c>
      <c r="T42">
        <f t="shared" si="18"/>
        <v>12514</v>
      </c>
      <c r="U42">
        <f t="shared" si="19"/>
        <v>139257</v>
      </c>
      <c r="V42">
        <f t="shared" si="20"/>
        <v>178018</v>
      </c>
      <c r="Z42" s="23">
        <v>36308</v>
      </c>
      <c r="AB42">
        <v>0</v>
      </c>
      <c r="AC42">
        <v>262</v>
      </c>
      <c r="AD42">
        <v>10</v>
      </c>
      <c r="AE42">
        <v>5620</v>
      </c>
      <c r="AF42">
        <v>378</v>
      </c>
      <c r="AG42">
        <v>54040</v>
      </c>
      <c r="AH42">
        <v>104891</v>
      </c>
      <c r="AI42">
        <v>320</v>
      </c>
      <c r="AJ42">
        <v>1143</v>
      </c>
      <c r="AK42">
        <v>11354</v>
      </c>
      <c r="AL42">
        <v>546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1908</v>
      </c>
      <c r="AT42">
        <v>0</v>
      </c>
      <c r="AU42">
        <v>0</v>
      </c>
      <c r="AV42">
        <v>0</v>
      </c>
      <c r="AW42">
        <v>851</v>
      </c>
      <c r="AX42">
        <v>-4262</v>
      </c>
      <c r="AY42">
        <v>7</v>
      </c>
      <c r="AZ42">
        <v>0</v>
      </c>
      <c r="BA42">
        <v>8219</v>
      </c>
      <c r="BB42">
        <v>0</v>
      </c>
      <c r="BC42">
        <v>0</v>
      </c>
      <c r="BD42">
        <v>7100</v>
      </c>
      <c r="BE42">
        <v>503</v>
      </c>
      <c r="BF42">
        <v>4664</v>
      </c>
      <c r="BG42">
        <v>0</v>
      </c>
      <c r="BH42">
        <v>0</v>
      </c>
      <c r="BI42">
        <v>0</v>
      </c>
      <c r="BJ42">
        <v>174</v>
      </c>
      <c r="BK42">
        <v>0</v>
      </c>
      <c r="BL42">
        <v>4316</v>
      </c>
      <c r="BM42">
        <v>3538</v>
      </c>
      <c r="BN42">
        <v>5595</v>
      </c>
      <c r="BO42">
        <v>14634</v>
      </c>
      <c r="BP42">
        <v>5448</v>
      </c>
      <c r="BQ42">
        <v>9264</v>
      </c>
      <c r="BR42">
        <v>6557</v>
      </c>
      <c r="BS42">
        <v>0</v>
      </c>
      <c r="BT42">
        <v>0</v>
      </c>
      <c r="BU42">
        <v>154638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6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8116</v>
      </c>
      <c r="CH42">
        <v>0</v>
      </c>
      <c r="CI42">
        <v>1204</v>
      </c>
      <c r="CJ42">
        <v>2915</v>
      </c>
      <c r="CK42">
        <v>8395</v>
      </c>
    </row>
    <row r="43" spans="1:89" x14ac:dyDescent="0.35">
      <c r="A43" t="s">
        <v>40</v>
      </c>
      <c r="B43">
        <f t="shared" si="0"/>
        <v>0</v>
      </c>
      <c r="C43">
        <f t="shared" si="1"/>
        <v>2935</v>
      </c>
      <c r="D43">
        <f t="shared" si="2"/>
        <v>17234</v>
      </c>
      <c r="E43">
        <f t="shared" si="3"/>
        <v>1</v>
      </c>
      <c r="F43">
        <f t="shared" si="4"/>
        <v>0</v>
      </c>
      <c r="G43">
        <f t="shared" si="5"/>
        <v>264</v>
      </c>
      <c r="H43">
        <f t="shared" si="6"/>
        <v>215</v>
      </c>
      <c r="I43">
        <f t="shared" si="7"/>
        <v>22815</v>
      </c>
      <c r="J43">
        <f t="shared" si="8"/>
        <v>0</v>
      </c>
      <c r="K43">
        <f t="shared" si="9"/>
        <v>2247</v>
      </c>
      <c r="L43">
        <f t="shared" si="10"/>
        <v>10</v>
      </c>
      <c r="M43">
        <f t="shared" si="11"/>
        <v>1655</v>
      </c>
      <c r="N43">
        <f t="shared" si="12"/>
        <v>14467</v>
      </c>
      <c r="O43">
        <f t="shared" si="13"/>
        <v>13255</v>
      </c>
      <c r="P43">
        <f t="shared" si="14"/>
        <v>12930</v>
      </c>
      <c r="Q43">
        <f t="shared" si="15"/>
        <v>74</v>
      </c>
      <c r="R43">
        <f t="shared" si="16"/>
        <v>1749</v>
      </c>
      <c r="S43">
        <f t="shared" si="17"/>
        <v>3337</v>
      </c>
      <c r="T43">
        <f t="shared" si="18"/>
        <v>1549</v>
      </c>
      <c r="U43">
        <f t="shared" si="19"/>
        <v>15248</v>
      </c>
      <c r="V43">
        <f t="shared" si="20"/>
        <v>20169</v>
      </c>
      <c r="Z43" s="23">
        <v>11163</v>
      </c>
      <c r="AB43">
        <v>0</v>
      </c>
      <c r="AC43">
        <v>0</v>
      </c>
      <c r="AD43">
        <v>0</v>
      </c>
      <c r="AE43">
        <v>2935</v>
      </c>
      <c r="AF43">
        <v>0</v>
      </c>
      <c r="AG43">
        <v>11936</v>
      </c>
      <c r="AH43">
        <v>4310</v>
      </c>
      <c r="AI43">
        <v>47</v>
      </c>
      <c r="AJ43">
        <v>124</v>
      </c>
      <c r="AK43">
        <v>817</v>
      </c>
      <c r="AL43">
        <v>1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264</v>
      </c>
      <c r="AT43">
        <v>0</v>
      </c>
      <c r="AU43">
        <v>0</v>
      </c>
      <c r="AV43">
        <v>215</v>
      </c>
      <c r="AW43">
        <v>0</v>
      </c>
      <c r="AX43">
        <v>22815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2247</v>
      </c>
      <c r="BG43">
        <v>0</v>
      </c>
      <c r="BH43">
        <v>0</v>
      </c>
      <c r="BI43">
        <v>0</v>
      </c>
      <c r="BJ43">
        <v>10</v>
      </c>
      <c r="BK43">
        <v>0</v>
      </c>
      <c r="BL43">
        <v>0</v>
      </c>
      <c r="BM43">
        <v>0</v>
      </c>
      <c r="BN43">
        <v>1655</v>
      </c>
      <c r="BO43">
        <v>11262</v>
      </c>
      <c r="BP43">
        <v>645</v>
      </c>
      <c r="BQ43">
        <v>2560</v>
      </c>
      <c r="BR43">
        <v>13255</v>
      </c>
      <c r="BS43">
        <v>0</v>
      </c>
      <c r="BT43">
        <v>0</v>
      </c>
      <c r="BU43">
        <v>12930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74</v>
      </c>
      <c r="CB43">
        <v>0</v>
      </c>
      <c r="CC43">
        <v>0</v>
      </c>
      <c r="CD43">
        <v>2000</v>
      </c>
      <c r="CE43">
        <v>0</v>
      </c>
      <c r="CF43">
        <v>-251</v>
      </c>
      <c r="CG43">
        <v>3337</v>
      </c>
      <c r="CH43">
        <v>0</v>
      </c>
      <c r="CI43">
        <v>0</v>
      </c>
      <c r="CJ43">
        <v>0</v>
      </c>
      <c r="CK43">
        <v>1549</v>
      </c>
    </row>
    <row r="44" spans="1:89" x14ac:dyDescent="0.35">
      <c r="A44" t="s">
        <v>41</v>
      </c>
      <c r="B44">
        <f t="shared" si="0"/>
        <v>168</v>
      </c>
      <c r="C44">
        <f t="shared" si="1"/>
        <v>4403</v>
      </c>
      <c r="D44">
        <f t="shared" si="2"/>
        <v>56020</v>
      </c>
      <c r="E44">
        <f t="shared" si="3"/>
        <v>204</v>
      </c>
      <c r="F44">
        <f t="shared" si="4"/>
        <v>3942</v>
      </c>
      <c r="G44">
        <f t="shared" si="5"/>
        <v>278</v>
      </c>
      <c r="H44">
        <f t="shared" si="6"/>
        <v>0</v>
      </c>
      <c r="I44">
        <f t="shared" si="7"/>
        <v>-1421</v>
      </c>
      <c r="J44">
        <f t="shared" si="8"/>
        <v>0</v>
      </c>
      <c r="K44">
        <f t="shared" si="9"/>
        <v>17474</v>
      </c>
      <c r="L44">
        <f t="shared" si="10"/>
        <v>71</v>
      </c>
      <c r="M44">
        <f t="shared" si="11"/>
        <v>4687</v>
      </c>
      <c r="N44">
        <f t="shared" si="12"/>
        <v>37962</v>
      </c>
      <c r="O44">
        <f t="shared" si="13"/>
        <v>4521</v>
      </c>
      <c r="P44">
        <f t="shared" si="14"/>
        <v>25915</v>
      </c>
      <c r="Q44">
        <f t="shared" si="15"/>
        <v>7</v>
      </c>
      <c r="R44">
        <f t="shared" si="16"/>
        <v>964</v>
      </c>
      <c r="S44">
        <f t="shared" si="17"/>
        <v>3503</v>
      </c>
      <c r="T44">
        <f t="shared" si="18"/>
        <v>12956</v>
      </c>
      <c r="U44">
        <f t="shared" si="19"/>
        <v>16893</v>
      </c>
      <c r="V44">
        <f t="shared" si="20"/>
        <v>60591</v>
      </c>
      <c r="Z44" s="23">
        <v>25919</v>
      </c>
      <c r="AB44">
        <v>0</v>
      </c>
      <c r="AC44">
        <v>163</v>
      </c>
      <c r="AD44">
        <v>5</v>
      </c>
      <c r="AE44">
        <v>4403</v>
      </c>
      <c r="AF44">
        <v>162</v>
      </c>
      <c r="AG44">
        <v>21465</v>
      </c>
      <c r="AH44">
        <v>31527</v>
      </c>
      <c r="AI44">
        <v>0</v>
      </c>
      <c r="AJ44">
        <v>1743</v>
      </c>
      <c r="AK44">
        <v>1123</v>
      </c>
      <c r="AL44">
        <v>204</v>
      </c>
      <c r="AM44">
        <v>0</v>
      </c>
      <c r="AN44">
        <v>0</v>
      </c>
      <c r="AO44">
        <v>0</v>
      </c>
      <c r="AP44">
        <v>0</v>
      </c>
      <c r="AQ44">
        <v>3942</v>
      </c>
      <c r="AR44">
        <v>0</v>
      </c>
      <c r="AS44">
        <v>278</v>
      </c>
      <c r="AT44">
        <v>0</v>
      </c>
      <c r="AU44">
        <v>0</v>
      </c>
      <c r="AV44">
        <v>0</v>
      </c>
      <c r="AW44">
        <v>0</v>
      </c>
      <c r="AX44">
        <v>-1421</v>
      </c>
      <c r="AY44">
        <v>0</v>
      </c>
      <c r="AZ44">
        <v>0</v>
      </c>
      <c r="BA44">
        <v>6499</v>
      </c>
      <c r="BB44">
        <v>0</v>
      </c>
      <c r="BC44">
        <v>0</v>
      </c>
      <c r="BD44">
        <v>8499</v>
      </c>
      <c r="BE44">
        <v>0</v>
      </c>
      <c r="BF44">
        <v>2476</v>
      </c>
      <c r="BG44">
        <v>0</v>
      </c>
      <c r="BH44">
        <v>0</v>
      </c>
      <c r="BI44">
        <v>0</v>
      </c>
      <c r="BJ44">
        <v>71</v>
      </c>
      <c r="BK44">
        <v>0</v>
      </c>
      <c r="BL44">
        <v>0</v>
      </c>
      <c r="BM44">
        <v>0</v>
      </c>
      <c r="BN44">
        <v>4687</v>
      </c>
      <c r="BO44">
        <v>16410</v>
      </c>
      <c r="BP44">
        <v>18341</v>
      </c>
      <c r="BQ44">
        <v>3211</v>
      </c>
      <c r="BR44">
        <v>4521</v>
      </c>
      <c r="BS44">
        <v>0</v>
      </c>
      <c r="BT44">
        <v>0</v>
      </c>
      <c r="BU44">
        <v>25915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7</v>
      </c>
      <c r="CB44">
        <v>0</v>
      </c>
      <c r="CC44">
        <v>0</v>
      </c>
      <c r="CD44">
        <v>0</v>
      </c>
      <c r="CE44">
        <v>0</v>
      </c>
      <c r="CF44">
        <v>964</v>
      </c>
      <c r="CG44">
        <v>3503</v>
      </c>
      <c r="CH44">
        <v>0</v>
      </c>
      <c r="CI44">
        <v>3011</v>
      </c>
      <c r="CJ44">
        <v>6418</v>
      </c>
      <c r="CK44">
        <v>3527</v>
      </c>
    </row>
    <row r="45" spans="1:89" x14ac:dyDescent="0.35">
      <c r="A45" t="s">
        <v>42</v>
      </c>
      <c r="B45">
        <f t="shared" si="0"/>
        <v>0</v>
      </c>
      <c r="C45">
        <f t="shared" si="1"/>
        <v>14342</v>
      </c>
      <c r="D45">
        <f t="shared" si="2"/>
        <v>50987</v>
      </c>
      <c r="E45">
        <f t="shared" si="3"/>
        <v>738</v>
      </c>
      <c r="F45">
        <f t="shared" si="4"/>
        <v>108</v>
      </c>
      <c r="G45">
        <f t="shared" si="5"/>
        <v>3273</v>
      </c>
      <c r="H45">
        <f t="shared" si="6"/>
        <v>0</v>
      </c>
      <c r="I45">
        <f t="shared" si="7"/>
        <v>52091</v>
      </c>
      <c r="J45">
        <f t="shared" si="8"/>
        <v>0</v>
      </c>
      <c r="K45">
        <f t="shared" si="9"/>
        <v>3422</v>
      </c>
      <c r="L45">
        <f t="shared" si="10"/>
        <v>13</v>
      </c>
      <c r="M45">
        <f t="shared" si="11"/>
        <v>12612</v>
      </c>
      <c r="N45">
        <f t="shared" si="12"/>
        <v>39717</v>
      </c>
      <c r="O45">
        <f t="shared" si="13"/>
        <v>16782</v>
      </c>
      <c r="P45">
        <f t="shared" si="14"/>
        <v>58484</v>
      </c>
      <c r="Q45">
        <f t="shared" si="15"/>
        <v>5</v>
      </c>
      <c r="R45">
        <f t="shared" si="16"/>
        <v>9923</v>
      </c>
      <c r="S45">
        <f t="shared" si="17"/>
        <v>2355</v>
      </c>
      <c r="T45">
        <f t="shared" si="18"/>
        <v>10320</v>
      </c>
      <c r="U45">
        <f t="shared" si="19"/>
        <v>61659</v>
      </c>
      <c r="V45">
        <f t="shared" si="20"/>
        <v>65329</v>
      </c>
      <c r="Z45" s="23">
        <v>24524</v>
      </c>
      <c r="AB45">
        <v>0</v>
      </c>
      <c r="AC45">
        <v>0</v>
      </c>
      <c r="AD45">
        <v>0</v>
      </c>
      <c r="AE45">
        <v>14342</v>
      </c>
      <c r="AF45">
        <v>0</v>
      </c>
      <c r="AG45">
        <v>30759</v>
      </c>
      <c r="AH45">
        <v>15948</v>
      </c>
      <c r="AI45">
        <v>0</v>
      </c>
      <c r="AJ45">
        <v>2662</v>
      </c>
      <c r="AK45">
        <v>1618</v>
      </c>
      <c r="AL45">
        <v>287</v>
      </c>
      <c r="AM45">
        <v>451</v>
      </c>
      <c r="AN45">
        <v>0</v>
      </c>
      <c r="AO45">
        <v>0</v>
      </c>
      <c r="AP45">
        <v>108</v>
      </c>
      <c r="AQ45">
        <v>0</v>
      </c>
      <c r="AR45">
        <v>2262</v>
      </c>
      <c r="AS45">
        <v>1011</v>
      </c>
      <c r="AT45">
        <v>0</v>
      </c>
      <c r="AU45">
        <v>0</v>
      </c>
      <c r="AV45">
        <v>0</v>
      </c>
      <c r="AW45">
        <v>0</v>
      </c>
      <c r="AX45">
        <v>52091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461</v>
      </c>
      <c r="BF45">
        <v>2961</v>
      </c>
      <c r="BG45">
        <v>0</v>
      </c>
      <c r="BH45">
        <v>0</v>
      </c>
      <c r="BI45">
        <v>0</v>
      </c>
      <c r="BJ45">
        <v>13</v>
      </c>
      <c r="BK45">
        <v>0</v>
      </c>
      <c r="BL45">
        <v>5546</v>
      </c>
      <c r="BM45">
        <v>1048</v>
      </c>
      <c r="BN45">
        <v>6018</v>
      </c>
      <c r="BO45">
        <v>26307</v>
      </c>
      <c r="BP45">
        <v>9189</v>
      </c>
      <c r="BQ45">
        <v>4221</v>
      </c>
      <c r="BR45">
        <v>16782</v>
      </c>
      <c r="BS45">
        <v>0</v>
      </c>
      <c r="BT45">
        <v>0</v>
      </c>
      <c r="BU45">
        <v>58484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5</v>
      </c>
      <c r="CB45">
        <v>0</v>
      </c>
      <c r="CC45">
        <v>0</v>
      </c>
      <c r="CD45">
        <v>0</v>
      </c>
      <c r="CE45">
        <v>8000</v>
      </c>
      <c r="CF45">
        <v>1923</v>
      </c>
      <c r="CG45">
        <v>2355</v>
      </c>
      <c r="CH45">
        <v>0</v>
      </c>
      <c r="CI45">
        <v>3710</v>
      </c>
      <c r="CJ45">
        <v>994</v>
      </c>
      <c r="CK45">
        <v>5616</v>
      </c>
    </row>
    <row r="46" spans="1:89" x14ac:dyDescent="0.35">
      <c r="A46" t="s">
        <v>43</v>
      </c>
      <c r="B46">
        <f t="shared" si="0"/>
        <v>33</v>
      </c>
      <c r="C46">
        <f t="shared" si="1"/>
        <v>7921</v>
      </c>
      <c r="D46">
        <f t="shared" si="2"/>
        <v>26864</v>
      </c>
      <c r="E46">
        <f t="shared" si="3"/>
        <v>2463</v>
      </c>
      <c r="F46">
        <f t="shared" si="4"/>
        <v>0</v>
      </c>
      <c r="G46">
        <f t="shared" si="5"/>
        <v>3844</v>
      </c>
      <c r="H46">
        <f t="shared" si="6"/>
        <v>273</v>
      </c>
      <c r="I46">
        <f t="shared" si="7"/>
        <v>-2157</v>
      </c>
      <c r="J46">
        <f t="shared" si="8"/>
        <v>0</v>
      </c>
      <c r="K46">
        <f t="shared" si="9"/>
        <v>13342</v>
      </c>
      <c r="L46">
        <f t="shared" si="10"/>
        <v>20330</v>
      </c>
      <c r="M46">
        <f t="shared" si="11"/>
        <v>285</v>
      </c>
      <c r="N46">
        <f t="shared" si="12"/>
        <v>39352</v>
      </c>
      <c r="O46">
        <f t="shared" si="13"/>
        <v>5748</v>
      </c>
      <c r="P46">
        <f t="shared" si="14"/>
        <v>16565</v>
      </c>
      <c r="Q46">
        <f t="shared" si="15"/>
        <v>0</v>
      </c>
      <c r="R46">
        <f t="shared" si="16"/>
        <v>0</v>
      </c>
      <c r="S46">
        <f t="shared" si="17"/>
        <v>8261</v>
      </c>
      <c r="T46">
        <f t="shared" si="18"/>
        <v>3272</v>
      </c>
      <c r="U46">
        <f t="shared" si="19"/>
        <v>-9976</v>
      </c>
      <c r="V46">
        <f t="shared" si="20"/>
        <v>34818</v>
      </c>
      <c r="Z46" s="23">
        <v>23159</v>
      </c>
      <c r="AB46">
        <v>0</v>
      </c>
      <c r="AC46">
        <v>33</v>
      </c>
      <c r="AD46">
        <v>0</v>
      </c>
      <c r="AE46">
        <v>7921</v>
      </c>
      <c r="AF46">
        <v>0</v>
      </c>
      <c r="AG46">
        <v>20339</v>
      </c>
      <c r="AH46">
        <v>5087</v>
      </c>
      <c r="AI46">
        <v>795</v>
      </c>
      <c r="AJ46">
        <v>546</v>
      </c>
      <c r="AK46">
        <v>97</v>
      </c>
      <c r="AL46">
        <v>2463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1620</v>
      </c>
      <c r="AS46">
        <v>2224</v>
      </c>
      <c r="AT46">
        <v>0</v>
      </c>
      <c r="AU46">
        <v>0</v>
      </c>
      <c r="AV46">
        <v>273</v>
      </c>
      <c r="AW46">
        <v>0</v>
      </c>
      <c r="AX46">
        <v>-2157</v>
      </c>
      <c r="AY46">
        <v>0</v>
      </c>
      <c r="AZ46">
        <v>0</v>
      </c>
      <c r="BA46">
        <v>5002</v>
      </c>
      <c r="BB46">
        <v>7300</v>
      </c>
      <c r="BC46">
        <v>0</v>
      </c>
      <c r="BD46">
        <v>0</v>
      </c>
      <c r="BE46">
        <v>1979</v>
      </c>
      <c r="BF46">
        <v>6361</v>
      </c>
      <c r="BG46">
        <v>12870</v>
      </c>
      <c r="BH46">
        <v>0</v>
      </c>
      <c r="BI46">
        <v>0</v>
      </c>
      <c r="BJ46">
        <v>160</v>
      </c>
      <c r="BK46">
        <v>0</v>
      </c>
      <c r="BL46">
        <v>0</v>
      </c>
      <c r="BM46">
        <v>0</v>
      </c>
      <c r="BN46">
        <v>285</v>
      </c>
      <c r="BO46">
        <v>13377</v>
      </c>
      <c r="BP46">
        <v>21868</v>
      </c>
      <c r="BQ46">
        <v>4107</v>
      </c>
      <c r="BR46">
        <v>5748</v>
      </c>
      <c r="BS46">
        <v>0</v>
      </c>
      <c r="BT46">
        <v>0</v>
      </c>
      <c r="BU46">
        <v>16565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8261</v>
      </c>
      <c r="CH46">
        <v>0</v>
      </c>
      <c r="CI46">
        <v>3026</v>
      </c>
      <c r="CJ46">
        <v>0</v>
      </c>
      <c r="CK46">
        <v>246</v>
      </c>
    </row>
    <row r="47" spans="1:89" x14ac:dyDescent="0.35">
      <c r="A47" t="s">
        <v>44</v>
      </c>
      <c r="B47">
        <f t="shared" si="0"/>
        <v>190</v>
      </c>
      <c r="C47">
        <f t="shared" si="1"/>
        <v>2112</v>
      </c>
      <c r="D47">
        <f t="shared" si="2"/>
        <v>64124</v>
      </c>
      <c r="E47">
        <f t="shared" si="3"/>
        <v>138</v>
      </c>
      <c r="F47">
        <f t="shared" si="4"/>
        <v>3000</v>
      </c>
      <c r="G47">
        <f t="shared" si="5"/>
        <v>2387</v>
      </c>
      <c r="H47">
        <f t="shared" si="6"/>
        <v>0</v>
      </c>
      <c r="I47">
        <f t="shared" si="7"/>
        <v>8106</v>
      </c>
      <c r="J47">
        <f t="shared" si="8"/>
        <v>0</v>
      </c>
      <c r="K47">
        <f t="shared" si="9"/>
        <v>33108</v>
      </c>
      <c r="L47">
        <f t="shared" si="10"/>
        <v>427</v>
      </c>
      <c r="M47">
        <f t="shared" si="11"/>
        <v>1307</v>
      </c>
      <c r="N47">
        <f t="shared" si="12"/>
        <v>38155</v>
      </c>
      <c r="O47">
        <f t="shared" si="13"/>
        <v>21566</v>
      </c>
      <c r="P47">
        <f t="shared" si="14"/>
        <v>36597</v>
      </c>
      <c r="Q47">
        <f t="shared" si="15"/>
        <v>10</v>
      </c>
      <c r="R47">
        <f t="shared" si="16"/>
        <v>0</v>
      </c>
      <c r="S47">
        <f t="shared" si="17"/>
        <v>12970</v>
      </c>
      <c r="T47">
        <f t="shared" si="18"/>
        <v>5601</v>
      </c>
      <c r="U47">
        <f t="shared" si="19"/>
        <v>14949</v>
      </c>
      <c r="V47">
        <f t="shared" si="20"/>
        <v>66426</v>
      </c>
      <c r="Z47" s="23">
        <v>33748</v>
      </c>
      <c r="AB47">
        <v>0</v>
      </c>
      <c r="AC47">
        <v>171</v>
      </c>
      <c r="AD47">
        <v>19</v>
      </c>
      <c r="AE47">
        <v>2112</v>
      </c>
      <c r="AF47">
        <v>70</v>
      </c>
      <c r="AG47">
        <v>29346</v>
      </c>
      <c r="AH47">
        <v>34258</v>
      </c>
      <c r="AI47">
        <v>273</v>
      </c>
      <c r="AJ47">
        <v>93</v>
      </c>
      <c r="AK47">
        <v>84</v>
      </c>
      <c r="AL47">
        <v>138</v>
      </c>
      <c r="AM47">
        <v>0</v>
      </c>
      <c r="AN47">
        <v>0</v>
      </c>
      <c r="AO47">
        <v>3000</v>
      </c>
      <c r="AP47">
        <v>0</v>
      </c>
      <c r="AQ47">
        <v>0</v>
      </c>
      <c r="AR47">
        <v>0</v>
      </c>
      <c r="AS47">
        <v>2387</v>
      </c>
      <c r="AT47">
        <v>0</v>
      </c>
      <c r="AU47">
        <v>0</v>
      </c>
      <c r="AV47">
        <v>0</v>
      </c>
      <c r="AW47">
        <v>0</v>
      </c>
      <c r="AX47">
        <v>8106</v>
      </c>
      <c r="AY47">
        <v>0</v>
      </c>
      <c r="AZ47">
        <v>0</v>
      </c>
      <c r="BA47">
        <v>19489</v>
      </c>
      <c r="BB47">
        <v>0</v>
      </c>
      <c r="BC47">
        <v>0</v>
      </c>
      <c r="BD47">
        <v>8883</v>
      </c>
      <c r="BE47">
        <v>1713</v>
      </c>
      <c r="BF47">
        <v>3023</v>
      </c>
      <c r="BG47">
        <v>0</v>
      </c>
      <c r="BH47">
        <v>0</v>
      </c>
      <c r="BI47">
        <v>0</v>
      </c>
      <c r="BJ47">
        <v>427</v>
      </c>
      <c r="BK47">
        <v>0</v>
      </c>
      <c r="BL47">
        <v>0</v>
      </c>
      <c r="BM47">
        <v>0</v>
      </c>
      <c r="BN47">
        <v>1307</v>
      </c>
      <c r="BO47">
        <v>8268</v>
      </c>
      <c r="BP47">
        <v>21777</v>
      </c>
      <c r="BQ47">
        <v>8110</v>
      </c>
      <c r="BR47">
        <v>21566</v>
      </c>
      <c r="BS47">
        <v>0</v>
      </c>
      <c r="BT47">
        <v>0</v>
      </c>
      <c r="BU47">
        <v>36597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10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12970</v>
      </c>
      <c r="CH47">
        <v>0</v>
      </c>
      <c r="CI47">
        <v>2630</v>
      </c>
      <c r="CJ47">
        <v>340</v>
      </c>
      <c r="CK47">
        <v>2631</v>
      </c>
    </row>
    <row r="48" spans="1:89" x14ac:dyDescent="0.35">
      <c r="A48" t="s">
        <v>45</v>
      </c>
      <c r="B48">
        <f t="shared" si="0"/>
        <v>3512</v>
      </c>
      <c r="C48">
        <f t="shared" si="1"/>
        <v>71761</v>
      </c>
      <c r="D48">
        <f t="shared" si="2"/>
        <v>413124</v>
      </c>
      <c r="E48">
        <f t="shared" si="3"/>
        <v>2267</v>
      </c>
      <c r="F48">
        <f t="shared" si="4"/>
        <v>63951</v>
      </c>
      <c r="G48">
        <f t="shared" si="5"/>
        <v>76270</v>
      </c>
      <c r="H48">
        <f t="shared" si="6"/>
        <v>12201</v>
      </c>
      <c r="I48">
        <f t="shared" si="7"/>
        <v>14214</v>
      </c>
      <c r="J48">
        <f t="shared" si="8"/>
        <v>587</v>
      </c>
      <c r="K48">
        <f t="shared" si="9"/>
        <v>56785</v>
      </c>
      <c r="L48">
        <f t="shared" si="10"/>
        <v>131</v>
      </c>
      <c r="M48">
        <f t="shared" si="11"/>
        <v>74530</v>
      </c>
      <c r="N48">
        <f t="shared" si="12"/>
        <v>166489</v>
      </c>
      <c r="O48">
        <f t="shared" si="13"/>
        <v>57012</v>
      </c>
      <c r="P48">
        <f t="shared" si="14"/>
        <v>401387</v>
      </c>
      <c r="Q48">
        <f t="shared" si="15"/>
        <v>667</v>
      </c>
      <c r="R48">
        <f t="shared" si="16"/>
        <v>1928</v>
      </c>
      <c r="S48">
        <f t="shared" si="17"/>
        <v>19801</v>
      </c>
      <c r="T48">
        <f t="shared" si="18"/>
        <v>142053</v>
      </c>
      <c r="U48">
        <f t="shared" si="19"/>
        <v>281968</v>
      </c>
      <c r="V48">
        <f t="shared" si="20"/>
        <v>488397</v>
      </c>
      <c r="Z48" s="23">
        <v>186438</v>
      </c>
      <c r="AB48">
        <v>0</v>
      </c>
      <c r="AC48">
        <v>3464</v>
      </c>
      <c r="AD48">
        <v>48</v>
      </c>
      <c r="AE48">
        <v>71761</v>
      </c>
      <c r="AF48">
        <v>2</v>
      </c>
      <c r="AG48">
        <v>150065</v>
      </c>
      <c r="AH48">
        <v>220749</v>
      </c>
      <c r="AI48">
        <v>8131</v>
      </c>
      <c r="AJ48">
        <v>12235</v>
      </c>
      <c r="AK48">
        <v>21942</v>
      </c>
      <c r="AL48">
        <v>0</v>
      </c>
      <c r="AM48">
        <v>0</v>
      </c>
      <c r="AN48">
        <v>2267</v>
      </c>
      <c r="AO48">
        <v>50141</v>
      </c>
      <c r="AP48">
        <v>0</v>
      </c>
      <c r="AQ48">
        <v>13810</v>
      </c>
      <c r="AR48">
        <v>232</v>
      </c>
      <c r="AS48">
        <v>76038</v>
      </c>
      <c r="AT48">
        <v>0</v>
      </c>
      <c r="AU48">
        <v>0</v>
      </c>
      <c r="AV48">
        <v>12201</v>
      </c>
      <c r="AW48">
        <v>500</v>
      </c>
      <c r="AX48">
        <v>14214</v>
      </c>
      <c r="AY48">
        <v>87</v>
      </c>
      <c r="AZ48">
        <v>0</v>
      </c>
      <c r="BA48">
        <v>4594</v>
      </c>
      <c r="BB48">
        <v>0</v>
      </c>
      <c r="BC48">
        <v>0</v>
      </c>
      <c r="BD48">
        <v>32288</v>
      </c>
      <c r="BE48">
        <v>0</v>
      </c>
      <c r="BF48">
        <v>19903</v>
      </c>
      <c r="BG48">
        <v>0</v>
      </c>
      <c r="BH48">
        <v>0</v>
      </c>
      <c r="BI48">
        <v>0</v>
      </c>
      <c r="BJ48">
        <v>131</v>
      </c>
      <c r="BK48">
        <v>1455</v>
      </c>
      <c r="BL48">
        <v>45828</v>
      </c>
      <c r="BM48">
        <v>1589</v>
      </c>
      <c r="BN48">
        <v>25658</v>
      </c>
      <c r="BO48">
        <v>102343</v>
      </c>
      <c r="BP48">
        <v>46842</v>
      </c>
      <c r="BQ48">
        <v>17304</v>
      </c>
      <c r="BR48">
        <v>57012</v>
      </c>
      <c r="BS48">
        <v>0</v>
      </c>
      <c r="BT48">
        <v>0</v>
      </c>
      <c r="BU48">
        <v>401224</v>
      </c>
      <c r="BV48">
        <v>163</v>
      </c>
      <c r="BW48">
        <v>0</v>
      </c>
      <c r="BX48">
        <v>0</v>
      </c>
      <c r="BY48">
        <v>0</v>
      </c>
      <c r="BZ48">
        <v>0</v>
      </c>
      <c r="CA48">
        <v>667</v>
      </c>
      <c r="CB48">
        <v>0</v>
      </c>
      <c r="CC48">
        <v>0</v>
      </c>
      <c r="CD48">
        <v>0</v>
      </c>
      <c r="CE48">
        <v>0</v>
      </c>
      <c r="CF48">
        <v>1928</v>
      </c>
      <c r="CG48">
        <v>19801</v>
      </c>
      <c r="CH48">
        <v>1388</v>
      </c>
      <c r="CI48">
        <v>66567</v>
      </c>
      <c r="CJ48">
        <v>2136</v>
      </c>
      <c r="CK48">
        <v>71962</v>
      </c>
    </row>
    <row r="49" spans="1:89" x14ac:dyDescent="0.35">
      <c r="A49" t="s">
        <v>46</v>
      </c>
      <c r="B49">
        <f t="shared" si="0"/>
        <v>0</v>
      </c>
      <c r="C49">
        <f t="shared" si="1"/>
        <v>4624</v>
      </c>
      <c r="D49">
        <f t="shared" si="2"/>
        <v>51699</v>
      </c>
      <c r="E49">
        <f t="shared" si="3"/>
        <v>306</v>
      </c>
      <c r="F49">
        <f t="shared" si="4"/>
        <v>2386</v>
      </c>
      <c r="G49">
        <f t="shared" si="5"/>
        <v>9204</v>
      </c>
      <c r="H49">
        <f t="shared" si="6"/>
        <v>0</v>
      </c>
      <c r="I49">
        <f t="shared" si="7"/>
        <v>-133</v>
      </c>
      <c r="J49">
        <f t="shared" si="8"/>
        <v>0</v>
      </c>
      <c r="K49">
        <f t="shared" si="9"/>
        <v>2916</v>
      </c>
      <c r="L49">
        <f t="shared" si="10"/>
        <v>20453</v>
      </c>
      <c r="M49">
        <f t="shared" si="11"/>
        <v>11708</v>
      </c>
      <c r="N49">
        <f t="shared" si="12"/>
        <v>67188</v>
      </c>
      <c r="O49">
        <f t="shared" si="13"/>
        <v>10641</v>
      </c>
      <c r="P49">
        <f t="shared" si="14"/>
        <v>12797</v>
      </c>
      <c r="Q49">
        <f t="shared" si="15"/>
        <v>8</v>
      </c>
      <c r="R49">
        <f t="shared" si="16"/>
        <v>0</v>
      </c>
      <c r="S49">
        <f t="shared" si="17"/>
        <v>7830</v>
      </c>
      <c r="T49">
        <f t="shared" si="18"/>
        <v>4697</v>
      </c>
      <c r="U49">
        <f t="shared" si="19"/>
        <v>-21335</v>
      </c>
      <c r="V49">
        <f t="shared" si="20"/>
        <v>56323</v>
      </c>
      <c r="Z49" s="23">
        <v>36277</v>
      </c>
      <c r="AB49">
        <v>0</v>
      </c>
      <c r="AC49">
        <v>0</v>
      </c>
      <c r="AD49">
        <v>0</v>
      </c>
      <c r="AE49">
        <v>4624</v>
      </c>
      <c r="AF49">
        <v>0</v>
      </c>
      <c r="AG49">
        <v>36059</v>
      </c>
      <c r="AH49">
        <v>10015</v>
      </c>
      <c r="AI49">
        <v>1436</v>
      </c>
      <c r="AJ49">
        <v>1260</v>
      </c>
      <c r="AK49">
        <v>2929</v>
      </c>
      <c r="AL49">
        <v>260</v>
      </c>
      <c r="AM49">
        <v>0</v>
      </c>
      <c r="AN49">
        <v>46</v>
      </c>
      <c r="AO49">
        <v>0</v>
      </c>
      <c r="AP49">
        <v>2386</v>
      </c>
      <c r="AQ49">
        <v>0</v>
      </c>
      <c r="AR49">
        <v>0</v>
      </c>
      <c r="AS49">
        <v>9204</v>
      </c>
      <c r="AT49">
        <v>0</v>
      </c>
      <c r="AU49">
        <v>0</v>
      </c>
      <c r="AV49">
        <v>0</v>
      </c>
      <c r="AW49">
        <v>0</v>
      </c>
      <c r="AX49">
        <v>-133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2916</v>
      </c>
      <c r="BG49">
        <v>20124</v>
      </c>
      <c r="BH49">
        <v>0</v>
      </c>
      <c r="BI49">
        <v>0</v>
      </c>
      <c r="BJ49">
        <v>329</v>
      </c>
      <c r="BK49">
        <v>0</v>
      </c>
      <c r="BL49">
        <v>0</v>
      </c>
      <c r="BM49">
        <v>0</v>
      </c>
      <c r="BN49">
        <v>11708</v>
      </c>
      <c r="BO49">
        <v>25869</v>
      </c>
      <c r="BP49">
        <v>32574</v>
      </c>
      <c r="BQ49">
        <v>8745</v>
      </c>
      <c r="BR49">
        <v>10641</v>
      </c>
      <c r="BS49">
        <v>0</v>
      </c>
      <c r="BT49">
        <v>0</v>
      </c>
      <c r="BU49">
        <v>12797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8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7830</v>
      </c>
      <c r="CH49">
        <v>0</v>
      </c>
      <c r="CI49">
        <v>2270</v>
      </c>
      <c r="CJ49">
        <v>541</v>
      </c>
      <c r="CK49">
        <v>1886</v>
      </c>
    </row>
    <row r="50" spans="1:89" x14ac:dyDescent="0.35">
      <c r="A50" t="s">
        <v>47</v>
      </c>
      <c r="B50">
        <f t="shared" si="0"/>
        <v>0</v>
      </c>
      <c r="C50">
        <f t="shared" si="1"/>
        <v>1699</v>
      </c>
      <c r="D50">
        <f t="shared" si="2"/>
        <v>54717</v>
      </c>
      <c r="E50">
        <f t="shared" si="3"/>
        <v>42</v>
      </c>
      <c r="F50">
        <f t="shared" si="4"/>
        <v>282</v>
      </c>
      <c r="G50">
        <f t="shared" si="5"/>
        <v>4025</v>
      </c>
      <c r="H50">
        <f t="shared" si="6"/>
        <v>0</v>
      </c>
      <c r="I50">
        <f t="shared" si="7"/>
        <v>15461</v>
      </c>
      <c r="J50">
        <f t="shared" si="8"/>
        <v>180</v>
      </c>
      <c r="K50">
        <f t="shared" si="9"/>
        <v>14698</v>
      </c>
      <c r="L50">
        <f t="shared" si="10"/>
        <v>24</v>
      </c>
      <c r="M50">
        <f t="shared" si="11"/>
        <v>3319</v>
      </c>
      <c r="N50">
        <f t="shared" si="12"/>
        <v>17417</v>
      </c>
      <c r="O50">
        <f t="shared" si="13"/>
        <v>11305</v>
      </c>
      <c r="P50">
        <f t="shared" si="14"/>
        <v>58864</v>
      </c>
      <c r="Q50">
        <f t="shared" si="15"/>
        <v>1</v>
      </c>
      <c r="R50">
        <f t="shared" si="16"/>
        <v>-497</v>
      </c>
      <c r="S50">
        <f t="shared" si="17"/>
        <v>1777</v>
      </c>
      <c r="T50">
        <f t="shared" si="18"/>
        <v>5580</v>
      </c>
      <c r="U50">
        <f t="shared" si="19"/>
        <v>43377</v>
      </c>
      <c r="V50">
        <f t="shared" si="20"/>
        <v>56416</v>
      </c>
      <c r="Z50" s="23">
        <v>21105</v>
      </c>
      <c r="AB50">
        <v>0</v>
      </c>
      <c r="AC50">
        <v>0</v>
      </c>
      <c r="AD50">
        <v>0</v>
      </c>
      <c r="AE50">
        <v>1699</v>
      </c>
      <c r="AF50">
        <v>0</v>
      </c>
      <c r="AG50">
        <v>29560</v>
      </c>
      <c r="AH50">
        <v>21227</v>
      </c>
      <c r="AI50">
        <v>199</v>
      </c>
      <c r="AJ50">
        <v>824</v>
      </c>
      <c r="AK50">
        <v>2907</v>
      </c>
      <c r="AL50">
        <v>42</v>
      </c>
      <c r="AM50">
        <v>0</v>
      </c>
      <c r="AN50">
        <v>0</v>
      </c>
      <c r="AO50">
        <v>0</v>
      </c>
      <c r="AP50">
        <v>0</v>
      </c>
      <c r="AQ50">
        <v>282</v>
      </c>
      <c r="AR50">
        <v>0</v>
      </c>
      <c r="AS50">
        <v>4025</v>
      </c>
      <c r="AT50">
        <v>0</v>
      </c>
      <c r="AU50">
        <v>0</v>
      </c>
      <c r="AV50">
        <v>0</v>
      </c>
      <c r="AW50">
        <v>175</v>
      </c>
      <c r="AX50">
        <v>15461</v>
      </c>
      <c r="AY50">
        <v>5</v>
      </c>
      <c r="AZ50">
        <v>0</v>
      </c>
      <c r="BA50">
        <v>2800</v>
      </c>
      <c r="BB50">
        <v>0</v>
      </c>
      <c r="BC50">
        <v>0</v>
      </c>
      <c r="BD50">
        <v>10118</v>
      </c>
      <c r="BE50">
        <v>0</v>
      </c>
      <c r="BF50">
        <v>1780</v>
      </c>
      <c r="BG50">
        <v>0</v>
      </c>
      <c r="BH50">
        <v>0</v>
      </c>
      <c r="BI50">
        <v>0</v>
      </c>
      <c r="BJ50">
        <v>24</v>
      </c>
      <c r="BK50">
        <v>0</v>
      </c>
      <c r="BL50">
        <v>1077</v>
      </c>
      <c r="BM50">
        <v>144</v>
      </c>
      <c r="BN50">
        <v>2098</v>
      </c>
      <c r="BO50">
        <v>5783</v>
      </c>
      <c r="BP50">
        <v>2895</v>
      </c>
      <c r="BQ50">
        <v>8739</v>
      </c>
      <c r="BR50">
        <v>11305</v>
      </c>
      <c r="BS50">
        <v>0</v>
      </c>
      <c r="BT50">
        <v>0</v>
      </c>
      <c r="BU50">
        <v>58864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1</v>
      </c>
      <c r="CB50">
        <v>0</v>
      </c>
      <c r="CC50">
        <v>0</v>
      </c>
      <c r="CD50">
        <v>0</v>
      </c>
      <c r="CE50">
        <v>0</v>
      </c>
      <c r="CF50">
        <v>-497</v>
      </c>
      <c r="CG50">
        <v>1777</v>
      </c>
      <c r="CH50">
        <v>0</v>
      </c>
      <c r="CI50">
        <v>1159</v>
      </c>
      <c r="CJ50">
        <v>63</v>
      </c>
      <c r="CK50">
        <v>4358</v>
      </c>
    </row>
    <row r="51" spans="1:89" x14ac:dyDescent="0.35">
      <c r="A51" t="s">
        <v>48</v>
      </c>
      <c r="B51">
        <f t="shared" si="0"/>
        <v>511</v>
      </c>
      <c r="C51">
        <f t="shared" si="1"/>
        <v>1558</v>
      </c>
      <c r="D51">
        <f t="shared" si="2"/>
        <v>55300</v>
      </c>
      <c r="E51">
        <f t="shared" si="3"/>
        <v>313</v>
      </c>
      <c r="F51">
        <f t="shared" si="4"/>
        <v>181</v>
      </c>
      <c r="G51">
        <f t="shared" si="5"/>
        <v>2838</v>
      </c>
      <c r="H51">
        <f t="shared" si="6"/>
        <v>2538</v>
      </c>
      <c r="I51">
        <f t="shared" si="7"/>
        <v>162</v>
      </c>
      <c r="J51">
        <f t="shared" si="8"/>
        <v>0</v>
      </c>
      <c r="K51">
        <f t="shared" si="9"/>
        <v>12663</v>
      </c>
      <c r="L51">
        <f t="shared" si="10"/>
        <v>700</v>
      </c>
      <c r="M51">
        <f t="shared" si="11"/>
        <v>3748</v>
      </c>
      <c r="N51">
        <f t="shared" si="12"/>
        <v>54766</v>
      </c>
      <c r="O51">
        <f t="shared" si="13"/>
        <v>3885</v>
      </c>
      <c r="P51">
        <f t="shared" si="14"/>
        <v>4808</v>
      </c>
      <c r="Q51">
        <f t="shared" si="15"/>
        <v>5184</v>
      </c>
      <c r="R51">
        <f t="shared" si="16"/>
        <v>6000</v>
      </c>
      <c r="S51">
        <f t="shared" si="17"/>
        <v>2905</v>
      </c>
      <c r="T51">
        <f t="shared" si="18"/>
        <v>2966</v>
      </c>
      <c r="U51">
        <f t="shared" si="19"/>
        <v>-805</v>
      </c>
      <c r="V51">
        <f t="shared" si="20"/>
        <v>57369</v>
      </c>
      <c r="Z51" s="23">
        <v>27682</v>
      </c>
      <c r="AB51">
        <v>0</v>
      </c>
      <c r="AC51">
        <v>0</v>
      </c>
      <c r="AD51">
        <v>511</v>
      </c>
      <c r="AE51">
        <v>1558</v>
      </c>
      <c r="AF51">
        <v>396</v>
      </c>
      <c r="AG51">
        <v>53786</v>
      </c>
      <c r="AH51">
        <v>0</v>
      </c>
      <c r="AI51">
        <v>440</v>
      </c>
      <c r="AJ51">
        <v>678</v>
      </c>
      <c r="AK51">
        <v>0</v>
      </c>
      <c r="AL51">
        <v>313</v>
      </c>
      <c r="AM51">
        <v>0</v>
      </c>
      <c r="AN51">
        <v>0</v>
      </c>
      <c r="AO51">
        <v>181</v>
      </c>
      <c r="AP51">
        <v>0</v>
      </c>
      <c r="AQ51">
        <v>0</v>
      </c>
      <c r="AR51">
        <v>0</v>
      </c>
      <c r="AS51">
        <v>2838</v>
      </c>
      <c r="AT51">
        <v>0</v>
      </c>
      <c r="AU51">
        <v>2538</v>
      </c>
      <c r="AV51">
        <v>0</v>
      </c>
      <c r="AW51">
        <v>0</v>
      </c>
      <c r="AX51">
        <v>162</v>
      </c>
      <c r="AY51">
        <v>0</v>
      </c>
      <c r="AZ51">
        <v>0</v>
      </c>
      <c r="BA51">
        <v>337</v>
      </c>
      <c r="BB51">
        <v>0</v>
      </c>
      <c r="BC51">
        <v>0</v>
      </c>
      <c r="BD51">
        <v>6806</v>
      </c>
      <c r="BE51">
        <v>0</v>
      </c>
      <c r="BF51">
        <v>5520</v>
      </c>
      <c r="BG51">
        <v>0</v>
      </c>
      <c r="BH51">
        <v>0</v>
      </c>
      <c r="BI51">
        <v>0</v>
      </c>
      <c r="BJ51">
        <v>700</v>
      </c>
      <c r="BK51">
        <v>0</v>
      </c>
      <c r="BL51">
        <v>6</v>
      </c>
      <c r="BM51">
        <v>0</v>
      </c>
      <c r="BN51">
        <v>3742</v>
      </c>
      <c r="BO51">
        <v>24753</v>
      </c>
      <c r="BP51">
        <v>28639</v>
      </c>
      <c r="BQ51">
        <v>1374</v>
      </c>
      <c r="BR51">
        <v>3885</v>
      </c>
      <c r="BS51">
        <v>0</v>
      </c>
      <c r="BT51">
        <v>0</v>
      </c>
      <c r="BU51">
        <v>4808</v>
      </c>
      <c r="BV51">
        <v>0</v>
      </c>
      <c r="BW51">
        <v>0</v>
      </c>
      <c r="BX51">
        <v>0</v>
      </c>
      <c r="BY51">
        <v>0</v>
      </c>
      <c r="BZ51">
        <v>5160</v>
      </c>
      <c r="CA51">
        <v>24</v>
      </c>
      <c r="CB51">
        <v>0</v>
      </c>
      <c r="CC51">
        <v>0</v>
      </c>
      <c r="CD51">
        <v>0</v>
      </c>
      <c r="CE51">
        <v>6000</v>
      </c>
      <c r="CF51">
        <v>0</v>
      </c>
      <c r="CG51">
        <v>2905</v>
      </c>
      <c r="CH51">
        <v>0</v>
      </c>
      <c r="CI51">
        <v>230</v>
      </c>
      <c r="CJ51">
        <v>0</v>
      </c>
      <c r="CK51">
        <v>2736</v>
      </c>
    </row>
    <row r="52" spans="1:89" x14ac:dyDescent="0.35">
      <c r="A52" t="s">
        <v>49</v>
      </c>
      <c r="B52">
        <f t="shared" si="0"/>
        <v>3658</v>
      </c>
      <c r="C52">
        <f t="shared" si="1"/>
        <v>4262</v>
      </c>
      <c r="D52">
        <f t="shared" si="2"/>
        <v>33433</v>
      </c>
      <c r="E52">
        <f t="shared" si="3"/>
        <v>61</v>
      </c>
      <c r="F52">
        <f t="shared" si="4"/>
        <v>0</v>
      </c>
      <c r="G52">
        <f t="shared" si="5"/>
        <v>0</v>
      </c>
      <c r="H52">
        <f t="shared" si="6"/>
        <v>0</v>
      </c>
      <c r="I52">
        <f t="shared" si="7"/>
        <v>-334</v>
      </c>
      <c r="J52">
        <f t="shared" si="8"/>
        <v>2</v>
      </c>
      <c r="K52">
        <f t="shared" si="9"/>
        <v>1040</v>
      </c>
      <c r="L52">
        <f t="shared" si="10"/>
        <v>3638</v>
      </c>
      <c r="M52">
        <f t="shared" si="11"/>
        <v>4530</v>
      </c>
      <c r="N52">
        <f t="shared" si="12"/>
        <v>29291</v>
      </c>
      <c r="O52">
        <f t="shared" si="13"/>
        <v>4468</v>
      </c>
      <c r="P52">
        <f t="shared" si="14"/>
        <v>11600</v>
      </c>
      <c r="Q52">
        <f t="shared" si="15"/>
        <v>3</v>
      </c>
      <c r="R52">
        <f t="shared" si="16"/>
        <v>0</v>
      </c>
      <c r="S52">
        <f t="shared" si="17"/>
        <v>1972</v>
      </c>
      <c r="T52">
        <f t="shared" si="18"/>
        <v>2955</v>
      </c>
      <c r="U52">
        <f t="shared" si="19"/>
        <v>7322</v>
      </c>
      <c r="V52">
        <f t="shared" si="20"/>
        <v>41353</v>
      </c>
      <c r="Z52" s="23">
        <v>16026</v>
      </c>
      <c r="AB52">
        <v>0</v>
      </c>
      <c r="AC52">
        <v>3037</v>
      </c>
      <c r="AD52">
        <v>621</v>
      </c>
      <c r="AE52">
        <v>4262</v>
      </c>
      <c r="AF52">
        <v>330</v>
      </c>
      <c r="AG52">
        <v>19417</v>
      </c>
      <c r="AH52">
        <v>10494</v>
      </c>
      <c r="AI52">
        <v>0</v>
      </c>
      <c r="AJ52">
        <v>2347</v>
      </c>
      <c r="AK52">
        <v>845</v>
      </c>
      <c r="AL52">
        <v>61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-334</v>
      </c>
      <c r="AY52">
        <v>2</v>
      </c>
      <c r="AZ52">
        <v>0</v>
      </c>
      <c r="BA52">
        <v>285</v>
      </c>
      <c r="BB52">
        <v>0</v>
      </c>
      <c r="BC52">
        <v>0</v>
      </c>
      <c r="BD52">
        <v>0</v>
      </c>
      <c r="BE52">
        <v>0</v>
      </c>
      <c r="BF52">
        <v>755</v>
      </c>
      <c r="BG52">
        <v>3421</v>
      </c>
      <c r="BH52">
        <v>0</v>
      </c>
      <c r="BI52">
        <v>0</v>
      </c>
      <c r="BJ52">
        <v>217</v>
      </c>
      <c r="BK52">
        <v>0</v>
      </c>
      <c r="BL52">
        <v>226</v>
      </c>
      <c r="BM52">
        <v>72</v>
      </c>
      <c r="BN52">
        <v>4232</v>
      </c>
      <c r="BO52">
        <v>8226</v>
      </c>
      <c r="BP52">
        <v>20017</v>
      </c>
      <c r="BQ52">
        <v>1048</v>
      </c>
      <c r="BR52">
        <v>4468</v>
      </c>
      <c r="BS52">
        <v>0</v>
      </c>
      <c r="BT52">
        <v>0</v>
      </c>
      <c r="BU52">
        <v>11600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3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1972</v>
      </c>
      <c r="CH52">
        <v>0</v>
      </c>
      <c r="CI52">
        <v>616</v>
      </c>
      <c r="CJ52">
        <v>214</v>
      </c>
      <c r="CK52">
        <v>2125</v>
      </c>
    </row>
    <row r="53" spans="1:89" x14ac:dyDescent="0.35">
      <c r="A53" t="s">
        <v>50</v>
      </c>
      <c r="B53">
        <f t="shared" si="0"/>
        <v>187</v>
      </c>
      <c r="C53">
        <f t="shared" si="1"/>
        <v>6468</v>
      </c>
      <c r="D53">
        <f t="shared" si="2"/>
        <v>42084</v>
      </c>
      <c r="E53">
        <f t="shared" si="3"/>
        <v>355</v>
      </c>
      <c r="F53">
        <f t="shared" si="4"/>
        <v>403</v>
      </c>
      <c r="G53">
        <f t="shared" si="5"/>
        <v>2393</v>
      </c>
      <c r="H53">
        <f t="shared" si="6"/>
        <v>0</v>
      </c>
      <c r="I53">
        <f t="shared" si="7"/>
        <v>9766</v>
      </c>
      <c r="J53">
        <f t="shared" si="8"/>
        <v>0</v>
      </c>
      <c r="K53">
        <f t="shared" si="9"/>
        <v>9657</v>
      </c>
      <c r="L53">
        <f t="shared" si="10"/>
        <v>89</v>
      </c>
      <c r="M53">
        <f t="shared" si="11"/>
        <v>1398</v>
      </c>
      <c r="N53">
        <f t="shared" si="12"/>
        <v>30750</v>
      </c>
      <c r="O53">
        <f t="shared" si="13"/>
        <v>6705</v>
      </c>
      <c r="P53">
        <f t="shared" si="14"/>
        <v>22250</v>
      </c>
      <c r="Q53">
        <f t="shared" si="15"/>
        <v>0</v>
      </c>
      <c r="R53">
        <f t="shared" si="16"/>
        <v>4500</v>
      </c>
      <c r="S53">
        <f t="shared" si="17"/>
        <v>2985</v>
      </c>
      <c r="T53">
        <f t="shared" si="18"/>
        <v>5611</v>
      </c>
      <c r="U53">
        <f t="shared" si="19"/>
        <v>21406</v>
      </c>
      <c r="V53">
        <f t="shared" si="20"/>
        <v>48739</v>
      </c>
      <c r="Z53" s="23">
        <v>22500</v>
      </c>
      <c r="AB53">
        <v>0</v>
      </c>
      <c r="AC53">
        <v>0</v>
      </c>
      <c r="AD53">
        <v>187</v>
      </c>
      <c r="AE53">
        <v>6468</v>
      </c>
      <c r="AF53">
        <v>0</v>
      </c>
      <c r="AG53">
        <v>23130</v>
      </c>
      <c r="AH53">
        <v>16937</v>
      </c>
      <c r="AI53">
        <v>544</v>
      </c>
      <c r="AJ53">
        <v>793</v>
      </c>
      <c r="AK53">
        <v>680</v>
      </c>
      <c r="AL53">
        <v>335</v>
      </c>
      <c r="AM53">
        <v>0</v>
      </c>
      <c r="AN53">
        <v>20</v>
      </c>
      <c r="AO53">
        <v>403</v>
      </c>
      <c r="AP53">
        <v>0</v>
      </c>
      <c r="AQ53">
        <v>0</v>
      </c>
      <c r="AR53">
        <v>0</v>
      </c>
      <c r="AS53">
        <v>2393</v>
      </c>
      <c r="AT53">
        <v>0</v>
      </c>
      <c r="AU53">
        <v>0</v>
      </c>
      <c r="AV53">
        <v>0</v>
      </c>
      <c r="AW53">
        <v>0</v>
      </c>
      <c r="AX53">
        <v>9766</v>
      </c>
      <c r="AY53">
        <v>0</v>
      </c>
      <c r="AZ53">
        <v>0</v>
      </c>
      <c r="BA53">
        <v>6049</v>
      </c>
      <c r="BB53">
        <v>0</v>
      </c>
      <c r="BC53">
        <v>0</v>
      </c>
      <c r="BD53">
        <v>3242</v>
      </c>
      <c r="BE53">
        <v>0</v>
      </c>
      <c r="BF53">
        <v>366</v>
      </c>
      <c r="BG53">
        <v>0</v>
      </c>
      <c r="BH53">
        <v>0</v>
      </c>
      <c r="BI53">
        <v>0</v>
      </c>
      <c r="BJ53">
        <v>89</v>
      </c>
      <c r="BK53">
        <v>0</v>
      </c>
      <c r="BL53">
        <v>0</v>
      </c>
      <c r="BM53">
        <v>113</v>
      </c>
      <c r="BN53">
        <v>1285</v>
      </c>
      <c r="BO53">
        <v>15690</v>
      </c>
      <c r="BP53">
        <v>7838</v>
      </c>
      <c r="BQ53">
        <v>7222</v>
      </c>
      <c r="BR53">
        <v>6705</v>
      </c>
      <c r="BS53">
        <v>0</v>
      </c>
      <c r="BT53">
        <v>0</v>
      </c>
      <c r="BU53">
        <v>22250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  <c r="CE53">
        <v>4500</v>
      </c>
      <c r="CF53">
        <v>0</v>
      </c>
      <c r="CG53">
        <v>2985</v>
      </c>
      <c r="CH53">
        <v>0</v>
      </c>
      <c r="CI53">
        <v>727</v>
      </c>
      <c r="CJ53">
        <v>354</v>
      </c>
      <c r="CK53">
        <v>4530</v>
      </c>
    </row>
    <row r="54" spans="1:89" x14ac:dyDescent="0.35">
      <c r="A54" t="s">
        <v>51</v>
      </c>
      <c r="B54">
        <f t="shared" si="0"/>
        <v>0</v>
      </c>
      <c r="C54">
        <f t="shared" si="1"/>
        <v>7073</v>
      </c>
      <c r="D54">
        <f t="shared" si="2"/>
        <v>28612</v>
      </c>
      <c r="E54">
        <f t="shared" si="3"/>
        <v>96</v>
      </c>
      <c r="F54">
        <f t="shared" si="4"/>
        <v>0</v>
      </c>
      <c r="G54">
        <f t="shared" si="5"/>
        <v>25</v>
      </c>
      <c r="H54">
        <f t="shared" si="6"/>
        <v>69</v>
      </c>
      <c r="I54">
        <f t="shared" si="7"/>
        <v>1857</v>
      </c>
      <c r="J54">
        <f t="shared" si="8"/>
        <v>484</v>
      </c>
      <c r="K54">
        <f t="shared" si="9"/>
        <v>22847</v>
      </c>
      <c r="L54">
        <f t="shared" si="10"/>
        <v>446</v>
      </c>
      <c r="M54">
        <f t="shared" si="11"/>
        <v>4190</v>
      </c>
      <c r="N54">
        <f t="shared" si="12"/>
        <v>21439</v>
      </c>
      <c r="O54">
        <f t="shared" si="13"/>
        <v>17612</v>
      </c>
      <c r="P54">
        <f t="shared" si="14"/>
        <v>15550</v>
      </c>
      <c r="Q54">
        <f t="shared" si="15"/>
        <v>81</v>
      </c>
      <c r="R54">
        <f t="shared" si="16"/>
        <v>-8</v>
      </c>
      <c r="S54">
        <f t="shared" si="17"/>
        <v>4712</v>
      </c>
      <c r="T54">
        <f t="shared" si="18"/>
        <v>6312</v>
      </c>
      <c r="U54">
        <f t="shared" si="19"/>
        <v>-930</v>
      </c>
      <c r="V54">
        <f t="shared" si="20"/>
        <v>35685</v>
      </c>
      <c r="Z54" s="23">
        <v>27725</v>
      </c>
      <c r="AB54">
        <v>0</v>
      </c>
      <c r="AC54">
        <v>0</v>
      </c>
      <c r="AD54">
        <v>0</v>
      </c>
      <c r="AE54">
        <v>7073</v>
      </c>
      <c r="AF54">
        <v>0</v>
      </c>
      <c r="AG54">
        <v>16554</v>
      </c>
      <c r="AH54">
        <v>10953</v>
      </c>
      <c r="AI54">
        <v>0</v>
      </c>
      <c r="AJ54">
        <v>175</v>
      </c>
      <c r="AK54">
        <v>930</v>
      </c>
      <c r="AL54">
        <v>96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25</v>
      </c>
      <c r="AT54">
        <v>0</v>
      </c>
      <c r="AU54">
        <v>0</v>
      </c>
      <c r="AV54">
        <v>69</v>
      </c>
      <c r="AW54">
        <v>0</v>
      </c>
      <c r="AX54">
        <v>1857</v>
      </c>
      <c r="AY54">
        <v>484</v>
      </c>
      <c r="AZ54">
        <v>0</v>
      </c>
      <c r="BA54">
        <v>0</v>
      </c>
      <c r="BB54">
        <v>0</v>
      </c>
      <c r="BC54">
        <v>0</v>
      </c>
      <c r="BD54">
        <v>12456</v>
      </c>
      <c r="BE54">
        <v>628</v>
      </c>
      <c r="BF54">
        <v>9763</v>
      </c>
      <c r="BG54">
        <v>0</v>
      </c>
      <c r="BH54">
        <v>0</v>
      </c>
      <c r="BI54">
        <v>0</v>
      </c>
      <c r="BJ54">
        <v>446</v>
      </c>
      <c r="BK54">
        <v>0</v>
      </c>
      <c r="BL54">
        <v>3233</v>
      </c>
      <c r="BM54">
        <v>0</v>
      </c>
      <c r="BN54">
        <v>957</v>
      </c>
      <c r="BO54">
        <v>12442</v>
      </c>
      <c r="BP54">
        <v>4885</v>
      </c>
      <c r="BQ54">
        <v>4112</v>
      </c>
      <c r="BR54">
        <v>17612</v>
      </c>
      <c r="BS54">
        <v>0</v>
      </c>
      <c r="BT54">
        <v>0</v>
      </c>
      <c r="BU54">
        <v>15550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81</v>
      </c>
      <c r="CB54">
        <v>0</v>
      </c>
      <c r="CC54">
        <v>0</v>
      </c>
      <c r="CD54">
        <v>0</v>
      </c>
      <c r="CE54">
        <v>0</v>
      </c>
      <c r="CF54">
        <v>-8</v>
      </c>
      <c r="CG54">
        <v>4712</v>
      </c>
      <c r="CH54">
        <v>0</v>
      </c>
      <c r="CI54">
        <v>2139</v>
      </c>
      <c r="CJ54">
        <v>60</v>
      </c>
      <c r="CK54">
        <v>4113</v>
      </c>
    </row>
    <row r="55" spans="1:89" x14ac:dyDescent="0.35">
      <c r="A55" t="s">
        <v>52</v>
      </c>
      <c r="B55">
        <f t="shared" si="0"/>
        <v>0</v>
      </c>
      <c r="C55">
        <f t="shared" si="1"/>
        <v>15576</v>
      </c>
      <c r="D55">
        <f t="shared" si="2"/>
        <v>225960</v>
      </c>
      <c r="E55">
        <f t="shared" si="3"/>
        <v>19509</v>
      </c>
      <c r="F55">
        <f t="shared" si="4"/>
        <v>0</v>
      </c>
      <c r="G55">
        <f t="shared" si="5"/>
        <v>150</v>
      </c>
      <c r="H55">
        <f t="shared" si="6"/>
        <v>302</v>
      </c>
      <c r="I55">
        <f t="shared" si="7"/>
        <v>6709</v>
      </c>
      <c r="J55">
        <f t="shared" si="8"/>
        <v>0</v>
      </c>
      <c r="K55">
        <f t="shared" si="9"/>
        <v>40102</v>
      </c>
      <c r="L55">
        <f t="shared" si="10"/>
        <v>11021</v>
      </c>
      <c r="M55">
        <f t="shared" si="11"/>
        <v>289</v>
      </c>
      <c r="N55">
        <f t="shared" si="12"/>
        <v>194326</v>
      </c>
      <c r="O55">
        <f t="shared" si="13"/>
        <v>35010</v>
      </c>
      <c r="P55">
        <f t="shared" si="14"/>
        <v>55412</v>
      </c>
      <c r="Q55">
        <f t="shared" si="15"/>
        <v>215</v>
      </c>
      <c r="R55">
        <f t="shared" si="16"/>
        <v>0</v>
      </c>
      <c r="S55">
        <f t="shared" si="17"/>
        <v>11338</v>
      </c>
      <c r="T55">
        <f t="shared" si="18"/>
        <v>23319</v>
      </c>
      <c r="U55">
        <f t="shared" si="19"/>
        <v>38420</v>
      </c>
      <c r="V55">
        <f t="shared" si="20"/>
        <v>241536</v>
      </c>
      <c r="Z55" s="23">
        <v>67552</v>
      </c>
      <c r="AB55">
        <v>0</v>
      </c>
      <c r="AC55">
        <v>0</v>
      </c>
      <c r="AD55">
        <v>0</v>
      </c>
      <c r="AE55">
        <v>15576</v>
      </c>
      <c r="AF55">
        <v>0</v>
      </c>
      <c r="AG55">
        <v>94497</v>
      </c>
      <c r="AH55">
        <v>110485</v>
      </c>
      <c r="AI55">
        <v>282</v>
      </c>
      <c r="AJ55">
        <v>9365</v>
      </c>
      <c r="AK55">
        <v>11331</v>
      </c>
      <c r="AL55">
        <v>19509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150</v>
      </c>
      <c r="AT55">
        <v>0</v>
      </c>
      <c r="AU55">
        <v>302</v>
      </c>
      <c r="AV55">
        <v>0</v>
      </c>
      <c r="AW55">
        <v>0</v>
      </c>
      <c r="AX55">
        <v>6709</v>
      </c>
      <c r="AY55">
        <v>0</v>
      </c>
      <c r="AZ55">
        <v>0</v>
      </c>
      <c r="BA55">
        <v>16205</v>
      </c>
      <c r="BB55">
        <v>0</v>
      </c>
      <c r="BC55">
        <v>0</v>
      </c>
      <c r="BD55">
        <v>0</v>
      </c>
      <c r="BE55">
        <v>0</v>
      </c>
      <c r="BF55">
        <v>23897</v>
      </c>
      <c r="BG55">
        <v>10752</v>
      </c>
      <c r="BH55">
        <v>0</v>
      </c>
      <c r="BI55">
        <v>0</v>
      </c>
      <c r="BJ55">
        <v>269</v>
      </c>
      <c r="BK55">
        <v>0</v>
      </c>
      <c r="BL55">
        <v>0</v>
      </c>
      <c r="BM55">
        <v>0</v>
      </c>
      <c r="BN55">
        <v>289</v>
      </c>
      <c r="BO55">
        <v>153223</v>
      </c>
      <c r="BP55">
        <v>32611</v>
      </c>
      <c r="BQ55">
        <v>8492</v>
      </c>
      <c r="BR55">
        <v>35010</v>
      </c>
      <c r="BS55">
        <v>0</v>
      </c>
      <c r="BT55">
        <v>0</v>
      </c>
      <c r="BU55">
        <v>55412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215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11338</v>
      </c>
      <c r="CH55">
        <v>0</v>
      </c>
      <c r="CI55">
        <v>0</v>
      </c>
      <c r="CJ55">
        <v>-62</v>
      </c>
      <c r="CK55">
        <v>23381</v>
      </c>
    </row>
    <row r="56" spans="1:89" x14ac:dyDescent="0.35">
      <c r="A56" t="s">
        <v>53</v>
      </c>
      <c r="B56">
        <f t="shared" si="0"/>
        <v>2003</v>
      </c>
      <c r="C56">
        <f t="shared" si="1"/>
        <v>3970</v>
      </c>
      <c r="D56">
        <f t="shared" si="2"/>
        <v>55365</v>
      </c>
      <c r="E56">
        <f t="shared" si="3"/>
        <v>1352</v>
      </c>
      <c r="F56">
        <f t="shared" si="4"/>
        <v>1114</v>
      </c>
      <c r="G56">
        <f t="shared" si="5"/>
        <v>1202</v>
      </c>
      <c r="H56">
        <f t="shared" si="6"/>
        <v>74</v>
      </c>
      <c r="I56">
        <f t="shared" si="7"/>
        <v>5557</v>
      </c>
      <c r="J56">
        <f t="shared" si="8"/>
        <v>0</v>
      </c>
      <c r="K56">
        <f t="shared" si="9"/>
        <v>10439</v>
      </c>
      <c r="L56">
        <f t="shared" si="10"/>
        <v>9116</v>
      </c>
      <c r="M56">
        <f t="shared" si="11"/>
        <v>6541</v>
      </c>
      <c r="N56">
        <f t="shared" si="12"/>
        <v>40439</v>
      </c>
      <c r="O56">
        <f t="shared" si="13"/>
        <v>12956</v>
      </c>
      <c r="P56">
        <f t="shared" si="14"/>
        <v>29583</v>
      </c>
      <c r="Q56">
        <f t="shared" si="15"/>
        <v>265</v>
      </c>
      <c r="R56">
        <f t="shared" si="16"/>
        <v>0</v>
      </c>
      <c r="S56">
        <f t="shared" si="17"/>
        <v>3021</v>
      </c>
      <c r="T56">
        <f t="shared" si="18"/>
        <v>10469</v>
      </c>
      <c r="U56">
        <f t="shared" si="19"/>
        <v>14852</v>
      </c>
      <c r="V56">
        <f t="shared" si="20"/>
        <v>61338</v>
      </c>
      <c r="Z56" s="23">
        <v>36345</v>
      </c>
      <c r="AB56">
        <v>0</v>
      </c>
      <c r="AC56">
        <v>140</v>
      </c>
      <c r="AD56">
        <v>1863</v>
      </c>
      <c r="AE56">
        <v>3970</v>
      </c>
      <c r="AF56">
        <v>0</v>
      </c>
      <c r="AG56">
        <v>29365</v>
      </c>
      <c r="AH56">
        <v>23253</v>
      </c>
      <c r="AI56">
        <v>0</v>
      </c>
      <c r="AJ56">
        <v>2236</v>
      </c>
      <c r="AK56">
        <v>511</v>
      </c>
      <c r="AL56">
        <v>1352</v>
      </c>
      <c r="AM56">
        <v>0</v>
      </c>
      <c r="AN56">
        <v>0</v>
      </c>
      <c r="AO56">
        <v>1114</v>
      </c>
      <c r="AP56">
        <v>0</v>
      </c>
      <c r="AQ56">
        <v>0</v>
      </c>
      <c r="AR56">
        <v>0</v>
      </c>
      <c r="AS56">
        <v>1202</v>
      </c>
      <c r="AT56">
        <v>0</v>
      </c>
      <c r="AU56">
        <v>0</v>
      </c>
      <c r="AV56">
        <v>74</v>
      </c>
      <c r="AW56">
        <v>0</v>
      </c>
      <c r="AX56">
        <v>5557</v>
      </c>
      <c r="AY56">
        <v>0</v>
      </c>
      <c r="AZ56">
        <v>0</v>
      </c>
      <c r="BA56">
        <v>8648</v>
      </c>
      <c r="BB56">
        <v>0</v>
      </c>
      <c r="BC56">
        <v>0</v>
      </c>
      <c r="BD56">
        <v>0</v>
      </c>
      <c r="BE56">
        <v>0</v>
      </c>
      <c r="BF56">
        <v>1791</v>
      </c>
      <c r="BG56">
        <v>8955</v>
      </c>
      <c r="BH56">
        <v>0</v>
      </c>
      <c r="BI56">
        <v>0</v>
      </c>
      <c r="BJ56">
        <v>161</v>
      </c>
      <c r="BK56">
        <v>0</v>
      </c>
      <c r="BL56">
        <v>467</v>
      </c>
      <c r="BM56">
        <v>0</v>
      </c>
      <c r="BN56">
        <v>6074</v>
      </c>
      <c r="BO56">
        <v>34902</v>
      </c>
      <c r="BP56">
        <v>4152</v>
      </c>
      <c r="BQ56">
        <v>1385</v>
      </c>
      <c r="BR56">
        <v>12956</v>
      </c>
      <c r="BS56">
        <v>0</v>
      </c>
      <c r="BT56">
        <v>0</v>
      </c>
      <c r="BU56">
        <v>29583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265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3021</v>
      </c>
      <c r="CH56">
        <v>0</v>
      </c>
      <c r="CI56">
        <v>4206</v>
      </c>
      <c r="CJ56">
        <v>0</v>
      </c>
      <c r="CK56">
        <v>6263</v>
      </c>
    </row>
    <row r="57" spans="1:89" x14ac:dyDescent="0.35">
      <c r="A57" t="s">
        <v>54</v>
      </c>
      <c r="B57">
        <f t="shared" si="0"/>
        <v>0</v>
      </c>
      <c r="C57">
        <f t="shared" si="1"/>
        <v>11452</v>
      </c>
      <c r="D57">
        <f t="shared" si="2"/>
        <v>90037</v>
      </c>
      <c r="E57">
        <f t="shared" si="3"/>
        <v>805</v>
      </c>
      <c r="F57">
        <f t="shared" si="4"/>
        <v>0</v>
      </c>
      <c r="G57">
        <f t="shared" si="5"/>
        <v>7867</v>
      </c>
      <c r="H57">
        <f t="shared" si="6"/>
        <v>0</v>
      </c>
      <c r="I57">
        <f t="shared" si="7"/>
        <v>9830</v>
      </c>
      <c r="J57">
        <f t="shared" si="8"/>
        <v>0</v>
      </c>
      <c r="K57">
        <f t="shared" si="9"/>
        <v>10693</v>
      </c>
      <c r="L57">
        <f t="shared" si="10"/>
        <v>9267</v>
      </c>
      <c r="M57">
        <f t="shared" si="11"/>
        <v>8572</v>
      </c>
      <c r="N57">
        <f t="shared" si="12"/>
        <v>57824</v>
      </c>
      <c r="O57">
        <f t="shared" si="13"/>
        <v>5206</v>
      </c>
      <c r="P57">
        <f t="shared" si="14"/>
        <v>60325</v>
      </c>
      <c r="Q57">
        <f t="shared" si="15"/>
        <v>15</v>
      </c>
      <c r="R57">
        <f t="shared" si="16"/>
        <v>0</v>
      </c>
      <c r="S57">
        <f t="shared" si="17"/>
        <v>11117</v>
      </c>
      <c r="T57">
        <f t="shared" si="18"/>
        <v>14034</v>
      </c>
      <c r="U57">
        <f t="shared" si="19"/>
        <v>49092</v>
      </c>
      <c r="V57">
        <f t="shared" si="20"/>
        <v>101489</v>
      </c>
      <c r="Z57" s="23">
        <v>35700</v>
      </c>
      <c r="AB57">
        <v>0</v>
      </c>
      <c r="AC57">
        <v>0</v>
      </c>
      <c r="AD57">
        <v>0</v>
      </c>
      <c r="AE57">
        <v>11452</v>
      </c>
      <c r="AF57">
        <v>24</v>
      </c>
      <c r="AG57">
        <v>28687</v>
      </c>
      <c r="AH57">
        <v>57018</v>
      </c>
      <c r="AI57">
        <v>1635</v>
      </c>
      <c r="AJ57">
        <v>1307</v>
      </c>
      <c r="AK57">
        <v>1366</v>
      </c>
      <c r="AL57">
        <v>805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7867</v>
      </c>
      <c r="AT57">
        <v>0</v>
      </c>
      <c r="AU57">
        <v>0</v>
      </c>
      <c r="AV57">
        <v>0</v>
      </c>
      <c r="AW57">
        <v>0</v>
      </c>
      <c r="AX57">
        <v>9830</v>
      </c>
      <c r="AY57">
        <v>0</v>
      </c>
      <c r="AZ57">
        <v>0</v>
      </c>
      <c r="BA57">
        <v>8164</v>
      </c>
      <c r="BB57">
        <v>0</v>
      </c>
      <c r="BC57">
        <v>0</v>
      </c>
      <c r="BD57">
        <v>0</v>
      </c>
      <c r="BE57">
        <v>0</v>
      </c>
      <c r="BF57">
        <v>2529</v>
      </c>
      <c r="BG57">
        <v>11025</v>
      </c>
      <c r="BH57">
        <v>0</v>
      </c>
      <c r="BI57">
        <v>0</v>
      </c>
      <c r="BJ57">
        <v>-1758</v>
      </c>
      <c r="BK57">
        <v>0</v>
      </c>
      <c r="BL57">
        <v>4630</v>
      </c>
      <c r="BM57">
        <v>549</v>
      </c>
      <c r="BN57">
        <v>3393</v>
      </c>
      <c r="BO57">
        <v>36976</v>
      </c>
      <c r="BP57">
        <v>11672</v>
      </c>
      <c r="BQ57">
        <v>9176</v>
      </c>
      <c r="BR57">
        <v>5206</v>
      </c>
      <c r="BS57">
        <v>0</v>
      </c>
      <c r="BT57">
        <v>0</v>
      </c>
      <c r="BU57">
        <v>60325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15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11117</v>
      </c>
      <c r="CH57">
        <v>0</v>
      </c>
      <c r="CI57">
        <v>7686</v>
      </c>
      <c r="CJ57">
        <v>1103</v>
      </c>
      <c r="CK57">
        <v>5245</v>
      </c>
    </row>
    <row r="58" spans="1:89" x14ac:dyDescent="0.35">
      <c r="A58" t="s">
        <v>55</v>
      </c>
      <c r="B58">
        <f t="shared" si="0"/>
        <v>600</v>
      </c>
      <c r="C58">
        <f t="shared" si="1"/>
        <v>1119</v>
      </c>
      <c r="D58">
        <f t="shared" si="2"/>
        <v>52285</v>
      </c>
      <c r="E58">
        <f t="shared" si="3"/>
        <v>39</v>
      </c>
      <c r="F58">
        <f t="shared" si="4"/>
        <v>0</v>
      </c>
      <c r="G58">
        <f t="shared" si="5"/>
        <v>2048</v>
      </c>
      <c r="H58">
        <f t="shared" si="6"/>
        <v>0</v>
      </c>
      <c r="I58">
        <f t="shared" si="7"/>
        <v>-1034</v>
      </c>
      <c r="J58">
        <f t="shared" si="8"/>
        <v>8</v>
      </c>
      <c r="K58">
        <f t="shared" si="9"/>
        <v>7444</v>
      </c>
      <c r="L58">
        <f t="shared" si="10"/>
        <v>-1497</v>
      </c>
      <c r="M58">
        <f t="shared" si="11"/>
        <v>5689</v>
      </c>
      <c r="N58">
        <f t="shared" si="12"/>
        <v>29241</v>
      </c>
      <c r="O58">
        <f t="shared" si="13"/>
        <v>3744</v>
      </c>
      <c r="P58">
        <f t="shared" si="14"/>
        <v>26206</v>
      </c>
      <c r="Q58">
        <f t="shared" si="15"/>
        <v>10</v>
      </c>
      <c r="R58">
        <f t="shared" si="16"/>
        <v>0</v>
      </c>
      <c r="S58">
        <f t="shared" si="17"/>
        <v>2733</v>
      </c>
      <c r="T58">
        <f t="shared" si="18"/>
        <v>4765</v>
      </c>
      <c r="U58">
        <f t="shared" si="19"/>
        <v>20030</v>
      </c>
      <c r="V58">
        <f t="shared" si="20"/>
        <v>54004</v>
      </c>
      <c r="Z58" s="23">
        <v>20851</v>
      </c>
      <c r="AB58">
        <v>0</v>
      </c>
      <c r="AC58">
        <v>0</v>
      </c>
      <c r="AD58">
        <v>600</v>
      </c>
      <c r="AE58">
        <v>1119</v>
      </c>
      <c r="AF58">
        <v>167</v>
      </c>
      <c r="AG58">
        <v>22292</v>
      </c>
      <c r="AH58">
        <v>28959</v>
      </c>
      <c r="AI58">
        <v>0</v>
      </c>
      <c r="AJ58">
        <v>277</v>
      </c>
      <c r="AK58">
        <v>590</v>
      </c>
      <c r="AL58">
        <v>39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2048</v>
      </c>
      <c r="AT58">
        <v>0</v>
      </c>
      <c r="AU58">
        <v>0</v>
      </c>
      <c r="AV58">
        <v>0</v>
      </c>
      <c r="AW58">
        <v>0</v>
      </c>
      <c r="AX58">
        <v>-1034</v>
      </c>
      <c r="AY58">
        <v>8</v>
      </c>
      <c r="AZ58">
        <v>0</v>
      </c>
      <c r="BA58">
        <v>5504</v>
      </c>
      <c r="BB58">
        <v>0</v>
      </c>
      <c r="BC58">
        <v>0</v>
      </c>
      <c r="BD58">
        <v>0</v>
      </c>
      <c r="BE58">
        <v>240</v>
      </c>
      <c r="BF58">
        <v>1700</v>
      </c>
      <c r="BG58">
        <v>0</v>
      </c>
      <c r="BH58">
        <v>0</v>
      </c>
      <c r="BI58">
        <v>0</v>
      </c>
      <c r="BJ58">
        <v>-1497</v>
      </c>
      <c r="BK58">
        <v>0</v>
      </c>
      <c r="BL58">
        <v>845</v>
      </c>
      <c r="BM58">
        <v>0</v>
      </c>
      <c r="BN58">
        <v>4844</v>
      </c>
      <c r="BO58">
        <v>14799</v>
      </c>
      <c r="BP58">
        <v>10476</v>
      </c>
      <c r="BQ58">
        <v>3966</v>
      </c>
      <c r="BR58">
        <v>3744</v>
      </c>
      <c r="BS58">
        <v>0</v>
      </c>
      <c r="BT58">
        <v>0</v>
      </c>
      <c r="BU58">
        <v>25232</v>
      </c>
      <c r="BV58">
        <v>0</v>
      </c>
      <c r="BW58">
        <v>974</v>
      </c>
      <c r="BX58">
        <v>0</v>
      </c>
      <c r="BY58">
        <v>0</v>
      </c>
      <c r="BZ58">
        <v>0</v>
      </c>
      <c r="CA58">
        <v>10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2733</v>
      </c>
      <c r="CH58">
        <v>0</v>
      </c>
      <c r="CI58">
        <v>664</v>
      </c>
      <c r="CJ58">
        <v>163</v>
      </c>
      <c r="CK58">
        <v>3938</v>
      </c>
    </row>
    <row r="59" spans="1:89" x14ac:dyDescent="0.35">
      <c r="A59" t="s">
        <v>56</v>
      </c>
      <c r="B59">
        <f t="shared" si="0"/>
        <v>1004</v>
      </c>
      <c r="C59">
        <f t="shared" si="1"/>
        <v>19175</v>
      </c>
      <c r="D59">
        <f t="shared" si="2"/>
        <v>70850</v>
      </c>
      <c r="E59">
        <f t="shared" si="3"/>
        <v>603</v>
      </c>
      <c r="F59">
        <f t="shared" si="4"/>
        <v>15332</v>
      </c>
      <c r="G59">
        <f t="shared" si="5"/>
        <v>2495</v>
      </c>
      <c r="H59">
        <f t="shared" si="6"/>
        <v>0</v>
      </c>
      <c r="I59">
        <f t="shared" si="7"/>
        <v>1428</v>
      </c>
      <c r="J59">
        <f t="shared" si="8"/>
        <v>505</v>
      </c>
      <c r="K59">
        <f t="shared" si="9"/>
        <v>11860</v>
      </c>
      <c r="L59">
        <f t="shared" si="10"/>
        <v>647</v>
      </c>
      <c r="M59">
        <f t="shared" si="11"/>
        <v>4159</v>
      </c>
      <c r="N59">
        <f t="shared" si="12"/>
        <v>38534</v>
      </c>
      <c r="O59">
        <f t="shared" si="13"/>
        <v>10608</v>
      </c>
      <c r="P59">
        <f t="shared" si="14"/>
        <v>58605</v>
      </c>
      <c r="Q59">
        <f t="shared" si="15"/>
        <v>0</v>
      </c>
      <c r="R59">
        <f t="shared" si="16"/>
        <v>2000</v>
      </c>
      <c r="S59">
        <f t="shared" si="17"/>
        <v>6046</v>
      </c>
      <c r="T59">
        <f t="shared" si="18"/>
        <v>12267</v>
      </c>
      <c r="U59">
        <f t="shared" si="19"/>
        <v>44425</v>
      </c>
      <c r="V59">
        <f t="shared" si="20"/>
        <v>91029</v>
      </c>
      <c r="Z59" s="23">
        <v>29729</v>
      </c>
      <c r="AB59">
        <v>0</v>
      </c>
      <c r="AC59">
        <v>974</v>
      </c>
      <c r="AD59">
        <v>30</v>
      </c>
      <c r="AE59">
        <v>19175</v>
      </c>
      <c r="AF59">
        <v>0</v>
      </c>
      <c r="AG59">
        <v>40501</v>
      </c>
      <c r="AH59">
        <v>22089</v>
      </c>
      <c r="AI59">
        <v>859</v>
      </c>
      <c r="AJ59">
        <v>3863</v>
      </c>
      <c r="AK59">
        <v>3538</v>
      </c>
      <c r="AL59">
        <v>603</v>
      </c>
      <c r="AM59">
        <v>0</v>
      </c>
      <c r="AN59">
        <v>0</v>
      </c>
      <c r="AO59">
        <v>9348</v>
      </c>
      <c r="AP59">
        <v>5984</v>
      </c>
      <c r="AQ59">
        <v>0</v>
      </c>
      <c r="AR59">
        <v>0</v>
      </c>
      <c r="AS59">
        <v>2495</v>
      </c>
      <c r="AT59">
        <v>0</v>
      </c>
      <c r="AU59">
        <v>0</v>
      </c>
      <c r="AV59">
        <v>0</v>
      </c>
      <c r="AW59">
        <v>0</v>
      </c>
      <c r="AX59">
        <v>1428</v>
      </c>
      <c r="AY59">
        <v>505</v>
      </c>
      <c r="AZ59">
        <v>0</v>
      </c>
      <c r="BA59">
        <v>8428</v>
      </c>
      <c r="BB59">
        <v>0</v>
      </c>
      <c r="BC59">
        <v>0</v>
      </c>
      <c r="BD59">
        <v>0</v>
      </c>
      <c r="BE59">
        <v>0</v>
      </c>
      <c r="BF59">
        <v>3432</v>
      </c>
      <c r="BG59">
        <v>385</v>
      </c>
      <c r="BH59">
        <v>0</v>
      </c>
      <c r="BI59">
        <v>0</v>
      </c>
      <c r="BJ59">
        <v>262</v>
      </c>
      <c r="BK59">
        <v>0</v>
      </c>
      <c r="BL59">
        <v>0</v>
      </c>
      <c r="BM59">
        <v>0</v>
      </c>
      <c r="BN59">
        <v>4159</v>
      </c>
      <c r="BO59">
        <v>6276</v>
      </c>
      <c r="BP59">
        <v>26447</v>
      </c>
      <c r="BQ59">
        <v>5811</v>
      </c>
      <c r="BR59">
        <v>10608</v>
      </c>
      <c r="BS59">
        <v>0</v>
      </c>
      <c r="BT59">
        <v>0</v>
      </c>
      <c r="BU59">
        <v>58515</v>
      </c>
      <c r="BV59">
        <v>0</v>
      </c>
      <c r="BW59">
        <v>90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2000</v>
      </c>
      <c r="CF59">
        <v>0</v>
      </c>
      <c r="CG59">
        <v>6046</v>
      </c>
      <c r="CH59">
        <v>0</v>
      </c>
      <c r="CI59">
        <v>10747</v>
      </c>
      <c r="CJ59">
        <v>0</v>
      </c>
      <c r="CK59">
        <v>1520</v>
      </c>
    </row>
    <row r="60" spans="1:89" x14ac:dyDescent="0.35">
      <c r="A60" t="s">
        <v>57</v>
      </c>
      <c r="B60">
        <f t="shared" si="0"/>
        <v>1431</v>
      </c>
      <c r="C60">
        <f t="shared" si="1"/>
        <v>20447</v>
      </c>
      <c r="D60">
        <f t="shared" si="2"/>
        <v>35017</v>
      </c>
      <c r="E60">
        <f t="shared" si="3"/>
        <v>142</v>
      </c>
      <c r="F60">
        <f t="shared" si="4"/>
        <v>1644</v>
      </c>
      <c r="G60">
        <f t="shared" si="5"/>
        <v>2629</v>
      </c>
      <c r="H60">
        <f t="shared" si="6"/>
        <v>0</v>
      </c>
      <c r="I60">
        <f t="shared" si="7"/>
        <v>3285</v>
      </c>
      <c r="J60">
        <f t="shared" si="8"/>
        <v>0</v>
      </c>
      <c r="K60">
        <f t="shared" si="9"/>
        <v>14655</v>
      </c>
      <c r="L60">
        <f t="shared" si="10"/>
        <v>73</v>
      </c>
      <c r="M60">
        <f t="shared" si="11"/>
        <v>4016</v>
      </c>
      <c r="N60">
        <f t="shared" si="12"/>
        <v>47814</v>
      </c>
      <c r="O60">
        <f t="shared" si="13"/>
        <v>10854</v>
      </c>
      <c r="P60">
        <f t="shared" si="14"/>
        <v>13545</v>
      </c>
      <c r="Q60">
        <f t="shared" si="15"/>
        <v>18</v>
      </c>
      <c r="R60">
        <f t="shared" si="16"/>
        <v>0</v>
      </c>
      <c r="S60">
        <f t="shared" si="17"/>
        <v>3695</v>
      </c>
      <c r="T60">
        <f t="shared" si="18"/>
        <v>7411</v>
      </c>
      <c r="U60">
        <f t="shared" si="19"/>
        <v>1652</v>
      </c>
      <c r="V60">
        <f t="shared" si="20"/>
        <v>56895</v>
      </c>
      <c r="Z60" s="23">
        <v>29612</v>
      </c>
      <c r="AB60">
        <v>0</v>
      </c>
      <c r="AC60">
        <v>1364</v>
      </c>
      <c r="AD60">
        <v>67</v>
      </c>
      <c r="AE60">
        <v>20447</v>
      </c>
      <c r="AF60">
        <v>0</v>
      </c>
      <c r="AG60">
        <v>24668</v>
      </c>
      <c r="AH60">
        <v>6619</v>
      </c>
      <c r="AI60">
        <v>833</v>
      </c>
      <c r="AJ60">
        <v>2633</v>
      </c>
      <c r="AK60">
        <v>264</v>
      </c>
      <c r="AL60">
        <v>142</v>
      </c>
      <c r="AM60">
        <v>0</v>
      </c>
      <c r="AN60">
        <v>0</v>
      </c>
      <c r="AO60">
        <v>799</v>
      </c>
      <c r="AP60">
        <v>845</v>
      </c>
      <c r="AQ60">
        <v>0</v>
      </c>
      <c r="AR60">
        <v>0</v>
      </c>
      <c r="AS60">
        <v>2629</v>
      </c>
      <c r="AT60">
        <v>0</v>
      </c>
      <c r="AU60">
        <v>0</v>
      </c>
      <c r="AV60">
        <v>0</v>
      </c>
      <c r="AW60">
        <v>0</v>
      </c>
      <c r="AX60">
        <v>3285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8974</v>
      </c>
      <c r="BE60">
        <v>0</v>
      </c>
      <c r="BF60">
        <v>5681</v>
      </c>
      <c r="BG60">
        <v>0</v>
      </c>
      <c r="BH60">
        <v>0</v>
      </c>
      <c r="BI60">
        <v>0</v>
      </c>
      <c r="BJ60">
        <v>73</v>
      </c>
      <c r="BK60">
        <v>0</v>
      </c>
      <c r="BL60">
        <v>1044</v>
      </c>
      <c r="BM60">
        <v>1583</v>
      </c>
      <c r="BN60">
        <v>1389</v>
      </c>
      <c r="BO60">
        <v>12734</v>
      </c>
      <c r="BP60">
        <v>28575</v>
      </c>
      <c r="BQ60">
        <v>6505</v>
      </c>
      <c r="BR60">
        <v>10854</v>
      </c>
      <c r="BS60">
        <v>0</v>
      </c>
      <c r="BT60">
        <v>0</v>
      </c>
      <c r="BU60">
        <v>13545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18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3695</v>
      </c>
      <c r="CH60">
        <v>0</v>
      </c>
      <c r="CI60">
        <v>1664</v>
      </c>
      <c r="CJ60">
        <v>1918</v>
      </c>
      <c r="CK60">
        <v>3829</v>
      </c>
    </row>
    <row r="61" spans="1:89" x14ac:dyDescent="0.35">
      <c r="A61" t="s">
        <v>58</v>
      </c>
      <c r="B61">
        <f t="shared" si="0"/>
        <v>4860</v>
      </c>
      <c r="C61">
        <f t="shared" si="1"/>
        <v>5607</v>
      </c>
      <c r="D61">
        <f t="shared" si="2"/>
        <v>31410</v>
      </c>
      <c r="E61">
        <f t="shared" si="3"/>
        <v>100</v>
      </c>
      <c r="F61">
        <f t="shared" si="4"/>
        <v>0</v>
      </c>
      <c r="G61">
        <f t="shared" si="5"/>
        <v>1276</v>
      </c>
      <c r="H61">
        <f t="shared" si="6"/>
        <v>28</v>
      </c>
      <c r="I61">
        <f t="shared" si="7"/>
        <v>521</v>
      </c>
      <c r="J61">
        <f t="shared" si="8"/>
        <v>0</v>
      </c>
      <c r="K61">
        <f t="shared" si="9"/>
        <v>17319</v>
      </c>
      <c r="L61">
        <f t="shared" si="10"/>
        <v>460</v>
      </c>
      <c r="M61">
        <f t="shared" si="11"/>
        <v>1207</v>
      </c>
      <c r="N61">
        <f t="shared" si="12"/>
        <v>19220</v>
      </c>
      <c r="O61">
        <f t="shared" si="13"/>
        <v>8638</v>
      </c>
      <c r="P61">
        <f t="shared" si="14"/>
        <v>28528</v>
      </c>
      <c r="Q61">
        <f t="shared" si="15"/>
        <v>5</v>
      </c>
      <c r="R61">
        <f t="shared" si="16"/>
        <v>0</v>
      </c>
      <c r="S61">
        <f t="shared" si="17"/>
        <v>1560</v>
      </c>
      <c r="T61">
        <f t="shared" si="18"/>
        <v>4836</v>
      </c>
      <c r="U61">
        <f t="shared" si="19"/>
        <v>14639</v>
      </c>
      <c r="V61">
        <f t="shared" si="20"/>
        <v>41877</v>
      </c>
      <c r="Z61" s="23">
        <v>19194</v>
      </c>
      <c r="AB61">
        <v>3791</v>
      </c>
      <c r="AC61">
        <v>0</v>
      </c>
      <c r="AD61">
        <v>1069</v>
      </c>
      <c r="AE61">
        <v>5607</v>
      </c>
      <c r="AF61">
        <v>0</v>
      </c>
      <c r="AG61">
        <v>18270</v>
      </c>
      <c r="AH61">
        <v>12869</v>
      </c>
      <c r="AI61">
        <v>0</v>
      </c>
      <c r="AJ61">
        <v>208</v>
      </c>
      <c r="AK61">
        <v>63</v>
      </c>
      <c r="AL61">
        <v>0</v>
      </c>
      <c r="AM61">
        <v>0</v>
      </c>
      <c r="AN61">
        <v>100</v>
      </c>
      <c r="AO61">
        <v>0</v>
      </c>
      <c r="AP61">
        <v>0</v>
      </c>
      <c r="AQ61">
        <v>0</v>
      </c>
      <c r="AR61">
        <v>0</v>
      </c>
      <c r="AS61">
        <v>1276</v>
      </c>
      <c r="AT61">
        <v>0</v>
      </c>
      <c r="AU61">
        <v>0</v>
      </c>
      <c r="AV61">
        <v>28</v>
      </c>
      <c r="AW61">
        <v>0</v>
      </c>
      <c r="AX61">
        <v>521</v>
      </c>
      <c r="AY61">
        <v>0</v>
      </c>
      <c r="AZ61">
        <v>0</v>
      </c>
      <c r="BA61">
        <v>687</v>
      </c>
      <c r="BB61">
        <v>0</v>
      </c>
      <c r="BC61">
        <v>0</v>
      </c>
      <c r="BD61">
        <v>9694</v>
      </c>
      <c r="BE61">
        <v>186</v>
      </c>
      <c r="BF61">
        <v>6752</v>
      </c>
      <c r="BG61">
        <v>0</v>
      </c>
      <c r="BH61">
        <v>0</v>
      </c>
      <c r="BI61">
        <v>0</v>
      </c>
      <c r="BJ61">
        <v>460</v>
      </c>
      <c r="BK61">
        <v>0</v>
      </c>
      <c r="BL61">
        <v>344</v>
      </c>
      <c r="BM61">
        <v>342</v>
      </c>
      <c r="BN61">
        <v>521</v>
      </c>
      <c r="BO61">
        <v>8581</v>
      </c>
      <c r="BP61">
        <v>3600</v>
      </c>
      <c r="BQ61">
        <v>7039</v>
      </c>
      <c r="BR61">
        <v>8638</v>
      </c>
      <c r="BS61">
        <v>0</v>
      </c>
      <c r="BT61">
        <v>2160</v>
      </c>
      <c r="BU61">
        <v>26349</v>
      </c>
      <c r="BV61">
        <v>0</v>
      </c>
      <c r="BW61">
        <v>19</v>
      </c>
      <c r="BX61">
        <v>0</v>
      </c>
      <c r="BY61">
        <v>0</v>
      </c>
      <c r="BZ61">
        <v>0</v>
      </c>
      <c r="CA61">
        <v>5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1560</v>
      </c>
      <c r="CH61">
        <v>0</v>
      </c>
      <c r="CI61">
        <v>1101</v>
      </c>
      <c r="CJ61">
        <v>304</v>
      </c>
      <c r="CK61">
        <v>3431</v>
      </c>
    </row>
    <row r="62" spans="1:89" x14ac:dyDescent="0.35">
      <c r="A62" t="s">
        <v>59</v>
      </c>
      <c r="B62">
        <f t="shared" si="0"/>
        <v>236</v>
      </c>
      <c r="C62">
        <f t="shared" si="1"/>
        <v>1520</v>
      </c>
      <c r="D62">
        <f t="shared" si="2"/>
        <v>105254</v>
      </c>
      <c r="E62">
        <f t="shared" si="3"/>
        <v>569</v>
      </c>
      <c r="F62">
        <f t="shared" si="4"/>
        <v>0</v>
      </c>
      <c r="G62">
        <f t="shared" si="5"/>
        <v>696</v>
      </c>
      <c r="H62">
        <f t="shared" si="6"/>
        <v>0</v>
      </c>
      <c r="I62">
        <f t="shared" si="7"/>
        <v>1687</v>
      </c>
      <c r="J62">
        <f t="shared" si="8"/>
        <v>1</v>
      </c>
      <c r="K62">
        <f t="shared" si="9"/>
        <v>10303</v>
      </c>
      <c r="L62">
        <f t="shared" si="10"/>
        <v>730</v>
      </c>
      <c r="M62">
        <f t="shared" si="11"/>
        <v>4262</v>
      </c>
      <c r="N62">
        <f t="shared" si="12"/>
        <v>27271</v>
      </c>
      <c r="O62">
        <f t="shared" si="13"/>
        <v>6718</v>
      </c>
      <c r="P62">
        <f t="shared" si="14"/>
        <v>71025</v>
      </c>
      <c r="Q62">
        <f t="shared" si="15"/>
        <v>0</v>
      </c>
      <c r="R62">
        <f t="shared" si="16"/>
        <v>0</v>
      </c>
      <c r="S62">
        <f t="shared" si="17"/>
        <v>6977</v>
      </c>
      <c r="T62">
        <f t="shared" si="18"/>
        <v>13267</v>
      </c>
      <c r="U62">
        <f t="shared" si="19"/>
        <v>75278</v>
      </c>
      <c r="V62">
        <f t="shared" si="20"/>
        <v>107010</v>
      </c>
      <c r="Z62" s="23">
        <v>43884</v>
      </c>
      <c r="AB62">
        <v>0</v>
      </c>
      <c r="AC62">
        <v>236</v>
      </c>
      <c r="AD62">
        <v>0</v>
      </c>
      <c r="AE62">
        <v>1520</v>
      </c>
      <c r="AF62">
        <v>1</v>
      </c>
      <c r="AG62">
        <v>48495</v>
      </c>
      <c r="AH62">
        <v>52104</v>
      </c>
      <c r="AI62">
        <v>32</v>
      </c>
      <c r="AJ62">
        <v>3359</v>
      </c>
      <c r="AK62">
        <v>1263</v>
      </c>
      <c r="AL62">
        <v>569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696</v>
      </c>
      <c r="AT62">
        <v>0</v>
      </c>
      <c r="AU62">
        <v>0</v>
      </c>
      <c r="AV62">
        <v>0</v>
      </c>
      <c r="AW62">
        <v>0</v>
      </c>
      <c r="AX62">
        <v>1687</v>
      </c>
      <c r="AY62">
        <v>1</v>
      </c>
      <c r="AZ62">
        <v>0</v>
      </c>
      <c r="BA62">
        <v>7453</v>
      </c>
      <c r="BB62">
        <v>0</v>
      </c>
      <c r="BC62">
        <v>0</v>
      </c>
      <c r="BD62">
        <v>0</v>
      </c>
      <c r="BE62">
        <v>0</v>
      </c>
      <c r="BF62">
        <v>2850</v>
      </c>
      <c r="BG62">
        <v>0</v>
      </c>
      <c r="BH62">
        <v>0</v>
      </c>
      <c r="BI62">
        <v>0</v>
      </c>
      <c r="BJ62">
        <v>730</v>
      </c>
      <c r="BK62">
        <v>0</v>
      </c>
      <c r="BL62">
        <v>0</v>
      </c>
      <c r="BM62">
        <v>0</v>
      </c>
      <c r="BN62">
        <v>4262</v>
      </c>
      <c r="BO62">
        <v>5323</v>
      </c>
      <c r="BP62">
        <v>17912</v>
      </c>
      <c r="BQ62">
        <v>4036</v>
      </c>
      <c r="BR62">
        <v>6718</v>
      </c>
      <c r="BS62">
        <v>0</v>
      </c>
      <c r="BT62">
        <v>0</v>
      </c>
      <c r="BU62">
        <v>71025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6977</v>
      </c>
      <c r="CH62">
        <v>0</v>
      </c>
      <c r="CI62">
        <v>5315</v>
      </c>
      <c r="CJ62">
        <v>585</v>
      </c>
      <c r="CK62">
        <v>7367</v>
      </c>
    </row>
    <row r="63" spans="1:89" x14ac:dyDescent="0.35">
      <c r="A63" t="s">
        <v>60</v>
      </c>
      <c r="B63">
        <f t="shared" si="0"/>
        <v>594</v>
      </c>
      <c r="C63">
        <f t="shared" si="1"/>
        <v>9073</v>
      </c>
      <c r="D63">
        <f t="shared" si="2"/>
        <v>102862</v>
      </c>
      <c r="E63">
        <f t="shared" si="3"/>
        <v>380</v>
      </c>
      <c r="F63">
        <f t="shared" si="4"/>
        <v>0</v>
      </c>
      <c r="G63">
        <f t="shared" si="5"/>
        <v>4872</v>
      </c>
      <c r="H63">
        <f t="shared" si="6"/>
        <v>0</v>
      </c>
      <c r="I63">
        <f t="shared" si="7"/>
        <v>0</v>
      </c>
      <c r="J63">
        <f t="shared" si="8"/>
        <v>22</v>
      </c>
      <c r="K63">
        <f t="shared" si="9"/>
        <v>10660</v>
      </c>
      <c r="L63">
        <f t="shared" si="10"/>
        <v>9847</v>
      </c>
      <c r="M63">
        <f t="shared" si="11"/>
        <v>6908</v>
      </c>
      <c r="N63">
        <f t="shared" si="12"/>
        <v>41913</v>
      </c>
      <c r="O63">
        <f t="shared" si="13"/>
        <v>14691</v>
      </c>
      <c r="P63">
        <f t="shared" si="14"/>
        <v>72467</v>
      </c>
      <c r="Q63">
        <f t="shared" si="15"/>
        <v>31</v>
      </c>
      <c r="R63">
        <f t="shared" si="16"/>
        <v>0</v>
      </c>
      <c r="S63">
        <f t="shared" si="17"/>
        <v>7939</v>
      </c>
      <c r="T63">
        <f t="shared" si="18"/>
        <v>8176</v>
      </c>
      <c r="U63">
        <f t="shared" si="19"/>
        <v>56326</v>
      </c>
      <c r="V63">
        <f t="shared" si="20"/>
        <v>112529</v>
      </c>
      <c r="Z63" s="23">
        <v>51992</v>
      </c>
      <c r="AB63">
        <v>0</v>
      </c>
      <c r="AC63">
        <v>0</v>
      </c>
      <c r="AD63">
        <v>594</v>
      </c>
      <c r="AE63">
        <v>9073</v>
      </c>
      <c r="AF63">
        <v>0</v>
      </c>
      <c r="AG63">
        <v>44583</v>
      </c>
      <c r="AH63">
        <v>47813</v>
      </c>
      <c r="AI63">
        <v>862</v>
      </c>
      <c r="AJ63">
        <v>6342</v>
      </c>
      <c r="AK63">
        <v>3262</v>
      </c>
      <c r="AL63">
        <v>380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4872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22</v>
      </c>
      <c r="AZ63">
        <v>0</v>
      </c>
      <c r="BA63">
        <v>8206</v>
      </c>
      <c r="BB63">
        <v>0</v>
      </c>
      <c r="BC63">
        <v>0</v>
      </c>
      <c r="BD63">
        <v>0</v>
      </c>
      <c r="BE63">
        <v>0</v>
      </c>
      <c r="BF63">
        <v>2454</v>
      </c>
      <c r="BG63">
        <v>9251</v>
      </c>
      <c r="BH63">
        <v>0</v>
      </c>
      <c r="BI63">
        <v>0</v>
      </c>
      <c r="BJ63">
        <v>596</v>
      </c>
      <c r="BK63">
        <v>0</v>
      </c>
      <c r="BL63">
        <v>4602</v>
      </c>
      <c r="BM63">
        <v>42</v>
      </c>
      <c r="BN63">
        <v>2264</v>
      </c>
      <c r="BO63">
        <v>13392</v>
      </c>
      <c r="BP63">
        <v>19487</v>
      </c>
      <c r="BQ63">
        <v>9034</v>
      </c>
      <c r="BR63">
        <v>14691</v>
      </c>
      <c r="BS63">
        <v>0</v>
      </c>
      <c r="BT63">
        <v>0</v>
      </c>
      <c r="BU63">
        <v>56467</v>
      </c>
      <c r="BV63">
        <v>0</v>
      </c>
      <c r="BW63">
        <v>16000</v>
      </c>
      <c r="BX63">
        <v>0</v>
      </c>
      <c r="BY63">
        <v>0</v>
      </c>
      <c r="BZ63">
        <v>0</v>
      </c>
      <c r="CA63">
        <v>31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7939</v>
      </c>
      <c r="CH63">
        <v>0</v>
      </c>
      <c r="CI63">
        <v>5656</v>
      </c>
      <c r="CJ63">
        <v>629</v>
      </c>
      <c r="CK63">
        <v>1891</v>
      </c>
    </row>
    <row r="64" spans="1:89" x14ac:dyDescent="0.35">
      <c r="A64" t="s">
        <v>61</v>
      </c>
      <c r="B64">
        <f t="shared" si="0"/>
        <v>5259</v>
      </c>
      <c r="C64">
        <f t="shared" si="1"/>
        <v>11766</v>
      </c>
      <c r="D64">
        <f t="shared" si="2"/>
        <v>75817</v>
      </c>
      <c r="E64">
        <f t="shared" si="3"/>
        <v>133</v>
      </c>
      <c r="F64">
        <f t="shared" si="4"/>
        <v>0</v>
      </c>
      <c r="G64">
        <f t="shared" si="5"/>
        <v>2345</v>
      </c>
      <c r="H64">
        <f t="shared" si="6"/>
        <v>0</v>
      </c>
      <c r="I64">
        <f t="shared" si="7"/>
        <v>-1563</v>
      </c>
      <c r="J64">
        <f t="shared" si="8"/>
        <v>0</v>
      </c>
      <c r="K64">
        <f t="shared" si="9"/>
        <v>15188</v>
      </c>
      <c r="L64">
        <f t="shared" si="10"/>
        <v>431</v>
      </c>
      <c r="M64">
        <f t="shared" si="11"/>
        <v>2630</v>
      </c>
      <c r="N64">
        <f t="shared" si="12"/>
        <v>34158</v>
      </c>
      <c r="O64">
        <f t="shared" si="13"/>
        <v>6850</v>
      </c>
      <c r="P64">
        <f t="shared" si="14"/>
        <v>54407</v>
      </c>
      <c r="Q64">
        <f t="shared" si="15"/>
        <v>0</v>
      </c>
      <c r="R64">
        <f t="shared" si="16"/>
        <v>0</v>
      </c>
      <c r="S64">
        <f t="shared" si="17"/>
        <v>10685</v>
      </c>
      <c r="T64">
        <f t="shared" si="18"/>
        <v>5906</v>
      </c>
      <c r="U64">
        <f t="shared" si="19"/>
        <v>50404</v>
      </c>
      <c r="V64">
        <f t="shared" si="20"/>
        <v>92842</v>
      </c>
      <c r="Z64" s="23">
        <v>45572</v>
      </c>
      <c r="AB64">
        <v>0</v>
      </c>
      <c r="AC64">
        <v>0</v>
      </c>
      <c r="AD64">
        <v>5259</v>
      </c>
      <c r="AE64">
        <v>11766</v>
      </c>
      <c r="AF64">
        <v>20</v>
      </c>
      <c r="AG64">
        <v>20947</v>
      </c>
      <c r="AH64">
        <v>49750</v>
      </c>
      <c r="AI64">
        <v>1529</v>
      </c>
      <c r="AJ64">
        <v>2521</v>
      </c>
      <c r="AK64">
        <v>1050</v>
      </c>
      <c r="AL64">
        <v>133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2345</v>
      </c>
      <c r="AT64">
        <v>0</v>
      </c>
      <c r="AU64">
        <v>0</v>
      </c>
      <c r="AV64">
        <v>0</v>
      </c>
      <c r="AW64">
        <v>0</v>
      </c>
      <c r="AX64">
        <v>-1563</v>
      </c>
      <c r="AY64">
        <v>0</v>
      </c>
      <c r="AZ64">
        <v>0</v>
      </c>
      <c r="BA64">
        <v>8862</v>
      </c>
      <c r="BB64">
        <v>0</v>
      </c>
      <c r="BC64">
        <v>0</v>
      </c>
      <c r="BD64">
        <v>2735</v>
      </c>
      <c r="BE64">
        <v>0</v>
      </c>
      <c r="BF64">
        <v>3591</v>
      </c>
      <c r="BG64">
        <v>0</v>
      </c>
      <c r="BH64">
        <v>0</v>
      </c>
      <c r="BI64">
        <v>0</v>
      </c>
      <c r="BJ64">
        <v>431</v>
      </c>
      <c r="BK64">
        <v>0</v>
      </c>
      <c r="BL64">
        <v>324</v>
      </c>
      <c r="BM64">
        <v>103</v>
      </c>
      <c r="BN64">
        <v>2203</v>
      </c>
      <c r="BO64">
        <v>21706</v>
      </c>
      <c r="BP64">
        <v>9315</v>
      </c>
      <c r="BQ64">
        <v>3137</v>
      </c>
      <c r="BR64">
        <v>6850</v>
      </c>
      <c r="BS64">
        <v>0</v>
      </c>
      <c r="BT64">
        <v>0</v>
      </c>
      <c r="BU64">
        <v>54407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10685</v>
      </c>
      <c r="CH64">
        <v>0</v>
      </c>
      <c r="CI64">
        <v>2277</v>
      </c>
      <c r="CJ64">
        <v>995</v>
      </c>
      <c r="CK64">
        <v>2634</v>
      </c>
    </row>
    <row r="65" spans="1:89" x14ac:dyDescent="0.35">
      <c r="A65" t="s">
        <v>62</v>
      </c>
      <c r="B65">
        <f t="shared" si="0"/>
        <v>352</v>
      </c>
      <c r="C65">
        <f t="shared" si="1"/>
        <v>2399</v>
      </c>
      <c r="D65">
        <f t="shared" si="2"/>
        <v>49894</v>
      </c>
      <c r="E65">
        <f t="shared" si="3"/>
        <v>171</v>
      </c>
      <c r="F65">
        <f t="shared" si="4"/>
        <v>4848</v>
      </c>
      <c r="G65">
        <f t="shared" si="5"/>
        <v>3249</v>
      </c>
      <c r="H65">
        <f t="shared" si="6"/>
        <v>0</v>
      </c>
      <c r="I65">
        <f t="shared" si="7"/>
        <v>-905</v>
      </c>
      <c r="J65">
        <f t="shared" si="8"/>
        <v>83</v>
      </c>
      <c r="K65">
        <f t="shared" si="9"/>
        <v>19312</v>
      </c>
      <c r="L65">
        <f t="shared" si="10"/>
        <v>5004</v>
      </c>
      <c r="M65">
        <f t="shared" si="11"/>
        <v>5281</v>
      </c>
      <c r="N65">
        <f t="shared" si="12"/>
        <v>48521</v>
      </c>
      <c r="O65">
        <f t="shared" si="13"/>
        <v>4871</v>
      </c>
      <c r="P65">
        <f t="shared" si="14"/>
        <v>26168</v>
      </c>
      <c r="Q65">
        <f t="shared" si="15"/>
        <v>0</v>
      </c>
      <c r="R65">
        <f t="shared" si="16"/>
        <v>0</v>
      </c>
      <c r="S65">
        <f t="shared" si="17"/>
        <v>2688</v>
      </c>
      <c r="T65">
        <f t="shared" si="18"/>
        <v>7438</v>
      </c>
      <c r="U65">
        <f t="shared" si="19"/>
        <v>-1400</v>
      </c>
      <c r="V65">
        <f t="shared" si="20"/>
        <v>52645</v>
      </c>
      <c r="Z65" s="23">
        <v>24602</v>
      </c>
      <c r="AB65">
        <v>0</v>
      </c>
      <c r="AC65">
        <v>215</v>
      </c>
      <c r="AD65">
        <v>137</v>
      </c>
      <c r="AE65">
        <v>2399</v>
      </c>
      <c r="AF65">
        <v>0</v>
      </c>
      <c r="AG65">
        <v>25300</v>
      </c>
      <c r="AH65">
        <v>24142</v>
      </c>
      <c r="AI65">
        <v>0</v>
      </c>
      <c r="AJ65">
        <v>192</v>
      </c>
      <c r="AK65">
        <v>260</v>
      </c>
      <c r="AL65">
        <v>171</v>
      </c>
      <c r="AM65">
        <v>0</v>
      </c>
      <c r="AN65">
        <v>0</v>
      </c>
      <c r="AO65">
        <v>0</v>
      </c>
      <c r="AP65">
        <v>3122</v>
      </c>
      <c r="AQ65">
        <v>1726</v>
      </c>
      <c r="AR65">
        <v>914</v>
      </c>
      <c r="AS65">
        <v>2335</v>
      </c>
      <c r="AT65">
        <v>0</v>
      </c>
      <c r="AU65">
        <v>0</v>
      </c>
      <c r="AV65">
        <v>0</v>
      </c>
      <c r="AW65">
        <v>0</v>
      </c>
      <c r="AX65">
        <v>-905</v>
      </c>
      <c r="AY65">
        <v>83</v>
      </c>
      <c r="AZ65">
        <v>0</v>
      </c>
      <c r="BA65">
        <v>6272</v>
      </c>
      <c r="BB65">
        <v>5000</v>
      </c>
      <c r="BC65">
        <v>0</v>
      </c>
      <c r="BD65">
        <v>9639</v>
      </c>
      <c r="BE65">
        <v>0</v>
      </c>
      <c r="BF65">
        <v>3401</v>
      </c>
      <c r="BG65">
        <v>0</v>
      </c>
      <c r="BH65">
        <v>0</v>
      </c>
      <c r="BI65">
        <v>0</v>
      </c>
      <c r="BJ65">
        <v>4</v>
      </c>
      <c r="BK65">
        <v>0</v>
      </c>
      <c r="BL65">
        <v>1893</v>
      </c>
      <c r="BM65">
        <v>1619</v>
      </c>
      <c r="BN65">
        <v>1769</v>
      </c>
      <c r="BO65">
        <v>24251</v>
      </c>
      <c r="BP65">
        <v>19180</v>
      </c>
      <c r="BQ65">
        <v>5090</v>
      </c>
      <c r="BR65">
        <v>4871</v>
      </c>
      <c r="BS65">
        <v>0</v>
      </c>
      <c r="BT65">
        <v>0</v>
      </c>
      <c r="BU65">
        <v>26168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2688</v>
      </c>
      <c r="CH65">
        <v>0</v>
      </c>
      <c r="CI65">
        <v>3991</v>
      </c>
      <c r="CJ65">
        <v>1517</v>
      </c>
      <c r="CK65">
        <v>1930</v>
      </c>
    </row>
    <row r="66" spans="1:89" x14ac:dyDescent="0.35">
      <c r="A66" t="s">
        <v>63</v>
      </c>
      <c r="B66">
        <f t="shared" si="0"/>
        <v>89843</v>
      </c>
      <c r="C66">
        <f t="shared" si="1"/>
        <v>37361</v>
      </c>
      <c r="D66">
        <f t="shared" si="2"/>
        <v>277566</v>
      </c>
      <c r="E66">
        <f t="shared" si="3"/>
        <v>7246</v>
      </c>
      <c r="F66">
        <f t="shared" si="4"/>
        <v>62883</v>
      </c>
      <c r="G66">
        <f t="shared" si="5"/>
        <v>20706</v>
      </c>
      <c r="H66">
        <f t="shared" si="6"/>
        <v>0</v>
      </c>
      <c r="I66">
        <f t="shared" si="7"/>
        <v>-11445</v>
      </c>
      <c r="J66">
        <f t="shared" si="8"/>
        <v>9</v>
      </c>
      <c r="K66">
        <f t="shared" si="9"/>
        <v>36513</v>
      </c>
      <c r="L66">
        <f t="shared" si="10"/>
        <v>116360</v>
      </c>
      <c r="M66">
        <f t="shared" si="11"/>
        <v>16911</v>
      </c>
      <c r="N66">
        <f t="shared" si="12"/>
        <v>273650</v>
      </c>
      <c r="O66">
        <f t="shared" si="13"/>
        <v>22968</v>
      </c>
      <c r="P66">
        <f t="shared" si="14"/>
        <v>277943</v>
      </c>
      <c r="Q66">
        <f t="shared" si="15"/>
        <v>3233</v>
      </c>
      <c r="R66">
        <f t="shared" si="16"/>
        <v>0</v>
      </c>
      <c r="S66">
        <f t="shared" si="17"/>
        <v>20771</v>
      </c>
      <c r="T66">
        <f t="shared" si="18"/>
        <v>55386</v>
      </c>
      <c r="U66">
        <f t="shared" si="19"/>
        <v>103960</v>
      </c>
      <c r="V66">
        <f t="shared" si="20"/>
        <v>404770</v>
      </c>
      <c r="Z66" s="23">
        <v>106086</v>
      </c>
      <c r="AB66">
        <v>0</v>
      </c>
      <c r="AC66">
        <v>359</v>
      </c>
      <c r="AD66">
        <v>89484</v>
      </c>
      <c r="AE66">
        <v>37361</v>
      </c>
      <c r="AF66">
        <v>0</v>
      </c>
      <c r="AG66">
        <v>139765</v>
      </c>
      <c r="AH66">
        <v>61798</v>
      </c>
      <c r="AI66">
        <v>514</v>
      </c>
      <c r="AJ66">
        <v>9468</v>
      </c>
      <c r="AK66">
        <v>66021</v>
      </c>
      <c r="AL66">
        <v>7246</v>
      </c>
      <c r="AM66">
        <v>0</v>
      </c>
      <c r="AN66">
        <v>0</v>
      </c>
      <c r="AO66">
        <v>17374</v>
      </c>
      <c r="AP66">
        <v>45509</v>
      </c>
      <c r="AQ66">
        <v>0</v>
      </c>
      <c r="AR66">
        <v>0</v>
      </c>
      <c r="AS66">
        <v>20706</v>
      </c>
      <c r="AT66">
        <v>0</v>
      </c>
      <c r="AU66">
        <v>0</v>
      </c>
      <c r="AV66">
        <v>0</v>
      </c>
      <c r="AW66">
        <v>9</v>
      </c>
      <c r="AX66">
        <v>-11445</v>
      </c>
      <c r="AY66">
        <v>0</v>
      </c>
      <c r="AZ66">
        <v>0</v>
      </c>
      <c r="BA66">
        <v>21488</v>
      </c>
      <c r="BB66">
        <v>0</v>
      </c>
      <c r="BC66">
        <v>52300</v>
      </c>
      <c r="BD66">
        <v>0</v>
      </c>
      <c r="BE66">
        <v>0</v>
      </c>
      <c r="BF66">
        <v>15025</v>
      </c>
      <c r="BG66">
        <v>63124</v>
      </c>
      <c r="BH66">
        <v>0</v>
      </c>
      <c r="BI66">
        <v>537</v>
      </c>
      <c r="BJ66">
        <v>399</v>
      </c>
      <c r="BK66">
        <v>0</v>
      </c>
      <c r="BL66">
        <v>4387</v>
      </c>
      <c r="BM66">
        <v>265</v>
      </c>
      <c r="BN66">
        <v>12259</v>
      </c>
      <c r="BO66">
        <v>74401</v>
      </c>
      <c r="BP66">
        <v>183518</v>
      </c>
      <c r="BQ66">
        <v>15731</v>
      </c>
      <c r="BR66">
        <v>22968</v>
      </c>
      <c r="BS66">
        <v>0</v>
      </c>
      <c r="BT66">
        <v>0</v>
      </c>
      <c r="BU66">
        <v>277943</v>
      </c>
      <c r="BV66">
        <v>0</v>
      </c>
      <c r="BW66">
        <v>0</v>
      </c>
      <c r="BX66">
        <v>0</v>
      </c>
      <c r="BY66">
        <v>0</v>
      </c>
      <c r="BZ66">
        <v>3042</v>
      </c>
      <c r="CA66">
        <v>191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20771</v>
      </c>
      <c r="CH66">
        <v>349</v>
      </c>
      <c r="CI66">
        <v>21107</v>
      </c>
      <c r="CJ66">
        <v>954</v>
      </c>
      <c r="CK66">
        <v>32976</v>
      </c>
    </row>
    <row r="67" spans="1:89" x14ac:dyDescent="0.35">
      <c r="A67" t="s">
        <v>64</v>
      </c>
      <c r="B67">
        <f t="shared" ref="B67:B130" si="21">SUM(AB67:AD67)</f>
        <v>20672</v>
      </c>
      <c r="C67">
        <f t="shared" ref="C67:C130" si="22">AE67</f>
        <v>14264</v>
      </c>
      <c r="D67">
        <f t="shared" ref="D67:D130" si="23">SUM(AF67:AK67)</f>
        <v>124888</v>
      </c>
      <c r="E67">
        <f t="shared" ref="E67:E130" si="24">SUM(AL67:AN67)</f>
        <v>16546</v>
      </c>
      <c r="F67">
        <f t="shared" ref="F67:F130" si="25">SUM(AO67:AQ67)</f>
        <v>47758</v>
      </c>
      <c r="G67">
        <f t="shared" ref="G67:G130" si="26">SUM(AR67:AS67)</f>
        <v>6199</v>
      </c>
      <c r="H67">
        <f t="shared" ref="H67:H130" si="27">SUM(AT67:AV67)</f>
        <v>0</v>
      </c>
      <c r="I67">
        <f t="shared" ref="I67:I130" si="28">AX67</f>
        <v>10185</v>
      </c>
      <c r="J67">
        <f t="shared" ref="J67:J130" si="29">SUM(AW67,AY67,AZ67)</f>
        <v>16</v>
      </c>
      <c r="K67">
        <f t="shared" ref="K67:K130" si="30">SUM(BA67,BD67:BF67)</f>
        <v>46857</v>
      </c>
      <c r="L67">
        <f t="shared" ref="L67:L130" si="31">SUM(BB67,BC67,BG67,BH67,BI67,BJ67)</f>
        <v>779</v>
      </c>
      <c r="M67">
        <f t="shared" ref="M67:M130" si="32">SUM(BK67:BN67)</f>
        <v>10562</v>
      </c>
      <c r="N67">
        <f t="shared" ref="N67:N130" si="33">SUM(BO67:BQ67)</f>
        <v>62588</v>
      </c>
      <c r="O67">
        <f t="shared" ref="O67:O130" si="34">BR67</f>
        <v>10052</v>
      </c>
      <c r="P67">
        <f t="shared" ref="P67:P130" si="35">SUM(BS67:BY67,CB67)</f>
        <v>184259</v>
      </c>
      <c r="Q67">
        <f t="shared" ref="Q67:Q130" si="36">SUM(BZ67:CA67)</f>
        <v>0</v>
      </c>
      <c r="R67">
        <f t="shared" ref="R67:R130" si="37">SUM(CC67:CF67)</f>
        <v>0</v>
      </c>
      <c r="S67">
        <f t="shared" ref="S67:S130" si="38">CG67</f>
        <v>15082</v>
      </c>
      <c r="T67">
        <f t="shared" ref="T67:T130" si="39">SUM(CH67:CK67)</f>
        <v>26741</v>
      </c>
      <c r="U67">
        <f t="shared" ref="U67:U130" si="40">SUM(SUM(P67:T67),-SUM(F67,G67,H67,K67,L67,M67))</f>
        <v>113927</v>
      </c>
      <c r="V67">
        <f t="shared" ref="V67:V130" si="41">SUM(B67:D67)</f>
        <v>159824</v>
      </c>
      <c r="Z67" s="23">
        <v>56539</v>
      </c>
      <c r="AB67">
        <v>14020</v>
      </c>
      <c r="AC67">
        <v>1042</v>
      </c>
      <c r="AD67">
        <v>5610</v>
      </c>
      <c r="AE67">
        <v>14264</v>
      </c>
      <c r="AF67">
        <v>91</v>
      </c>
      <c r="AG67">
        <v>68891</v>
      </c>
      <c r="AH67">
        <v>46246</v>
      </c>
      <c r="AI67">
        <v>871</v>
      </c>
      <c r="AJ67">
        <v>5250</v>
      </c>
      <c r="AK67">
        <v>3539</v>
      </c>
      <c r="AL67">
        <v>16546</v>
      </c>
      <c r="AM67">
        <v>0</v>
      </c>
      <c r="AN67">
        <v>0</v>
      </c>
      <c r="AO67">
        <v>45000</v>
      </c>
      <c r="AP67">
        <v>2758</v>
      </c>
      <c r="AQ67">
        <v>0</v>
      </c>
      <c r="AR67">
        <v>0</v>
      </c>
      <c r="AS67">
        <v>6199</v>
      </c>
      <c r="AT67">
        <v>0</v>
      </c>
      <c r="AU67">
        <v>0</v>
      </c>
      <c r="AV67">
        <v>0</v>
      </c>
      <c r="AW67">
        <v>0</v>
      </c>
      <c r="AX67">
        <v>10185</v>
      </c>
      <c r="AY67">
        <v>16</v>
      </c>
      <c r="AZ67">
        <v>0</v>
      </c>
      <c r="BA67">
        <v>14142</v>
      </c>
      <c r="BB67">
        <v>0</v>
      </c>
      <c r="BC67">
        <v>800</v>
      </c>
      <c r="BD67">
        <v>20936</v>
      </c>
      <c r="BE67">
        <v>836</v>
      </c>
      <c r="BF67">
        <v>10943</v>
      </c>
      <c r="BG67">
        <v>0</v>
      </c>
      <c r="BH67">
        <v>0</v>
      </c>
      <c r="BI67">
        <v>0</v>
      </c>
      <c r="BJ67">
        <v>-21</v>
      </c>
      <c r="BK67">
        <v>0</v>
      </c>
      <c r="BL67">
        <v>4063</v>
      </c>
      <c r="BM67">
        <v>1584</v>
      </c>
      <c r="BN67">
        <v>4915</v>
      </c>
      <c r="BO67">
        <v>22262</v>
      </c>
      <c r="BP67">
        <v>35838</v>
      </c>
      <c r="BQ67">
        <v>4488</v>
      </c>
      <c r="BR67">
        <v>10052</v>
      </c>
      <c r="BS67">
        <v>0</v>
      </c>
      <c r="BT67">
        <v>0</v>
      </c>
      <c r="BU67">
        <v>184259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15082</v>
      </c>
      <c r="CH67">
        <v>0</v>
      </c>
      <c r="CI67">
        <v>10033</v>
      </c>
      <c r="CJ67">
        <v>12133</v>
      </c>
      <c r="CK67">
        <v>4575</v>
      </c>
    </row>
    <row r="68" spans="1:89" x14ac:dyDescent="0.35">
      <c r="A68" t="s">
        <v>65</v>
      </c>
      <c r="B68">
        <f t="shared" si="21"/>
        <v>805</v>
      </c>
      <c r="C68">
        <f t="shared" si="22"/>
        <v>10612</v>
      </c>
      <c r="D68">
        <f t="shared" si="23"/>
        <v>84082</v>
      </c>
      <c r="E68">
        <f t="shared" si="24"/>
        <v>252</v>
      </c>
      <c r="F68">
        <f t="shared" si="25"/>
        <v>0</v>
      </c>
      <c r="G68">
        <f t="shared" si="26"/>
        <v>1921</v>
      </c>
      <c r="H68">
        <f t="shared" si="27"/>
        <v>2001</v>
      </c>
      <c r="I68">
        <f t="shared" si="28"/>
        <v>22704</v>
      </c>
      <c r="J68">
        <f t="shared" si="29"/>
        <v>0</v>
      </c>
      <c r="K68">
        <f t="shared" si="30"/>
        <v>3903</v>
      </c>
      <c r="L68">
        <f t="shared" si="31"/>
        <v>13813</v>
      </c>
      <c r="M68">
        <f t="shared" si="32"/>
        <v>15499</v>
      </c>
      <c r="N68">
        <f t="shared" si="33"/>
        <v>45811</v>
      </c>
      <c r="O68">
        <f t="shared" si="34"/>
        <v>45860</v>
      </c>
      <c r="P68">
        <f t="shared" si="35"/>
        <v>38117</v>
      </c>
      <c r="Q68">
        <f t="shared" si="36"/>
        <v>362</v>
      </c>
      <c r="R68">
        <f t="shared" si="37"/>
        <v>0</v>
      </c>
      <c r="S68">
        <f t="shared" si="38"/>
        <v>8939</v>
      </c>
      <c r="T68">
        <f t="shared" si="39"/>
        <v>16502</v>
      </c>
      <c r="U68">
        <f t="shared" si="40"/>
        <v>26783</v>
      </c>
      <c r="V68">
        <f t="shared" si="41"/>
        <v>95499</v>
      </c>
      <c r="Z68" s="23">
        <v>32977</v>
      </c>
      <c r="AB68">
        <v>0</v>
      </c>
      <c r="AC68">
        <v>40</v>
      </c>
      <c r="AD68">
        <v>765</v>
      </c>
      <c r="AE68">
        <v>10612</v>
      </c>
      <c r="AF68">
        <v>0</v>
      </c>
      <c r="AG68">
        <v>43250</v>
      </c>
      <c r="AH68">
        <v>36499</v>
      </c>
      <c r="AI68">
        <v>530</v>
      </c>
      <c r="AJ68">
        <v>2528</v>
      </c>
      <c r="AK68">
        <v>1275</v>
      </c>
      <c r="AL68">
        <v>252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1921</v>
      </c>
      <c r="AT68">
        <v>0</v>
      </c>
      <c r="AU68">
        <v>0</v>
      </c>
      <c r="AV68">
        <v>2001</v>
      </c>
      <c r="AW68">
        <v>0</v>
      </c>
      <c r="AX68">
        <v>22704</v>
      </c>
      <c r="AY68">
        <v>0</v>
      </c>
      <c r="AZ68">
        <v>0</v>
      </c>
      <c r="BA68">
        <v>1524</v>
      </c>
      <c r="BB68">
        <v>0</v>
      </c>
      <c r="BC68">
        <v>0</v>
      </c>
      <c r="BD68">
        <v>0</v>
      </c>
      <c r="BE68">
        <v>0</v>
      </c>
      <c r="BF68">
        <v>2379</v>
      </c>
      <c r="BG68">
        <v>13277</v>
      </c>
      <c r="BH68">
        <v>0</v>
      </c>
      <c r="BI68">
        <v>0</v>
      </c>
      <c r="BJ68">
        <v>536</v>
      </c>
      <c r="BK68">
        <v>0</v>
      </c>
      <c r="BL68">
        <v>6090</v>
      </c>
      <c r="BM68">
        <v>4986</v>
      </c>
      <c r="BN68">
        <v>4423</v>
      </c>
      <c r="BO68">
        <v>25603</v>
      </c>
      <c r="BP68">
        <v>12689</v>
      </c>
      <c r="BQ68">
        <v>7519</v>
      </c>
      <c r="BR68">
        <v>45860</v>
      </c>
      <c r="BS68">
        <v>0</v>
      </c>
      <c r="BT68">
        <v>0</v>
      </c>
      <c r="BU68">
        <v>38117</v>
      </c>
      <c r="BV68">
        <v>0</v>
      </c>
      <c r="BW68">
        <v>0</v>
      </c>
      <c r="BX68">
        <v>0</v>
      </c>
      <c r="BY68">
        <v>0</v>
      </c>
      <c r="BZ68">
        <v>340</v>
      </c>
      <c r="CA68">
        <v>22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8939</v>
      </c>
      <c r="CH68">
        <v>0</v>
      </c>
      <c r="CI68">
        <v>27</v>
      </c>
      <c r="CJ68">
        <v>0</v>
      </c>
      <c r="CK68">
        <v>16475</v>
      </c>
    </row>
    <row r="69" spans="1:89" x14ac:dyDescent="0.35">
      <c r="A69" t="s">
        <v>66</v>
      </c>
      <c r="B69">
        <f t="shared" si="21"/>
        <v>2162</v>
      </c>
      <c r="C69">
        <f t="shared" si="22"/>
        <v>29602</v>
      </c>
      <c r="D69">
        <f t="shared" si="23"/>
        <v>258747</v>
      </c>
      <c r="E69">
        <f t="shared" si="24"/>
        <v>3127</v>
      </c>
      <c r="F69">
        <f t="shared" si="25"/>
        <v>14027</v>
      </c>
      <c r="G69">
        <f t="shared" si="26"/>
        <v>5747</v>
      </c>
      <c r="H69">
        <f t="shared" si="27"/>
        <v>0</v>
      </c>
      <c r="I69">
        <f t="shared" si="28"/>
        <v>47875</v>
      </c>
      <c r="J69">
        <f t="shared" si="29"/>
        <v>5943</v>
      </c>
      <c r="K69">
        <f t="shared" si="30"/>
        <v>16158</v>
      </c>
      <c r="L69">
        <f t="shared" si="31"/>
        <v>40513</v>
      </c>
      <c r="M69">
        <f t="shared" si="32"/>
        <v>40258</v>
      </c>
      <c r="N69">
        <f t="shared" si="33"/>
        <v>180394</v>
      </c>
      <c r="O69">
        <f t="shared" si="34"/>
        <v>12065</v>
      </c>
      <c r="P69">
        <f t="shared" si="35"/>
        <v>199921</v>
      </c>
      <c r="Q69">
        <f t="shared" si="36"/>
        <v>240</v>
      </c>
      <c r="R69">
        <f t="shared" si="37"/>
        <v>3202</v>
      </c>
      <c r="S69">
        <f t="shared" si="38"/>
        <v>20605</v>
      </c>
      <c r="T69">
        <f t="shared" si="39"/>
        <v>47731</v>
      </c>
      <c r="U69">
        <f t="shared" si="40"/>
        <v>154996</v>
      </c>
      <c r="V69">
        <f t="shared" si="41"/>
        <v>290511</v>
      </c>
      <c r="Z69" s="23">
        <v>102781</v>
      </c>
      <c r="AB69">
        <v>86</v>
      </c>
      <c r="AC69">
        <v>1240</v>
      </c>
      <c r="AD69">
        <v>836</v>
      </c>
      <c r="AE69">
        <v>29602</v>
      </c>
      <c r="AF69">
        <v>22</v>
      </c>
      <c r="AG69">
        <v>149711</v>
      </c>
      <c r="AH69">
        <v>73348</v>
      </c>
      <c r="AI69">
        <v>63</v>
      </c>
      <c r="AJ69">
        <v>19312</v>
      </c>
      <c r="AK69">
        <v>16291</v>
      </c>
      <c r="AL69">
        <v>3127</v>
      </c>
      <c r="AM69">
        <v>0</v>
      </c>
      <c r="AN69">
        <v>0</v>
      </c>
      <c r="AO69">
        <v>0</v>
      </c>
      <c r="AP69">
        <v>14027</v>
      </c>
      <c r="AQ69">
        <v>0</v>
      </c>
      <c r="AR69">
        <v>0</v>
      </c>
      <c r="AS69">
        <v>5747</v>
      </c>
      <c r="AT69">
        <v>0</v>
      </c>
      <c r="AU69">
        <v>0</v>
      </c>
      <c r="AV69">
        <v>0</v>
      </c>
      <c r="AW69">
        <v>0</v>
      </c>
      <c r="AX69">
        <v>47875</v>
      </c>
      <c r="AY69">
        <v>5943</v>
      </c>
      <c r="AZ69">
        <v>0</v>
      </c>
      <c r="BA69">
        <v>3694</v>
      </c>
      <c r="BB69">
        <v>0</v>
      </c>
      <c r="BC69">
        <v>0</v>
      </c>
      <c r="BD69">
        <v>0</v>
      </c>
      <c r="BE69">
        <v>0</v>
      </c>
      <c r="BF69">
        <v>12464</v>
      </c>
      <c r="BG69">
        <v>37568</v>
      </c>
      <c r="BH69">
        <v>0</v>
      </c>
      <c r="BI69">
        <v>0</v>
      </c>
      <c r="BJ69">
        <v>2945</v>
      </c>
      <c r="BK69">
        <v>0</v>
      </c>
      <c r="BL69">
        <v>11021</v>
      </c>
      <c r="BM69">
        <v>1446</v>
      </c>
      <c r="BN69">
        <v>27791</v>
      </c>
      <c r="BO69">
        <v>40851</v>
      </c>
      <c r="BP69">
        <v>115256</v>
      </c>
      <c r="BQ69">
        <v>24287</v>
      </c>
      <c r="BR69">
        <v>12065</v>
      </c>
      <c r="BS69">
        <v>0</v>
      </c>
      <c r="BT69">
        <v>0</v>
      </c>
      <c r="BU69">
        <v>174921</v>
      </c>
      <c r="BV69">
        <v>5000</v>
      </c>
      <c r="BW69">
        <v>0</v>
      </c>
      <c r="BX69">
        <v>0</v>
      </c>
      <c r="BY69">
        <v>20000</v>
      </c>
      <c r="BZ69">
        <v>0</v>
      </c>
      <c r="CA69">
        <v>240</v>
      </c>
      <c r="CB69">
        <v>0</v>
      </c>
      <c r="CC69">
        <v>0</v>
      </c>
      <c r="CD69">
        <v>0</v>
      </c>
      <c r="CE69">
        <v>0</v>
      </c>
      <c r="CF69">
        <v>3202</v>
      </c>
      <c r="CG69">
        <v>20605</v>
      </c>
      <c r="CH69">
        <v>0</v>
      </c>
      <c r="CI69">
        <v>19166</v>
      </c>
      <c r="CJ69">
        <v>2366</v>
      </c>
      <c r="CK69">
        <v>26199</v>
      </c>
    </row>
    <row r="70" spans="1:89" x14ac:dyDescent="0.35">
      <c r="A70" t="s">
        <v>67</v>
      </c>
      <c r="B70">
        <f t="shared" si="21"/>
        <v>52</v>
      </c>
      <c r="C70">
        <f t="shared" si="22"/>
        <v>10065</v>
      </c>
      <c r="D70">
        <f t="shared" si="23"/>
        <v>105940</v>
      </c>
      <c r="E70">
        <f t="shared" si="24"/>
        <v>1564</v>
      </c>
      <c r="F70">
        <f t="shared" si="25"/>
        <v>0</v>
      </c>
      <c r="G70">
        <f t="shared" si="26"/>
        <v>7304</v>
      </c>
      <c r="H70">
        <f t="shared" si="27"/>
        <v>0</v>
      </c>
      <c r="I70">
        <f t="shared" si="28"/>
        <v>-16632</v>
      </c>
      <c r="J70">
        <f t="shared" si="29"/>
        <v>0</v>
      </c>
      <c r="K70">
        <f t="shared" si="30"/>
        <v>18650</v>
      </c>
      <c r="L70">
        <f t="shared" si="31"/>
        <v>551</v>
      </c>
      <c r="M70">
        <f t="shared" si="32"/>
        <v>6945</v>
      </c>
      <c r="N70">
        <f t="shared" si="33"/>
        <v>45389</v>
      </c>
      <c r="O70">
        <f t="shared" si="34"/>
        <v>19185</v>
      </c>
      <c r="P70">
        <f t="shared" si="35"/>
        <v>45896</v>
      </c>
      <c r="Q70">
        <f t="shared" si="36"/>
        <v>0</v>
      </c>
      <c r="R70">
        <f t="shared" si="37"/>
        <v>5000</v>
      </c>
      <c r="S70">
        <f t="shared" si="38"/>
        <v>8190</v>
      </c>
      <c r="T70">
        <f t="shared" si="39"/>
        <v>10779</v>
      </c>
      <c r="U70">
        <f t="shared" si="40"/>
        <v>36415</v>
      </c>
      <c r="V70">
        <f t="shared" si="41"/>
        <v>116057</v>
      </c>
      <c r="Z70" s="23">
        <v>32785</v>
      </c>
      <c r="AB70">
        <v>0</v>
      </c>
      <c r="AC70">
        <v>52</v>
      </c>
      <c r="AD70">
        <v>0</v>
      </c>
      <c r="AE70">
        <v>10065</v>
      </c>
      <c r="AF70">
        <v>4517</v>
      </c>
      <c r="AG70">
        <v>35460</v>
      </c>
      <c r="AH70">
        <v>36742</v>
      </c>
      <c r="AI70">
        <v>173</v>
      </c>
      <c r="AJ70">
        <v>9641</v>
      </c>
      <c r="AK70">
        <v>19407</v>
      </c>
      <c r="AL70">
        <v>1564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7304</v>
      </c>
      <c r="AT70">
        <v>0</v>
      </c>
      <c r="AU70">
        <v>0</v>
      </c>
      <c r="AV70">
        <v>0</v>
      </c>
      <c r="AW70">
        <v>0</v>
      </c>
      <c r="AX70">
        <v>-16632</v>
      </c>
      <c r="AY70">
        <v>0</v>
      </c>
      <c r="AZ70">
        <v>0</v>
      </c>
      <c r="BA70">
        <v>8167</v>
      </c>
      <c r="BB70">
        <v>0</v>
      </c>
      <c r="BC70">
        <v>0</v>
      </c>
      <c r="BD70">
        <v>2381</v>
      </c>
      <c r="BE70">
        <v>0</v>
      </c>
      <c r="BF70">
        <v>8102</v>
      </c>
      <c r="BG70">
        <v>0</v>
      </c>
      <c r="BH70">
        <v>0</v>
      </c>
      <c r="BI70">
        <v>0</v>
      </c>
      <c r="BJ70">
        <v>551</v>
      </c>
      <c r="BK70">
        <v>0</v>
      </c>
      <c r="BL70">
        <v>0</v>
      </c>
      <c r="BM70">
        <v>0</v>
      </c>
      <c r="BN70">
        <v>6945</v>
      </c>
      <c r="BO70">
        <v>19517</v>
      </c>
      <c r="BP70">
        <v>17619</v>
      </c>
      <c r="BQ70">
        <v>8253</v>
      </c>
      <c r="BR70">
        <v>19185</v>
      </c>
      <c r="BS70">
        <v>0</v>
      </c>
      <c r="BT70">
        <v>0</v>
      </c>
      <c r="BU70">
        <v>45896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5000</v>
      </c>
      <c r="CF70">
        <v>0</v>
      </c>
      <c r="CG70">
        <v>8190</v>
      </c>
      <c r="CH70">
        <v>0</v>
      </c>
      <c r="CI70">
        <v>0</v>
      </c>
      <c r="CJ70">
        <v>0</v>
      </c>
      <c r="CK70">
        <v>10779</v>
      </c>
    </row>
    <row r="71" spans="1:89" x14ac:dyDescent="0.35">
      <c r="A71" t="s">
        <v>464</v>
      </c>
      <c r="B71">
        <f t="shared" si="21"/>
        <v>2372</v>
      </c>
      <c r="C71">
        <f t="shared" si="22"/>
        <v>49149</v>
      </c>
      <c r="D71">
        <f t="shared" si="23"/>
        <v>174891</v>
      </c>
      <c r="E71">
        <f t="shared" si="24"/>
        <v>432</v>
      </c>
      <c r="F71">
        <f t="shared" si="25"/>
        <v>3224</v>
      </c>
      <c r="G71">
        <f t="shared" si="26"/>
        <v>2698</v>
      </c>
      <c r="H71">
        <f t="shared" si="27"/>
        <v>0</v>
      </c>
      <c r="I71">
        <f t="shared" si="28"/>
        <v>25181</v>
      </c>
      <c r="J71">
        <f t="shared" si="29"/>
        <v>29</v>
      </c>
      <c r="K71">
        <f t="shared" si="30"/>
        <v>26500</v>
      </c>
      <c r="L71">
        <f t="shared" si="31"/>
        <v>24622</v>
      </c>
      <c r="M71">
        <f t="shared" si="32"/>
        <v>11206</v>
      </c>
      <c r="N71">
        <f t="shared" si="33"/>
        <v>113225</v>
      </c>
      <c r="O71">
        <f t="shared" si="34"/>
        <v>52155</v>
      </c>
      <c r="P71">
        <f t="shared" si="35"/>
        <v>103390</v>
      </c>
      <c r="Q71">
        <f t="shared" si="36"/>
        <v>470</v>
      </c>
      <c r="R71">
        <f t="shared" si="37"/>
        <v>0</v>
      </c>
      <c r="S71">
        <f t="shared" si="38"/>
        <v>6855</v>
      </c>
      <c r="T71">
        <f t="shared" si="39"/>
        <v>44207</v>
      </c>
      <c r="U71">
        <f t="shared" si="40"/>
        <v>86672</v>
      </c>
      <c r="V71">
        <f t="shared" si="41"/>
        <v>226412</v>
      </c>
      <c r="Z71" s="23">
        <v>88985</v>
      </c>
      <c r="AB71">
        <v>0</v>
      </c>
      <c r="AC71">
        <v>831</v>
      </c>
      <c r="AD71">
        <v>1541</v>
      </c>
      <c r="AE71">
        <v>49149</v>
      </c>
      <c r="AF71">
        <v>0</v>
      </c>
      <c r="AG71">
        <v>117287</v>
      </c>
      <c r="AH71">
        <v>44841</v>
      </c>
      <c r="AI71">
        <v>2547</v>
      </c>
      <c r="AJ71">
        <v>3493</v>
      </c>
      <c r="AK71">
        <v>6723</v>
      </c>
      <c r="AL71">
        <v>432</v>
      </c>
      <c r="AM71">
        <v>0</v>
      </c>
      <c r="AN71">
        <v>0</v>
      </c>
      <c r="AO71">
        <v>3224</v>
      </c>
      <c r="AP71">
        <v>0</v>
      </c>
      <c r="AQ71">
        <v>0</v>
      </c>
      <c r="AR71">
        <v>0</v>
      </c>
      <c r="AS71">
        <v>2698</v>
      </c>
      <c r="AT71">
        <v>0</v>
      </c>
      <c r="AU71">
        <v>0</v>
      </c>
      <c r="AV71">
        <v>0</v>
      </c>
      <c r="AW71">
        <v>0</v>
      </c>
      <c r="AX71">
        <v>25181</v>
      </c>
      <c r="AY71">
        <v>29</v>
      </c>
      <c r="AZ71">
        <v>0</v>
      </c>
      <c r="BA71">
        <v>17126</v>
      </c>
      <c r="BB71">
        <v>0</v>
      </c>
      <c r="BC71">
        <v>0</v>
      </c>
      <c r="BD71">
        <v>0</v>
      </c>
      <c r="BE71">
        <v>2521</v>
      </c>
      <c r="BF71">
        <v>6853</v>
      </c>
      <c r="BG71">
        <v>24000</v>
      </c>
      <c r="BH71">
        <v>0</v>
      </c>
      <c r="BI71">
        <v>0</v>
      </c>
      <c r="BJ71">
        <v>622</v>
      </c>
      <c r="BK71">
        <v>0</v>
      </c>
      <c r="BL71">
        <v>277</v>
      </c>
      <c r="BM71">
        <v>262</v>
      </c>
      <c r="BN71">
        <v>10667</v>
      </c>
      <c r="BO71">
        <v>15919</v>
      </c>
      <c r="BP71">
        <v>75516</v>
      </c>
      <c r="BQ71">
        <v>21790</v>
      </c>
      <c r="BR71">
        <v>52155</v>
      </c>
      <c r="BS71">
        <v>0</v>
      </c>
      <c r="BT71">
        <v>0</v>
      </c>
      <c r="BU71">
        <v>103390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470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6855</v>
      </c>
      <c r="CH71">
        <v>0</v>
      </c>
      <c r="CI71">
        <v>13701</v>
      </c>
      <c r="CJ71">
        <v>5483</v>
      </c>
      <c r="CK71">
        <v>25023</v>
      </c>
    </row>
    <row r="72" spans="1:89" x14ac:dyDescent="0.35">
      <c r="A72" t="s">
        <v>68</v>
      </c>
      <c r="B72">
        <f t="shared" si="21"/>
        <v>318</v>
      </c>
      <c r="C72">
        <f t="shared" si="22"/>
        <v>13877</v>
      </c>
      <c r="D72">
        <f t="shared" si="23"/>
        <v>40848</v>
      </c>
      <c r="E72">
        <f t="shared" si="24"/>
        <v>2520</v>
      </c>
      <c r="F72">
        <f t="shared" si="25"/>
        <v>497</v>
      </c>
      <c r="G72">
        <f t="shared" si="26"/>
        <v>4555</v>
      </c>
      <c r="H72">
        <f t="shared" si="27"/>
        <v>0</v>
      </c>
      <c r="I72">
        <f t="shared" si="28"/>
        <v>308</v>
      </c>
      <c r="J72">
        <f t="shared" si="29"/>
        <v>155</v>
      </c>
      <c r="K72">
        <f t="shared" si="30"/>
        <v>10598</v>
      </c>
      <c r="L72">
        <f t="shared" si="31"/>
        <v>12933</v>
      </c>
      <c r="M72">
        <f t="shared" si="32"/>
        <v>3117</v>
      </c>
      <c r="N72">
        <f t="shared" si="33"/>
        <v>46210</v>
      </c>
      <c r="O72">
        <f t="shared" si="34"/>
        <v>7364</v>
      </c>
      <c r="P72">
        <f t="shared" si="35"/>
        <v>25721</v>
      </c>
      <c r="Q72">
        <f t="shared" si="36"/>
        <v>0</v>
      </c>
      <c r="R72">
        <f t="shared" si="37"/>
        <v>0</v>
      </c>
      <c r="S72">
        <f t="shared" si="38"/>
        <v>2706</v>
      </c>
      <c r="T72">
        <f t="shared" si="39"/>
        <v>7725</v>
      </c>
      <c r="U72">
        <f t="shared" si="40"/>
        <v>4452</v>
      </c>
      <c r="V72">
        <f t="shared" si="41"/>
        <v>55043</v>
      </c>
      <c r="Z72" s="23">
        <v>26743</v>
      </c>
      <c r="AB72">
        <v>0</v>
      </c>
      <c r="AC72">
        <v>0</v>
      </c>
      <c r="AD72">
        <v>318</v>
      </c>
      <c r="AE72">
        <v>13877</v>
      </c>
      <c r="AF72">
        <v>0</v>
      </c>
      <c r="AG72">
        <v>20823</v>
      </c>
      <c r="AH72">
        <v>19300</v>
      </c>
      <c r="AI72">
        <v>0</v>
      </c>
      <c r="AJ72">
        <v>420</v>
      </c>
      <c r="AK72">
        <v>305</v>
      </c>
      <c r="AL72">
        <v>2479</v>
      </c>
      <c r="AM72">
        <v>41</v>
      </c>
      <c r="AN72">
        <v>0</v>
      </c>
      <c r="AO72">
        <v>173</v>
      </c>
      <c r="AP72">
        <v>324</v>
      </c>
      <c r="AQ72">
        <v>0</v>
      </c>
      <c r="AR72">
        <v>0</v>
      </c>
      <c r="AS72">
        <v>4555</v>
      </c>
      <c r="AT72">
        <v>0</v>
      </c>
      <c r="AU72">
        <v>0</v>
      </c>
      <c r="AV72">
        <v>0</v>
      </c>
      <c r="AW72">
        <v>0</v>
      </c>
      <c r="AX72">
        <v>308</v>
      </c>
      <c r="AY72">
        <v>0</v>
      </c>
      <c r="AZ72">
        <v>155</v>
      </c>
      <c r="BA72">
        <v>7803</v>
      </c>
      <c r="BB72">
        <v>0</v>
      </c>
      <c r="BC72">
        <v>0</v>
      </c>
      <c r="BD72">
        <v>0</v>
      </c>
      <c r="BE72">
        <v>0</v>
      </c>
      <c r="BF72">
        <v>2795</v>
      </c>
      <c r="BG72">
        <v>12455</v>
      </c>
      <c r="BH72">
        <v>0</v>
      </c>
      <c r="BI72">
        <v>0</v>
      </c>
      <c r="BJ72">
        <v>478</v>
      </c>
      <c r="BK72">
        <v>0</v>
      </c>
      <c r="BL72">
        <v>34</v>
      </c>
      <c r="BM72">
        <v>0</v>
      </c>
      <c r="BN72">
        <v>3083</v>
      </c>
      <c r="BO72">
        <v>5335</v>
      </c>
      <c r="BP72">
        <v>35864</v>
      </c>
      <c r="BQ72">
        <v>5011</v>
      </c>
      <c r="BR72">
        <v>7364</v>
      </c>
      <c r="BS72">
        <v>0</v>
      </c>
      <c r="BT72">
        <v>231</v>
      </c>
      <c r="BU72">
        <v>25370</v>
      </c>
      <c r="BV72">
        <v>0</v>
      </c>
      <c r="BW72">
        <v>120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2706</v>
      </c>
      <c r="CH72">
        <v>0</v>
      </c>
      <c r="CI72">
        <v>4251</v>
      </c>
      <c r="CJ72">
        <v>1223</v>
      </c>
      <c r="CK72">
        <v>2251</v>
      </c>
    </row>
    <row r="73" spans="1:89" x14ac:dyDescent="0.35">
      <c r="A73" t="s">
        <v>69</v>
      </c>
      <c r="B73">
        <f t="shared" si="21"/>
        <v>0</v>
      </c>
      <c r="C73">
        <f t="shared" si="22"/>
        <v>227</v>
      </c>
      <c r="D73">
        <f t="shared" si="23"/>
        <v>25814</v>
      </c>
      <c r="E73">
        <f t="shared" si="24"/>
        <v>101</v>
      </c>
      <c r="F73">
        <f t="shared" si="25"/>
        <v>1819</v>
      </c>
      <c r="G73">
        <f t="shared" si="26"/>
        <v>3010</v>
      </c>
      <c r="H73">
        <f t="shared" si="27"/>
        <v>0</v>
      </c>
      <c r="I73">
        <f t="shared" si="28"/>
        <v>-497</v>
      </c>
      <c r="J73">
        <f t="shared" si="29"/>
        <v>0</v>
      </c>
      <c r="K73">
        <f t="shared" si="30"/>
        <v>4594</v>
      </c>
      <c r="L73">
        <f t="shared" si="31"/>
        <v>5773</v>
      </c>
      <c r="M73">
        <f t="shared" si="32"/>
        <v>1516</v>
      </c>
      <c r="N73">
        <f t="shared" si="33"/>
        <v>27367</v>
      </c>
      <c r="O73">
        <f t="shared" si="34"/>
        <v>2771</v>
      </c>
      <c r="P73">
        <f t="shared" si="35"/>
        <v>2400</v>
      </c>
      <c r="Q73">
        <f t="shared" si="36"/>
        <v>0</v>
      </c>
      <c r="R73">
        <f t="shared" si="37"/>
        <v>0</v>
      </c>
      <c r="S73">
        <f t="shared" si="38"/>
        <v>4969</v>
      </c>
      <c r="T73">
        <f t="shared" si="39"/>
        <v>4850</v>
      </c>
      <c r="U73">
        <f t="shared" si="40"/>
        <v>-4493</v>
      </c>
      <c r="V73">
        <f t="shared" si="41"/>
        <v>26041</v>
      </c>
      <c r="Z73" s="23">
        <v>11081</v>
      </c>
      <c r="AB73">
        <v>0</v>
      </c>
      <c r="AC73">
        <v>0</v>
      </c>
      <c r="AD73">
        <v>0</v>
      </c>
      <c r="AE73">
        <v>227</v>
      </c>
      <c r="AF73">
        <v>0</v>
      </c>
      <c r="AG73">
        <v>7387</v>
      </c>
      <c r="AH73">
        <v>17787</v>
      </c>
      <c r="AI73">
        <v>28</v>
      </c>
      <c r="AJ73">
        <v>223</v>
      </c>
      <c r="AK73">
        <v>389</v>
      </c>
      <c r="AL73">
        <v>101</v>
      </c>
      <c r="AM73">
        <v>0</v>
      </c>
      <c r="AN73">
        <v>0</v>
      </c>
      <c r="AO73">
        <v>1062</v>
      </c>
      <c r="AP73">
        <v>757</v>
      </c>
      <c r="AQ73">
        <v>0</v>
      </c>
      <c r="AR73">
        <v>0</v>
      </c>
      <c r="AS73">
        <v>3010</v>
      </c>
      <c r="AT73">
        <v>0</v>
      </c>
      <c r="AU73">
        <v>0</v>
      </c>
      <c r="AV73">
        <v>0</v>
      </c>
      <c r="AW73">
        <v>0</v>
      </c>
      <c r="AX73">
        <v>-497</v>
      </c>
      <c r="AY73">
        <v>0</v>
      </c>
      <c r="AZ73">
        <v>0</v>
      </c>
      <c r="BA73">
        <v>3770</v>
      </c>
      <c r="BB73">
        <v>0</v>
      </c>
      <c r="BC73">
        <v>0</v>
      </c>
      <c r="BD73">
        <v>0</v>
      </c>
      <c r="BE73">
        <v>247</v>
      </c>
      <c r="BF73">
        <v>577</v>
      </c>
      <c r="BG73">
        <v>5295</v>
      </c>
      <c r="BH73">
        <v>0</v>
      </c>
      <c r="BI73">
        <v>0</v>
      </c>
      <c r="BJ73">
        <v>478</v>
      </c>
      <c r="BK73">
        <v>0</v>
      </c>
      <c r="BL73">
        <v>0</v>
      </c>
      <c r="BM73">
        <v>848</v>
      </c>
      <c r="BN73">
        <v>668</v>
      </c>
      <c r="BO73">
        <v>4491</v>
      </c>
      <c r="BP73">
        <v>20712</v>
      </c>
      <c r="BQ73">
        <v>2164</v>
      </c>
      <c r="BR73">
        <v>2771</v>
      </c>
      <c r="BS73">
        <v>0</v>
      </c>
      <c r="BT73">
        <v>0</v>
      </c>
      <c r="BU73">
        <v>2400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4969</v>
      </c>
      <c r="CH73">
        <v>0</v>
      </c>
      <c r="CI73">
        <v>3868</v>
      </c>
      <c r="CJ73">
        <v>90</v>
      </c>
      <c r="CK73">
        <v>892</v>
      </c>
    </row>
    <row r="74" spans="1:89" x14ac:dyDescent="0.35">
      <c r="A74" t="s">
        <v>70</v>
      </c>
      <c r="B74">
        <f t="shared" si="21"/>
        <v>19469</v>
      </c>
      <c r="C74">
        <f t="shared" si="22"/>
        <v>15550</v>
      </c>
      <c r="D74">
        <f t="shared" si="23"/>
        <v>181815</v>
      </c>
      <c r="E74">
        <f t="shared" si="24"/>
        <v>506</v>
      </c>
      <c r="F74">
        <f t="shared" si="25"/>
        <v>6093</v>
      </c>
      <c r="G74">
        <f t="shared" si="26"/>
        <v>9375</v>
      </c>
      <c r="H74">
        <f t="shared" si="27"/>
        <v>6</v>
      </c>
      <c r="I74">
        <f t="shared" si="28"/>
        <v>37500</v>
      </c>
      <c r="J74">
        <f t="shared" si="29"/>
        <v>0</v>
      </c>
      <c r="K74">
        <f t="shared" si="30"/>
        <v>14590</v>
      </c>
      <c r="L74">
        <f t="shared" si="31"/>
        <v>3109</v>
      </c>
      <c r="M74">
        <f t="shared" si="32"/>
        <v>30623</v>
      </c>
      <c r="N74">
        <f t="shared" si="33"/>
        <v>94738</v>
      </c>
      <c r="O74">
        <f t="shared" si="34"/>
        <v>12762</v>
      </c>
      <c r="P74">
        <f t="shared" si="35"/>
        <v>155429</v>
      </c>
      <c r="Q74">
        <f t="shared" si="36"/>
        <v>536</v>
      </c>
      <c r="R74">
        <f t="shared" si="37"/>
        <v>11878</v>
      </c>
      <c r="S74">
        <f t="shared" si="38"/>
        <v>10883</v>
      </c>
      <c r="T74">
        <f t="shared" si="39"/>
        <v>32410</v>
      </c>
      <c r="U74">
        <f t="shared" si="40"/>
        <v>147340</v>
      </c>
      <c r="V74">
        <f t="shared" si="41"/>
        <v>216834</v>
      </c>
      <c r="Z74" s="23">
        <v>59195</v>
      </c>
      <c r="AB74">
        <v>0</v>
      </c>
      <c r="AC74">
        <v>1552</v>
      </c>
      <c r="AD74">
        <v>17917</v>
      </c>
      <c r="AE74">
        <v>15550</v>
      </c>
      <c r="AF74">
        <v>0</v>
      </c>
      <c r="AG74">
        <v>88171</v>
      </c>
      <c r="AH74">
        <v>80921</v>
      </c>
      <c r="AI74">
        <v>0</v>
      </c>
      <c r="AJ74">
        <v>9812</v>
      </c>
      <c r="AK74">
        <v>2911</v>
      </c>
      <c r="AL74">
        <v>505</v>
      </c>
      <c r="AM74">
        <v>0</v>
      </c>
      <c r="AN74">
        <v>1</v>
      </c>
      <c r="AO74">
        <v>0</v>
      </c>
      <c r="AP74">
        <v>6093</v>
      </c>
      <c r="AQ74">
        <v>0</v>
      </c>
      <c r="AR74">
        <v>0</v>
      </c>
      <c r="AS74">
        <v>9375</v>
      </c>
      <c r="AT74">
        <v>0</v>
      </c>
      <c r="AU74">
        <v>0</v>
      </c>
      <c r="AV74">
        <v>6</v>
      </c>
      <c r="AW74">
        <v>0</v>
      </c>
      <c r="AX74">
        <v>37500</v>
      </c>
      <c r="AY74">
        <v>0</v>
      </c>
      <c r="AZ74">
        <v>0</v>
      </c>
      <c r="BA74">
        <v>6152</v>
      </c>
      <c r="BB74">
        <v>0</v>
      </c>
      <c r="BC74">
        <v>0</v>
      </c>
      <c r="BD74">
        <v>0</v>
      </c>
      <c r="BE74">
        <v>0</v>
      </c>
      <c r="BF74">
        <v>8438</v>
      </c>
      <c r="BG74">
        <v>701</v>
      </c>
      <c r="BH74">
        <v>0</v>
      </c>
      <c r="BI74">
        <v>0</v>
      </c>
      <c r="BJ74">
        <v>2408</v>
      </c>
      <c r="BK74">
        <v>0</v>
      </c>
      <c r="BL74">
        <v>0</v>
      </c>
      <c r="BM74">
        <v>0</v>
      </c>
      <c r="BN74">
        <v>30623</v>
      </c>
      <c r="BO74">
        <v>30532</v>
      </c>
      <c r="BP74">
        <v>41466</v>
      </c>
      <c r="BQ74">
        <v>22740</v>
      </c>
      <c r="BR74">
        <v>12762</v>
      </c>
      <c r="BS74">
        <v>0</v>
      </c>
      <c r="BT74">
        <v>0</v>
      </c>
      <c r="BU74">
        <v>155429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536</v>
      </c>
      <c r="CB74">
        <v>0</v>
      </c>
      <c r="CC74">
        <v>0</v>
      </c>
      <c r="CD74">
        <v>0</v>
      </c>
      <c r="CE74">
        <v>10000</v>
      </c>
      <c r="CF74">
        <v>1878</v>
      </c>
      <c r="CG74">
        <v>10883</v>
      </c>
      <c r="CH74">
        <v>0</v>
      </c>
      <c r="CI74">
        <v>0</v>
      </c>
      <c r="CJ74">
        <v>0</v>
      </c>
      <c r="CK74">
        <v>32410</v>
      </c>
    </row>
    <row r="75" spans="1:89" x14ac:dyDescent="0.35">
      <c r="A75" t="s">
        <v>71</v>
      </c>
      <c r="B75">
        <f t="shared" si="21"/>
        <v>656</v>
      </c>
      <c r="C75">
        <f t="shared" si="22"/>
        <v>3474</v>
      </c>
      <c r="D75">
        <f t="shared" si="23"/>
        <v>64210</v>
      </c>
      <c r="E75">
        <f t="shared" si="24"/>
        <v>271</v>
      </c>
      <c r="F75">
        <f t="shared" si="25"/>
        <v>3124</v>
      </c>
      <c r="G75">
        <f t="shared" si="26"/>
        <v>743</v>
      </c>
      <c r="H75">
        <f t="shared" si="27"/>
        <v>2</v>
      </c>
      <c r="I75">
        <f t="shared" si="28"/>
        <v>7935</v>
      </c>
      <c r="J75">
        <f t="shared" si="29"/>
        <v>0</v>
      </c>
      <c r="K75">
        <f t="shared" si="30"/>
        <v>26517</v>
      </c>
      <c r="L75">
        <f t="shared" si="31"/>
        <v>-89</v>
      </c>
      <c r="M75">
        <f t="shared" si="32"/>
        <v>2783</v>
      </c>
      <c r="N75">
        <f t="shared" si="33"/>
        <v>21497</v>
      </c>
      <c r="O75">
        <f t="shared" si="34"/>
        <v>7568</v>
      </c>
      <c r="P75">
        <f t="shared" si="35"/>
        <v>70233</v>
      </c>
      <c r="Q75">
        <f t="shared" si="36"/>
        <v>3</v>
      </c>
      <c r="R75">
        <f t="shared" si="37"/>
        <v>0</v>
      </c>
      <c r="S75">
        <f t="shared" si="38"/>
        <v>3067</v>
      </c>
      <c r="T75">
        <f t="shared" si="39"/>
        <v>7258</v>
      </c>
      <c r="U75">
        <f t="shared" si="40"/>
        <v>47481</v>
      </c>
      <c r="V75">
        <f t="shared" si="41"/>
        <v>68340</v>
      </c>
      <c r="Z75" s="23">
        <v>27200</v>
      </c>
      <c r="AB75">
        <v>656</v>
      </c>
      <c r="AC75">
        <v>0</v>
      </c>
      <c r="AD75">
        <v>0</v>
      </c>
      <c r="AE75">
        <v>3474</v>
      </c>
      <c r="AF75">
        <v>0</v>
      </c>
      <c r="AG75">
        <v>27997</v>
      </c>
      <c r="AH75">
        <v>32351</v>
      </c>
      <c r="AI75">
        <v>814</v>
      </c>
      <c r="AJ75">
        <v>771</v>
      </c>
      <c r="AK75">
        <v>2277</v>
      </c>
      <c r="AL75">
        <v>271</v>
      </c>
      <c r="AM75">
        <v>0</v>
      </c>
      <c r="AN75">
        <v>0</v>
      </c>
      <c r="AO75">
        <v>0</v>
      </c>
      <c r="AP75">
        <v>3124</v>
      </c>
      <c r="AQ75">
        <v>0</v>
      </c>
      <c r="AR75">
        <v>0</v>
      </c>
      <c r="AS75">
        <v>743</v>
      </c>
      <c r="AT75">
        <v>2</v>
      </c>
      <c r="AU75">
        <v>0</v>
      </c>
      <c r="AV75">
        <v>0</v>
      </c>
      <c r="AW75">
        <v>0</v>
      </c>
      <c r="AX75">
        <v>7935</v>
      </c>
      <c r="AY75">
        <v>0</v>
      </c>
      <c r="AZ75">
        <v>0</v>
      </c>
      <c r="BA75">
        <v>3679</v>
      </c>
      <c r="BB75">
        <v>0</v>
      </c>
      <c r="BC75">
        <v>0</v>
      </c>
      <c r="BD75">
        <v>21383</v>
      </c>
      <c r="BE75">
        <v>0</v>
      </c>
      <c r="BF75">
        <v>1455</v>
      </c>
      <c r="BG75">
        <v>0</v>
      </c>
      <c r="BH75">
        <v>0</v>
      </c>
      <c r="BI75">
        <v>0</v>
      </c>
      <c r="BJ75">
        <v>-89</v>
      </c>
      <c r="BK75">
        <v>0</v>
      </c>
      <c r="BL75">
        <v>821</v>
      </c>
      <c r="BM75">
        <v>0</v>
      </c>
      <c r="BN75">
        <v>1962</v>
      </c>
      <c r="BO75">
        <v>11045</v>
      </c>
      <c r="BP75">
        <v>3372</v>
      </c>
      <c r="BQ75">
        <v>7080</v>
      </c>
      <c r="BR75">
        <v>7568</v>
      </c>
      <c r="BS75">
        <v>0</v>
      </c>
      <c r="BT75">
        <v>0</v>
      </c>
      <c r="BU75">
        <v>70233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3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3067</v>
      </c>
      <c r="CH75">
        <v>0</v>
      </c>
      <c r="CI75">
        <v>3238</v>
      </c>
      <c r="CJ75">
        <v>0</v>
      </c>
      <c r="CK75">
        <v>4020</v>
      </c>
    </row>
    <row r="76" spans="1:89" x14ac:dyDescent="0.35">
      <c r="A76" t="s">
        <v>72</v>
      </c>
      <c r="B76">
        <f t="shared" si="21"/>
        <v>2675</v>
      </c>
      <c r="C76">
        <f t="shared" si="22"/>
        <v>87329</v>
      </c>
      <c r="D76">
        <f t="shared" si="23"/>
        <v>518594</v>
      </c>
      <c r="E76">
        <f t="shared" si="24"/>
        <v>40625</v>
      </c>
      <c r="F76">
        <f t="shared" si="25"/>
        <v>4331</v>
      </c>
      <c r="G76">
        <f t="shared" si="26"/>
        <v>41884</v>
      </c>
      <c r="H76">
        <f t="shared" si="27"/>
        <v>0</v>
      </c>
      <c r="I76">
        <f t="shared" si="28"/>
        <v>69483</v>
      </c>
      <c r="J76">
        <f t="shared" si="29"/>
        <v>8226</v>
      </c>
      <c r="K76">
        <f t="shared" si="30"/>
        <v>162218</v>
      </c>
      <c r="L76">
        <f t="shared" si="31"/>
        <v>5705</v>
      </c>
      <c r="M76">
        <f t="shared" si="32"/>
        <v>50708</v>
      </c>
      <c r="N76">
        <f t="shared" si="33"/>
        <v>697280</v>
      </c>
      <c r="O76">
        <f t="shared" si="34"/>
        <v>31680</v>
      </c>
      <c r="P76">
        <f t="shared" si="35"/>
        <v>185927</v>
      </c>
      <c r="Q76">
        <f t="shared" si="36"/>
        <v>-12</v>
      </c>
      <c r="R76">
        <f t="shared" si="37"/>
        <v>-25000</v>
      </c>
      <c r="S76">
        <f t="shared" si="38"/>
        <v>19535</v>
      </c>
      <c r="T76">
        <f t="shared" si="39"/>
        <v>82367</v>
      </c>
      <c r="U76">
        <f t="shared" si="40"/>
        <v>-2029</v>
      </c>
      <c r="V76">
        <f t="shared" si="41"/>
        <v>608598</v>
      </c>
      <c r="Z76" s="23">
        <v>121434</v>
      </c>
      <c r="AB76">
        <v>0</v>
      </c>
      <c r="AC76">
        <v>2143</v>
      </c>
      <c r="AD76">
        <v>532</v>
      </c>
      <c r="AE76">
        <v>87329</v>
      </c>
      <c r="AF76">
        <v>2756</v>
      </c>
      <c r="AG76">
        <v>240923</v>
      </c>
      <c r="AH76">
        <v>232989</v>
      </c>
      <c r="AI76">
        <v>862</v>
      </c>
      <c r="AJ76">
        <v>29215</v>
      </c>
      <c r="AK76">
        <v>11849</v>
      </c>
      <c r="AL76">
        <v>40625</v>
      </c>
      <c r="AM76">
        <v>0</v>
      </c>
      <c r="AN76">
        <v>0</v>
      </c>
      <c r="AO76">
        <v>4299</v>
      </c>
      <c r="AP76">
        <v>0</v>
      </c>
      <c r="AQ76">
        <v>32</v>
      </c>
      <c r="AR76">
        <v>8714</v>
      </c>
      <c r="AS76">
        <v>33170</v>
      </c>
      <c r="AT76">
        <v>0</v>
      </c>
      <c r="AU76">
        <v>0</v>
      </c>
      <c r="AV76">
        <v>0</v>
      </c>
      <c r="AW76">
        <v>32</v>
      </c>
      <c r="AX76">
        <v>69483</v>
      </c>
      <c r="AY76">
        <v>8194</v>
      </c>
      <c r="AZ76">
        <v>0</v>
      </c>
      <c r="BA76">
        <v>47509</v>
      </c>
      <c r="BB76">
        <v>0</v>
      </c>
      <c r="BC76">
        <v>0</v>
      </c>
      <c r="BD76">
        <v>99562</v>
      </c>
      <c r="BE76">
        <v>10336</v>
      </c>
      <c r="BF76">
        <v>4811</v>
      </c>
      <c r="BG76">
        <v>0</v>
      </c>
      <c r="BH76">
        <v>0</v>
      </c>
      <c r="BI76">
        <v>0</v>
      </c>
      <c r="BJ76">
        <v>5705</v>
      </c>
      <c r="BK76">
        <v>638</v>
      </c>
      <c r="BL76">
        <v>32028</v>
      </c>
      <c r="BM76">
        <v>14379</v>
      </c>
      <c r="BN76">
        <v>3663</v>
      </c>
      <c r="BO76">
        <v>24118</v>
      </c>
      <c r="BP76">
        <v>634964</v>
      </c>
      <c r="BQ76">
        <v>38198</v>
      </c>
      <c r="BR76">
        <v>31680</v>
      </c>
      <c r="BS76">
        <v>0</v>
      </c>
      <c r="BT76">
        <v>0</v>
      </c>
      <c r="BU76">
        <v>185927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-12</v>
      </c>
      <c r="CB76">
        <v>0</v>
      </c>
      <c r="CC76">
        <v>0</v>
      </c>
      <c r="CD76">
        <v>0</v>
      </c>
      <c r="CE76">
        <v>-25000</v>
      </c>
      <c r="CF76">
        <v>0</v>
      </c>
      <c r="CG76">
        <v>19535</v>
      </c>
      <c r="CH76">
        <v>339</v>
      </c>
      <c r="CI76">
        <v>35507</v>
      </c>
      <c r="CJ76">
        <v>26696</v>
      </c>
      <c r="CK76">
        <v>19825</v>
      </c>
    </row>
    <row r="77" spans="1:89" x14ac:dyDescent="0.35">
      <c r="A77" t="s">
        <v>73</v>
      </c>
      <c r="B77">
        <f t="shared" si="21"/>
        <v>3030</v>
      </c>
      <c r="C77">
        <f t="shared" si="22"/>
        <v>3359</v>
      </c>
      <c r="D77">
        <f t="shared" si="23"/>
        <v>25844</v>
      </c>
      <c r="E77">
        <f t="shared" si="24"/>
        <v>169</v>
      </c>
      <c r="F77">
        <f t="shared" si="25"/>
        <v>0</v>
      </c>
      <c r="G77">
        <f t="shared" si="26"/>
        <v>5886</v>
      </c>
      <c r="H77">
        <f t="shared" si="27"/>
        <v>0</v>
      </c>
      <c r="I77">
        <f t="shared" si="28"/>
        <v>-4227</v>
      </c>
      <c r="J77">
        <f t="shared" si="29"/>
        <v>5</v>
      </c>
      <c r="K77">
        <f t="shared" si="30"/>
        <v>9136</v>
      </c>
      <c r="L77">
        <f t="shared" si="31"/>
        <v>6897</v>
      </c>
      <c r="M77">
        <f t="shared" si="32"/>
        <v>6173</v>
      </c>
      <c r="N77">
        <f t="shared" si="33"/>
        <v>30664</v>
      </c>
      <c r="O77">
        <f t="shared" si="34"/>
        <v>5203</v>
      </c>
      <c r="P77">
        <f t="shared" si="35"/>
        <v>12116</v>
      </c>
      <c r="Q77">
        <f t="shared" si="36"/>
        <v>43</v>
      </c>
      <c r="R77">
        <f t="shared" si="37"/>
        <v>0</v>
      </c>
      <c r="S77">
        <f t="shared" si="38"/>
        <v>4590</v>
      </c>
      <c r="T77">
        <f t="shared" si="39"/>
        <v>3654</v>
      </c>
      <c r="U77">
        <f t="shared" si="40"/>
        <v>-7689</v>
      </c>
      <c r="V77">
        <f t="shared" si="41"/>
        <v>32233</v>
      </c>
      <c r="Z77" s="23">
        <v>20385</v>
      </c>
      <c r="AB77">
        <v>0</v>
      </c>
      <c r="AC77">
        <v>241</v>
      </c>
      <c r="AD77">
        <v>2789</v>
      </c>
      <c r="AE77">
        <v>3359</v>
      </c>
      <c r="AF77">
        <v>12</v>
      </c>
      <c r="AG77">
        <v>11346</v>
      </c>
      <c r="AH77">
        <v>13369</v>
      </c>
      <c r="AI77">
        <v>0</v>
      </c>
      <c r="AJ77">
        <v>397</v>
      </c>
      <c r="AK77">
        <v>720</v>
      </c>
      <c r="AL77">
        <v>169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4595</v>
      </c>
      <c r="AS77">
        <v>1291</v>
      </c>
      <c r="AT77">
        <v>0</v>
      </c>
      <c r="AU77">
        <v>0</v>
      </c>
      <c r="AV77">
        <v>0</v>
      </c>
      <c r="AW77">
        <v>0</v>
      </c>
      <c r="AX77">
        <v>-4227</v>
      </c>
      <c r="AY77">
        <v>5</v>
      </c>
      <c r="AZ77">
        <v>0</v>
      </c>
      <c r="BA77">
        <v>8443</v>
      </c>
      <c r="BB77">
        <v>0</v>
      </c>
      <c r="BC77">
        <v>0</v>
      </c>
      <c r="BD77">
        <v>0</v>
      </c>
      <c r="BE77">
        <v>0</v>
      </c>
      <c r="BF77">
        <v>693</v>
      </c>
      <c r="BG77">
        <v>6394</v>
      </c>
      <c r="BH77">
        <v>0</v>
      </c>
      <c r="BI77">
        <v>0</v>
      </c>
      <c r="BJ77">
        <v>503</v>
      </c>
      <c r="BK77">
        <v>0</v>
      </c>
      <c r="BL77">
        <v>5174</v>
      </c>
      <c r="BM77">
        <v>270</v>
      </c>
      <c r="BN77">
        <v>729</v>
      </c>
      <c r="BO77">
        <v>5910</v>
      </c>
      <c r="BP77">
        <v>19667</v>
      </c>
      <c r="BQ77">
        <v>5087</v>
      </c>
      <c r="BR77">
        <v>5203</v>
      </c>
      <c r="BS77">
        <v>0</v>
      </c>
      <c r="BT77">
        <v>0</v>
      </c>
      <c r="BU77">
        <v>12116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43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4590</v>
      </c>
      <c r="CH77">
        <v>0</v>
      </c>
      <c r="CI77">
        <v>1419</v>
      </c>
      <c r="CJ77">
        <v>294</v>
      </c>
      <c r="CK77">
        <v>1941</v>
      </c>
    </row>
    <row r="78" spans="1:89" x14ac:dyDescent="0.35">
      <c r="A78" t="s">
        <v>74</v>
      </c>
      <c r="B78">
        <f t="shared" si="21"/>
        <v>769</v>
      </c>
      <c r="C78">
        <f t="shared" si="22"/>
        <v>2771</v>
      </c>
      <c r="D78">
        <f t="shared" si="23"/>
        <v>66196</v>
      </c>
      <c r="E78">
        <f t="shared" si="24"/>
        <v>208</v>
      </c>
      <c r="F78">
        <f t="shared" si="25"/>
        <v>0</v>
      </c>
      <c r="G78">
        <f t="shared" si="26"/>
        <v>2078</v>
      </c>
      <c r="H78">
        <f t="shared" si="27"/>
        <v>1289</v>
      </c>
      <c r="I78">
        <f t="shared" si="28"/>
        <v>0</v>
      </c>
      <c r="J78">
        <f t="shared" si="29"/>
        <v>-367</v>
      </c>
      <c r="K78">
        <f t="shared" si="30"/>
        <v>35932</v>
      </c>
      <c r="L78">
        <f t="shared" si="31"/>
        <v>-31007</v>
      </c>
      <c r="M78">
        <f t="shared" si="32"/>
        <v>5091</v>
      </c>
      <c r="N78">
        <f t="shared" si="33"/>
        <v>46031</v>
      </c>
      <c r="O78">
        <f t="shared" si="34"/>
        <v>9178</v>
      </c>
      <c r="P78">
        <f t="shared" si="35"/>
        <v>18650</v>
      </c>
      <c r="Q78">
        <f t="shared" si="36"/>
        <v>920</v>
      </c>
      <c r="R78">
        <f t="shared" si="37"/>
        <v>-2</v>
      </c>
      <c r="S78">
        <f t="shared" si="38"/>
        <v>4007</v>
      </c>
      <c r="T78">
        <f t="shared" si="39"/>
        <v>4176</v>
      </c>
      <c r="U78">
        <f t="shared" si="40"/>
        <v>14368</v>
      </c>
      <c r="V78">
        <f t="shared" si="41"/>
        <v>69736</v>
      </c>
      <c r="Z78" s="23">
        <v>27994</v>
      </c>
      <c r="AB78">
        <v>0</v>
      </c>
      <c r="AC78">
        <v>0</v>
      </c>
      <c r="AD78">
        <v>769</v>
      </c>
      <c r="AE78">
        <v>2771</v>
      </c>
      <c r="AF78">
        <v>0</v>
      </c>
      <c r="AG78">
        <v>21922</v>
      </c>
      <c r="AH78">
        <v>36549</v>
      </c>
      <c r="AI78">
        <v>644</v>
      </c>
      <c r="AJ78">
        <v>1537</v>
      </c>
      <c r="AK78">
        <v>5544</v>
      </c>
      <c r="AL78">
        <v>203</v>
      </c>
      <c r="AM78">
        <v>5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2078</v>
      </c>
      <c r="AT78">
        <v>0</v>
      </c>
      <c r="AU78">
        <v>0</v>
      </c>
      <c r="AV78">
        <v>1289</v>
      </c>
      <c r="AW78">
        <v>-371</v>
      </c>
      <c r="AX78">
        <v>0</v>
      </c>
      <c r="AY78">
        <v>4</v>
      </c>
      <c r="AZ78">
        <v>0</v>
      </c>
      <c r="BA78">
        <v>0</v>
      </c>
      <c r="BB78">
        <v>-4000</v>
      </c>
      <c r="BC78">
        <v>0</v>
      </c>
      <c r="BD78">
        <v>0</v>
      </c>
      <c r="BE78">
        <v>0</v>
      </c>
      <c r="BF78">
        <v>35932</v>
      </c>
      <c r="BG78">
        <v>0</v>
      </c>
      <c r="BH78">
        <v>0</v>
      </c>
      <c r="BI78">
        <v>0</v>
      </c>
      <c r="BJ78">
        <v>-27007</v>
      </c>
      <c r="BK78">
        <v>0</v>
      </c>
      <c r="BL78">
        <v>0</v>
      </c>
      <c r="BM78">
        <v>0</v>
      </c>
      <c r="BN78">
        <v>5091</v>
      </c>
      <c r="BO78">
        <v>17139</v>
      </c>
      <c r="BP78">
        <v>28892</v>
      </c>
      <c r="BQ78">
        <v>0</v>
      </c>
      <c r="BR78">
        <v>9178</v>
      </c>
      <c r="BS78">
        <v>0</v>
      </c>
      <c r="BT78">
        <v>0</v>
      </c>
      <c r="BU78">
        <v>18650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920</v>
      </c>
      <c r="CB78">
        <v>0</v>
      </c>
      <c r="CC78">
        <v>0</v>
      </c>
      <c r="CD78">
        <v>-2</v>
      </c>
      <c r="CE78">
        <v>0</v>
      </c>
      <c r="CF78">
        <v>0</v>
      </c>
      <c r="CG78">
        <v>4007</v>
      </c>
      <c r="CH78">
        <v>0</v>
      </c>
      <c r="CI78">
        <v>0</v>
      </c>
      <c r="CJ78">
        <v>0</v>
      </c>
      <c r="CK78">
        <v>4176</v>
      </c>
    </row>
    <row r="79" spans="1:89" x14ac:dyDescent="0.35">
      <c r="A79" t="s">
        <v>75</v>
      </c>
      <c r="B79">
        <f t="shared" si="21"/>
        <v>11337</v>
      </c>
      <c r="C79">
        <f t="shared" si="22"/>
        <v>8432</v>
      </c>
      <c r="D79">
        <f t="shared" si="23"/>
        <v>67997</v>
      </c>
      <c r="E79">
        <f t="shared" si="24"/>
        <v>38</v>
      </c>
      <c r="F79">
        <f t="shared" si="25"/>
        <v>2142</v>
      </c>
      <c r="G79">
        <f t="shared" si="26"/>
        <v>12183</v>
      </c>
      <c r="H79">
        <f t="shared" si="27"/>
        <v>3499</v>
      </c>
      <c r="I79">
        <f t="shared" si="28"/>
        <v>12251</v>
      </c>
      <c r="J79">
        <f t="shared" si="29"/>
        <v>0</v>
      </c>
      <c r="K79">
        <f t="shared" si="30"/>
        <v>68010</v>
      </c>
      <c r="L79">
        <f t="shared" si="31"/>
        <v>306</v>
      </c>
      <c r="M79">
        <f t="shared" si="32"/>
        <v>4634</v>
      </c>
      <c r="N79">
        <f t="shared" si="33"/>
        <v>105507</v>
      </c>
      <c r="O79">
        <f t="shared" si="34"/>
        <v>46025</v>
      </c>
      <c r="P79">
        <f t="shared" si="35"/>
        <v>12945</v>
      </c>
      <c r="Q79">
        <f t="shared" si="36"/>
        <v>1587</v>
      </c>
      <c r="R79">
        <f t="shared" si="37"/>
        <v>0</v>
      </c>
      <c r="S79">
        <f t="shared" si="38"/>
        <v>4772</v>
      </c>
      <c r="T79">
        <f t="shared" si="39"/>
        <v>19994</v>
      </c>
      <c r="U79">
        <f t="shared" si="40"/>
        <v>-51476</v>
      </c>
      <c r="V79">
        <f t="shared" si="41"/>
        <v>87766</v>
      </c>
      <c r="Z79" s="23">
        <v>43593</v>
      </c>
      <c r="AB79">
        <v>0</v>
      </c>
      <c r="AC79">
        <v>1082</v>
      </c>
      <c r="AD79">
        <v>10255</v>
      </c>
      <c r="AE79">
        <v>8432</v>
      </c>
      <c r="AF79">
        <v>0</v>
      </c>
      <c r="AG79">
        <v>30042</v>
      </c>
      <c r="AH79">
        <v>17586</v>
      </c>
      <c r="AI79">
        <v>450</v>
      </c>
      <c r="AJ79">
        <v>10109</v>
      </c>
      <c r="AK79">
        <v>9810</v>
      </c>
      <c r="AL79">
        <v>38</v>
      </c>
      <c r="AM79">
        <v>0</v>
      </c>
      <c r="AN79">
        <v>0</v>
      </c>
      <c r="AO79">
        <v>0</v>
      </c>
      <c r="AP79">
        <v>2142</v>
      </c>
      <c r="AQ79">
        <v>0</v>
      </c>
      <c r="AR79">
        <v>0</v>
      </c>
      <c r="AS79">
        <v>12183</v>
      </c>
      <c r="AT79">
        <v>0</v>
      </c>
      <c r="AU79">
        <v>0</v>
      </c>
      <c r="AV79">
        <v>3499</v>
      </c>
      <c r="AW79">
        <v>0</v>
      </c>
      <c r="AX79">
        <v>12251</v>
      </c>
      <c r="AY79">
        <v>0</v>
      </c>
      <c r="AZ79">
        <v>0</v>
      </c>
      <c r="BA79">
        <v>8863</v>
      </c>
      <c r="BB79">
        <v>0</v>
      </c>
      <c r="BC79">
        <v>0</v>
      </c>
      <c r="BD79">
        <v>46740</v>
      </c>
      <c r="BE79">
        <v>2033</v>
      </c>
      <c r="BF79">
        <v>10374</v>
      </c>
      <c r="BG79">
        <v>0</v>
      </c>
      <c r="BH79">
        <v>0</v>
      </c>
      <c r="BI79">
        <v>0</v>
      </c>
      <c r="BJ79">
        <v>306</v>
      </c>
      <c r="BK79">
        <v>0</v>
      </c>
      <c r="BL79">
        <v>0</v>
      </c>
      <c r="BM79">
        <v>1427</v>
      </c>
      <c r="BN79">
        <v>3207</v>
      </c>
      <c r="BO79">
        <v>34538</v>
      </c>
      <c r="BP79">
        <v>59449</v>
      </c>
      <c r="BQ79">
        <v>11520</v>
      </c>
      <c r="BR79">
        <v>46025</v>
      </c>
      <c r="BS79">
        <v>0</v>
      </c>
      <c r="BT79">
        <v>0</v>
      </c>
      <c r="BU79">
        <v>12945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1587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4772</v>
      </c>
      <c r="CH79">
        <v>0</v>
      </c>
      <c r="CI79">
        <v>12196</v>
      </c>
      <c r="CJ79">
        <v>0</v>
      </c>
      <c r="CK79">
        <v>7798</v>
      </c>
    </row>
    <row r="80" spans="1:89" x14ac:dyDescent="0.35">
      <c r="A80" t="s">
        <v>76</v>
      </c>
      <c r="B80">
        <f t="shared" si="21"/>
        <v>103</v>
      </c>
      <c r="C80">
        <f t="shared" si="22"/>
        <v>2464</v>
      </c>
      <c r="D80">
        <f t="shared" si="23"/>
        <v>46310</v>
      </c>
      <c r="E80">
        <f t="shared" si="24"/>
        <v>444</v>
      </c>
      <c r="F80">
        <f t="shared" si="25"/>
        <v>0</v>
      </c>
      <c r="G80">
        <f t="shared" si="26"/>
        <v>5717</v>
      </c>
      <c r="H80">
        <f t="shared" si="27"/>
        <v>1050</v>
      </c>
      <c r="I80">
        <f t="shared" si="28"/>
        <v>852</v>
      </c>
      <c r="J80">
        <f t="shared" si="29"/>
        <v>0</v>
      </c>
      <c r="K80">
        <f t="shared" si="30"/>
        <v>5510</v>
      </c>
      <c r="L80">
        <f t="shared" si="31"/>
        <v>5737</v>
      </c>
      <c r="M80">
        <f t="shared" si="32"/>
        <v>7459</v>
      </c>
      <c r="N80">
        <f t="shared" si="33"/>
        <v>23105</v>
      </c>
      <c r="O80">
        <f t="shared" si="34"/>
        <v>4660</v>
      </c>
      <c r="P80">
        <f t="shared" si="35"/>
        <v>40347</v>
      </c>
      <c r="Q80">
        <f t="shared" si="36"/>
        <v>6</v>
      </c>
      <c r="R80">
        <f t="shared" si="37"/>
        <v>0</v>
      </c>
      <c r="S80">
        <f t="shared" si="38"/>
        <v>2478</v>
      </c>
      <c r="T80">
        <f t="shared" si="39"/>
        <v>5050</v>
      </c>
      <c r="U80">
        <f t="shared" si="40"/>
        <v>22408</v>
      </c>
      <c r="V80">
        <f t="shared" si="41"/>
        <v>48877</v>
      </c>
      <c r="Z80" s="23">
        <v>19505</v>
      </c>
      <c r="AB80">
        <v>0</v>
      </c>
      <c r="AC80">
        <v>0</v>
      </c>
      <c r="AD80">
        <v>103</v>
      </c>
      <c r="AE80">
        <v>2464</v>
      </c>
      <c r="AF80">
        <v>0</v>
      </c>
      <c r="AG80">
        <v>5613</v>
      </c>
      <c r="AH80">
        <v>21847</v>
      </c>
      <c r="AI80">
        <v>0</v>
      </c>
      <c r="AJ80">
        <v>111</v>
      </c>
      <c r="AK80">
        <v>18739</v>
      </c>
      <c r="AL80">
        <v>444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5717</v>
      </c>
      <c r="AT80">
        <v>0</v>
      </c>
      <c r="AU80">
        <v>0</v>
      </c>
      <c r="AV80">
        <v>1050</v>
      </c>
      <c r="AW80">
        <v>0</v>
      </c>
      <c r="AX80">
        <v>852</v>
      </c>
      <c r="AY80">
        <v>0</v>
      </c>
      <c r="AZ80">
        <v>0</v>
      </c>
      <c r="BA80">
        <v>4670</v>
      </c>
      <c r="BB80">
        <v>0</v>
      </c>
      <c r="BC80">
        <v>0</v>
      </c>
      <c r="BD80">
        <v>0</v>
      </c>
      <c r="BE80">
        <v>0</v>
      </c>
      <c r="BF80">
        <v>840</v>
      </c>
      <c r="BG80">
        <v>4144</v>
      </c>
      <c r="BH80">
        <v>0</v>
      </c>
      <c r="BI80">
        <v>0</v>
      </c>
      <c r="BJ80">
        <v>1593</v>
      </c>
      <c r="BK80">
        <v>0</v>
      </c>
      <c r="BL80">
        <v>19</v>
      </c>
      <c r="BM80">
        <v>2424</v>
      </c>
      <c r="BN80">
        <v>5016</v>
      </c>
      <c r="BO80">
        <v>13376</v>
      </c>
      <c r="BP80">
        <v>6411</v>
      </c>
      <c r="BQ80">
        <v>3318</v>
      </c>
      <c r="BR80">
        <v>4660</v>
      </c>
      <c r="BS80">
        <v>0</v>
      </c>
      <c r="BT80">
        <v>0</v>
      </c>
      <c r="BU80">
        <v>40347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6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2478</v>
      </c>
      <c r="CH80">
        <v>0</v>
      </c>
      <c r="CI80">
        <v>1486</v>
      </c>
      <c r="CJ80">
        <v>2</v>
      </c>
      <c r="CK80">
        <v>3562</v>
      </c>
    </row>
    <row r="81" spans="1:89" x14ac:dyDescent="0.35">
      <c r="A81" t="s">
        <v>77</v>
      </c>
      <c r="B81">
        <f t="shared" si="21"/>
        <v>583</v>
      </c>
      <c r="C81">
        <f t="shared" si="22"/>
        <v>12285</v>
      </c>
      <c r="D81">
        <f t="shared" si="23"/>
        <v>49953</v>
      </c>
      <c r="E81">
        <f t="shared" si="24"/>
        <v>470</v>
      </c>
      <c r="F81">
        <f t="shared" si="25"/>
        <v>0</v>
      </c>
      <c r="G81">
        <f t="shared" si="26"/>
        <v>3136</v>
      </c>
      <c r="H81">
        <f t="shared" si="27"/>
        <v>0</v>
      </c>
      <c r="I81">
        <f t="shared" si="28"/>
        <v>5673</v>
      </c>
      <c r="J81">
        <f t="shared" si="29"/>
        <v>0</v>
      </c>
      <c r="K81">
        <f t="shared" si="30"/>
        <v>4645</v>
      </c>
      <c r="L81">
        <f t="shared" si="31"/>
        <v>18972</v>
      </c>
      <c r="M81">
        <f t="shared" si="32"/>
        <v>5747</v>
      </c>
      <c r="N81">
        <f t="shared" si="33"/>
        <v>41953</v>
      </c>
      <c r="O81">
        <f t="shared" si="34"/>
        <v>33614</v>
      </c>
      <c r="P81">
        <f t="shared" si="35"/>
        <v>22595</v>
      </c>
      <c r="Q81">
        <f t="shared" si="36"/>
        <v>80</v>
      </c>
      <c r="R81">
        <f t="shared" si="37"/>
        <v>0</v>
      </c>
      <c r="S81">
        <f t="shared" si="38"/>
        <v>1964</v>
      </c>
      <c r="T81">
        <f t="shared" si="39"/>
        <v>1258</v>
      </c>
      <c r="U81">
        <f t="shared" si="40"/>
        <v>-6603</v>
      </c>
      <c r="V81">
        <f t="shared" si="41"/>
        <v>62821</v>
      </c>
      <c r="Z81" s="23">
        <v>24937</v>
      </c>
      <c r="AB81">
        <v>0</v>
      </c>
      <c r="AC81">
        <v>414</v>
      </c>
      <c r="AD81">
        <v>169</v>
      </c>
      <c r="AE81">
        <v>12285</v>
      </c>
      <c r="AF81">
        <v>0</v>
      </c>
      <c r="AG81">
        <v>25049</v>
      </c>
      <c r="AH81">
        <v>4688</v>
      </c>
      <c r="AI81">
        <v>118</v>
      </c>
      <c r="AJ81">
        <v>2126</v>
      </c>
      <c r="AK81">
        <v>17972</v>
      </c>
      <c r="AL81">
        <v>0</v>
      </c>
      <c r="AM81">
        <v>470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3136</v>
      </c>
      <c r="AT81">
        <v>0</v>
      </c>
      <c r="AU81">
        <v>0</v>
      </c>
      <c r="AV81">
        <v>0</v>
      </c>
      <c r="AW81">
        <v>0</v>
      </c>
      <c r="AX81">
        <v>5673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4645</v>
      </c>
      <c r="BG81">
        <v>0</v>
      </c>
      <c r="BH81">
        <v>0</v>
      </c>
      <c r="BI81">
        <v>0</v>
      </c>
      <c r="BJ81">
        <v>18972</v>
      </c>
      <c r="BK81">
        <v>0</v>
      </c>
      <c r="BL81">
        <v>0</v>
      </c>
      <c r="BM81">
        <v>0</v>
      </c>
      <c r="BN81">
        <v>5747</v>
      </c>
      <c r="BO81">
        <v>14685</v>
      </c>
      <c r="BP81">
        <v>20616</v>
      </c>
      <c r="BQ81">
        <v>6652</v>
      </c>
      <c r="BR81">
        <v>33614</v>
      </c>
      <c r="BS81">
        <v>0</v>
      </c>
      <c r="BT81">
        <v>0</v>
      </c>
      <c r="BU81">
        <v>22595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80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1964</v>
      </c>
      <c r="CH81">
        <v>0</v>
      </c>
      <c r="CI81">
        <v>0</v>
      </c>
      <c r="CJ81">
        <v>0</v>
      </c>
      <c r="CK81">
        <v>1258</v>
      </c>
    </row>
    <row r="82" spans="1:89" x14ac:dyDescent="0.35">
      <c r="A82" t="s">
        <v>78</v>
      </c>
      <c r="B82">
        <f t="shared" si="21"/>
        <v>819</v>
      </c>
      <c r="C82">
        <f t="shared" si="22"/>
        <v>1659</v>
      </c>
      <c r="D82">
        <f t="shared" si="23"/>
        <v>98301</v>
      </c>
      <c r="E82">
        <f t="shared" si="24"/>
        <v>6323</v>
      </c>
      <c r="F82">
        <f t="shared" si="25"/>
        <v>3252</v>
      </c>
      <c r="G82">
        <f t="shared" si="26"/>
        <v>838</v>
      </c>
      <c r="H82">
        <f t="shared" si="27"/>
        <v>0</v>
      </c>
      <c r="I82">
        <f t="shared" si="28"/>
        <v>1388</v>
      </c>
      <c r="J82">
        <f t="shared" si="29"/>
        <v>3</v>
      </c>
      <c r="K82">
        <f t="shared" si="30"/>
        <v>16711</v>
      </c>
      <c r="L82">
        <f t="shared" si="31"/>
        <v>24569</v>
      </c>
      <c r="M82">
        <f t="shared" si="32"/>
        <v>4611</v>
      </c>
      <c r="N82">
        <f t="shared" si="33"/>
        <v>62789</v>
      </c>
      <c r="O82">
        <f t="shared" si="34"/>
        <v>10249</v>
      </c>
      <c r="P82">
        <f t="shared" si="35"/>
        <v>63780</v>
      </c>
      <c r="Q82">
        <f t="shared" si="36"/>
        <v>0</v>
      </c>
      <c r="R82">
        <f t="shared" si="37"/>
        <v>4813</v>
      </c>
      <c r="S82">
        <f t="shared" si="38"/>
        <v>11270</v>
      </c>
      <c r="T82">
        <f t="shared" si="39"/>
        <v>5573</v>
      </c>
      <c r="U82">
        <f t="shared" si="40"/>
        <v>35455</v>
      </c>
      <c r="V82">
        <f t="shared" si="41"/>
        <v>100779</v>
      </c>
      <c r="Z82" s="23">
        <v>31967</v>
      </c>
      <c r="AB82">
        <v>0</v>
      </c>
      <c r="AC82">
        <v>250</v>
      </c>
      <c r="AD82">
        <v>569</v>
      </c>
      <c r="AE82">
        <v>1659</v>
      </c>
      <c r="AF82">
        <v>0</v>
      </c>
      <c r="AG82">
        <v>30140</v>
      </c>
      <c r="AH82">
        <v>65118</v>
      </c>
      <c r="AI82">
        <v>81</v>
      </c>
      <c r="AJ82">
        <v>75</v>
      </c>
      <c r="AK82">
        <v>2887</v>
      </c>
      <c r="AL82">
        <v>6323</v>
      </c>
      <c r="AM82">
        <v>0</v>
      </c>
      <c r="AN82">
        <v>0</v>
      </c>
      <c r="AO82">
        <v>1394</v>
      </c>
      <c r="AP82">
        <v>1858</v>
      </c>
      <c r="AQ82">
        <v>0</v>
      </c>
      <c r="AR82">
        <v>0</v>
      </c>
      <c r="AS82">
        <v>838</v>
      </c>
      <c r="AT82">
        <v>0</v>
      </c>
      <c r="AU82">
        <v>0</v>
      </c>
      <c r="AV82">
        <v>0</v>
      </c>
      <c r="AW82">
        <v>0</v>
      </c>
      <c r="AX82">
        <v>1388</v>
      </c>
      <c r="AY82">
        <v>3</v>
      </c>
      <c r="AZ82">
        <v>0</v>
      </c>
      <c r="BA82">
        <v>0</v>
      </c>
      <c r="BB82">
        <v>20000</v>
      </c>
      <c r="BC82">
        <v>0</v>
      </c>
      <c r="BD82">
        <v>6316</v>
      </c>
      <c r="BE82">
        <v>0</v>
      </c>
      <c r="BF82">
        <v>10395</v>
      </c>
      <c r="BG82">
        <v>0</v>
      </c>
      <c r="BH82">
        <v>0</v>
      </c>
      <c r="BI82">
        <v>0</v>
      </c>
      <c r="BJ82">
        <v>4569</v>
      </c>
      <c r="BK82">
        <v>0</v>
      </c>
      <c r="BL82">
        <v>-700</v>
      </c>
      <c r="BM82">
        <v>0</v>
      </c>
      <c r="BN82">
        <v>5311</v>
      </c>
      <c r="BO82">
        <v>4944</v>
      </c>
      <c r="BP82">
        <v>54906</v>
      </c>
      <c r="BQ82">
        <v>2939</v>
      </c>
      <c r="BR82">
        <v>10249</v>
      </c>
      <c r="BS82">
        <v>0</v>
      </c>
      <c r="BT82">
        <v>0</v>
      </c>
      <c r="BU82">
        <v>63780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4500</v>
      </c>
      <c r="CF82">
        <v>313</v>
      </c>
      <c r="CG82">
        <v>11270</v>
      </c>
      <c r="CH82">
        <v>0</v>
      </c>
      <c r="CI82">
        <v>3227</v>
      </c>
      <c r="CJ82">
        <v>0</v>
      </c>
      <c r="CK82">
        <v>2346</v>
      </c>
    </row>
    <row r="83" spans="1:89" x14ac:dyDescent="0.35">
      <c r="A83" t="s">
        <v>79</v>
      </c>
      <c r="B83">
        <f t="shared" si="21"/>
        <v>0</v>
      </c>
      <c r="C83">
        <f t="shared" si="22"/>
        <v>8289</v>
      </c>
      <c r="D83">
        <f t="shared" si="23"/>
        <v>127836</v>
      </c>
      <c r="E83">
        <f t="shared" si="24"/>
        <v>1125</v>
      </c>
      <c r="F83">
        <f t="shared" si="25"/>
        <v>0</v>
      </c>
      <c r="G83">
        <f t="shared" si="26"/>
        <v>11771</v>
      </c>
      <c r="H83">
        <f t="shared" si="27"/>
        <v>130</v>
      </c>
      <c r="I83">
        <f t="shared" si="28"/>
        <v>-7987</v>
      </c>
      <c r="J83">
        <f t="shared" si="29"/>
        <v>0</v>
      </c>
      <c r="K83">
        <f t="shared" si="30"/>
        <v>11531</v>
      </c>
      <c r="L83">
        <f t="shared" si="31"/>
        <v>-3769</v>
      </c>
      <c r="M83">
        <f t="shared" si="32"/>
        <v>2192</v>
      </c>
      <c r="N83">
        <f t="shared" si="33"/>
        <v>76533</v>
      </c>
      <c r="O83">
        <f t="shared" si="34"/>
        <v>14027</v>
      </c>
      <c r="P83">
        <f t="shared" si="35"/>
        <v>39950</v>
      </c>
      <c r="Q83">
        <f t="shared" si="36"/>
        <v>16</v>
      </c>
      <c r="R83">
        <f t="shared" si="37"/>
        <v>0</v>
      </c>
      <c r="S83">
        <f t="shared" si="38"/>
        <v>11460</v>
      </c>
      <c r="T83">
        <f t="shared" si="39"/>
        <v>9131</v>
      </c>
      <c r="U83">
        <f t="shared" si="40"/>
        <v>38702</v>
      </c>
      <c r="V83">
        <f t="shared" si="41"/>
        <v>136125</v>
      </c>
      <c r="Z83" s="23">
        <v>36760</v>
      </c>
      <c r="AB83">
        <v>0</v>
      </c>
      <c r="AC83">
        <v>0</v>
      </c>
      <c r="AD83">
        <v>0</v>
      </c>
      <c r="AE83">
        <v>8289</v>
      </c>
      <c r="AF83">
        <v>0</v>
      </c>
      <c r="AG83">
        <v>48699</v>
      </c>
      <c r="AH83">
        <v>54311</v>
      </c>
      <c r="AI83">
        <v>1170</v>
      </c>
      <c r="AJ83">
        <v>1932</v>
      </c>
      <c r="AK83">
        <v>21724</v>
      </c>
      <c r="AL83">
        <v>1125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11771</v>
      </c>
      <c r="AT83">
        <v>0</v>
      </c>
      <c r="AU83">
        <v>0</v>
      </c>
      <c r="AV83">
        <v>130</v>
      </c>
      <c r="AW83">
        <v>0</v>
      </c>
      <c r="AX83">
        <v>-7987</v>
      </c>
      <c r="AY83">
        <v>0</v>
      </c>
      <c r="AZ83">
        <v>0</v>
      </c>
      <c r="BA83">
        <v>105</v>
      </c>
      <c r="BB83">
        <v>0</v>
      </c>
      <c r="BC83">
        <v>0</v>
      </c>
      <c r="BD83">
        <v>0</v>
      </c>
      <c r="BE83">
        <v>0</v>
      </c>
      <c r="BF83">
        <v>11426</v>
      </c>
      <c r="BG83">
        <v>0</v>
      </c>
      <c r="BH83">
        <v>0</v>
      </c>
      <c r="BI83">
        <v>0</v>
      </c>
      <c r="BJ83">
        <v>-3769</v>
      </c>
      <c r="BK83">
        <v>0</v>
      </c>
      <c r="BL83">
        <v>0</v>
      </c>
      <c r="BM83">
        <v>0</v>
      </c>
      <c r="BN83">
        <v>2192</v>
      </c>
      <c r="BO83">
        <v>14495</v>
      </c>
      <c r="BP83">
        <v>58109</v>
      </c>
      <c r="BQ83">
        <v>3929</v>
      </c>
      <c r="BR83">
        <v>14027</v>
      </c>
      <c r="BS83">
        <v>0</v>
      </c>
      <c r="BT83">
        <v>0</v>
      </c>
      <c r="BU83">
        <v>39950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16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11460</v>
      </c>
      <c r="CH83">
        <v>0</v>
      </c>
      <c r="CI83">
        <v>3944</v>
      </c>
      <c r="CJ83">
        <v>3673</v>
      </c>
      <c r="CK83">
        <v>1514</v>
      </c>
    </row>
    <row r="84" spans="1:89" x14ac:dyDescent="0.35">
      <c r="A84" t="s">
        <v>80</v>
      </c>
      <c r="B84">
        <f t="shared" si="21"/>
        <v>2829</v>
      </c>
      <c r="C84">
        <f t="shared" si="22"/>
        <v>29259</v>
      </c>
      <c r="D84">
        <f t="shared" si="23"/>
        <v>262492</v>
      </c>
      <c r="E84">
        <f t="shared" si="24"/>
        <v>3001</v>
      </c>
      <c r="F84">
        <f t="shared" si="25"/>
        <v>36038</v>
      </c>
      <c r="G84">
        <f t="shared" si="26"/>
        <v>10085</v>
      </c>
      <c r="H84">
        <f t="shared" si="27"/>
        <v>10652</v>
      </c>
      <c r="I84">
        <f t="shared" si="28"/>
        <v>33393</v>
      </c>
      <c r="J84">
        <f t="shared" si="29"/>
        <v>199</v>
      </c>
      <c r="K84">
        <f t="shared" si="30"/>
        <v>8304</v>
      </c>
      <c r="L84">
        <f t="shared" si="31"/>
        <v>71645</v>
      </c>
      <c r="M84">
        <f t="shared" si="32"/>
        <v>45825</v>
      </c>
      <c r="N84">
        <f t="shared" si="33"/>
        <v>170396</v>
      </c>
      <c r="O84">
        <f t="shared" si="34"/>
        <v>43437</v>
      </c>
      <c r="P84">
        <f t="shared" si="35"/>
        <v>154224</v>
      </c>
      <c r="Q84">
        <f t="shared" si="36"/>
        <v>2850</v>
      </c>
      <c r="R84">
        <f t="shared" si="37"/>
        <v>2909</v>
      </c>
      <c r="S84">
        <f t="shared" si="38"/>
        <v>10833</v>
      </c>
      <c r="T84">
        <f t="shared" si="39"/>
        <v>129073</v>
      </c>
      <c r="U84">
        <f t="shared" si="40"/>
        <v>117340</v>
      </c>
      <c r="V84">
        <f t="shared" si="41"/>
        <v>294580</v>
      </c>
      <c r="Z84" s="23">
        <v>122012</v>
      </c>
      <c r="AB84">
        <v>0</v>
      </c>
      <c r="AC84">
        <v>1433</v>
      </c>
      <c r="AD84">
        <v>1396</v>
      </c>
      <c r="AE84">
        <v>29259</v>
      </c>
      <c r="AF84">
        <v>1116</v>
      </c>
      <c r="AG84">
        <v>141086</v>
      </c>
      <c r="AH84">
        <v>102679</v>
      </c>
      <c r="AI84">
        <v>674</v>
      </c>
      <c r="AJ84">
        <v>4301</v>
      </c>
      <c r="AK84">
        <v>12636</v>
      </c>
      <c r="AL84">
        <v>3001</v>
      </c>
      <c r="AM84">
        <v>0</v>
      </c>
      <c r="AN84">
        <v>0</v>
      </c>
      <c r="AO84">
        <v>36038</v>
      </c>
      <c r="AP84">
        <v>0</v>
      </c>
      <c r="AQ84">
        <v>0</v>
      </c>
      <c r="AR84">
        <v>0</v>
      </c>
      <c r="AS84">
        <v>10085</v>
      </c>
      <c r="AT84">
        <v>0</v>
      </c>
      <c r="AU84">
        <v>0</v>
      </c>
      <c r="AV84">
        <v>10652</v>
      </c>
      <c r="AW84">
        <v>0</v>
      </c>
      <c r="AX84">
        <v>33393</v>
      </c>
      <c r="AY84">
        <v>199</v>
      </c>
      <c r="AZ84">
        <v>0</v>
      </c>
      <c r="BA84">
        <v>1820</v>
      </c>
      <c r="BB84">
        <v>0</v>
      </c>
      <c r="BC84">
        <v>0</v>
      </c>
      <c r="BD84">
        <v>0</v>
      </c>
      <c r="BE84">
        <v>0</v>
      </c>
      <c r="BF84">
        <v>6484</v>
      </c>
      <c r="BG84">
        <v>68694</v>
      </c>
      <c r="BH84">
        <v>0</v>
      </c>
      <c r="BI84">
        <v>0</v>
      </c>
      <c r="BJ84">
        <v>2951</v>
      </c>
      <c r="BK84">
        <v>0</v>
      </c>
      <c r="BL84">
        <v>12909</v>
      </c>
      <c r="BM84">
        <v>5068</v>
      </c>
      <c r="BN84">
        <v>27848</v>
      </c>
      <c r="BO84">
        <v>76484</v>
      </c>
      <c r="BP84">
        <v>78750</v>
      </c>
      <c r="BQ84">
        <v>15162</v>
      </c>
      <c r="BR84">
        <v>43437</v>
      </c>
      <c r="BS84">
        <v>0</v>
      </c>
      <c r="BT84">
        <v>0</v>
      </c>
      <c r="BU84">
        <v>154224</v>
      </c>
      <c r="BV84">
        <v>0</v>
      </c>
      <c r="BW84">
        <v>0</v>
      </c>
      <c r="BX84">
        <v>0</v>
      </c>
      <c r="BY84">
        <v>0</v>
      </c>
      <c r="BZ84">
        <v>433</v>
      </c>
      <c r="CA84">
        <v>2417</v>
      </c>
      <c r="CB84">
        <v>0</v>
      </c>
      <c r="CC84">
        <v>0</v>
      </c>
      <c r="CD84">
        <v>0</v>
      </c>
      <c r="CE84">
        <v>0</v>
      </c>
      <c r="CF84">
        <v>2909</v>
      </c>
      <c r="CG84">
        <v>10833</v>
      </c>
      <c r="CH84">
        <v>28</v>
      </c>
      <c r="CI84">
        <v>43054</v>
      </c>
      <c r="CJ84">
        <v>12001</v>
      </c>
      <c r="CK84">
        <v>73990</v>
      </c>
    </row>
    <row r="85" spans="1:89" x14ac:dyDescent="0.35">
      <c r="A85" t="s">
        <v>81</v>
      </c>
      <c r="B85">
        <f t="shared" si="21"/>
        <v>1432</v>
      </c>
      <c r="C85">
        <f t="shared" si="22"/>
        <v>4818</v>
      </c>
      <c r="D85">
        <f t="shared" si="23"/>
        <v>36152</v>
      </c>
      <c r="E85">
        <f t="shared" si="24"/>
        <v>8</v>
      </c>
      <c r="F85">
        <f t="shared" si="25"/>
        <v>706</v>
      </c>
      <c r="G85">
        <f t="shared" si="26"/>
        <v>5834</v>
      </c>
      <c r="H85">
        <f t="shared" si="27"/>
        <v>0</v>
      </c>
      <c r="I85">
        <f t="shared" si="28"/>
        <v>7597</v>
      </c>
      <c r="J85">
        <f t="shared" si="29"/>
        <v>0</v>
      </c>
      <c r="K85">
        <f t="shared" si="30"/>
        <v>9416</v>
      </c>
      <c r="L85">
        <f t="shared" si="31"/>
        <v>189</v>
      </c>
      <c r="M85">
        <f t="shared" si="32"/>
        <v>9632</v>
      </c>
      <c r="N85">
        <f t="shared" si="33"/>
        <v>12745</v>
      </c>
      <c r="O85">
        <f t="shared" si="34"/>
        <v>2172</v>
      </c>
      <c r="P85">
        <f t="shared" si="35"/>
        <v>51226</v>
      </c>
      <c r="Q85">
        <f t="shared" si="36"/>
        <v>0</v>
      </c>
      <c r="R85">
        <f t="shared" si="37"/>
        <v>0</v>
      </c>
      <c r="S85">
        <f t="shared" si="38"/>
        <v>3871</v>
      </c>
      <c r="T85">
        <f t="shared" si="39"/>
        <v>5771</v>
      </c>
      <c r="U85">
        <f t="shared" si="40"/>
        <v>35091</v>
      </c>
      <c r="V85">
        <f t="shared" si="41"/>
        <v>42402</v>
      </c>
      <c r="Z85" s="23">
        <v>9598</v>
      </c>
      <c r="AB85">
        <v>0</v>
      </c>
      <c r="AC85">
        <v>0</v>
      </c>
      <c r="AD85">
        <v>1432</v>
      </c>
      <c r="AE85">
        <v>4818</v>
      </c>
      <c r="AF85">
        <v>3711</v>
      </c>
      <c r="AG85">
        <v>23189</v>
      </c>
      <c r="AH85">
        <v>8551</v>
      </c>
      <c r="AI85">
        <v>0</v>
      </c>
      <c r="AJ85">
        <v>331</v>
      </c>
      <c r="AK85">
        <v>370</v>
      </c>
      <c r="AL85">
        <v>8</v>
      </c>
      <c r="AM85">
        <v>0</v>
      </c>
      <c r="AN85">
        <v>0</v>
      </c>
      <c r="AO85">
        <v>0</v>
      </c>
      <c r="AP85">
        <v>706</v>
      </c>
      <c r="AQ85">
        <v>0</v>
      </c>
      <c r="AR85">
        <v>0</v>
      </c>
      <c r="AS85">
        <v>5834</v>
      </c>
      <c r="AT85">
        <v>0</v>
      </c>
      <c r="AU85">
        <v>0</v>
      </c>
      <c r="AV85">
        <v>0</v>
      </c>
      <c r="AW85">
        <v>0</v>
      </c>
      <c r="AX85">
        <v>7597</v>
      </c>
      <c r="AY85">
        <v>0</v>
      </c>
      <c r="AZ85">
        <v>0</v>
      </c>
      <c r="BA85">
        <v>3228</v>
      </c>
      <c r="BB85">
        <v>0</v>
      </c>
      <c r="BC85">
        <v>0</v>
      </c>
      <c r="BD85">
        <v>5001</v>
      </c>
      <c r="BE85">
        <v>0</v>
      </c>
      <c r="BF85">
        <v>1187</v>
      </c>
      <c r="BG85">
        <v>0</v>
      </c>
      <c r="BH85">
        <v>0</v>
      </c>
      <c r="BI85">
        <v>0</v>
      </c>
      <c r="BJ85">
        <v>189</v>
      </c>
      <c r="BK85">
        <v>0</v>
      </c>
      <c r="BL85">
        <v>0</v>
      </c>
      <c r="BM85">
        <v>0</v>
      </c>
      <c r="BN85">
        <v>9632</v>
      </c>
      <c r="BO85">
        <v>1493</v>
      </c>
      <c r="BP85">
        <v>9891</v>
      </c>
      <c r="BQ85">
        <v>1361</v>
      </c>
      <c r="BR85">
        <v>2172</v>
      </c>
      <c r="BS85">
        <v>0</v>
      </c>
      <c r="BT85">
        <v>0</v>
      </c>
      <c r="BU85">
        <v>48531</v>
      </c>
      <c r="BV85">
        <v>0</v>
      </c>
      <c r="BW85">
        <v>195</v>
      </c>
      <c r="BX85">
        <v>0</v>
      </c>
      <c r="BY85">
        <v>2500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3871</v>
      </c>
      <c r="CH85">
        <v>0</v>
      </c>
      <c r="CI85">
        <v>1763</v>
      </c>
      <c r="CJ85">
        <v>258</v>
      </c>
      <c r="CK85">
        <v>3750</v>
      </c>
    </row>
    <row r="86" spans="1:89" x14ac:dyDescent="0.35">
      <c r="A86" t="s">
        <v>388</v>
      </c>
      <c r="B86">
        <f t="shared" si="21"/>
        <v>1720</v>
      </c>
      <c r="C86">
        <f t="shared" si="22"/>
        <v>5632</v>
      </c>
      <c r="D86">
        <f t="shared" si="23"/>
        <v>181702</v>
      </c>
      <c r="E86">
        <f t="shared" si="24"/>
        <v>3661</v>
      </c>
      <c r="F86">
        <f t="shared" si="25"/>
        <v>0</v>
      </c>
      <c r="G86">
        <f t="shared" si="26"/>
        <v>0</v>
      </c>
      <c r="H86">
        <f t="shared" si="27"/>
        <v>4096</v>
      </c>
      <c r="I86">
        <f t="shared" si="28"/>
        <v>1621</v>
      </c>
      <c r="J86">
        <f t="shared" si="29"/>
        <v>1376</v>
      </c>
      <c r="K86">
        <f t="shared" si="30"/>
        <v>169329</v>
      </c>
      <c r="L86">
        <f t="shared" si="31"/>
        <v>460</v>
      </c>
      <c r="M86">
        <f t="shared" si="32"/>
        <v>57916</v>
      </c>
      <c r="N86">
        <f t="shared" si="33"/>
        <v>78113</v>
      </c>
      <c r="O86">
        <f t="shared" si="34"/>
        <v>11827</v>
      </c>
      <c r="P86">
        <f t="shared" si="35"/>
        <v>76699</v>
      </c>
      <c r="Q86">
        <f t="shared" si="36"/>
        <v>13</v>
      </c>
      <c r="R86">
        <f t="shared" si="37"/>
        <v>0</v>
      </c>
      <c r="S86">
        <f t="shared" si="38"/>
        <v>8940</v>
      </c>
      <c r="T86">
        <f t="shared" si="39"/>
        <v>251922</v>
      </c>
      <c r="U86">
        <f t="shared" si="40"/>
        <v>105773</v>
      </c>
      <c r="V86">
        <f t="shared" si="41"/>
        <v>189054</v>
      </c>
      <c r="Z86" s="23">
        <v>45394</v>
      </c>
      <c r="AB86">
        <v>0</v>
      </c>
      <c r="AC86">
        <v>1710</v>
      </c>
      <c r="AD86">
        <v>10</v>
      </c>
      <c r="AE86">
        <v>5632</v>
      </c>
      <c r="AF86">
        <v>0</v>
      </c>
      <c r="AG86">
        <v>72794</v>
      </c>
      <c r="AH86">
        <v>97566</v>
      </c>
      <c r="AI86">
        <v>919</v>
      </c>
      <c r="AJ86">
        <v>8031</v>
      </c>
      <c r="AK86">
        <v>2392</v>
      </c>
      <c r="AL86">
        <v>3652</v>
      </c>
      <c r="AM86">
        <v>0</v>
      </c>
      <c r="AN86">
        <v>9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4096</v>
      </c>
      <c r="AW86">
        <v>115</v>
      </c>
      <c r="AX86">
        <v>1621</v>
      </c>
      <c r="AY86">
        <v>1261</v>
      </c>
      <c r="AZ86">
        <v>0</v>
      </c>
      <c r="BA86">
        <v>36829</v>
      </c>
      <c r="BB86">
        <v>0</v>
      </c>
      <c r="BC86">
        <v>0</v>
      </c>
      <c r="BD86">
        <v>118049</v>
      </c>
      <c r="BE86">
        <v>2428</v>
      </c>
      <c r="BF86">
        <v>12023</v>
      </c>
      <c r="BG86">
        <v>0</v>
      </c>
      <c r="BH86">
        <v>0</v>
      </c>
      <c r="BI86">
        <v>0</v>
      </c>
      <c r="BJ86">
        <v>460</v>
      </c>
      <c r="BK86">
        <v>0</v>
      </c>
      <c r="BL86">
        <v>0</v>
      </c>
      <c r="BM86">
        <v>3906</v>
      </c>
      <c r="BN86">
        <v>54010</v>
      </c>
      <c r="BO86">
        <v>21879</v>
      </c>
      <c r="BP86">
        <v>47023</v>
      </c>
      <c r="BQ86">
        <v>9211</v>
      </c>
      <c r="BR86">
        <v>11827</v>
      </c>
      <c r="BS86">
        <v>0</v>
      </c>
      <c r="BT86">
        <v>0</v>
      </c>
      <c r="BU86">
        <v>76699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13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8940</v>
      </c>
      <c r="CH86">
        <v>0</v>
      </c>
      <c r="CI86">
        <v>218225</v>
      </c>
      <c r="CJ86">
        <v>4360</v>
      </c>
      <c r="CK86">
        <v>29337</v>
      </c>
    </row>
    <row r="87" spans="1:89" x14ac:dyDescent="0.35">
      <c r="A87" t="s">
        <v>82</v>
      </c>
      <c r="B87">
        <f t="shared" si="21"/>
        <v>454</v>
      </c>
      <c r="C87">
        <f t="shared" si="22"/>
        <v>1806</v>
      </c>
      <c r="D87">
        <f t="shared" si="23"/>
        <v>53282</v>
      </c>
      <c r="E87">
        <f t="shared" si="24"/>
        <v>0</v>
      </c>
      <c r="F87">
        <f t="shared" si="25"/>
        <v>809</v>
      </c>
      <c r="G87">
        <f t="shared" si="26"/>
        <v>43</v>
      </c>
      <c r="H87">
        <f t="shared" si="27"/>
        <v>0</v>
      </c>
      <c r="I87">
        <f t="shared" si="28"/>
        <v>-1276</v>
      </c>
      <c r="J87">
        <f t="shared" si="29"/>
        <v>0</v>
      </c>
      <c r="K87">
        <f t="shared" si="30"/>
        <v>39321</v>
      </c>
      <c r="L87">
        <f t="shared" si="31"/>
        <v>254</v>
      </c>
      <c r="M87">
        <f t="shared" si="32"/>
        <v>5639</v>
      </c>
      <c r="N87">
        <f t="shared" si="33"/>
        <v>61765</v>
      </c>
      <c r="O87">
        <f t="shared" si="34"/>
        <v>22750</v>
      </c>
      <c r="P87">
        <f t="shared" si="35"/>
        <v>7093</v>
      </c>
      <c r="Q87">
        <f t="shared" si="36"/>
        <v>320</v>
      </c>
      <c r="R87">
        <f t="shared" si="37"/>
        <v>0</v>
      </c>
      <c r="S87">
        <f t="shared" si="38"/>
        <v>4055</v>
      </c>
      <c r="T87">
        <f t="shared" si="39"/>
        <v>4348</v>
      </c>
      <c r="U87">
        <f t="shared" si="40"/>
        <v>-30250</v>
      </c>
      <c r="V87">
        <f t="shared" si="41"/>
        <v>55542</v>
      </c>
      <c r="Z87" s="23">
        <v>20004</v>
      </c>
      <c r="AB87">
        <v>0</v>
      </c>
      <c r="AC87">
        <v>454</v>
      </c>
      <c r="AD87">
        <v>0</v>
      </c>
      <c r="AE87">
        <v>1806</v>
      </c>
      <c r="AF87">
        <v>131</v>
      </c>
      <c r="AG87">
        <v>23828</v>
      </c>
      <c r="AH87">
        <v>28040</v>
      </c>
      <c r="AI87">
        <v>106</v>
      </c>
      <c r="AJ87">
        <v>970</v>
      </c>
      <c r="AK87">
        <v>207</v>
      </c>
      <c r="AL87">
        <v>0</v>
      </c>
      <c r="AM87">
        <v>0</v>
      </c>
      <c r="AN87">
        <v>0</v>
      </c>
      <c r="AO87">
        <v>0</v>
      </c>
      <c r="AP87">
        <v>809</v>
      </c>
      <c r="AQ87">
        <v>0</v>
      </c>
      <c r="AR87">
        <v>0</v>
      </c>
      <c r="AS87">
        <v>43</v>
      </c>
      <c r="AT87">
        <v>0</v>
      </c>
      <c r="AU87">
        <v>0</v>
      </c>
      <c r="AV87">
        <v>0</v>
      </c>
      <c r="AW87">
        <v>0</v>
      </c>
      <c r="AX87">
        <v>-1276</v>
      </c>
      <c r="AY87">
        <v>0</v>
      </c>
      <c r="AZ87">
        <v>0</v>
      </c>
      <c r="BA87">
        <v>34700</v>
      </c>
      <c r="BB87">
        <v>0</v>
      </c>
      <c r="BC87">
        <v>0</v>
      </c>
      <c r="BD87">
        <v>0</v>
      </c>
      <c r="BE87">
        <v>0</v>
      </c>
      <c r="BF87">
        <v>4621</v>
      </c>
      <c r="BG87">
        <v>0</v>
      </c>
      <c r="BH87">
        <v>0</v>
      </c>
      <c r="BI87">
        <v>0</v>
      </c>
      <c r="BJ87">
        <v>254</v>
      </c>
      <c r="BK87">
        <v>0</v>
      </c>
      <c r="BL87">
        <v>0</v>
      </c>
      <c r="BM87">
        <v>0</v>
      </c>
      <c r="BN87">
        <v>5639</v>
      </c>
      <c r="BO87">
        <v>26354</v>
      </c>
      <c r="BP87">
        <v>23927</v>
      </c>
      <c r="BQ87">
        <v>11484</v>
      </c>
      <c r="BR87">
        <v>22750</v>
      </c>
      <c r="BS87">
        <v>0</v>
      </c>
      <c r="BT87">
        <v>0</v>
      </c>
      <c r="BU87">
        <v>7093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320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4055</v>
      </c>
      <c r="CH87">
        <v>0</v>
      </c>
      <c r="CI87">
        <v>0</v>
      </c>
      <c r="CJ87">
        <v>0</v>
      </c>
      <c r="CK87">
        <v>4348</v>
      </c>
    </row>
    <row r="88" spans="1:89" x14ac:dyDescent="0.35">
      <c r="A88" t="s">
        <v>83</v>
      </c>
      <c r="B88">
        <f t="shared" si="21"/>
        <v>5537</v>
      </c>
      <c r="C88">
        <f t="shared" si="22"/>
        <v>7411</v>
      </c>
      <c r="D88">
        <f t="shared" si="23"/>
        <v>81254</v>
      </c>
      <c r="E88">
        <f t="shared" si="24"/>
        <v>559</v>
      </c>
      <c r="F88">
        <f t="shared" si="25"/>
        <v>2644</v>
      </c>
      <c r="G88">
        <f t="shared" si="26"/>
        <v>5845</v>
      </c>
      <c r="H88">
        <f t="shared" si="27"/>
        <v>13</v>
      </c>
      <c r="I88">
        <f t="shared" si="28"/>
        <v>-271</v>
      </c>
      <c r="J88">
        <f t="shared" si="29"/>
        <v>0</v>
      </c>
      <c r="K88">
        <f t="shared" si="30"/>
        <v>6713</v>
      </c>
      <c r="L88">
        <f t="shared" si="31"/>
        <v>1388</v>
      </c>
      <c r="M88">
        <f t="shared" si="32"/>
        <v>6868</v>
      </c>
      <c r="N88">
        <f t="shared" si="33"/>
        <v>19960</v>
      </c>
      <c r="O88">
        <f t="shared" si="34"/>
        <v>6324</v>
      </c>
      <c r="P88">
        <f t="shared" si="35"/>
        <v>82259</v>
      </c>
      <c r="Q88">
        <f t="shared" si="36"/>
        <v>5</v>
      </c>
      <c r="R88">
        <f t="shared" si="37"/>
        <v>728</v>
      </c>
      <c r="S88">
        <f t="shared" si="38"/>
        <v>2920</v>
      </c>
      <c r="T88">
        <f t="shared" si="39"/>
        <v>5765</v>
      </c>
      <c r="U88">
        <f t="shared" si="40"/>
        <v>68206</v>
      </c>
      <c r="V88">
        <f t="shared" si="41"/>
        <v>94202</v>
      </c>
      <c r="Z88" s="23">
        <v>25991</v>
      </c>
      <c r="AB88">
        <v>4668</v>
      </c>
      <c r="AC88">
        <v>78</v>
      </c>
      <c r="AD88">
        <v>791</v>
      </c>
      <c r="AE88">
        <v>7411</v>
      </c>
      <c r="AF88">
        <v>0</v>
      </c>
      <c r="AG88">
        <v>26464</v>
      </c>
      <c r="AH88">
        <v>53040</v>
      </c>
      <c r="AI88">
        <v>90</v>
      </c>
      <c r="AJ88">
        <v>467</v>
      </c>
      <c r="AK88">
        <v>1193</v>
      </c>
      <c r="AL88">
        <v>559</v>
      </c>
      <c r="AM88">
        <v>0</v>
      </c>
      <c r="AN88">
        <v>0</v>
      </c>
      <c r="AO88">
        <v>773</v>
      </c>
      <c r="AP88">
        <v>1871</v>
      </c>
      <c r="AQ88">
        <v>0</v>
      </c>
      <c r="AR88">
        <v>0</v>
      </c>
      <c r="AS88">
        <v>5845</v>
      </c>
      <c r="AT88">
        <v>0</v>
      </c>
      <c r="AU88">
        <v>0</v>
      </c>
      <c r="AV88">
        <v>13</v>
      </c>
      <c r="AW88">
        <v>0</v>
      </c>
      <c r="AX88">
        <v>-271</v>
      </c>
      <c r="AY88">
        <v>0</v>
      </c>
      <c r="AZ88">
        <v>0</v>
      </c>
      <c r="BA88">
        <v>3889</v>
      </c>
      <c r="BB88">
        <v>0</v>
      </c>
      <c r="BC88">
        <v>0</v>
      </c>
      <c r="BD88">
        <v>0</v>
      </c>
      <c r="BE88">
        <v>0</v>
      </c>
      <c r="BF88">
        <v>2824</v>
      </c>
      <c r="BG88">
        <v>1135</v>
      </c>
      <c r="BH88">
        <v>0</v>
      </c>
      <c r="BI88">
        <v>0</v>
      </c>
      <c r="BJ88">
        <v>253</v>
      </c>
      <c r="BK88">
        <v>0</v>
      </c>
      <c r="BL88">
        <v>854</v>
      </c>
      <c r="BM88">
        <v>0</v>
      </c>
      <c r="BN88">
        <v>6014</v>
      </c>
      <c r="BO88">
        <v>7918</v>
      </c>
      <c r="BP88">
        <v>9908</v>
      </c>
      <c r="BQ88">
        <v>2134</v>
      </c>
      <c r="BR88">
        <v>6324</v>
      </c>
      <c r="BS88">
        <v>0</v>
      </c>
      <c r="BT88">
        <v>0</v>
      </c>
      <c r="BU88">
        <v>82259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5</v>
      </c>
      <c r="CB88">
        <v>0</v>
      </c>
      <c r="CC88">
        <v>0</v>
      </c>
      <c r="CD88">
        <v>0</v>
      </c>
      <c r="CE88">
        <v>0</v>
      </c>
      <c r="CF88">
        <v>728</v>
      </c>
      <c r="CG88">
        <v>2920</v>
      </c>
      <c r="CH88">
        <v>0</v>
      </c>
      <c r="CI88">
        <v>1113</v>
      </c>
      <c r="CJ88">
        <v>0</v>
      </c>
      <c r="CK88">
        <v>4652</v>
      </c>
    </row>
    <row r="89" spans="1:89" x14ac:dyDescent="0.35">
      <c r="A89" t="s">
        <v>84</v>
      </c>
      <c r="B89">
        <f t="shared" si="21"/>
        <v>201115</v>
      </c>
      <c r="C89">
        <f t="shared" si="22"/>
        <v>124994</v>
      </c>
      <c r="D89">
        <f t="shared" si="23"/>
        <v>480154</v>
      </c>
      <c r="E89">
        <f t="shared" si="24"/>
        <v>8409</v>
      </c>
      <c r="F89">
        <f t="shared" si="25"/>
        <v>2908</v>
      </c>
      <c r="G89">
        <f t="shared" si="26"/>
        <v>9651</v>
      </c>
      <c r="H89">
        <f t="shared" si="27"/>
        <v>0</v>
      </c>
      <c r="I89">
        <f t="shared" si="28"/>
        <v>41376</v>
      </c>
      <c r="J89">
        <f t="shared" si="29"/>
        <v>2353</v>
      </c>
      <c r="K89">
        <f t="shared" si="30"/>
        <v>84472</v>
      </c>
      <c r="L89">
        <f t="shared" si="31"/>
        <v>67332</v>
      </c>
      <c r="M89">
        <f t="shared" si="32"/>
        <v>58596</v>
      </c>
      <c r="N89">
        <f t="shared" si="33"/>
        <v>474034</v>
      </c>
      <c r="O89">
        <f t="shared" si="34"/>
        <v>25871</v>
      </c>
      <c r="P89">
        <f t="shared" si="35"/>
        <v>322926</v>
      </c>
      <c r="Q89">
        <f t="shared" si="36"/>
        <v>178</v>
      </c>
      <c r="R89">
        <f t="shared" si="37"/>
        <v>0</v>
      </c>
      <c r="S89">
        <f t="shared" si="38"/>
        <v>66060</v>
      </c>
      <c r="T89">
        <f t="shared" si="39"/>
        <v>192291</v>
      </c>
      <c r="U89">
        <f t="shared" si="40"/>
        <v>358496</v>
      </c>
      <c r="V89">
        <f t="shared" si="41"/>
        <v>806263</v>
      </c>
      <c r="Z89" s="23">
        <v>243730</v>
      </c>
      <c r="AB89">
        <v>0</v>
      </c>
      <c r="AC89">
        <v>1322</v>
      </c>
      <c r="AD89">
        <v>199793</v>
      </c>
      <c r="AE89">
        <v>124994</v>
      </c>
      <c r="AF89">
        <v>7244</v>
      </c>
      <c r="AG89">
        <v>185723</v>
      </c>
      <c r="AH89">
        <v>154950</v>
      </c>
      <c r="AI89">
        <v>1500</v>
      </c>
      <c r="AJ89">
        <v>80496</v>
      </c>
      <c r="AK89">
        <v>50241</v>
      </c>
      <c r="AL89">
        <v>8409</v>
      </c>
      <c r="AM89">
        <v>0</v>
      </c>
      <c r="AN89">
        <v>0</v>
      </c>
      <c r="AO89">
        <v>1431</v>
      </c>
      <c r="AP89">
        <v>1477</v>
      </c>
      <c r="AQ89">
        <v>0</v>
      </c>
      <c r="AR89">
        <v>0</v>
      </c>
      <c r="AS89">
        <v>9651</v>
      </c>
      <c r="AT89">
        <v>0</v>
      </c>
      <c r="AU89">
        <v>0</v>
      </c>
      <c r="AV89">
        <v>0</v>
      </c>
      <c r="AW89">
        <v>14</v>
      </c>
      <c r="AX89">
        <v>41376</v>
      </c>
      <c r="AY89">
        <v>2339</v>
      </c>
      <c r="AZ89">
        <v>0</v>
      </c>
      <c r="BA89">
        <v>57078</v>
      </c>
      <c r="BB89">
        <v>0</v>
      </c>
      <c r="BC89">
        <v>2</v>
      </c>
      <c r="BD89">
        <v>0</v>
      </c>
      <c r="BE89">
        <v>47</v>
      </c>
      <c r="BF89">
        <v>27347</v>
      </c>
      <c r="BG89">
        <v>67091</v>
      </c>
      <c r="BH89">
        <v>0</v>
      </c>
      <c r="BI89">
        <v>0</v>
      </c>
      <c r="BJ89">
        <v>239</v>
      </c>
      <c r="BK89">
        <v>320</v>
      </c>
      <c r="BL89">
        <v>19304</v>
      </c>
      <c r="BM89">
        <v>3324</v>
      </c>
      <c r="BN89">
        <v>35648</v>
      </c>
      <c r="BO89">
        <v>151326</v>
      </c>
      <c r="BP89">
        <v>274614</v>
      </c>
      <c r="BQ89">
        <v>48094</v>
      </c>
      <c r="BR89">
        <v>25871</v>
      </c>
      <c r="BS89">
        <v>0</v>
      </c>
      <c r="BT89">
        <v>0</v>
      </c>
      <c r="BU89">
        <v>268347</v>
      </c>
      <c r="BV89">
        <v>0</v>
      </c>
      <c r="BW89">
        <v>5979</v>
      </c>
      <c r="BX89">
        <v>0</v>
      </c>
      <c r="BY89">
        <v>48600</v>
      </c>
      <c r="BZ89">
        <v>0</v>
      </c>
      <c r="CA89">
        <v>178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66060</v>
      </c>
      <c r="CH89">
        <v>751</v>
      </c>
      <c r="CI89">
        <v>115466</v>
      </c>
      <c r="CJ89">
        <v>30278</v>
      </c>
      <c r="CK89">
        <v>45796</v>
      </c>
    </row>
    <row r="90" spans="1:89" x14ac:dyDescent="0.35">
      <c r="A90" t="s">
        <v>85</v>
      </c>
      <c r="B90">
        <f t="shared" si="21"/>
        <v>1552</v>
      </c>
      <c r="C90">
        <f t="shared" si="22"/>
        <v>6851</v>
      </c>
      <c r="D90">
        <f t="shared" si="23"/>
        <v>48897</v>
      </c>
      <c r="E90">
        <f t="shared" si="24"/>
        <v>3354</v>
      </c>
      <c r="F90">
        <f t="shared" si="25"/>
        <v>0</v>
      </c>
      <c r="G90">
        <f t="shared" si="26"/>
        <v>4250</v>
      </c>
      <c r="H90">
        <f t="shared" si="27"/>
        <v>0</v>
      </c>
      <c r="I90">
        <f t="shared" si="28"/>
        <v>4938</v>
      </c>
      <c r="J90">
        <f t="shared" si="29"/>
        <v>0</v>
      </c>
      <c r="K90">
        <f t="shared" si="30"/>
        <v>10692</v>
      </c>
      <c r="L90">
        <f t="shared" si="31"/>
        <v>401</v>
      </c>
      <c r="M90">
        <f t="shared" si="32"/>
        <v>7751</v>
      </c>
      <c r="N90">
        <f t="shared" si="33"/>
        <v>56089</v>
      </c>
      <c r="O90">
        <f t="shared" si="34"/>
        <v>7922</v>
      </c>
      <c r="P90">
        <f t="shared" si="35"/>
        <v>11317</v>
      </c>
      <c r="Q90">
        <f t="shared" si="36"/>
        <v>1</v>
      </c>
      <c r="R90">
        <f t="shared" si="37"/>
        <v>4000</v>
      </c>
      <c r="S90">
        <f t="shared" si="38"/>
        <v>3205</v>
      </c>
      <c r="T90">
        <f t="shared" si="39"/>
        <v>6152</v>
      </c>
      <c r="U90">
        <f t="shared" si="40"/>
        <v>1581</v>
      </c>
      <c r="V90">
        <f t="shared" si="41"/>
        <v>57300</v>
      </c>
      <c r="Z90" s="23">
        <v>24037</v>
      </c>
      <c r="AB90">
        <v>0</v>
      </c>
      <c r="AC90">
        <v>728</v>
      </c>
      <c r="AD90">
        <v>824</v>
      </c>
      <c r="AE90">
        <v>6851</v>
      </c>
      <c r="AF90">
        <v>0</v>
      </c>
      <c r="AG90">
        <v>27006</v>
      </c>
      <c r="AH90">
        <v>19544</v>
      </c>
      <c r="AI90">
        <v>796</v>
      </c>
      <c r="AJ90">
        <v>35</v>
      </c>
      <c r="AK90">
        <v>1516</v>
      </c>
      <c r="AL90">
        <v>3354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4250</v>
      </c>
      <c r="AT90">
        <v>0</v>
      </c>
      <c r="AU90">
        <v>0</v>
      </c>
      <c r="AV90">
        <v>0</v>
      </c>
      <c r="AW90">
        <v>0</v>
      </c>
      <c r="AX90">
        <v>4938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5528</v>
      </c>
      <c r="BE90">
        <v>0</v>
      </c>
      <c r="BF90">
        <v>5164</v>
      </c>
      <c r="BG90">
        <v>0</v>
      </c>
      <c r="BH90">
        <v>0</v>
      </c>
      <c r="BI90">
        <v>0</v>
      </c>
      <c r="BJ90">
        <v>401</v>
      </c>
      <c r="BK90">
        <v>0</v>
      </c>
      <c r="BL90">
        <v>0</v>
      </c>
      <c r="BM90">
        <v>2891</v>
      </c>
      <c r="BN90">
        <v>4860</v>
      </c>
      <c r="BO90">
        <v>20148</v>
      </c>
      <c r="BP90">
        <v>29796</v>
      </c>
      <c r="BQ90">
        <v>6145</v>
      </c>
      <c r="BR90">
        <v>7922</v>
      </c>
      <c r="BS90">
        <v>0</v>
      </c>
      <c r="BT90">
        <v>-1000</v>
      </c>
      <c r="BU90">
        <v>13831</v>
      </c>
      <c r="BV90">
        <v>0</v>
      </c>
      <c r="BW90">
        <v>0</v>
      </c>
      <c r="BX90">
        <v>-1514</v>
      </c>
      <c r="BY90">
        <v>0</v>
      </c>
      <c r="BZ90">
        <v>0</v>
      </c>
      <c r="CA90">
        <v>1</v>
      </c>
      <c r="CB90">
        <v>0</v>
      </c>
      <c r="CC90">
        <v>0</v>
      </c>
      <c r="CD90">
        <v>0</v>
      </c>
      <c r="CE90">
        <v>4000</v>
      </c>
      <c r="CF90">
        <v>0</v>
      </c>
      <c r="CG90">
        <v>3205</v>
      </c>
      <c r="CH90">
        <v>0</v>
      </c>
      <c r="CI90">
        <v>0</v>
      </c>
      <c r="CJ90">
        <v>0</v>
      </c>
      <c r="CK90">
        <v>6152</v>
      </c>
    </row>
    <row r="91" spans="1:89" x14ac:dyDescent="0.35">
      <c r="A91" t="s">
        <v>86</v>
      </c>
      <c r="B91">
        <f t="shared" si="21"/>
        <v>13763</v>
      </c>
      <c r="C91">
        <f t="shared" si="22"/>
        <v>54159</v>
      </c>
      <c r="D91">
        <f t="shared" si="23"/>
        <v>447681</v>
      </c>
      <c r="E91">
        <f t="shared" si="24"/>
        <v>5756</v>
      </c>
      <c r="F91">
        <f t="shared" si="25"/>
        <v>74720</v>
      </c>
      <c r="G91">
        <f t="shared" si="26"/>
        <v>5444</v>
      </c>
      <c r="H91">
        <f t="shared" si="27"/>
        <v>0</v>
      </c>
      <c r="I91">
        <f t="shared" si="28"/>
        <v>30541</v>
      </c>
      <c r="J91">
        <f t="shared" si="29"/>
        <v>25</v>
      </c>
      <c r="K91">
        <f t="shared" si="30"/>
        <v>41938</v>
      </c>
      <c r="L91">
        <f t="shared" si="31"/>
        <v>423</v>
      </c>
      <c r="M91">
        <f t="shared" si="32"/>
        <v>20213</v>
      </c>
      <c r="N91">
        <f t="shared" si="33"/>
        <v>114535</v>
      </c>
      <c r="O91">
        <f t="shared" si="34"/>
        <v>12774</v>
      </c>
      <c r="P91">
        <f t="shared" si="35"/>
        <v>476936</v>
      </c>
      <c r="Q91">
        <f t="shared" si="36"/>
        <v>262</v>
      </c>
      <c r="R91">
        <f t="shared" si="37"/>
        <v>1260</v>
      </c>
      <c r="S91">
        <f t="shared" si="38"/>
        <v>22229</v>
      </c>
      <c r="T91">
        <f t="shared" si="39"/>
        <v>66667</v>
      </c>
      <c r="U91">
        <f t="shared" si="40"/>
        <v>424616</v>
      </c>
      <c r="V91">
        <f t="shared" si="41"/>
        <v>515603</v>
      </c>
      <c r="Z91" s="23">
        <v>108765</v>
      </c>
      <c r="AB91">
        <v>0</v>
      </c>
      <c r="AC91">
        <v>1216</v>
      </c>
      <c r="AD91">
        <v>12547</v>
      </c>
      <c r="AE91">
        <v>54159</v>
      </c>
      <c r="AF91">
        <v>6507</v>
      </c>
      <c r="AG91">
        <v>186915</v>
      </c>
      <c r="AH91">
        <v>229495</v>
      </c>
      <c r="AI91">
        <v>96</v>
      </c>
      <c r="AJ91">
        <v>22151</v>
      </c>
      <c r="AK91">
        <v>2517</v>
      </c>
      <c r="AL91">
        <v>2657</v>
      </c>
      <c r="AM91">
        <v>0</v>
      </c>
      <c r="AN91">
        <v>3099</v>
      </c>
      <c r="AO91">
        <v>5117</v>
      </c>
      <c r="AP91">
        <v>69603</v>
      </c>
      <c r="AQ91">
        <v>0</v>
      </c>
      <c r="AR91">
        <v>0</v>
      </c>
      <c r="AS91">
        <v>5444</v>
      </c>
      <c r="AT91">
        <v>0</v>
      </c>
      <c r="AU91">
        <v>0</v>
      </c>
      <c r="AV91">
        <v>0</v>
      </c>
      <c r="AW91">
        <v>0</v>
      </c>
      <c r="AX91">
        <v>30541</v>
      </c>
      <c r="AY91">
        <v>25</v>
      </c>
      <c r="AZ91">
        <v>0</v>
      </c>
      <c r="BA91">
        <v>18840</v>
      </c>
      <c r="BB91">
        <v>0</v>
      </c>
      <c r="BC91">
        <v>0</v>
      </c>
      <c r="BD91">
        <v>14658</v>
      </c>
      <c r="BE91">
        <v>552</v>
      </c>
      <c r="BF91">
        <v>7888</v>
      </c>
      <c r="BG91">
        <v>0</v>
      </c>
      <c r="BH91">
        <v>0</v>
      </c>
      <c r="BI91">
        <v>0</v>
      </c>
      <c r="BJ91">
        <v>423</v>
      </c>
      <c r="BK91">
        <v>0</v>
      </c>
      <c r="BL91">
        <v>0</v>
      </c>
      <c r="BM91">
        <v>0</v>
      </c>
      <c r="BN91">
        <v>20213</v>
      </c>
      <c r="BO91">
        <v>28604</v>
      </c>
      <c r="BP91">
        <v>60670</v>
      </c>
      <c r="BQ91">
        <v>25261</v>
      </c>
      <c r="BR91">
        <v>12774</v>
      </c>
      <c r="BS91">
        <v>127000</v>
      </c>
      <c r="BT91">
        <v>0</v>
      </c>
      <c r="BU91">
        <v>299936</v>
      </c>
      <c r="BV91">
        <v>0</v>
      </c>
      <c r="BW91">
        <v>0</v>
      </c>
      <c r="BX91">
        <v>50000</v>
      </c>
      <c r="BY91">
        <v>0</v>
      </c>
      <c r="BZ91">
        <v>0</v>
      </c>
      <c r="CA91">
        <v>262</v>
      </c>
      <c r="CB91">
        <v>0</v>
      </c>
      <c r="CC91">
        <v>1260</v>
      </c>
      <c r="CD91">
        <v>0</v>
      </c>
      <c r="CE91">
        <v>0</v>
      </c>
      <c r="CF91">
        <v>0</v>
      </c>
      <c r="CG91">
        <v>22229</v>
      </c>
      <c r="CH91">
        <v>0</v>
      </c>
      <c r="CI91">
        <v>0</v>
      </c>
      <c r="CJ91">
        <v>0</v>
      </c>
      <c r="CK91">
        <v>66667</v>
      </c>
    </row>
    <row r="92" spans="1:89" x14ac:dyDescent="0.35">
      <c r="A92" t="s">
        <v>87</v>
      </c>
      <c r="B92">
        <f t="shared" si="21"/>
        <v>395</v>
      </c>
      <c r="C92">
        <f t="shared" si="22"/>
        <v>6079</v>
      </c>
      <c r="D92">
        <f t="shared" si="23"/>
        <v>41549</v>
      </c>
      <c r="E92">
        <f t="shared" si="24"/>
        <v>372</v>
      </c>
      <c r="F92">
        <f t="shared" si="25"/>
        <v>0</v>
      </c>
      <c r="G92">
        <f t="shared" si="26"/>
        <v>5919</v>
      </c>
      <c r="H92">
        <f t="shared" si="27"/>
        <v>0</v>
      </c>
      <c r="I92">
        <f t="shared" si="28"/>
        <v>4791</v>
      </c>
      <c r="J92">
        <f t="shared" si="29"/>
        <v>70</v>
      </c>
      <c r="K92">
        <f t="shared" si="30"/>
        <v>8950</v>
      </c>
      <c r="L92">
        <f t="shared" si="31"/>
        <v>3743</v>
      </c>
      <c r="M92">
        <f t="shared" si="32"/>
        <v>7946</v>
      </c>
      <c r="N92">
        <f t="shared" si="33"/>
        <v>15474</v>
      </c>
      <c r="O92">
        <f t="shared" si="34"/>
        <v>5042</v>
      </c>
      <c r="P92">
        <f t="shared" si="35"/>
        <v>42349</v>
      </c>
      <c r="Q92">
        <f t="shared" si="36"/>
        <v>24</v>
      </c>
      <c r="R92">
        <f t="shared" si="37"/>
        <v>0</v>
      </c>
      <c r="S92">
        <f t="shared" si="38"/>
        <v>7019</v>
      </c>
      <c r="T92">
        <f t="shared" si="39"/>
        <v>9904</v>
      </c>
      <c r="U92">
        <f t="shared" si="40"/>
        <v>32738</v>
      </c>
      <c r="V92">
        <f t="shared" si="41"/>
        <v>48023</v>
      </c>
      <c r="Z92" s="23">
        <v>18885</v>
      </c>
      <c r="AB92">
        <v>0</v>
      </c>
      <c r="AC92">
        <v>395</v>
      </c>
      <c r="AD92">
        <v>0</v>
      </c>
      <c r="AE92">
        <v>6079</v>
      </c>
      <c r="AF92">
        <v>0</v>
      </c>
      <c r="AG92">
        <v>8645</v>
      </c>
      <c r="AH92">
        <v>29895</v>
      </c>
      <c r="AI92">
        <v>0</v>
      </c>
      <c r="AJ92">
        <v>694</v>
      </c>
      <c r="AK92">
        <v>2315</v>
      </c>
      <c r="AL92">
        <v>372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5919</v>
      </c>
      <c r="AT92">
        <v>0</v>
      </c>
      <c r="AU92">
        <v>0</v>
      </c>
      <c r="AV92">
        <v>0</v>
      </c>
      <c r="AW92">
        <v>69</v>
      </c>
      <c r="AX92">
        <v>4791</v>
      </c>
      <c r="AY92">
        <v>1</v>
      </c>
      <c r="AZ92">
        <v>0</v>
      </c>
      <c r="BA92">
        <v>6533</v>
      </c>
      <c r="BB92">
        <v>0</v>
      </c>
      <c r="BC92">
        <v>0</v>
      </c>
      <c r="BD92">
        <v>0</v>
      </c>
      <c r="BE92">
        <v>0</v>
      </c>
      <c r="BF92">
        <v>2417</v>
      </c>
      <c r="BG92">
        <v>3245</v>
      </c>
      <c r="BH92">
        <v>0</v>
      </c>
      <c r="BI92">
        <v>0</v>
      </c>
      <c r="BJ92">
        <v>498</v>
      </c>
      <c r="BK92">
        <v>0</v>
      </c>
      <c r="BL92">
        <v>6451</v>
      </c>
      <c r="BM92">
        <v>155</v>
      </c>
      <c r="BN92">
        <v>1340</v>
      </c>
      <c r="BO92">
        <v>4031</v>
      </c>
      <c r="BP92">
        <v>5415</v>
      </c>
      <c r="BQ92">
        <v>6028</v>
      </c>
      <c r="BR92">
        <v>5042</v>
      </c>
      <c r="BS92">
        <v>0</v>
      </c>
      <c r="BT92">
        <v>0</v>
      </c>
      <c r="BU92">
        <v>42349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24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7019</v>
      </c>
      <c r="CH92">
        <v>0</v>
      </c>
      <c r="CI92">
        <v>6255</v>
      </c>
      <c r="CJ92">
        <v>464</v>
      </c>
      <c r="CK92">
        <v>3185</v>
      </c>
    </row>
    <row r="93" spans="1:89" x14ac:dyDescent="0.35">
      <c r="A93" t="s">
        <v>88</v>
      </c>
      <c r="B93">
        <f t="shared" si="21"/>
        <v>5197</v>
      </c>
      <c r="C93">
        <f t="shared" si="22"/>
        <v>63016</v>
      </c>
      <c r="D93">
        <f t="shared" si="23"/>
        <v>353755</v>
      </c>
      <c r="E93">
        <f t="shared" si="24"/>
        <v>1426</v>
      </c>
      <c r="F93">
        <f t="shared" si="25"/>
        <v>6267</v>
      </c>
      <c r="G93">
        <f t="shared" si="26"/>
        <v>21974</v>
      </c>
      <c r="H93">
        <f t="shared" si="27"/>
        <v>1849</v>
      </c>
      <c r="I93">
        <f t="shared" si="28"/>
        <v>13416</v>
      </c>
      <c r="J93">
        <f t="shared" si="29"/>
        <v>529</v>
      </c>
      <c r="K93">
        <f t="shared" si="30"/>
        <v>12463</v>
      </c>
      <c r="L93">
        <f t="shared" si="31"/>
        <v>108122</v>
      </c>
      <c r="M93">
        <f t="shared" si="32"/>
        <v>64150</v>
      </c>
      <c r="N93">
        <f t="shared" si="33"/>
        <v>220489</v>
      </c>
      <c r="O93">
        <f t="shared" si="34"/>
        <v>45275</v>
      </c>
      <c r="P93">
        <f t="shared" si="35"/>
        <v>244306</v>
      </c>
      <c r="Q93">
        <f t="shared" si="36"/>
        <v>1107</v>
      </c>
      <c r="R93">
        <f t="shared" si="37"/>
        <v>0</v>
      </c>
      <c r="S93">
        <f t="shared" si="38"/>
        <v>58905</v>
      </c>
      <c r="T93">
        <f t="shared" si="39"/>
        <v>82080</v>
      </c>
      <c r="U93">
        <f t="shared" si="40"/>
        <v>171573</v>
      </c>
      <c r="V93">
        <f t="shared" si="41"/>
        <v>421968</v>
      </c>
      <c r="Z93" s="23">
        <v>161235</v>
      </c>
      <c r="AB93">
        <v>0</v>
      </c>
      <c r="AC93">
        <v>0</v>
      </c>
      <c r="AD93">
        <v>5197</v>
      </c>
      <c r="AE93">
        <v>63016</v>
      </c>
      <c r="AF93">
        <v>143</v>
      </c>
      <c r="AG93">
        <v>198837</v>
      </c>
      <c r="AH93">
        <v>134430</v>
      </c>
      <c r="AI93">
        <v>22</v>
      </c>
      <c r="AJ93">
        <v>16598</v>
      </c>
      <c r="AK93">
        <v>3725</v>
      </c>
      <c r="AL93">
        <v>281</v>
      </c>
      <c r="AM93">
        <v>171</v>
      </c>
      <c r="AN93">
        <v>974</v>
      </c>
      <c r="AO93">
        <v>5800</v>
      </c>
      <c r="AP93">
        <v>467</v>
      </c>
      <c r="AQ93">
        <v>0</v>
      </c>
      <c r="AR93">
        <v>0</v>
      </c>
      <c r="AS93">
        <v>21974</v>
      </c>
      <c r="AT93">
        <v>0</v>
      </c>
      <c r="AU93">
        <v>0</v>
      </c>
      <c r="AV93">
        <v>1849</v>
      </c>
      <c r="AW93">
        <v>0</v>
      </c>
      <c r="AX93">
        <v>13416</v>
      </c>
      <c r="AY93">
        <v>529</v>
      </c>
      <c r="AZ93">
        <v>0</v>
      </c>
      <c r="BA93">
        <v>2386</v>
      </c>
      <c r="BB93">
        <v>0</v>
      </c>
      <c r="BC93">
        <v>0</v>
      </c>
      <c r="BD93">
        <v>0</v>
      </c>
      <c r="BE93">
        <v>10077</v>
      </c>
      <c r="BF93">
        <v>0</v>
      </c>
      <c r="BG93">
        <v>90483</v>
      </c>
      <c r="BH93">
        <v>0</v>
      </c>
      <c r="BI93">
        <v>14056</v>
      </c>
      <c r="BJ93">
        <v>3583</v>
      </c>
      <c r="BK93">
        <v>23</v>
      </c>
      <c r="BL93">
        <v>10119</v>
      </c>
      <c r="BM93">
        <v>1094</v>
      </c>
      <c r="BN93">
        <v>52914</v>
      </c>
      <c r="BO93">
        <v>109671</v>
      </c>
      <c r="BP93">
        <v>104390</v>
      </c>
      <c r="BQ93">
        <v>6428</v>
      </c>
      <c r="BR93">
        <v>45275</v>
      </c>
      <c r="BS93">
        <v>56</v>
      </c>
      <c r="BT93">
        <v>0</v>
      </c>
      <c r="BU93">
        <v>180221</v>
      </c>
      <c r="BV93">
        <v>0</v>
      </c>
      <c r="BW93">
        <v>30029</v>
      </c>
      <c r="BX93">
        <v>0</v>
      </c>
      <c r="BY93">
        <v>34000</v>
      </c>
      <c r="BZ93">
        <v>1049</v>
      </c>
      <c r="CA93">
        <v>58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58905</v>
      </c>
      <c r="CH93">
        <v>6103</v>
      </c>
      <c r="CI93">
        <v>42312</v>
      </c>
      <c r="CJ93">
        <v>11127</v>
      </c>
      <c r="CK93">
        <v>22538</v>
      </c>
    </row>
    <row r="94" spans="1:89" x14ac:dyDescent="0.35">
      <c r="A94" t="s">
        <v>89</v>
      </c>
      <c r="B94">
        <f t="shared" si="21"/>
        <v>427</v>
      </c>
      <c r="C94">
        <f t="shared" si="22"/>
        <v>3727</v>
      </c>
      <c r="D94">
        <f t="shared" si="23"/>
        <v>61454</v>
      </c>
      <c r="E94">
        <f t="shared" si="24"/>
        <v>0</v>
      </c>
      <c r="F94">
        <f t="shared" si="25"/>
        <v>0</v>
      </c>
      <c r="G94">
        <f t="shared" si="26"/>
        <v>6211</v>
      </c>
      <c r="H94">
        <f t="shared" si="27"/>
        <v>189</v>
      </c>
      <c r="I94">
        <f t="shared" si="28"/>
        <v>-682</v>
      </c>
      <c r="J94">
        <f t="shared" si="29"/>
        <v>0</v>
      </c>
      <c r="K94">
        <f t="shared" si="30"/>
        <v>11042</v>
      </c>
      <c r="L94">
        <f t="shared" si="31"/>
        <v>5</v>
      </c>
      <c r="M94">
        <f t="shared" si="32"/>
        <v>13991</v>
      </c>
      <c r="N94">
        <f t="shared" si="33"/>
        <v>73089</v>
      </c>
      <c r="O94">
        <f t="shared" si="34"/>
        <v>10865</v>
      </c>
      <c r="P94">
        <f t="shared" si="35"/>
        <v>0</v>
      </c>
      <c r="Q94">
        <f t="shared" si="36"/>
        <v>0</v>
      </c>
      <c r="R94">
        <f t="shared" si="37"/>
        <v>0</v>
      </c>
      <c r="S94">
        <f t="shared" si="38"/>
        <v>4306</v>
      </c>
      <c r="T94">
        <f t="shared" si="39"/>
        <v>8107</v>
      </c>
      <c r="U94">
        <f t="shared" si="40"/>
        <v>-19025</v>
      </c>
      <c r="V94">
        <f t="shared" si="41"/>
        <v>65608</v>
      </c>
      <c r="Z94" s="23">
        <v>33283</v>
      </c>
      <c r="AB94">
        <v>0</v>
      </c>
      <c r="AC94">
        <v>306</v>
      </c>
      <c r="AD94">
        <v>121</v>
      </c>
      <c r="AE94">
        <v>3727</v>
      </c>
      <c r="AF94">
        <v>0</v>
      </c>
      <c r="AG94">
        <v>27500</v>
      </c>
      <c r="AH94">
        <v>32440</v>
      </c>
      <c r="AI94">
        <v>3</v>
      </c>
      <c r="AJ94">
        <v>1496</v>
      </c>
      <c r="AK94">
        <v>15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6211</v>
      </c>
      <c r="AT94">
        <v>0</v>
      </c>
      <c r="AU94">
        <v>0</v>
      </c>
      <c r="AV94">
        <v>189</v>
      </c>
      <c r="AW94">
        <v>0</v>
      </c>
      <c r="AX94">
        <v>-682</v>
      </c>
      <c r="AY94">
        <v>0</v>
      </c>
      <c r="AZ94">
        <v>0</v>
      </c>
      <c r="BA94">
        <v>895</v>
      </c>
      <c r="BB94">
        <v>0</v>
      </c>
      <c r="BC94">
        <v>0</v>
      </c>
      <c r="BD94">
        <v>7754</v>
      </c>
      <c r="BE94">
        <v>0</v>
      </c>
      <c r="BF94">
        <v>2393</v>
      </c>
      <c r="BG94">
        <v>0</v>
      </c>
      <c r="BH94">
        <v>0</v>
      </c>
      <c r="BI94">
        <v>0</v>
      </c>
      <c r="BJ94">
        <v>5</v>
      </c>
      <c r="BK94">
        <v>0</v>
      </c>
      <c r="BL94">
        <v>0</v>
      </c>
      <c r="BM94">
        <v>0</v>
      </c>
      <c r="BN94">
        <v>13991</v>
      </c>
      <c r="BO94">
        <v>5112</v>
      </c>
      <c r="BP94">
        <v>63919</v>
      </c>
      <c r="BQ94">
        <v>4058</v>
      </c>
      <c r="BR94">
        <v>10865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4306</v>
      </c>
      <c r="CH94">
        <v>9</v>
      </c>
      <c r="CI94">
        <v>3134</v>
      </c>
      <c r="CJ94">
        <v>109</v>
      </c>
      <c r="CK94">
        <v>4855</v>
      </c>
    </row>
    <row r="95" spans="1:89" x14ac:dyDescent="0.35">
      <c r="A95" t="s">
        <v>90</v>
      </c>
      <c r="B95">
        <f t="shared" si="21"/>
        <v>0</v>
      </c>
      <c r="C95">
        <f t="shared" si="22"/>
        <v>1113</v>
      </c>
      <c r="D95">
        <f t="shared" si="23"/>
        <v>84355</v>
      </c>
      <c r="E95">
        <f t="shared" si="24"/>
        <v>795</v>
      </c>
      <c r="F95">
        <f t="shared" si="25"/>
        <v>0</v>
      </c>
      <c r="G95">
        <f t="shared" si="26"/>
        <v>6660</v>
      </c>
      <c r="H95">
        <f t="shared" si="27"/>
        <v>4003</v>
      </c>
      <c r="I95">
        <f t="shared" si="28"/>
        <v>940</v>
      </c>
      <c r="J95">
        <f t="shared" si="29"/>
        <v>0</v>
      </c>
      <c r="K95">
        <f t="shared" si="30"/>
        <v>55729</v>
      </c>
      <c r="L95">
        <f t="shared" si="31"/>
        <v>404</v>
      </c>
      <c r="M95">
        <f t="shared" si="32"/>
        <v>20</v>
      </c>
      <c r="N95">
        <f t="shared" si="33"/>
        <v>54536</v>
      </c>
      <c r="O95">
        <f t="shared" si="34"/>
        <v>14865</v>
      </c>
      <c r="P95">
        <f t="shared" si="35"/>
        <v>70100</v>
      </c>
      <c r="Q95">
        <f t="shared" si="36"/>
        <v>1</v>
      </c>
      <c r="R95">
        <f t="shared" si="37"/>
        <v>0</v>
      </c>
      <c r="S95">
        <f t="shared" si="38"/>
        <v>4099</v>
      </c>
      <c r="T95">
        <f t="shared" si="39"/>
        <v>10416</v>
      </c>
      <c r="U95">
        <f t="shared" si="40"/>
        <v>17800</v>
      </c>
      <c r="V95">
        <f t="shared" si="41"/>
        <v>85468</v>
      </c>
      <c r="Z95" s="23">
        <v>27496</v>
      </c>
      <c r="AB95">
        <v>0</v>
      </c>
      <c r="AC95">
        <v>0</v>
      </c>
      <c r="AD95">
        <v>0</v>
      </c>
      <c r="AE95">
        <v>1113</v>
      </c>
      <c r="AF95">
        <v>274</v>
      </c>
      <c r="AG95">
        <v>48470</v>
      </c>
      <c r="AH95">
        <v>21568</v>
      </c>
      <c r="AI95">
        <v>791</v>
      </c>
      <c r="AJ95">
        <v>10004</v>
      </c>
      <c r="AK95">
        <v>3248</v>
      </c>
      <c r="AL95">
        <v>795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6660</v>
      </c>
      <c r="AT95">
        <v>0</v>
      </c>
      <c r="AU95">
        <v>0</v>
      </c>
      <c r="AV95">
        <v>4003</v>
      </c>
      <c r="AW95">
        <v>0</v>
      </c>
      <c r="AX95">
        <v>940</v>
      </c>
      <c r="AY95">
        <v>0</v>
      </c>
      <c r="AZ95">
        <v>0</v>
      </c>
      <c r="BA95">
        <v>6689</v>
      </c>
      <c r="BB95">
        <v>0</v>
      </c>
      <c r="BC95">
        <v>0</v>
      </c>
      <c r="BD95">
        <v>39114</v>
      </c>
      <c r="BE95">
        <v>0</v>
      </c>
      <c r="BF95">
        <v>9926</v>
      </c>
      <c r="BG95">
        <v>0</v>
      </c>
      <c r="BH95">
        <v>0</v>
      </c>
      <c r="BI95">
        <v>0</v>
      </c>
      <c r="BJ95">
        <v>404</v>
      </c>
      <c r="BK95">
        <v>0</v>
      </c>
      <c r="BL95">
        <v>0</v>
      </c>
      <c r="BM95">
        <v>0</v>
      </c>
      <c r="BN95">
        <v>20</v>
      </c>
      <c r="BO95">
        <v>7222</v>
      </c>
      <c r="BP95">
        <v>33773</v>
      </c>
      <c r="BQ95">
        <v>13541</v>
      </c>
      <c r="BR95">
        <v>14865</v>
      </c>
      <c r="BS95">
        <v>0</v>
      </c>
      <c r="BT95">
        <v>0</v>
      </c>
      <c r="BU95">
        <v>70100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1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4099</v>
      </c>
      <c r="CH95">
        <v>0</v>
      </c>
      <c r="CI95">
        <v>4081</v>
      </c>
      <c r="CJ95">
        <v>1876</v>
      </c>
      <c r="CK95">
        <v>4459</v>
      </c>
    </row>
    <row r="96" spans="1:89" x14ac:dyDescent="0.35">
      <c r="A96" t="s">
        <v>91</v>
      </c>
      <c r="B96">
        <f t="shared" si="21"/>
        <v>0</v>
      </c>
      <c r="C96">
        <f t="shared" si="22"/>
        <v>5001</v>
      </c>
      <c r="D96">
        <f t="shared" si="23"/>
        <v>137491</v>
      </c>
      <c r="E96">
        <f t="shared" si="24"/>
        <v>202</v>
      </c>
      <c r="F96">
        <f t="shared" si="25"/>
        <v>0</v>
      </c>
      <c r="G96">
        <f t="shared" si="26"/>
        <v>1421</v>
      </c>
      <c r="H96">
        <f t="shared" si="27"/>
        <v>660</v>
      </c>
      <c r="I96">
        <f t="shared" si="28"/>
        <v>19342</v>
      </c>
      <c r="J96">
        <f t="shared" si="29"/>
        <v>0</v>
      </c>
      <c r="K96">
        <f t="shared" si="30"/>
        <v>8709</v>
      </c>
      <c r="L96">
        <f t="shared" si="31"/>
        <v>4882</v>
      </c>
      <c r="M96">
        <f t="shared" si="32"/>
        <v>6169</v>
      </c>
      <c r="N96">
        <f t="shared" si="33"/>
        <v>53082</v>
      </c>
      <c r="O96">
        <f t="shared" si="34"/>
        <v>40770</v>
      </c>
      <c r="P96">
        <f t="shared" si="35"/>
        <v>77000</v>
      </c>
      <c r="Q96">
        <f t="shared" si="36"/>
        <v>658</v>
      </c>
      <c r="R96">
        <f t="shared" si="37"/>
        <v>0</v>
      </c>
      <c r="S96">
        <f t="shared" si="38"/>
        <v>1154</v>
      </c>
      <c r="T96">
        <f t="shared" si="39"/>
        <v>11212</v>
      </c>
      <c r="U96">
        <f t="shared" si="40"/>
        <v>68183</v>
      </c>
      <c r="V96">
        <f t="shared" si="41"/>
        <v>142492</v>
      </c>
      <c r="Z96" s="23">
        <v>44578</v>
      </c>
      <c r="AB96">
        <v>0</v>
      </c>
      <c r="AC96">
        <v>0</v>
      </c>
      <c r="AD96">
        <v>0</v>
      </c>
      <c r="AE96">
        <v>5001</v>
      </c>
      <c r="AF96">
        <v>600</v>
      </c>
      <c r="AG96">
        <v>90396</v>
      </c>
      <c r="AH96">
        <v>39616</v>
      </c>
      <c r="AI96">
        <v>1891</v>
      </c>
      <c r="AJ96">
        <v>127</v>
      </c>
      <c r="AK96">
        <v>4861</v>
      </c>
      <c r="AL96">
        <v>202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1421</v>
      </c>
      <c r="AT96">
        <v>0</v>
      </c>
      <c r="AU96">
        <v>0</v>
      </c>
      <c r="AV96">
        <v>660</v>
      </c>
      <c r="AW96">
        <v>0</v>
      </c>
      <c r="AX96">
        <v>19342</v>
      </c>
      <c r="AY96">
        <v>0</v>
      </c>
      <c r="AZ96">
        <v>0</v>
      </c>
      <c r="BA96">
        <v>7986</v>
      </c>
      <c r="BB96">
        <v>0</v>
      </c>
      <c r="BC96">
        <v>0</v>
      </c>
      <c r="BD96">
        <v>0</v>
      </c>
      <c r="BE96">
        <v>38</v>
      </c>
      <c r="BF96">
        <v>685</v>
      </c>
      <c r="BG96">
        <v>0</v>
      </c>
      <c r="BH96">
        <v>0</v>
      </c>
      <c r="BI96">
        <v>0</v>
      </c>
      <c r="BJ96">
        <v>4882</v>
      </c>
      <c r="BK96">
        <v>0</v>
      </c>
      <c r="BL96">
        <v>0</v>
      </c>
      <c r="BM96">
        <v>0</v>
      </c>
      <c r="BN96">
        <v>6169</v>
      </c>
      <c r="BO96">
        <v>21225</v>
      </c>
      <c r="BP96">
        <v>31857</v>
      </c>
      <c r="BQ96">
        <v>0</v>
      </c>
      <c r="BR96">
        <v>40770</v>
      </c>
      <c r="BS96">
        <v>0</v>
      </c>
      <c r="BT96">
        <v>0</v>
      </c>
      <c r="BU96">
        <v>67000</v>
      </c>
      <c r="BV96">
        <v>0</v>
      </c>
      <c r="BW96">
        <v>10000</v>
      </c>
      <c r="BX96">
        <v>0</v>
      </c>
      <c r="BY96">
        <v>0</v>
      </c>
      <c r="BZ96">
        <v>0</v>
      </c>
      <c r="CA96">
        <v>658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1154</v>
      </c>
      <c r="CH96">
        <v>0</v>
      </c>
      <c r="CI96">
        <v>3711</v>
      </c>
      <c r="CJ96">
        <v>141</v>
      </c>
      <c r="CK96">
        <v>7360</v>
      </c>
    </row>
    <row r="97" spans="1:89" x14ac:dyDescent="0.35">
      <c r="A97" t="s">
        <v>92</v>
      </c>
      <c r="B97">
        <f t="shared" si="21"/>
        <v>0</v>
      </c>
      <c r="C97">
        <f t="shared" si="22"/>
        <v>3755</v>
      </c>
      <c r="D97">
        <f t="shared" si="23"/>
        <v>46414</v>
      </c>
      <c r="E97">
        <f t="shared" si="24"/>
        <v>401</v>
      </c>
      <c r="F97">
        <f t="shared" si="25"/>
        <v>0</v>
      </c>
      <c r="G97">
        <f t="shared" si="26"/>
        <v>2943</v>
      </c>
      <c r="H97">
        <f t="shared" si="27"/>
        <v>12</v>
      </c>
      <c r="I97">
        <f t="shared" si="28"/>
        <v>3154</v>
      </c>
      <c r="J97">
        <f t="shared" si="29"/>
        <v>574</v>
      </c>
      <c r="K97">
        <f t="shared" si="30"/>
        <v>3860</v>
      </c>
      <c r="L97">
        <f t="shared" si="31"/>
        <v>299</v>
      </c>
      <c r="M97">
        <f t="shared" si="32"/>
        <v>11527</v>
      </c>
      <c r="N97">
        <f t="shared" si="33"/>
        <v>17873</v>
      </c>
      <c r="O97">
        <f t="shared" si="34"/>
        <v>10835</v>
      </c>
      <c r="P97">
        <f t="shared" si="35"/>
        <v>31356</v>
      </c>
      <c r="Q97">
        <f t="shared" si="36"/>
        <v>71</v>
      </c>
      <c r="R97">
        <f t="shared" si="37"/>
        <v>0</v>
      </c>
      <c r="S97">
        <f t="shared" si="38"/>
        <v>5437</v>
      </c>
      <c r="T97">
        <f t="shared" si="39"/>
        <v>7366</v>
      </c>
      <c r="U97">
        <f t="shared" si="40"/>
        <v>25589</v>
      </c>
      <c r="V97">
        <f t="shared" si="41"/>
        <v>50169</v>
      </c>
      <c r="Z97" s="23">
        <v>22099</v>
      </c>
      <c r="AB97">
        <v>0</v>
      </c>
      <c r="AC97">
        <v>0</v>
      </c>
      <c r="AD97">
        <v>0</v>
      </c>
      <c r="AE97">
        <v>3755</v>
      </c>
      <c r="AF97">
        <v>0</v>
      </c>
      <c r="AG97">
        <v>21178</v>
      </c>
      <c r="AH97">
        <v>17229</v>
      </c>
      <c r="AI97">
        <v>609</v>
      </c>
      <c r="AJ97">
        <v>692</v>
      </c>
      <c r="AK97">
        <v>6706</v>
      </c>
      <c r="AL97">
        <v>401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2943</v>
      </c>
      <c r="AT97">
        <v>0</v>
      </c>
      <c r="AU97">
        <v>0</v>
      </c>
      <c r="AV97">
        <v>12</v>
      </c>
      <c r="AW97">
        <v>0</v>
      </c>
      <c r="AX97">
        <v>3154</v>
      </c>
      <c r="AY97">
        <v>574</v>
      </c>
      <c r="AZ97">
        <v>0</v>
      </c>
      <c r="BA97">
        <v>19</v>
      </c>
      <c r="BB97">
        <v>0</v>
      </c>
      <c r="BC97">
        <v>0</v>
      </c>
      <c r="BD97">
        <v>0</v>
      </c>
      <c r="BE97">
        <v>0</v>
      </c>
      <c r="BF97">
        <v>3841</v>
      </c>
      <c r="BG97">
        <v>0</v>
      </c>
      <c r="BH97">
        <v>0</v>
      </c>
      <c r="BI97">
        <v>0</v>
      </c>
      <c r="BJ97">
        <v>299</v>
      </c>
      <c r="BK97">
        <v>0</v>
      </c>
      <c r="BL97">
        <v>0</v>
      </c>
      <c r="BM97">
        <v>0</v>
      </c>
      <c r="BN97">
        <v>11527</v>
      </c>
      <c r="BO97">
        <v>6822</v>
      </c>
      <c r="BP97">
        <v>8376</v>
      </c>
      <c r="BQ97">
        <v>2675</v>
      </c>
      <c r="BR97">
        <v>10835</v>
      </c>
      <c r="BS97">
        <v>0</v>
      </c>
      <c r="BT97">
        <v>0</v>
      </c>
      <c r="BU97">
        <v>31356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71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5437</v>
      </c>
      <c r="CH97">
        <v>0</v>
      </c>
      <c r="CI97">
        <v>0</v>
      </c>
      <c r="CJ97">
        <v>0</v>
      </c>
      <c r="CK97">
        <v>7366</v>
      </c>
    </row>
    <row r="98" spans="1:89" x14ac:dyDescent="0.35">
      <c r="A98" t="s">
        <v>93</v>
      </c>
      <c r="B98">
        <f t="shared" si="21"/>
        <v>12047</v>
      </c>
      <c r="C98">
        <f t="shared" si="22"/>
        <v>7651</v>
      </c>
      <c r="D98">
        <f t="shared" si="23"/>
        <v>102049</v>
      </c>
      <c r="E98">
        <f t="shared" si="24"/>
        <v>170</v>
      </c>
      <c r="F98">
        <f t="shared" si="25"/>
        <v>0</v>
      </c>
      <c r="G98">
        <f t="shared" si="26"/>
        <v>8349</v>
      </c>
      <c r="H98">
        <f t="shared" si="27"/>
        <v>-97</v>
      </c>
      <c r="I98">
        <f t="shared" si="28"/>
        <v>17927</v>
      </c>
      <c r="J98">
        <f t="shared" si="29"/>
        <v>0</v>
      </c>
      <c r="K98">
        <f t="shared" si="30"/>
        <v>11635</v>
      </c>
      <c r="L98">
        <f t="shared" si="31"/>
        <v>-1856</v>
      </c>
      <c r="M98">
        <f t="shared" si="32"/>
        <v>10645</v>
      </c>
      <c r="N98">
        <f t="shared" si="33"/>
        <v>47572</v>
      </c>
      <c r="O98">
        <f t="shared" si="34"/>
        <v>17001</v>
      </c>
      <c r="P98">
        <f t="shared" si="35"/>
        <v>75265</v>
      </c>
      <c r="Q98">
        <f t="shared" si="36"/>
        <v>247</v>
      </c>
      <c r="R98">
        <f t="shared" si="37"/>
        <v>5000</v>
      </c>
      <c r="S98">
        <f t="shared" si="38"/>
        <v>7145</v>
      </c>
      <c r="T98">
        <f t="shared" si="39"/>
        <v>16288</v>
      </c>
      <c r="U98">
        <f t="shared" si="40"/>
        <v>75269</v>
      </c>
      <c r="V98">
        <f t="shared" si="41"/>
        <v>121747</v>
      </c>
      <c r="Z98" s="23">
        <v>40441</v>
      </c>
      <c r="AB98">
        <v>11093</v>
      </c>
      <c r="AC98">
        <v>915</v>
      </c>
      <c r="AD98">
        <v>39</v>
      </c>
      <c r="AE98">
        <v>7651</v>
      </c>
      <c r="AF98">
        <v>1499</v>
      </c>
      <c r="AG98">
        <v>41676</v>
      </c>
      <c r="AH98">
        <v>56113</v>
      </c>
      <c r="AI98">
        <v>346</v>
      </c>
      <c r="AJ98">
        <v>458</v>
      </c>
      <c r="AK98">
        <v>1957</v>
      </c>
      <c r="AL98">
        <v>170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8349</v>
      </c>
      <c r="AT98">
        <v>0</v>
      </c>
      <c r="AU98">
        <v>0</v>
      </c>
      <c r="AV98">
        <v>-97</v>
      </c>
      <c r="AW98">
        <v>0</v>
      </c>
      <c r="AX98">
        <v>17927</v>
      </c>
      <c r="AY98">
        <v>0</v>
      </c>
      <c r="AZ98">
        <v>0</v>
      </c>
      <c r="BA98">
        <v>6950</v>
      </c>
      <c r="BB98">
        <v>0</v>
      </c>
      <c r="BC98">
        <v>0</v>
      </c>
      <c r="BD98">
        <v>38</v>
      </c>
      <c r="BE98">
        <v>1529</v>
      </c>
      <c r="BF98">
        <v>3118</v>
      </c>
      <c r="BG98">
        <v>0</v>
      </c>
      <c r="BH98">
        <v>0</v>
      </c>
      <c r="BI98">
        <v>13</v>
      </c>
      <c r="BJ98">
        <v>-1869</v>
      </c>
      <c r="BK98">
        <v>0</v>
      </c>
      <c r="BL98">
        <v>1309</v>
      </c>
      <c r="BM98">
        <v>1087</v>
      </c>
      <c r="BN98">
        <v>8249</v>
      </c>
      <c r="BO98">
        <v>25359</v>
      </c>
      <c r="BP98">
        <v>18057</v>
      </c>
      <c r="BQ98">
        <v>4156</v>
      </c>
      <c r="BR98">
        <v>17001</v>
      </c>
      <c r="BS98">
        <v>0</v>
      </c>
      <c r="BT98">
        <v>0</v>
      </c>
      <c r="BU98">
        <v>73794</v>
      </c>
      <c r="BV98">
        <v>0</v>
      </c>
      <c r="BW98">
        <v>1471</v>
      </c>
      <c r="BX98">
        <v>0</v>
      </c>
      <c r="BY98">
        <v>0</v>
      </c>
      <c r="BZ98">
        <v>246</v>
      </c>
      <c r="CA98">
        <v>1</v>
      </c>
      <c r="CB98">
        <v>0</v>
      </c>
      <c r="CC98">
        <v>0</v>
      </c>
      <c r="CD98">
        <v>0</v>
      </c>
      <c r="CE98">
        <v>5000</v>
      </c>
      <c r="CF98">
        <v>0</v>
      </c>
      <c r="CG98">
        <v>7145</v>
      </c>
      <c r="CH98">
        <v>0</v>
      </c>
      <c r="CI98">
        <v>13778</v>
      </c>
      <c r="CJ98">
        <v>52</v>
      </c>
      <c r="CK98">
        <v>2458</v>
      </c>
    </row>
    <row r="99" spans="1:89" x14ac:dyDescent="0.35">
      <c r="A99" t="s">
        <v>94</v>
      </c>
      <c r="B99">
        <f t="shared" si="21"/>
        <v>3019</v>
      </c>
      <c r="C99">
        <f t="shared" si="22"/>
        <v>15619</v>
      </c>
      <c r="D99">
        <f t="shared" si="23"/>
        <v>69037</v>
      </c>
      <c r="E99">
        <f t="shared" si="24"/>
        <v>106</v>
      </c>
      <c r="F99">
        <f t="shared" si="25"/>
        <v>11331</v>
      </c>
      <c r="G99">
        <f t="shared" si="26"/>
        <v>9837</v>
      </c>
      <c r="H99">
        <f t="shared" si="27"/>
        <v>-754</v>
      </c>
      <c r="I99">
        <f t="shared" si="28"/>
        <v>15655</v>
      </c>
      <c r="J99">
        <f t="shared" si="29"/>
        <v>2</v>
      </c>
      <c r="K99">
        <f t="shared" si="30"/>
        <v>22015</v>
      </c>
      <c r="L99">
        <f t="shared" si="31"/>
        <v>856</v>
      </c>
      <c r="M99">
        <f t="shared" si="32"/>
        <v>71</v>
      </c>
      <c r="N99">
        <f t="shared" si="33"/>
        <v>31343</v>
      </c>
      <c r="O99">
        <f t="shared" si="34"/>
        <v>27043</v>
      </c>
      <c r="P99">
        <f t="shared" si="35"/>
        <v>86391</v>
      </c>
      <c r="Q99">
        <f t="shared" si="36"/>
        <v>127</v>
      </c>
      <c r="R99">
        <f t="shared" si="37"/>
        <v>-2318</v>
      </c>
      <c r="S99">
        <f t="shared" si="38"/>
        <v>6428</v>
      </c>
      <c r="T99">
        <f t="shared" si="39"/>
        <v>-2218</v>
      </c>
      <c r="U99">
        <f t="shared" si="40"/>
        <v>45054</v>
      </c>
      <c r="V99">
        <f t="shared" si="41"/>
        <v>87675</v>
      </c>
      <c r="Z99" s="23">
        <v>31383</v>
      </c>
      <c r="AB99">
        <v>250</v>
      </c>
      <c r="AC99">
        <v>579</v>
      </c>
      <c r="AD99">
        <v>2190</v>
      </c>
      <c r="AE99">
        <v>15619</v>
      </c>
      <c r="AF99">
        <v>282</v>
      </c>
      <c r="AG99">
        <v>38050</v>
      </c>
      <c r="AH99">
        <v>26937</v>
      </c>
      <c r="AI99">
        <v>102</v>
      </c>
      <c r="AJ99">
        <v>1056</v>
      </c>
      <c r="AK99">
        <v>2610</v>
      </c>
      <c r="AL99">
        <v>106</v>
      </c>
      <c r="AM99">
        <v>0</v>
      </c>
      <c r="AN99">
        <v>0</v>
      </c>
      <c r="AO99">
        <v>11331</v>
      </c>
      <c r="AP99">
        <v>0</v>
      </c>
      <c r="AQ99">
        <v>0</v>
      </c>
      <c r="AR99">
        <v>0</v>
      </c>
      <c r="AS99">
        <v>9837</v>
      </c>
      <c r="AT99">
        <v>0</v>
      </c>
      <c r="AU99">
        <v>0</v>
      </c>
      <c r="AV99">
        <v>-754</v>
      </c>
      <c r="AW99">
        <v>0</v>
      </c>
      <c r="AX99">
        <v>15655</v>
      </c>
      <c r="AY99">
        <v>2</v>
      </c>
      <c r="AZ99">
        <v>0</v>
      </c>
      <c r="BA99">
        <v>616</v>
      </c>
      <c r="BB99">
        <v>0</v>
      </c>
      <c r="BC99">
        <v>0</v>
      </c>
      <c r="BD99">
        <v>0</v>
      </c>
      <c r="BE99">
        <v>0</v>
      </c>
      <c r="BF99">
        <v>21399</v>
      </c>
      <c r="BG99">
        <v>0</v>
      </c>
      <c r="BH99">
        <v>0</v>
      </c>
      <c r="BI99">
        <v>754</v>
      </c>
      <c r="BJ99">
        <v>102</v>
      </c>
      <c r="BK99">
        <v>0</v>
      </c>
      <c r="BL99">
        <v>0</v>
      </c>
      <c r="BM99">
        <v>0</v>
      </c>
      <c r="BN99">
        <v>71</v>
      </c>
      <c r="BO99">
        <v>15083</v>
      </c>
      <c r="BP99">
        <v>12830</v>
      </c>
      <c r="BQ99">
        <v>3430</v>
      </c>
      <c r="BR99">
        <v>27043</v>
      </c>
      <c r="BS99">
        <v>0</v>
      </c>
      <c r="BT99">
        <v>0</v>
      </c>
      <c r="BU99">
        <v>86391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127</v>
      </c>
      <c r="CB99">
        <v>0</v>
      </c>
      <c r="CC99">
        <v>0</v>
      </c>
      <c r="CD99">
        <v>0</v>
      </c>
      <c r="CE99">
        <v>0</v>
      </c>
      <c r="CF99">
        <v>-2318</v>
      </c>
      <c r="CG99">
        <v>6428</v>
      </c>
      <c r="CH99">
        <v>0</v>
      </c>
      <c r="CI99">
        <v>0</v>
      </c>
      <c r="CJ99">
        <v>0</v>
      </c>
      <c r="CK99">
        <v>-2218</v>
      </c>
    </row>
    <row r="100" spans="1:89" x14ac:dyDescent="0.35">
      <c r="A100" t="s">
        <v>95</v>
      </c>
      <c r="B100">
        <f t="shared" si="21"/>
        <v>43</v>
      </c>
      <c r="C100">
        <f t="shared" si="22"/>
        <v>467</v>
      </c>
      <c r="D100">
        <f t="shared" si="23"/>
        <v>50968</v>
      </c>
      <c r="E100">
        <f t="shared" si="24"/>
        <v>132</v>
      </c>
      <c r="F100">
        <f t="shared" si="25"/>
        <v>1020</v>
      </c>
      <c r="G100">
        <f t="shared" si="26"/>
        <v>8</v>
      </c>
      <c r="H100">
        <f t="shared" si="27"/>
        <v>497</v>
      </c>
      <c r="I100">
        <f t="shared" si="28"/>
        <v>1717</v>
      </c>
      <c r="J100">
        <f t="shared" si="29"/>
        <v>0</v>
      </c>
      <c r="K100">
        <f t="shared" si="30"/>
        <v>17038</v>
      </c>
      <c r="L100">
        <f t="shared" si="31"/>
        <v>254</v>
      </c>
      <c r="M100">
        <f t="shared" si="32"/>
        <v>10577</v>
      </c>
      <c r="N100">
        <f t="shared" si="33"/>
        <v>27729</v>
      </c>
      <c r="O100">
        <f t="shared" si="34"/>
        <v>11516</v>
      </c>
      <c r="P100">
        <f t="shared" si="35"/>
        <v>33936</v>
      </c>
      <c r="Q100">
        <f t="shared" si="36"/>
        <v>14</v>
      </c>
      <c r="R100">
        <f t="shared" si="37"/>
        <v>0</v>
      </c>
      <c r="S100">
        <f t="shared" si="38"/>
        <v>1901</v>
      </c>
      <c r="T100">
        <f t="shared" si="39"/>
        <v>7626</v>
      </c>
      <c r="U100">
        <f t="shared" si="40"/>
        <v>14083</v>
      </c>
      <c r="V100">
        <f t="shared" si="41"/>
        <v>51478</v>
      </c>
      <c r="Z100" s="23">
        <v>17764</v>
      </c>
      <c r="AB100">
        <v>0</v>
      </c>
      <c r="AC100">
        <v>0</v>
      </c>
      <c r="AD100">
        <v>43</v>
      </c>
      <c r="AE100">
        <v>467</v>
      </c>
      <c r="AF100">
        <v>0</v>
      </c>
      <c r="AG100">
        <v>23554</v>
      </c>
      <c r="AH100">
        <v>26020</v>
      </c>
      <c r="AI100">
        <v>0</v>
      </c>
      <c r="AJ100">
        <v>335</v>
      </c>
      <c r="AK100">
        <v>1059</v>
      </c>
      <c r="AL100">
        <v>132</v>
      </c>
      <c r="AM100">
        <v>0</v>
      </c>
      <c r="AN100">
        <v>0</v>
      </c>
      <c r="AO100">
        <v>0</v>
      </c>
      <c r="AP100">
        <v>1020</v>
      </c>
      <c r="AQ100">
        <v>0</v>
      </c>
      <c r="AR100">
        <v>0</v>
      </c>
      <c r="AS100">
        <v>8</v>
      </c>
      <c r="AT100">
        <v>0</v>
      </c>
      <c r="AU100">
        <v>0</v>
      </c>
      <c r="AV100">
        <v>497</v>
      </c>
      <c r="AW100">
        <v>0</v>
      </c>
      <c r="AX100">
        <v>1717</v>
      </c>
      <c r="AY100">
        <v>0</v>
      </c>
      <c r="AZ100">
        <v>0</v>
      </c>
      <c r="BA100">
        <v>47</v>
      </c>
      <c r="BB100">
        <v>0</v>
      </c>
      <c r="BC100">
        <v>0</v>
      </c>
      <c r="BD100">
        <v>14198</v>
      </c>
      <c r="BE100">
        <v>0</v>
      </c>
      <c r="BF100">
        <v>2793</v>
      </c>
      <c r="BG100">
        <v>0</v>
      </c>
      <c r="BH100">
        <v>0</v>
      </c>
      <c r="BI100">
        <v>0</v>
      </c>
      <c r="BJ100">
        <v>254</v>
      </c>
      <c r="BK100">
        <v>0</v>
      </c>
      <c r="BL100">
        <v>0</v>
      </c>
      <c r="BM100">
        <v>0</v>
      </c>
      <c r="BN100">
        <v>10577</v>
      </c>
      <c r="BO100">
        <v>9028</v>
      </c>
      <c r="BP100">
        <v>9988</v>
      </c>
      <c r="BQ100">
        <v>8713</v>
      </c>
      <c r="BR100">
        <v>11516</v>
      </c>
      <c r="BS100">
        <v>0</v>
      </c>
      <c r="BT100">
        <v>0</v>
      </c>
      <c r="BU100">
        <v>33936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14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1901</v>
      </c>
      <c r="CH100">
        <v>0</v>
      </c>
      <c r="CI100">
        <v>0</v>
      </c>
      <c r="CJ100">
        <v>0</v>
      </c>
      <c r="CK100">
        <v>7626</v>
      </c>
    </row>
    <row r="101" spans="1:89" x14ac:dyDescent="0.35">
      <c r="A101" t="s">
        <v>96</v>
      </c>
      <c r="B101">
        <f t="shared" si="21"/>
        <v>705</v>
      </c>
      <c r="C101">
        <f t="shared" si="22"/>
        <v>7318</v>
      </c>
      <c r="D101">
        <f t="shared" si="23"/>
        <v>45375</v>
      </c>
      <c r="E101">
        <f t="shared" si="24"/>
        <v>129</v>
      </c>
      <c r="F101">
        <f t="shared" si="25"/>
        <v>75</v>
      </c>
      <c r="G101">
        <f t="shared" si="26"/>
        <v>1614</v>
      </c>
      <c r="H101">
        <f t="shared" si="27"/>
        <v>3488</v>
      </c>
      <c r="I101">
        <f t="shared" si="28"/>
        <v>7405</v>
      </c>
      <c r="J101">
        <f t="shared" si="29"/>
        <v>0</v>
      </c>
      <c r="K101">
        <f t="shared" si="30"/>
        <v>12090</v>
      </c>
      <c r="L101">
        <f t="shared" si="31"/>
        <v>17782</v>
      </c>
      <c r="M101">
        <f t="shared" si="32"/>
        <v>4129</v>
      </c>
      <c r="N101">
        <f t="shared" si="33"/>
        <v>31006</v>
      </c>
      <c r="O101">
        <f t="shared" si="34"/>
        <v>11005</v>
      </c>
      <c r="P101">
        <f t="shared" si="35"/>
        <v>42356</v>
      </c>
      <c r="Q101">
        <f t="shared" si="36"/>
        <v>414</v>
      </c>
      <c r="R101">
        <f t="shared" si="37"/>
        <v>0</v>
      </c>
      <c r="S101">
        <f t="shared" si="38"/>
        <v>10198</v>
      </c>
      <c r="T101">
        <f t="shared" si="39"/>
        <v>5131</v>
      </c>
      <c r="U101">
        <f t="shared" si="40"/>
        <v>18921</v>
      </c>
      <c r="V101">
        <f t="shared" si="41"/>
        <v>53398</v>
      </c>
      <c r="Z101" s="23">
        <v>26815</v>
      </c>
      <c r="AB101">
        <v>0</v>
      </c>
      <c r="AC101">
        <v>473</v>
      </c>
      <c r="AD101">
        <v>232</v>
      </c>
      <c r="AE101">
        <v>7318</v>
      </c>
      <c r="AF101">
        <v>0</v>
      </c>
      <c r="AG101">
        <v>21288</v>
      </c>
      <c r="AH101">
        <v>13935</v>
      </c>
      <c r="AI101">
        <v>90</v>
      </c>
      <c r="AJ101">
        <v>7304</v>
      </c>
      <c r="AK101">
        <v>2758</v>
      </c>
      <c r="AL101">
        <v>129</v>
      </c>
      <c r="AM101">
        <v>0</v>
      </c>
      <c r="AN101">
        <v>0</v>
      </c>
      <c r="AO101">
        <v>0</v>
      </c>
      <c r="AP101">
        <v>75</v>
      </c>
      <c r="AQ101">
        <v>0</v>
      </c>
      <c r="AR101">
        <v>0</v>
      </c>
      <c r="AS101">
        <v>1614</v>
      </c>
      <c r="AT101">
        <v>0</v>
      </c>
      <c r="AU101">
        <v>0</v>
      </c>
      <c r="AV101">
        <v>3488</v>
      </c>
      <c r="AW101">
        <v>0</v>
      </c>
      <c r="AX101">
        <v>7405</v>
      </c>
      <c r="AY101">
        <v>0</v>
      </c>
      <c r="AZ101">
        <v>0</v>
      </c>
      <c r="BA101">
        <v>8753</v>
      </c>
      <c r="BB101">
        <v>0</v>
      </c>
      <c r="BC101">
        <v>0</v>
      </c>
      <c r="BD101">
        <v>0</v>
      </c>
      <c r="BE101">
        <v>187</v>
      </c>
      <c r="BF101">
        <v>3150</v>
      </c>
      <c r="BG101">
        <v>17278</v>
      </c>
      <c r="BH101">
        <v>0</v>
      </c>
      <c r="BI101">
        <v>0</v>
      </c>
      <c r="BJ101">
        <v>504</v>
      </c>
      <c r="BK101">
        <v>0</v>
      </c>
      <c r="BL101">
        <v>0</v>
      </c>
      <c r="BM101">
        <v>1507</v>
      </c>
      <c r="BN101">
        <v>2622</v>
      </c>
      <c r="BO101">
        <v>3837</v>
      </c>
      <c r="BP101">
        <v>23028</v>
      </c>
      <c r="BQ101">
        <v>4141</v>
      </c>
      <c r="BR101">
        <v>11005</v>
      </c>
      <c r="BS101">
        <v>0</v>
      </c>
      <c r="BT101">
        <v>0</v>
      </c>
      <c r="BU101">
        <v>42356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414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10198</v>
      </c>
      <c r="CH101">
        <v>0</v>
      </c>
      <c r="CI101">
        <v>2214</v>
      </c>
      <c r="CJ101">
        <v>316</v>
      </c>
      <c r="CK101">
        <v>2601</v>
      </c>
    </row>
    <row r="102" spans="1:89" x14ac:dyDescent="0.35">
      <c r="A102" t="s">
        <v>97</v>
      </c>
      <c r="B102">
        <f t="shared" si="21"/>
        <v>1230</v>
      </c>
      <c r="C102">
        <f t="shared" si="22"/>
        <v>27898</v>
      </c>
      <c r="D102">
        <f t="shared" si="23"/>
        <v>121145</v>
      </c>
      <c r="E102">
        <f t="shared" si="24"/>
        <v>6401</v>
      </c>
      <c r="F102">
        <f t="shared" si="25"/>
        <v>1041</v>
      </c>
      <c r="G102">
        <f t="shared" si="26"/>
        <v>13048</v>
      </c>
      <c r="H102">
        <f t="shared" si="27"/>
        <v>0</v>
      </c>
      <c r="I102">
        <f t="shared" si="28"/>
        <v>-1868</v>
      </c>
      <c r="J102">
        <f t="shared" si="29"/>
        <v>608</v>
      </c>
      <c r="K102">
        <f t="shared" si="30"/>
        <v>15263</v>
      </c>
      <c r="L102">
        <f t="shared" si="31"/>
        <v>14114</v>
      </c>
      <c r="M102">
        <f t="shared" si="32"/>
        <v>15643</v>
      </c>
      <c r="N102">
        <f t="shared" si="33"/>
        <v>116200</v>
      </c>
      <c r="O102">
        <f t="shared" si="34"/>
        <v>37577</v>
      </c>
      <c r="P102">
        <f t="shared" si="35"/>
        <v>34828</v>
      </c>
      <c r="Q102">
        <f t="shared" si="36"/>
        <v>1</v>
      </c>
      <c r="R102">
        <f t="shared" si="37"/>
        <v>0</v>
      </c>
      <c r="S102">
        <f t="shared" si="38"/>
        <v>5431</v>
      </c>
      <c r="T102">
        <f t="shared" si="39"/>
        <v>20486</v>
      </c>
      <c r="U102">
        <f t="shared" si="40"/>
        <v>1637</v>
      </c>
      <c r="V102">
        <f t="shared" si="41"/>
        <v>150273</v>
      </c>
      <c r="Z102" s="23">
        <v>51590</v>
      </c>
      <c r="AB102">
        <v>0</v>
      </c>
      <c r="AC102">
        <v>1209</v>
      </c>
      <c r="AD102">
        <v>21</v>
      </c>
      <c r="AE102">
        <v>27898</v>
      </c>
      <c r="AF102">
        <v>163</v>
      </c>
      <c r="AG102">
        <v>56514</v>
      </c>
      <c r="AH102">
        <v>53897</v>
      </c>
      <c r="AI102">
        <v>2376</v>
      </c>
      <c r="AJ102">
        <v>8127</v>
      </c>
      <c r="AK102">
        <v>68</v>
      </c>
      <c r="AL102">
        <v>6401</v>
      </c>
      <c r="AM102">
        <v>0</v>
      </c>
      <c r="AN102">
        <v>0</v>
      </c>
      <c r="AO102">
        <v>0</v>
      </c>
      <c r="AP102">
        <v>0</v>
      </c>
      <c r="AQ102">
        <v>1041</v>
      </c>
      <c r="AR102">
        <v>0</v>
      </c>
      <c r="AS102">
        <v>13048</v>
      </c>
      <c r="AT102">
        <v>0</v>
      </c>
      <c r="AU102">
        <v>0</v>
      </c>
      <c r="AV102">
        <v>0</v>
      </c>
      <c r="AW102">
        <v>0</v>
      </c>
      <c r="AX102">
        <v>-1868</v>
      </c>
      <c r="AY102">
        <v>608</v>
      </c>
      <c r="AZ102">
        <v>0</v>
      </c>
      <c r="BA102">
        <v>1898</v>
      </c>
      <c r="BB102">
        <v>0</v>
      </c>
      <c r="BC102">
        <v>0</v>
      </c>
      <c r="BD102">
        <v>0</v>
      </c>
      <c r="BE102">
        <v>0</v>
      </c>
      <c r="BF102">
        <v>13365</v>
      </c>
      <c r="BG102">
        <v>13500</v>
      </c>
      <c r="BH102">
        <v>0</v>
      </c>
      <c r="BI102">
        <v>314</v>
      </c>
      <c r="BJ102">
        <v>300</v>
      </c>
      <c r="BK102">
        <v>0</v>
      </c>
      <c r="BL102">
        <v>0</v>
      </c>
      <c r="BM102">
        <v>2069</v>
      </c>
      <c r="BN102">
        <v>13574</v>
      </c>
      <c r="BO102">
        <v>27904</v>
      </c>
      <c r="BP102">
        <v>75486</v>
      </c>
      <c r="BQ102">
        <v>12810</v>
      </c>
      <c r="BR102">
        <v>37577</v>
      </c>
      <c r="BS102">
        <v>0</v>
      </c>
      <c r="BT102">
        <v>0</v>
      </c>
      <c r="BU102">
        <v>34828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1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5431</v>
      </c>
      <c r="CH102">
        <v>0</v>
      </c>
      <c r="CI102">
        <v>10599</v>
      </c>
      <c r="CJ102">
        <v>1160</v>
      </c>
      <c r="CK102">
        <v>8727</v>
      </c>
    </row>
    <row r="103" spans="1:89" x14ac:dyDescent="0.35">
      <c r="A103" t="s">
        <v>98</v>
      </c>
      <c r="B103">
        <f t="shared" si="21"/>
        <v>620</v>
      </c>
      <c r="C103">
        <f t="shared" si="22"/>
        <v>73978</v>
      </c>
      <c r="D103">
        <f t="shared" si="23"/>
        <v>128533</v>
      </c>
      <c r="E103">
        <f t="shared" si="24"/>
        <v>14053</v>
      </c>
      <c r="F103">
        <f t="shared" si="25"/>
        <v>791</v>
      </c>
      <c r="G103">
        <f t="shared" si="26"/>
        <v>3543</v>
      </c>
      <c r="H103">
        <f t="shared" si="27"/>
        <v>0</v>
      </c>
      <c r="I103">
        <f t="shared" si="28"/>
        <v>-528</v>
      </c>
      <c r="J103">
        <f t="shared" si="29"/>
        <v>0</v>
      </c>
      <c r="K103">
        <f t="shared" si="30"/>
        <v>5418</v>
      </c>
      <c r="L103">
        <f t="shared" si="31"/>
        <v>16080</v>
      </c>
      <c r="M103">
        <f t="shared" si="32"/>
        <v>17692</v>
      </c>
      <c r="N103">
        <f t="shared" si="33"/>
        <v>79503</v>
      </c>
      <c r="O103">
        <f t="shared" si="34"/>
        <v>17533</v>
      </c>
      <c r="P103">
        <f t="shared" si="35"/>
        <v>137204</v>
      </c>
      <c r="Q103">
        <f t="shared" si="36"/>
        <v>0</v>
      </c>
      <c r="R103">
        <f t="shared" si="37"/>
        <v>0</v>
      </c>
      <c r="S103">
        <f t="shared" si="38"/>
        <v>7235</v>
      </c>
      <c r="T103">
        <f t="shared" si="39"/>
        <v>18705</v>
      </c>
      <c r="U103">
        <f t="shared" si="40"/>
        <v>119620</v>
      </c>
      <c r="V103">
        <f t="shared" si="41"/>
        <v>203131</v>
      </c>
      <c r="Z103" s="23">
        <v>39433</v>
      </c>
      <c r="AB103">
        <v>0</v>
      </c>
      <c r="AC103">
        <v>620</v>
      </c>
      <c r="AD103">
        <v>0</v>
      </c>
      <c r="AE103">
        <v>73978</v>
      </c>
      <c r="AF103">
        <v>109</v>
      </c>
      <c r="AG103">
        <v>103299</v>
      </c>
      <c r="AH103">
        <v>15344</v>
      </c>
      <c r="AI103">
        <v>1935</v>
      </c>
      <c r="AJ103">
        <v>5038</v>
      </c>
      <c r="AK103">
        <v>2808</v>
      </c>
      <c r="AL103">
        <v>14053</v>
      </c>
      <c r="AM103">
        <v>0</v>
      </c>
      <c r="AN103">
        <v>0</v>
      </c>
      <c r="AO103">
        <v>0</v>
      </c>
      <c r="AP103">
        <v>0</v>
      </c>
      <c r="AQ103">
        <v>791</v>
      </c>
      <c r="AR103">
        <v>0</v>
      </c>
      <c r="AS103">
        <v>3543</v>
      </c>
      <c r="AT103">
        <v>0</v>
      </c>
      <c r="AU103">
        <v>0</v>
      </c>
      <c r="AV103">
        <v>0</v>
      </c>
      <c r="AW103">
        <v>0</v>
      </c>
      <c r="AX103">
        <v>-528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5418</v>
      </c>
      <c r="BG103">
        <v>0</v>
      </c>
      <c r="BH103">
        <v>0</v>
      </c>
      <c r="BI103">
        <v>0</v>
      </c>
      <c r="BJ103">
        <v>16080</v>
      </c>
      <c r="BK103">
        <v>0</v>
      </c>
      <c r="BL103">
        <v>0</v>
      </c>
      <c r="BM103">
        <v>0</v>
      </c>
      <c r="BN103">
        <v>17692</v>
      </c>
      <c r="BO103">
        <v>22953</v>
      </c>
      <c r="BP103">
        <v>41978</v>
      </c>
      <c r="BQ103">
        <v>14572</v>
      </c>
      <c r="BR103">
        <v>17533</v>
      </c>
      <c r="BS103">
        <v>0</v>
      </c>
      <c r="BT103">
        <v>0</v>
      </c>
      <c r="BU103">
        <v>137204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7235</v>
      </c>
      <c r="CH103">
        <v>0</v>
      </c>
      <c r="CI103">
        <v>0</v>
      </c>
      <c r="CJ103">
        <v>0</v>
      </c>
      <c r="CK103">
        <v>18705</v>
      </c>
    </row>
    <row r="104" spans="1:89" x14ac:dyDescent="0.35">
      <c r="A104" t="s">
        <v>99</v>
      </c>
      <c r="B104">
        <f t="shared" si="21"/>
        <v>0</v>
      </c>
      <c r="C104">
        <f t="shared" si="22"/>
        <v>2389</v>
      </c>
      <c r="D104">
        <f t="shared" si="23"/>
        <v>53654</v>
      </c>
      <c r="E104">
        <f t="shared" si="24"/>
        <v>324</v>
      </c>
      <c r="F104">
        <f t="shared" si="25"/>
        <v>0</v>
      </c>
      <c r="G104">
        <f t="shared" si="26"/>
        <v>3375</v>
      </c>
      <c r="H104">
        <f t="shared" si="27"/>
        <v>2</v>
      </c>
      <c r="I104">
        <f t="shared" si="28"/>
        <v>-1546</v>
      </c>
      <c r="J104">
        <f t="shared" si="29"/>
        <v>0</v>
      </c>
      <c r="K104">
        <f t="shared" si="30"/>
        <v>7502</v>
      </c>
      <c r="L104">
        <f t="shared" si="31"/>
        <v>3178</v>
      </c>
      <c r="M104">
        <f t="shared" si="32"/>
        <v>3803</v>
      </c>
      <c r="N104">
        <f t="shared" si="33"/>
        <v>29104</v>
      </c>
      <c r="O104">
        <f t="shared" si="34"/>
        <v>4598</v>
      </c>
      <c r="P104">
        <f t="shared" si="35"/>
        <v>30597</v>
      </c>
      <c r="Q104">
        <f t="shared" si="36"/>
        <v>0</v>
      </c>
      <c r="R104">
        <f t="shared" si="37"/>
        <v>0</v>
      </c>
      <c r="S104">
        <f t="shared" si="38"/>
        <v>3489</v>
      </c>
      <c r="T104">
        <f t="shared" si="39"/>
        <v>4892</v>
      </c>
      <c r="U104">
        <f t="shared" si="40"/>
        <v>21118</v>
      </c>
      <c r="V104">
        <f t="shared" si="41"/>
        <v>56043</v>
      </c>
      <c r="Z104" s="23">
        <v>24177</v>
      </c>
      <c r="AB104">
        <v>0</v>
      </c>
      <c r="AC104">
        <v>0</v>
      </c>
      <c r="AD104">
        <v>0</v>
      </c>
      <c r="AE104">
        <v>2389</v>
      </c>
      <c r="AF104">
        <v>0</v>
      </c>
      <c r="AG104">
        <v>20466</v>
      </c>
      <c r="AH104">
        <v>28251</v>
      </c>
      <c r="AI104">
        <v>0</v>
      </c>
      <c r="AJ104">
        <v>1864</v>
      </c>
      <c r="AK104">
        <v>3073</v>
      </c>
      <c r="AL104">
        <v>245</v>
      </c>
      <c r="AM104">
        <v>0</v>
      </c>
      <c r="AN104">
        <v>79</v>
      </c>
      <c r="AO104">
        <v>0</v>
      </c>
      <c r="AP104">
        <v>0</v>
      </c>
      <c r="AQ104">
        <v>0</v>
      </c>
      <c r="AR104">
        <v>0</v>
      </c>
      <c r="AS104">
        <v>3375</v>
      </c>
      <c r="AT104">
        <v>0</v>
      </c>
      <c r="AU104">
        <v>0</v>
      </c>
      <c r="AV104">
        <v>2</v>
      </c>
      <c r="AW104">
        <v>0</v>
      </c>
      <c r="AX104">
        <v>-1546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7502</v>
      </c>
      <c r="BG104">
        <v>2773</v>
      </c>
      <c r="BH104">
        <v>0</v>
      </c>
      <c r="BI104">
        <v>0</v>
      </c>
      <c r="BJ104">
        <v>405</v>
      </c>
      <c r="BK104">
        <v>0</v>
      </c>
      <c r="BL104">
        <v>492</v>
      </c>
      <c r="BM104">
        <v>0</v>
      </c>
      <c r="BN104">
        <v>3311</v>
      </c>
      <c r="BO104">
        <v>9190</v>
      </c>
      <c r="BP104">
        <v>14540</v>
      </c>
      <c r="BQ104">
        <v>5374</v>
      </c>
      <c r="BR104">
        <v>4598</v>
      </c>
      <c r="BS104">
        <v>0</v>
      </c>
      <c r="BT104">
        <v>0</v>
      </c>
      <c r="BU104">
        <v>30597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3489</v>
      </c>
      <c r="CH104">
        <v>22</v>
      </c>
      <c r="CI104">
        <v>1468</v>
      </c>
      <c r="CJ104">
        <v>137</v>
      </c>
      <c r="CK104">
        <v>3265</v>
      </c>
    </row>
    <row r="105" spans="1:89" x14ac:dyDescent="0.35">
      <c r="A105" t="s">
        <v>100</v>
      </c>
      <c r="B105">
        <f t="shared" si="21"/>
        <v>0</v>
      </c>
      <c r="C105">
        <f t="shared" si="22"/>
        <v>6463</v>
      </c>
      <c r="D105">
        <f t="shared" si="23"/>
        <v>183007</v>
      </c>
      <c r="E105">
        <f t="shared" si="24"/>
        <v>252</v>
      </c>
      <c r="F105">
        <f t="shared" si="25"/>
        <v>0</v>
      </c>
      <c r="G105">
        <f t="shared" si="26"/>
        <v>37157</v>
      </c>
      <c r="H105">
        <f t="shared" si="27"/>
        <v>0</v>
      </c>
      <c r="I105">
        <f t="shared" si="28"/>
        <v>7933</v>
      </c>
      <c r="J105">
        <f t="shared" si="29"/>
        <v>9</v>
      </c>
      <c r="K105">
        <f t="shared" si="30"/>
        <v>17297</v>
      </c>
      <c r="L105">
        <f t="shared" si="31"/>
        <v>-4568</v>
      </c>
      <c r="M105">
        <f t="shared" si="32"/>
        <v>8006</v>
      </c>
      <c r="N105">
        <f t="shared" si="33"/>
        <v>54494</v>
      </c>
      <c r="O105">
        <f t="shared" si="34"/>
        <v>25063</v>
      </c>
      <c r="P105">
        <f t="shared" si="35"/>
        <v>148584</v>
      </c>
      <c r="Q105">
        <f t="shared" si="36"/>
        <v>291</v>
      </c>
      <c r="R105">
        <f t="shared" si="37"/>
        <v>0</v>
      </c>
      <c r="S105">
        <f t="shared" si="38"/>
        <v>12471</v>
      </c>
      <c r="T105">
        <f t="shared" si="39"/>
        <v>14654</v>
      </c>
      <c r="U105">
        <f t="shared" si="40"/>
        <v>118108</v>
      </c>
      <c r="V105">
        <f t="shared" si="41"/>
        <v>189470</v>
      </c>
      <c r="Z105" s="23">
        <v>60341</v>
      </c>
      <c r="AB105">
        <v>0</v>
      </c>
      <c r="AC105">
        <v>0</v>
      </c>
      <c r="AD105">
        <v>0</v>
      </c>
      <c r="AE105">
        <v>6463</v>
      </c>
      <c r="AF105">
        <v>96</v>
      </c>
      <c r="AG105">
        <v>78780</v>
      </c>
      <c r="AH105">
        <v>98483</v>
      </c>
      <c r="AI105">
        <v>869</v>
      </c>
      <c r="AJ105">
        <v>3399</v>
      </c>
      <c r="AK105">
        <v>1380</v>
      </c>
      <c r="AL105">
        <v>0</v>
      </c>
      <c r="AM105">
        <v>0</v>
      </c>
      <c r="AN105">
        <v>252</v>
      </c>
      <c r="AO105">
        <v>0</v>
      </c>
      <c r="AP105">
        <v>0</v>
      </c>
      <c r="AQ105">
        <v>0</v>
      </c>
      <c r="AR105">
        <v>0</v>
      </c>
      <c r="AS105">
        <v>37157</v>
      </c>
      <c r="AT105">
        <v>0</v>
      </c>
      <c r="AU105">
        <v>0</v>
      </c>
      <c r="AV105">
        <v>0</v>
      </c>
      <c r="AW105">
        <v>0</v>
      </c>
      <c r="AX105">
        <v>7933</v>
      </c>
      <c r="AY105">
        <v>9</v>
      </c>
      <c r="AZ105">
        <v>0</v>
      </c>
      <c r="BA105">
        <v>10907</v>
      </c>
      <c r="BB105">
        <v>0</v>
      </c>
      <c r="BC105">
        <v>0</v>
      </c>
      <c r="BD105">
        <v>1</v>
      </c>
      <c r="BE105">
        <v>0</v>
      </c>
      <c r="BF105">
        <v>6389</v>
      </c>
      <c r="BG105">
        <v>0</v>
      </c>
      <c r="BH105">
        <v>0</v>
      </c>
      <c r="BI105">
        <v>0</v>
      </c>
      <c r="BJ105">
        <v>-4568</v>
      </c>
      <c r="BK105">
        <v>0</v>
      </c>
      <c r="BL105">
        <v>3139</v>
      </c>
      <c r="BM105">
        <v>1049</v>
      </c>
      <c r="BN105">
        <v>3818</v>
      </c>
      <c r="BO105">
        <v>32891</v>
      </c>
      <c r="BP105">
        <v>14510</v>
      </c>
      <c r="BQ105">
        <v>7093</v>
      </c>
      <c r="BR105">
        <v>25063</v>
      </c>
      <c r="BS105">
        <v>0</v>
      </c>
      <c r="BT105">
        <v>12467</v>
      </c>
      <c r="BU105">
        <v>94615</v>
      </c>
      <c r="BV105">
        <v>8502</v>
      </c>
      <c r="BW105">
        <v>33000</v>
      </c>
      <c r="BX105">
        <v>0</v>
      </c>
      <c r="BY105">
        <v>0</v>
      </c>
      <c r="BZ105">
        <v>0</v>
      </c>
      <c r="CA105">
        <v>291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12471</v>
      </c>
      <c r="CH105">
        <v>0</v>
      </c>
      <c r="CI105">
        <v>5373</v>
      </c>
      <c r="CJ105">
        <v>2246</v>
      </c>
      <c r="CK105">
        <v>7035</v>
      </c>
    </row>
    <row r="106" spans="1:89" x14ac:dyDescent="0.35">
      <c r="A106" t="s">
        <v>101</v>
      </c>
      <c r="B106">
        <f t="shared" si="21"/>
        <v>172</v>
      </c>
      <c r="C106">
        <f t="shared" si="22"/>
        <v>24651</v>
      </c>
      <c r="D106">
        <f t="shared" si="23"/>
        <v>144404</v>
      </c>
      <c r="E106">
        <f t="shared" si="24"/>
        <v>3191</v>
      </c>
      <c r="F106">
        <f t="shared" si="25"/>
        <v>252</v>
      </c>
      <c r="G106">
        <f t="shared" si="26"/>
        <v>475</v>
      </c>
      <c r="H106">
        <f t="shared" si="27"/>
        <v>0</v>
      </c>
      <c r="I106">
        <f t="shared" si="28"/>
        <v>64654</v>
      </c>
      <c r="J106">
        <f t="shared" si="29"/>
        <v>0</v>
      </c>
      <c r="K106">
        <f t="shared" si="30"/>
        <v>9517</v>
      </c>
      <c r="L106">
        <f t="shared" si="31"/>
        <v>10385</v>
      </c>
      <c r="M106">
        <f t="shared" si="32"/>
        <v>6355</v>
      </c>
      <c r="N106">
        <f t="shared" si="33"/>
        <v>107924</v>
      </c>
      <c r="O106">
        <f t="shared" si="34"/>
        <v>42081</v>
      </c>
      <c r="P106">
        <f t="shared" si="35"/>
        <v>99141</v>
      </c>
      <c r="Q106">
        <f t="shared" si="36"/>
        <v>0</v>
      </c>
      <c r="R106">
        <f t="shared" si="37"/>
        <v>-417</v>
      </c>
      <c r="S106">
        <f t="shared" si="38"/>
        <v>4230</v>
      </c>
      <c r="T106">
        <f t="shared" si="39"/>
        <v>11098</v>
      </c>
      <c r="U106">
        <f t="shared" si="40"/>
        <v>87068</v>
      </c>
      <c r="V106">
        <f t="shared" si="41"/>
        <v>169227</v>
      </c>
      <c r="Z106" s="23">
        <v>38461</v>
      </c>
      <c r="AB106">
        <v>0</v>
      </c>
      <c r="AC106">
        <v>52</v>
      </c>
      <c r="AD106">
        <v>120</v>
      </c>
      <c r="AE106">
        <v>24651</v>
      </c>
      <c r="AF106">
        <v>0</v>
      </c>
      <c r="AG106">
        <v>88765</v>
      </c>
      <c r="AH106">
        <v>18525</v>
      </c>
      <c r="AI106">
        <v>3812</v>
      </c>
      <c r="AJ106">
        <v>1670</v>
      </c>
      <c r="AK106">
        <v>31632</v>
      </c>
      <c r="AL106">
        <v>3191</v>
      </c>
      <c r="AM106">
        <v>0</v>
      </c>
      <c r="AN106">
        <v>0</v>
      </c>
      <c r="AO106">
        <v>0</v>
      </c>
      <c r="AP106">
        <v>252</v>
      </c>
      <c r="AQ106">
        <v>0</v>
      </c>
      <c r="AR106">
        <v>0</v>
      </c>
      <c r="AS106">
        <v>475</v>
      </c>
      <c r="AT106">
        <v>0</v>
      </c>
      <c r="AU106">
        <v>0</v>
      </c>
      <c r="AV106">
        <v>0</v>
      </c>
      <c r="AW106">
        <v>0</v>
      </c>
      <c r="AX106">
        <v>64654</v>
      </c>
      <c r="AY106">
        <v>0</v>
      </c>
      <c r="AZ106">
        <v>0</v>
      </c>
      <c r="BA106">
        <v>5831</v>
      </c>
      <c r="BB106">
        <v>0</v>
      </c>
      <c r="BC106">
        <v>0</v>
      </c>
      <c r="BD106">
        <v>0</v>
      </c>
      <c r="BE106">
        <v>0</v>
      </c>
      <c r="BF106">
        <v>3686</v>
      </c>
      <c r="BG106">
        <v>0</v>
      </c>
      <c r="BH106">
        <v>0</v>
      </c>
      <c r="BI106">
        <v>0</v>
      </c>
      <c r="BJ106">
        <v>10385</v>
      </c>
      <c r="BK106">
        <v>0</v>
      </c>
      <c r="BL106">
        <v>0</v>
      </c>
      <c r="BM106">
        <v>0</v>
      </c>
      <c r="BN106">
        <v>6355</v>
      </c>
      <c r="BO106">
        <v>31503</v>
      </c>
      <c r="BP106">
        <v>64927</v>
      </c>
      <c r="BQ106">
        <v>11494</v>
      </c>
      <c r="BR106">
        <v>42081</v>
      </c>
      <c r="BS106">
        <v>0</v>
      </c>
      <c r="BT106">
        <v>0</v>
      </c>
      <c r="BU106">
        <v>88641</v>
      </c>
      <c r="BV106">
        <v>0</v>
      </c>
      <c r="BW106">
        <v>5000</v>
      </c>
      <c r="BX106">
        <v>0</v>
      </c>
      <c r="BY106">
        <v>5500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-417</v>
      </c>
      <c r="CG106">
        <v>4230</v>
      </c>
      <c r="CH106">
        <v>0</v>
      </c>
      <c r="CI106">
        <v>2323</v>
      </c>
      <c r="CJ106">
        <v>996</v>
      </c>
      <c r="CK106">
        <v>7779</v>
      </c>
    </row>
    <row r="107" spans="1:89" x14ac:dyDescent="0.35">
      <c r="A107" t="s">
        <v>102</v>
      </c>
      <c r="B107">
        <f t="shared" si="21"/>
        <v>12236</v>
      </c>
      <c r="C107">
        <f t="shared" si="22"/>
        <v>50436</v>
      </c>
      <c r="D107">
        <f t="shared" si="23"/>
        <v>308075</v>
      </c>
      <c r="E107">
        <f t="shared" si="24"/>
        <v>1941</v>
      </c>
      <c r="F107">
        <f t="shared" si="25"/>
        <v>0</v>
      </c>
      <c r="G107">
        <f t="shared" si="26"/>
        <v>1044</v>
      </c>
      <c r="H107">
        <f t="shared" si="27"/>
        <v>18</v>
      </c>
      <c r="I107">
        <f t="shared" si="28"/>
        <v>7652</v>
      </c>
      <c r="J107">
        <f t="shared" si="29"/>
        <v>9</v>
      </c>
      <c r="K107">
        <f t="shared" si="30"/>
        <v>31797</v>
      </c>
      <c r="L107">
        <f t="shared" si="31"/>
        <v>5336</v>
      </c>
      <c r="M107">
        <f t="shared" si="32"/>
        <v>22851</v>
      </c>
      <c r="N107">
        <f t="shared" si="33"/>
        <v>109693</v>
      </c>
      <c r="O107">
        <f t="shared" si="34"/>
        <v>28509</v>
      </c>
      <c r="P107">
        <f t="shared" si="35"/>
        <v>234587</v>
      </c>
      <c r="Q107">
        <f t="shared" si="36"/>
        <v>-31</v>
      </c>
      <c r="R107">
        <f t="shared" si="37"/>
        <v>9000</v>
      </c>
      <c r="S107">
        <f t="shared" si="38"/>
        <v>31771</v>
      </c>
      <c r="T107">
        <f t="shared" si="39"/>
        <v>27863</v>
      </c>
      <c r="U107">
        <f t="shared" si="40"/>
        <v>242144</v>
      </c>
      <c r="V107">
        <f t="shared" si="41"/>
        <v>370747</v>
      </c>
      <c r="Z107" s="23">
        <v>75316</v>
      </c>
      <c r="AB107">
        <v>0</v>
      </c>
      <c r="AC107">
        <v>0</v>
      </c>
      <c r="AD107">
        <v>12236</v>
      </c>
      <c r="AE107">
        <v>50436</v>
      </c>
      <c r="AF107">
        <v>39</v>
      </c>
      <c r="AG107">
        <v>145186</v>
      </c>
      <c r="AH107">
        <v>141606</v>
      </c>
      <c r="AI107">
        <v>0</v>
      </c>
      <c r="AJ107">
        <v>7251</v>
      </c>
      <c r="AK107">
        <v>13993</v>
      </c>
      <c r="AL107">
        <v>1941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1044</v>
      </c>
      <c r="AT107">
        <v>0</v>
      </c>
      <c r="AU107">
        <v>0</v>
      </c>
      <c r="AV107">
        <v>18</v>
      </c>
      <c r="AW107">
        <v>0</v>
      </c>
      <c r="AX107">
        <v>7652</v>
      </c>
      <c r="AY107">
        <v>9</v>
      </c>
      <c r="AZ107">
        <v>0</v>
      </c>
      <c r="BA107">
        <v>22286</v>
      </c>
      <c r="BB107">
        <v>0</v>
      </c>
      <c r="BC107">
        <v>568</v>
      </c>
      <c r="BD107">
        <v>0</v>
      </c>
      <c r="BE107">
        <v>1401</v>
      </c>
      <c r="BF107">
        <v>8110</v>
      </c>
      <c r="BG107">
        <v>0</v>
      </c>
      <c r="BH107">
        <v>0</v>
      </c>
      <c r="BI107">
        <v>0</v>
      </c>
      <c r="BJ107">
        <v>4768</v>
      </c>
      <c r="BK107">
        <v>1077</v>
      </c>
      <c r="BL107">
        <v>900</v>
      </c>
      <c r="BM107">
        <v>1349</v>
      </c>
      <c r="BN107">
        <v>19525</v>
      </c>
      <c r="BO107">
        <v>39565</v>
      </c>
      <c r="BP107">
        <v>39519</v>
      </c>
      <c r="BQ107">
        <v>30609</v>
      </c>
      <c r="BR107">
        <v>28509</v>
      </c>
      <c r="BS107">
        <v>0</v>
      </c>
      <c r="BT107">
        <v>0</v>
      </c>
      <c r="BU107">
        <v>234574</v>
      </c>
      <c r="BV107">
        <v>0</v>
      </c>
      <c r="BW107">
        <v>0</v>
      </c>
      <c r="BX107">
        <v>13</v>
      </c>
      <c r="BY107">
        <v>0</v>
      </c>
      <c r="BZ107">
        <v>0</v>
      </c>
      <c r="CA107">
        <v>-31</v>
      </c>
      <c r="CB107">
        <v>0</v>
      </c>
      <c r="CC107">
        <v>0</v>
      </c>
      <c r="CD107">
        <v>0</v>
      </c>
      <c r="CE107">
        <v>9000</v>
      </c>
      <c r="CF107">
        <v>0</v>
      </c>
      <c r="CG107">
        <v>31771</v>
      </c>
      <c r="CH107">
        <v>0</v>
      </c>
      <c r="CI107">
        <v>7557</v>
      </c>
      <c r="CJ107">
        <v>200</v>
      </c>
      <c r="CK107">
        <v>20106</v>
      </c>
    </row>
    <row r="108" spans="1:89" x14ac:dyDescent="0.35">
      <c r="A108" t="s">
        <v>476</v>
      </c>
      <c r="B108">
        <f t="shared" si="21"/>
        <v>6554</v>
      </c>
      <c r="C108">
        <f t="shared" si="22"/>
        <v>161015</v>
      </c>
      <c r="D108">
        <f t="shared" si="23"/>
        <v>1284421</v>
      </c>
      <c r="E108">
        <f t="shared" si="24"/>
        <v>48865</v>
      </c>
      <c r="F108">
        <f t="shared" si="25"/>
        <v>389483</v>
      </c>
      <c r="G108">
        <f t="shared" si="26"/>
        <v>13391</v>
      </c>
      <c r="H108">
        <f t="shared" si="27"/>
        <v>0</v>
      </c>
      <c r="I108">
        <f t="shared" si="28"/>
        <v>42298</v>
      </c>
      <c r="J108">
        <f t="shared" si="29"/>
        <v>2020</v>
      </c>
      <c r="K108">
        <f t="shared" si="30"/>
        <v>151029</v>
      </c>
      <c r="L108">
        <f t="shared" si="31"/>
        <v>47931</v>
      </c>
      <c r="M108">
        <f t="shared" si="32"/>
        <v>92821</v>
      </c>
      <c r="N108">
        <f t="shared" si="33"/>
        <v>280955</v>
      </c>
      <c r="O108">
        <f t="shared" si="34"/>
        <v>55147</v>
      </c>
      <c r="P108">
        <f t="shared" si="35"/>
        <v>1548739</v>
      </c>
      <c r="Q108">
        <f t="shared" si="36"/>
        <v>1217</v>
      </c>
      <c r="R108">
        <f t="shared" si="37"/>
        <v>0</v>
      </c>
      <c r="S108">
        <f t="shared" si="38"/>
        <v>197576</v>
      </c>
      <c r="T108">
        <f t="shared" si="39"/>
        <v>156192</v>
      </c>
      <c r="U108">
        <f t="shared" si="40"/>
        <v>1209069</v>
      </c>
      <c r="V108">
        <f t="shared" si="41"/>
        <v>1451990</v>
      </c>
      <c r="Z108" s="23">
        <v>238147</v>
      </c>
      <c r="AB108">
        <v>0</v>
      </c>
      <c r="AC108">
        <v>5874</v>
      </c>
      <c r="AD108">
        <v>680</v>
      </c>
      <c r="AE108">
        <v>161015</v>
      </c>
      <c r="AF108">
        <v>0</v>
      </c>
      <c r="AG108">
        <v>585037</v>
      </c>
      <c r="AH108">
        <v>209777</v>
      </c>
      <c r="AI108">
        <v>18649</v>
      </c>
      <c r="AJ108">
        <v>19901</v>
      </c>
      <c r="AK108">
        <v>451057</v>
      </c>
      <c r="AL108">
        <v>48865</v>
      </c>
      <c r="AM108">
        <v>0</v>
      </c>
      <c r="AN108">
        <v>0</v>
      </c>
      <c r="AO108">
        <v>52172</v>
      </c>
      <c r="AP108">
        <v>337211</v>
      </c>
      <c r="AQ108">
        <v>100</v>
      </c>
      <c r="AR108">
        <v>0</v>
      </c>
      <c r="AS108">
        <v>13391</v>
      </c>
      <c r="AT108">
        <v>0</v>
      </c>
      <c r="AU108">
        <v>0</v>
      </c>
      <c r="AV108">
        <v>0</v>
      </c>
      <c r="AW108">
        <v>480</v>
      </c>
      <c r="AX108">
        <v>42298</v>
      </c>
      <c r="AY108">
        <v>1540</v>
      </c>
      <c r="AZ108">
        <v>0</v>
      </c>
      <c r="BA108">
        <v>53149</v>
      </c>
      <c r="BB108">
        <v>0</v>
      </c>
      <c r="BC108">
        <v>3500</v>
      </c>
      <c r="BD108">
        <v>0</v>
      </c>
      <c r="BE108">
        <v>16015</v>
      </c>
      <c r="BF108">
        <v>81865</v>
      </c>
      <c r="BG108">
        <v>39618</v>
      </c>
      <c r="BH108">
        <v>0</v>
      </c>
      <c r="BI108">
        <v>0</v>
      </c>
      <c r="BJ108">
        <v>4813</v>
      </c>
      <c r="BK108">
        <v>10200</v>
      </c>
      <c r="BL108">
        <v>36412</v>
      </c>
      <c r="BM108">
        <v>19086</v>
      </c>
      <c r="BN108">
        <v>27123</v>
      </c>
      <c r="BO108">
        <v>48753</v>
      </c>
      <c r="BP108">
        <v>150126</v>
      </c>
      <c r="BQ108">
        <v>82076</v>
      </c>
      <c r="BR108">
        <v>55147</v>
      </c>
      <c r="BS108">
        <v>242500</v>
      </c>
      <c r="BT108">
        <v>20000</v>
      </c>
      <c r="BU108">
        <v>1027638</v>
      </c>
      <c r="BV108">
        <v>0</v>
      </c>
      <c r="BW108">
        <v>258600</v>
      </c>
      <c r="BX108">
        <v>1</v>
      </c>
      <c r="BY108">
        <v>0</v>
      </c>
      <c r="BZ108">
        <v>0</v>
      </c>
      <c r="CA108">
        <v>1217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197576</v>
      </c>
      <c r="CH108">
        <v>1833</v>
      </c>
      <c r="CI108">
        <v>120429</v>
      </c>
      <c r="CJ108">
        <v>3830</v>
      </c>
      <c r="CK108">
        <v>30100</v>
      </c>
    </row>
    <row r="109" spans="1:89" x14ac:dyDescent="0.35">
      <c r="A109" t="s">
        <v>103</v>
      </c>
      <c r="B109">
        <f t="shared" si="21"/>
        <v>43</v>
      </c>
      <c r="C109">
        <f t="shared" si="22"/>
        <v>-6476</v>
      </c>
      <c r="D109">
        <f t="shared" si="23"/>
        <v>59058</v>
      </c>
      <c r="E109">
        <f t="shared" si="24"/>
        <v>483</v>
      </c>
      <c r="F109">
        <f t="shared" si="25"/>
        <v>2085</v>
      </c>
      <c r="G109">
        <f t="shared" si="26"/>
        <v>13</v>
      </c>
      <c r="H109">
        <f t="shared" si="27"/>
        <v>0</v>
      </c>
      <c r="I109">
        <f t="shared" si="28"/>
        <v>257</v>
      </c>
      <c r="J109">
        <f t="shared" si="29"/>
        <v>1395</v>
      </c>
      <c r="K109">
        <f t="shared" si="30"/>
        <v>6914</v>
      </c>
      <c r="L109">
        <f t="shared" si="31"/>
        <v>1118</v>
      </c>
      <c r="M109">
        <f t="shared" si="32"/>
        <v>580</v>
      </c>
      <c r="N109">
        <f t="shared" si="33"/>
        <v>10543</v>
      </c>
      <c r="O109">
        <f t="shared" si="34"/>
        <v>3259</v>
      </c>
      <c r="P109">
        <f t="shared" si="35"/>
        <v>34469</v>
      </c>
      <c r="Q109">
        <f t="shared" si="36"/>
        <v>10</v>
      </c>
      <c r="R109">
        <f t="shared" si="37"/>
        <v>8000</v>
      </c>
      <c r="S109">
        <f t="shared" si="38"/>
        <v>4800</v>
      </c>
      <c r="T109">
        <f t="shared" si="39"/>
        <v>4390</v>
      </c>
      <c r="U109">
        <f t="shared" si="40"/>
        <v>40959</v>
      </c>
      <c r="V109">
        <f t="shared" si="41"/>
        <v>52625</v>
      </c>
      <c r="Z109" s="23">
        <v>14210</v>
      </c>
      <c r="AB109">
        <v>0</v>
      </c>
      <c r="AC109">
        <v>0</v>
      </c>
      <c r="AD109">
        <v>43</v>
      </c>
      <c r="AE109">
        <v>-6476</v>
      </c>
      <c r="AF109">
        <v>0</v>
      </c>
      <c r="AG109">
        <v>20800</v>
      </c>
      <c r="AH109">
        <v>33113</v>
      </c>
      <c r="AI109">
        <v>447</v>
      </c>
      <c r="AJ109">
        <v>390</v>
      </c>
      <c r="AK109">
        <v>4308</v>
      </c>
      <c r="AL109">
        <v>483</v>
      </c>
      <c r="AM109">
        <v>0</v>
      </c>
      <c r="AN109">
        <v>0</v>
      </c>
      <c r="AO109">
        <v>736</v>
      </c>
      <c r="AP109">
        <v>1349</v>
      </c>
      <c r="AQ109">
        <v>0</v>
      </c>
      <c r="AR109">
        <v>0</v>
      </c>
      <c r="AS109">
        <v>13</v>
      </c>
      <c r="AT109">
        <v>0</v>
      </c>
      <c r="AU109">
        <v>0</v>
      </c>
      <c r="AV109">
        <v>0</v>
      </c>
      <c r="AW109">
        <v>0</v>
      </c>
      <c r="AX109">
        <v>257</v>
      </c>
      <c r="AY109">
        <v>0</v>
      </c>
      <c r="AZ109">
        <v>1395</v>
      </c>
      <c r="BA109">
        <v>6870</v>
      </c>
      <c r="BB109">
        <v>0</v>
      </c>
      <c r="BC109">
        <v>0</v>
      </c>
      <c r="BD109">
        <v>0</v>
      </c>
      <c r="BE109">
        <v>-104</v>
      </c>
      <c r="BF109">
        <v>148</v>
      </c>
      <c r="BG109">
        <v>0</v>
      </c>
      <c r="BH109">
        <v>0</v>
      </c>
      <c r="BI109">
        <v>0</v>
      </c>
      <c r="BJ109">
        <v>1118</v>
      </c>
      <c r="BK109">
        <v>0</v>
      </c>
      <c r="BL109">
        <v>0</v>
      </c>
      <c r="BM109">
        <v>532</v>
      </c>
      <c r="BN109">
        <v>48</v>
      </c>
      <c r="BO109">
        <v>3787</v>
      </c>
      <c r="BP109">
        <v>3226</v>
      </c>
      <c r="BQ109">
        <v>3530</v>
      </c>
      <c r="BR109">
        <v>3259</v>
      </c>
      <c r="BS109">
        <v>0</v>
      </c>
      <c r="BT109">
        <v>0</v>
      </c>
      <c r="BU109">
        <v>34469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10</v>
      </c>
      <c r="CB109">
        <v>0</v>
      </c>
      <c r="CC109">
        <v>0</v>
      </c>
      <c r="CD109">
        <v>0</v>
      </c>
      <c r="CE109">
        <v>8000</v>
      </c>
      <c r="CF109">
        <v>0</v>
      </c>
      <c r="CG109">
        <v>4800</v>
      </c>
      <c r="CH109">
        <v>0</v>
      </c>
      <c r="CI109">
        <v>2779</v>
      </c>
      <c r="CJ109">
        <v>82</v>
      </c>
      <c r="CK109">
        <v>1529</v>
      </c>
    </row>
    <row r="110" spans="1:89" x14ac:dyDescent="0.35">
      <c r="A110" t="s">
        <v>104</v>
      </c>
      <c r="B110">
        <f t="shared" si="21"/>
        <v>1632</v>
      </c>
      <c r="C110">
        <f t="shared" si="22"/>
        <v>2774</v>
      </c>
      <c r="D110">
        <f t="shared" si="23"/>
        <v>42275</v>
      </c>
      <c r="E110">
        <f t="shared" si="24"/>
        <v>682</v>
      </c>
      <c r="F110">
        <f t="shared" si="25"/>
        <v>87</v>
      </c>
      <c r="G110">
        <f t="shared" si="26"/>
        <v>5017</v>
      </c>
      <c r="H110">
        <f t="shared" si="27"/>
        <v>0</v>
      </c>
      <c r="I110">
        <f t="shared" si="28"/>
        <v>327</v>
      </c>
      <c r="J110">
        <f t="shared" si="29"/>
        <v>0</v>
      </c>
      <c r="K110">
        <f t="shared" si="30"/>
        <v>6720</v>
      </c>
      <c r="L110">
        <f t="shared" si="31"/>
        <v>10889</v>
      </c>
      <c r="M110">
        <f t="shared" si="32"/>
        <v>2586</v>
      </c>
      <c r="N110">
        <f t="shared" si="33"/>
        <v>16937</v>
      </c>
      <c r="O110">
        <f t="shared" si="34"/>
        <v>9912</v>
      </c>
      <c r="P110">
        <f t="shared" si="35"/>
        <v>32633</v>
      </c>
      <c r="Q110">
        <f t="shared" si="36"/>
        <v>0</v>
      </c>
      <c r="R110">
        <f t="shared" si="37"/>
        <v>0</v>
      </c>
      <c r="S110">
        <f t="shared" si="38"/>
        <v>9416</v>
      </c>
      <c r="T110">
        <f t="shared" si="39"/>
        <v>4091</v>
      </c>
      <c r="U110">
        <f t="shared" si="40"/>
        <v>20841</v>
      </c>
      <c r="V110">
        <f t="shared" si="41"/>
        <v>46681</v>
      </c>
      <c r="Z110" s="23">
        <v>24502</v>
      </c>
      <c r="AB110">
        <v>0</v>
      </c>
      <c r="AC110">
        <v>15</v>
      </c>
      <c r="AD110">
        <v>1617</v>
      </c>
      <c r="AE110">
        <v>2774</v>
      </c>
      <c r="AF110">
        <v>0</v>
      </c>
      <c r="AG110">
        <v>16154</v>
      </c>
      <c r="AH110">
        <v>24127</v>
      </c>
      <c r="AI110">
        <v>0</v>
      </c>
      <c r="AJ110">
        <v>1755</v>
      </c>
      <c r="AK110">
        <v>239</v>
      </c>
      <c r="AL110">
        <v>646</v>
      </c>
      <c r="AM110">
        <v>0</v>
      </c>
      <c r="AN110">
        <v>36</v>
      </c>
      <c r="AO110">
        <v>0</v>
      </c>
      <c r="AP110">
        <v>0</v>
      </c>
      <c r="AQ110">
        <v>87</v>
      </c>
      <c r="AR110">
        <v>0</v>
      </c>
      <c r="AS110">
        <v>5017</v>
      </c>
      <c r="AT110">
        <v>0</v>
      </c>
      <c r="AU110">
        <v>0</v>
      </c>
      <c r="AV110">
        <v>0</v>
      </c>
      <c r="AW110">
        <v>0</v>
      </c>
      <c r="AX110">
        <v>327</v>
      </c>
      <c r="AY110">
        <v>0</v>
      </c>
      <c r="AZ110">
        <v>0</v>
      </c>
      <c r="BA110">
        <v>4382</v>
      </c>
      <c r="BB110">
        <v>0</v>
      </c>
      <c r="BC110">
        <v>0</v>
      </c>
      <c r="BD110">
        <v>0</v>
      </c>
      <c r="BE110">
        <v>264</v>
      </c>
      <c r="BF110">
        <v>2074</v>
      </c>
      <c r="BG110">
        <v>12441</v>
      </c>
      <c r="BH110">
        <v>0</v>
      </c>
      <c r="BI110">
        <v>0</v>
      </c>
      <c r="BJ110">
        <v>-1552</v>
      </c>
      <c r="BK110">
        <v>0</v>
      </c>
      <c r="BL110">
        <v>2216</v>
      </c>
      <c r="BM110">
        <v>292</v>
      </c>
      <c r="BN110">
        <v>78</v>
      </c>
      <c r="BO110">
        <v>7129</v>
      </c>
      <c r="BP110">
        <v>1535</v>
      </c>
      <c r="BQ110">
        <v>8273</v>
      </c>
      <c r="BR110">
        <v>9912</v>
      </c>
      <c r="BS110">
        <v>0</v>
      </c>
      <c r="BT110">
        <v>0</v>
      </c>
      <c r="BU110">
        <v>32633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9416</v>
      </c>
      <c r="CH110">
        <v>0</v>
      </c>
      <c r="CI110">
        <v>1861</v>
      </c>
      <c r="CJ110">
        <v>139</v>
      </c>
      <c r="CK110">
        <v>2091</v>
      </c>
    </row>
    <row r="111" spans="1:89" x14ac:dyDescent="0.35">
      <c r="A111" t="s">
        <v>105</v>
      </c>
      <c r="B111">
        <f t="shared" si="21"/>
        <v>5704</v>
      </c>
      <c r="C111">
        <f t="shared" si="22"/>
        <v>17020</v>
      </c>
      <c r="D111">
        <f t="shared" si="23"/>
        <v>649815</v>
      </c>
      <c r="E111">
        <f t="shared" si="24"/>
        <v>13016</v>
      </c>
      <c r="F111">
        <f t="shared" si="25"/>
        <v>560</v>
      </c>
      <c r="G111">
        <f t="shared" si="26"/>
        <v>11259</v>
      </c>
      <c r="H111">
        <f t="shared" si="27"/>
        <v>4187</v>
      </c>
      <c r="I111">
        <f t="shared" si="28"/>
        <v>0</v>
      </c>
      <c r="J111">
        <f t="shared" si="29"/>
        <v>350</v>
      </c>
      <c r="K111">
        <f t="shared" si="30"/>
        <v>55784</v>
      </c>
      <c r="L111">
        <f t="shared" si="31"/>
        <v>226</v>
      </c>
      <c r="M111">
        <f t="shared" si="32"/>
        <v>46353</v>
      </c>
      <c r="N111">
        <f t="shared" si="33"/>
        <v>263411</v>
      </c>
      <c r="O111">
        <f t="shared" si="34"/>
        <v>23590</v>
      </c>
      <c r="P111">
        <f t="shared" si="35"/>
        <v>390991</v>
      </c>
      <c r="Q111">
        <f t="shared" si="36"/>
        <v>189</v>
      </c>
      <c r="R111">
        <f t="shared" si="37"/>
        <v>6161</v>
      </c>
      <c r="S111">
        <f t="shared" si="38"/>
        <v>39937</v>
      </c>
      <c r="T111">
        <f t="shared" si="39"/>
        <v>79995</v>
      </c>
      <c r="U111">
        <f t="shared" si="40"/>
        <v>398904</v>
      </c>
      <c r="V111">
        <f t="shared" si="41"/>
        <v>672539</v>
      </c>
      <c r="Z111" s="23">
        <v>165396</v>
      </c>
      <c r="AB111">
        <v>0</v>
      </c>
      <c r="AC111">
        <v>1040</v>
      </c>
      <c r="AD111">
        <v>4664</v>
      </c>
      <c r="AE111">
        <v>17020</v>
      </c>
      <c r="AF111">
        <v>1953</v>
      </c>
      <c r="AG111">
        <v>372545</v>
      </c>
      <c r="AH111">
        <v>247630</v>
      </c>
      <c r="AI111">
        <v>0</v>
      </c>
      <c r="AJ111">
        <v>7887</v>
      </c>
      <c r="AK111">
        <v>19800</v>
      </c>
      <c r="AL111">
        <v>13016</v>
      </c>
      <c r="AM111">
        <v>0</v>
      </c>
      <c r="AN111">
        <v>0</v>
      </c>
      <c r="AO111">
        <v>0</v>
      </c>
      <c r="AP111">
        <v>560</v>
      </c>
      <c r="AQ111">
        <v>0</v>
      </c>
      <c r="AR111">
        <v>0</v>
      </c>
      <c r="AS111">
        <v>11259</v>
      </c>
      <c r="AT111">
        <v>0</v>
      </c>
      <c r="AU111">
        <v>0</v>
      </c>
      <c r="AV111">
        <v>4187</v>
      </c>
      <c r="AW111">
        <v>0</v>
      </c>
      <c r="AX111">
        <v>0</v>
      </c>
      <c r="AY111">
        <v>350</v>
      </c>
      <c r="AZ111">
        <v>0</v>
      </c>
      <c r="BA111">
        <v>39664</v>
      </c>
      <c r="BB111">
        <v>0</v>
      </c>
      <c r="BC111">
        <v>0</v>
      </c>
      <c r="BD111">
        <v>0</v>
      </c>
      <c r="BE111">
        <v>4631</v>
      </c>
      <c r="BF111">
        <v>11489</v>
      </c>
      <c r="BG111">
        <v>0</v>
      </c>
      <c r="BH111">
        <v>0</v>
      </c>
      <c r="BI111">
        <v>0</v>
      </c>
      <c r="BJ111">
        <v>226</v>
      </c>
      <c r="BK111">
        <v>13</v>
      </c>
      <c r="BL111">
        <v>14983</v>
      </c>
      <c r="BM111">
        <v>6216</v>
      </c>
      <c r="BN111">
        <v>25141</v>
      </c>
      <c r="BO111">
        <v>55824</v>
      </c>
      <c r="BP111">
        <v>158572</v>
      </c>
      <c r="BQ111">
        <v>49015</v>
      </c>
      <c r="BR111">
        <v>23590</v>
      </c>
      <c r="BS111">
        <v>67</v>
      </c>
      <c r="BT111">
        <v>0</v>
      </c>
      <c r="BU111">
        <v>390924</v>
      </c>
      <c r="BV111">
        <v>0</v>
      </c>
      <c r="BW111">
        <v>0</v>
      </c>
      <c r="BX111">
        <v>0</v>
      </c>
      <c r="BY111">
        <v>0</v>
      </c>
      <c r="BZ111">
        <v>33</v>
      </c>
      <c r="CA111">
        <v>156</v>
      </c>
      <c r="CB111">
        <v>0</v>
      </c>
      <c r="CC111">
        <v>801</v>
      </c>
      <c r="CD111">
        <v>0</v>
      </c>
      <c r="CE111">
        <v>0</v>
      </c>
      <c r="CF111">
        <v>5360</v>
      </c>
      <c r="CG111">
        <v>39937</v>
      </c>
      <c r="CH111">
        <v>159</v>
      </c>
      <c r="CI111">
        <v>45613</v>
      </c>
      <c r="CJ111">
        <v>266</v>
      </c>
      <c r="CK111">
        <v>33957</v>
      </c>
    </row>
    <row r="112" spans="1:89" x14ac:dyDescent="0.35">
      <c r="A112" t="s">
        <v>106</v>
      </c>
      <c r="B112">
        <f t="shared" si="21"/>
        <v>5610</v>
      </c>
      <c r="C112">
        <f t="shared" si="22"/>
        <v>111432</v>
      </c>
      <c r="D112">
        <f t="shared" si="23"/>
        <v>502478</v>
      </c>
      <c r="E112">
        <f t="shared" si="24"/>
        <v>33297</v>
      </c>
      <c r="F112">
        <f t="shared" si="25"/>
        <v>37130</v>
      </c>
      <c r="G112">
        <f t="shared" si="26"/>
        <v>718</v>
      </c>
      <c r="H112">
        <f t="shared" si="27"/>
        <v>39439</v>
      </c>
      <c r="I112">
        <f t="shared" si="28"/>
        <v>101771</v>
      </c>
      <c r="J112">
        <f t="shared" si="29"/>
        <v>5</v>
      </c>
      <c r="K112">
        <f t="shared" si="30"/>
        <v>71137</v>
      </c>
      <c r="L112">
        <f t="shared" si="31"/>
        <v>24</v>
      </c>
      <c r="M112">
        <f t="shared" si="32"/>
        <v>64352</v>
      </c>
      <c r="N112">
        <f t="shared" si="33"/>
        <v>334964</v>
      </c>
      <c r="O112">
        <f t="shared" si="34"/>
        <v>20843</v>
      </c>
      <c r="P112">
        <f t="shared" si="35"/>
        <v>419505</v>
      </c>
      <c r="Q112">
        <f t="shared" si="36"/>
        <v>2580</v>
      </c>
      <c r="R112">
        <f t="shared" si="37"/>
        <v>17759</v>
      </c>
      <c r="S112">
        <f t="shared" si="38"/>
        <v>41054</v>
      </c>
      <c r="T112">
        <f t="shared" si="39"/>
        <v>130689</v>
      </c>
      <c r="U112">
        <f t="shared" si="40"/>
        <v>398787</v>
      </c>
      <c r="V112">
        <f t="shared" si="41"/>
        <v>619520</v>
      </c>
      <c r="Z112" s="23">
        <v>162300</v>
      </c>
      <c r="AB112">
        <v>0</v>
      </c>
      <c r="AC112">
        <v>284</v>
      </c>
      <c r="AD112">
        <v>5326</v>
      </c>
      <c r="AE112">
        <v>111432</v>
      </c>
      <c r="AF112">
        <v>0</v>
      </c>
      <c r="AG112">
        <v>274234</v>
      </c>
      <c r="AH112">
        <v>195822</v>
      </c>
      <c r="AI112">
        <v>0</v>
      </c>
      <c r="AJ112">
        <v>9418</v>
      </c>
      <c r="AK112">
        <v>23004</v>
      </c>
      <c r="AL112">
        <v>33297</v>
      </c>
      <c r="AM112">
        <v>0</v>
      </c>
      <c r="AN112">
        <v>0</v>
      </c>
      <c r="AO112">
        <v>0</v>
      </c>
      <c r="AP112">
        <v>37130</v>
      </c>
      <c r="AQ112">
        <v>0</v>
      </c>
      <c r="AR112">
        <v>0</v>
      </c>
      <c r="AS112">
        <v>718</v>
      </c>
      <c r="AT112">
        <v>0</v>
      </c>
      <c r="AU112">
        <v>500</v>
      </c>
      <c r="AV112">
        <v>38939</v>
      </c>
      <c r="AW112">
        <v>0</v>
      </c>
      <c r="AX112">
        <v>101771</v>
      </c>
      <c r="AY112">
        <v>5</v>
      </c>
      <c r="AZ112">
        <v>0</v>
      </c>
      <c r="BA112">
        <v>41241</v>
      </c>
      <c r="BB112">
        <v>0</v>
      </c>
      <c r="BC112">
        <v>0</v>
      </c>
      <c r="BD112">
        <v>0</v>
      </c>
      <c r="BE112">
        <v>0</v>
      </c>
      <c r="BF112">
        <v>29896</v>
      </c>
      <c r="BG112">
        <v>0</v>
      </c>
      <c r="BH112">
        <v>0</v>
      </c>
      <c r="BI112">
        <v>0</v>
      </c>
      <c r="BJ112">
        <v>24</v>
      </c>
      <c r="BK112">
        <v>0</v>
      </c>
      <c r="BL112">
        <v>26471</v>
      </c>
      <c r="BM112">
        <v>306</v>
      </c>
      <c r="BN112">
        <v>37575</v>
      </c>
      <c r="BO112">
        <v>172295</v>
      </c>
      <c r="BP112">
        <v>128464</v>
      </c>
      <c r="BQ112">
        <v>34205</v>
      </c>
      <c r="BR112">
        <v>20843</v>
      </c>
      <c r="BS112">
        <v>0</v>
      </c>
      <c r="BT112">
        <v>26250</v>
      </c>
      <c r="BU112">
        <v>393255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2580</v>
      </c>
      <c r="CB112">
        <v>0</v>
      </c>
      <c r="CC112">
        <v>0</v>
      </c>
      <c r="CD112">
        <v>0</v>
      </c>
      <c r="CE112">
        <v>0</v>
      </c>
      <c r="CF112">
        <v>17759</v>
      </c>
      <c r="CG112">
        <v>41054</v>
      </c>
      <c r="CH112">
        <v>0</v>
      </c>
      <c r="CI112">
        <v>23768</v>
      </c>
      <c r="CJ112">
        <v>22485</v>
      </c>
      <c r="CK112">
        <v>84436</v>
      </c>
    </row>
    <row r="113" spans="1:89" x14ac:dyDescent="0.35">
      <c r="A113" t="s">
        <v>107</v>
      </c>
      <c r="B113">
        <f t="shared" si="21"/>
        <v>579</v>
      </c>
      <c r="C113">
        <f t="shared" si="22"/>
        <v>10400</v>
      </c>
      <c r="D113">
        <f t="shared" si="23"/>
        <v>77415</v>
      </c>
      <c r="E113">
        <f t="shared" si="24"/>
        <v>676</v>
      </c>
      <c r="F113">
        <f t="shared" si="25"/>
        <v>0</v>
      </c>
      <c r="G113">
        <f t="shared" si="26"/>
        <v>1730</v>
      </c>
      <c r="H113">
        <f t="shared" si="27"/>
        <v>0</v>
      </c>
      <c r="I113">
        <f t="shared" si="28"/>
        <v>5806</v>
      </c>
      <c r="J113">
        <f t="shared" si="29"/>
        <v>18</v>
      </c>
      <c r="K113">
        <f t="shared" si="30"/>
        <v>27258</v>
      </c>
      <c r="L113">
        <f t="shared" si="31"/>
        <v>415</v>
      </c>
      <c r="M113">
        <f t="shared" si="32"/>
        <v>6409</v>
      </c>
      <c r="N113">
        <f t="shared" si="33"/>
        <v>28034</v>
      </c>
      <c r="O113">
        <f t="shared" si="34"/>
        <v>6416</v>
      </c>
      <c r="P113">
        <f t="shared" si="35"/>
        <v>84238</v>
      </c>
      <c r="Q113">
        <f t="shared" si="36"/>
        <v>0</v>
      </c>
      <c r="R113">
        <f t="shared" si="37"/>
        <v>0</v>
      </c>
      <c r="S113">
        <f t="shared" si="38"/>
        <v>5475</v>
      </c>
      <c r="T113">
        <f t="shared" si="39"/>
        <v>6543</v>
      </c>
      <c r="U113">
        <f t="shared" si="40"/>
        <v>60444</v>
      </c>
      <c r="V113">
        <f t="shared" si="41"/>
        <v>88394</v>
      </c>
      <c r="Z113" s="23">
        <v>31041</v>
      </c>
      <c r="AB113">
        <v>0</v>
      </c>
      <c r="AC113">
        <v>0</v>
      </c>
      <c r="AD113">
        <v>579</v>
      </c>
      <c r="AE113">
        <v>10400</v>
      </c>
      <c r="AF113">
        <v>218</v>
      </c>
      <c r="AG113">
        <v>36336</v>
      </c>
      <c r="AH113">
        <v>39850</v>
      </c>
      <c r="AI113">
        <v>445</v>
      </c>
      <c r="AJ113">
        <v>380</v>
      </c>
      <c r="AK113">
        <v>186</v>
      </c>
      <c r="AL113">
        <v>676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1730</v>
      </c>
      <c r="AT113">
        <v>0</v>
      </c>
      <c r="AU113">
        <v>0</v>
      </c>
      <c r="AV113">
        <v>0</v>
      </c>
      <c r="AW113">
        <v>0</v>
      </c>
      <c r="AX113">
        <v>5806</v>
      </c>
      <c r="AY113">
        <v>18</v>
      </c>
      <c r="AZ113">
        <v>0</v>
      </c>
      <c r="BA113">
        <v>5027</v>
      </c>
      <c r="BB113">
        <v>0</v>
      </c>
      <c r="BC113">
        <v>0</v>
      </c>
      <c r="BD113">
        <v>18111</v>
      </c>
      <c r="BE113">
        <v>2120</v>
      </c>
      <c r="BF113">
        <v>2000</v>
      </c>
      <c r="BG113">
        <v>0</v>
      </c>
      <c r="BH113">
        <v>0</v>
      </c>
      <c r="BI113">
        <v>0</v>
      </c>
      <c r="BJ113">
        <v>415</v>
      </c>
      <c r="BK113">
        <v>0</v>
      </c>
      <c r="BL113">
        <v>2489</v>
      </c>
      <c r="BM113">
        <v>8</v>
      </c>
      <c r="BN113">
        <v>3912</v>
      </c>
      <c r="BO113">
        <v>15228</v>
      </c>
      <c r="BP113">
        <v>7857</v>
      </c>
      <c r="BQ113">
        <v>4949</v>
      </c>
      <c r="BR113">
        <v>6416</v>
      </c>
      <c r="BS113">
        <v>0</v>
      </c>
      <c r="BT113">
        <v>0</v>
      </c>
      <c r="BU113">
        <v>82238</v>
      </c>
      <c r="BV113">
        <v>0</v>
      </c>
      <c r="BW113">
        <v>2000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5475</v>
      </c>
      <c r="CH113">
        <v>0</v>
      </c>
      <c r="CI113">
        <v>2900</v>
      </c>
      <c r="CJ113">
        <v>18</v>
      </c>
      <c r="CK113">
        <v>3625</v>
      </c>
    </row>
    <row r="114" spans="1:89" x14ac:dyDescent="0.35">
      <c r="A114" t="s">
        <v>108</v>
      </c>
      <c r="B114">
        <f t="shared" si="21"/>
        <v>10874</v>
      </c>
      <c r="C114">
        <f t="shared" si="22"/>
        <v>25356</v>
      </c>
      <c r="D114">
        <f t="shared" si="23"/>
        <v>157560</v>
      </c>
      <c r="E114">
        <f t="shared" si="24"/>
        <v>13039</v>
      </c>
      <c r="F114">
        <f t="shared" si="25"/>
        <v>214</v>
      </c>
      <c r="G114">
        <f t="shared" si="26"/>
        <v>3601</v>
      </c>
      <c r="H114">
        <f t="shared" si="27"/>
        <v>0</v>
      </c>
      <c r="I114">
        <f t="shared" si="28"/>
        <v>19332</v>
      </c>
      <c r="J114">
        <f t="shared" si="29"/>
        <v>0</v>
      </c>
      <c r="K114">
        <f t="shared" si="30"/>
        <v>20259</v>
      </c>
      <c r="L114">
        <f t="shared" si="31"/>
        <v>17807</v>
      </c>
      <c r="M114">
        <f t="shared" si="32"/>
        <v>6554</v>
      </c>
      <c r="N114">
        <f t="shared" si="33"/>
        <v>121048</v>
      </c>
      <c r="O114">
        <f t="shared" si="34"/>
        <v>25099</v>
      </c>
      <c r="P114">
        <f t="shared" si="35"/>
        <v>99814</v>
      </c>
      <c r="Q114">
        <f t="shared" si="36"/>
        <v>437</v>
      </c>
      <c r="R114">
        <f t="shared" si="37"/>
        <v>0</v>
      </c>
      <c r="S114">
        <f t="shared" si="38"/>
        <v>12148</v>
      </c>
      <c r="T114">
        <f t="shared" si="39"/>
        <v>16006</v>
      </c>
      <c r="U114">
        <f t="shared" si="40"/>
        <v>79970</v>
      </c>
      <c r="V114">
        <f t="shared" si="41"/>
        <v>193790</v>
      </c>
      <c r="Z114" s="23">
        <v>62509</v>
      </c>
      <c r="AB114">
        <v>0</v>
      </c>
      <c r="AC114">
        <v>67</v>
      </c>
      <c r="AD114">
        <v>10807</v>
      </c>
      <c r="AE114">
        <v>25356</v>
      </c>
      <c r="AF114">
        <v>0</v>
      </c>
      <c r="AG114">
        <v>92590</v>
      </c>
      <c r="AH114">
        <v>49891</v>
      </c>
      <c r="AI114">
        <v>1402</v>
      </c>
      <c r="AJ114">
        <v>11415</v>
      </c>
      <c r="AK114">
        <v>2262</v>
      </c>
      <c r="AL114">
        <v>13039</v>
      </c>
      <c r="AM114">
        <v>0</v>
      </c>
      <c r="AN114">
        <v>0</v>
      </c>
      <c r="AO114">
        <v>0</v>
      </c>
      <c r="AP114">
        <v>214</v>
      </c>
      <c r="AQ114">
        <v>0</v>
      </c>
      <c r="AR114">
        <v>0</v>
      </c>
      <c r="AS114">
        <v>3601</v>
      </c>
      <c r="AT114">
        <v>0</v>
      </c>
      <c r="AU114">
        <v>0</v>
      </c>
      <c r="AV114">
        <v>0</v>
      </c>
      <c r="AW114">
        <v>0</v>
      </c>
      <c r="AX114">
        <v>19332</v>
      </c>
      <c r="AY114">
        <v>0</v>
      </c>
      <c r="AZ114">
        <v>0</v>
      </c>
      <c r="BA114">
        <v>7992</v>
      </c>
      <c r="BB114">
        <v>0</v>
      </c>
      <c r="BC114">
        <v>0</v>
      </c>
      <c r="BD114">
        <v>0</v>
      </c>
      <c r="BE114">
        <v>2002</v>
      </c>
      <c r="BF114">
        <v>10265</v>
      </c>
      <c r="BG114">
        <v>15697</v>
      </c>
      <c r="BH114">
        <v>0</v>
      </c>
      <c r="BI114">
        <v>0</v>
      </c>
      <c r="BJ114">
        <v>2110</v>
      </c>
      <c r="BK114">
        <v>0</v>
      </c>
      <c r="BL114">
        <v>2913</v>
      </c>
      <c r="BM114">
        <v>-369</v>
      </c>
      <c r="BN114">
        <v>4010</v>
      </c>
      <c r="BO114">
        <v>70745</v>
      </c>
      <c r="BP114">
        <v>28478</v>
      </c>
      <c r="BQ114">
        <v>21825</v>
      </c>
      <c r="BR114">
        <v>25099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99814</v>
      </c>
      <c r="BY114">
        <v>0</v>
      </c>
      <c r="BZ114">
        <v>0</v>
      </c>
      <c r="CA114">
        <v>437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12148</v>
      </c>
      <c r="CH114">
        <v>0</v>
      </c>
      <c r="CI114">
        <v>5627</v>
      </c>
      <c r="CJ114">
        <v>3004</v>
      </c>
      <c r="CK114">
        <v>7375</v>
      </c>
    </row>
    <row r="115" spans="1:89" x14ac:dyDescent="0.35">
      <c r="A115" t="s">
        <v>109</v>
      </c>
      <c r="B115">
        <f t="shared" si="21"/>
        <v>1629</v>
      </c>
      <c r="C115">
        <f t="shared" si="22"/>
        <v>30606</v>
      </c>
      <c r="D115">
        <f t="shared" si="23"/>
        <v>103379</v>
      </c>
      <c r="E115">
        <f t="shared" si="24"/>
        <v>5125</v>
      </c>
      <c r="F115">
        <f t="shared" si="25"/>
        <v>0</v>
      </c>
      <c r="G115">
        <f t="shared" si="26"/>
        <v>3635</v>
      </c>
      <c r="H115">
        <f t="shared" si="27"/>
        <v>0</v>
      </c>
      <c r="I115">
        <f t="shared" si="28"/>
        <v>88586</v>
      </c>
      <c r="J115">
        <f t="shared" si="29"/>
        <v>113</v>
      </c>
      <c r="K115">
        <f t="shared" si="30"/>
        <v>33772</v>
      </c>
      <c r="L115">
        <f t="shared" si="31"/>
        <v>434</v>
      </c>
      <c r="M115">
        <f t="shared" si="32"/>
        <v>0</v>
      </c>
      <c r="N115">
        <f t="shared" si="33"/>
        <v>94494</v>
      </c>
      <c r="O115">
        <f t="shared" si="34"/>
        <v>18204</v>
      </c>
      <c r="P115">
        <f t="shared" si="35"/>
        <v>114714</v>
      </c>
      <c r="Q115">
        <f t="shared" si="36"/>
        <v>274</v>
      </c>
      <c r="R115">
        <f t="shared" si="37"/>
        <v>0</v>
      </c>
      <c r="S115">
        <f t="shared" si="38"/>
        <v>5672</v>
      </c>
      <c r="T115">
        <f t="shared" si="39"/>
        <v>33919</v>
      </c>
      <c r="U115">
        <f t="shared" si="40"/>
        <v>116738</v>
      </c>
      <c r="V115">
        <f t="shared" si="41"/>
        <v>135614</v>
      </c>
      <c r="Z115" s="23">
        <v>48906</v>
      </c>
      <c r="AB115">
        <v>0</v>
      </c>
      <c r="AC115">
        <v>862</v>
      </c>
      <c r="AD115">
        <v>767</v>
      </c>
      <c r="AE115">
        <v>30606</v>
      </c>
      <c r="AF115">
        <v>2230</v>
      </c>
      <c r="AG115">
        <v>54771</v>
      </c>
      <c r="AH115">
        <v>12773</v>
      </c>
      <c r="AI115">
        <v>959</v>
      </c>
      <c r="AJ115">
        <v>15032</v>
      </c>
      <c r="AK115">
        <v>17614</v>
      </c>
      <c r="AL115">
        <v>5125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3635</v>
      </c>
      <c r="AT115">
        <v>0</v>
      </c>
      <c r="AU115">
        <v>0</v>
      </c>
      <c r="AV115">
        <v>0</v>
      </c>
      <c r="AW115">
        <v>108</v>
      </c>
      <c r="AX115">
        <v>88586</v>
      </c>
      <c r="AY115">
        <v>5</v>
      </c>
      <c r="AZ115">
        <v>0</v>
      </c>
      <c r="BA115">
        <v>9546</v>
      </c>
      <c r="BB115">
        <v>0</v>
      </c>
      <c r="BC115">
        <v>0</v>
      </c>
      <c r="BD115">
        <v>8625</v>
      </c>
      <c r="BE115">
        <v>0</v>
      </c>
      <c r="BF115">
        <v>15601</v>
      </c>
      <c r="BG115">
        <v>0</v>
      </c>
      <c r="BH115">
        <v>0</v>
      </c>
      <c r="BI115">
        <v>0</v>
      </c>
      <c r="BJ115">
        <v>434</v>
      </c>
      <c r="BK115">
        <v>0</v>
      </c>
      <c r="BL115">
        <v>0</v>
      </c>
      <c r="BM115">
        <v>0</v>
      </c>
      <c r="BN115">
        <v>0</v>
      </c>
      <c r="BO115">
        <v>38687</v>
      </c>
      <c r="BP115">
        <v>40468</v>
      </c>
      <c r="BQ115">
        <v>15339</v>
      </c>
      <c r="BR115">
        <v>18204</v>
      </c>
      <c r="BS115">
        <v>0</v>
      </c>
      <c r="BT115">
        <v>0</v>
      </c>
      <c r="BU115">
        <v>114714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274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5672</v>
      </c>
      <c r="CH115">
        <v>0</v>
      </c>
      <c r="CI115">
        <v>17598</v>
      </c>
      <c r="CJ115">
        <v>12374</v>
      </c>
      <c r="CK115">
        <v>3947</v>
      </c>
    </row>
    <row r="116" spans="1:89" x14ac:dyDescent="0.35">
      <c r="A116" t="s">
        <v>110</v>
      </c>
      <c r="B116">
        <f t="shared" si="21"/>
        <v>3033</v>
      </c>
      <c r="C116">
        <f t="shared" si="22"/>
        <v>11702</v>
      </c>
      <c r="D116">
        <f t="shared" si="23"/>
        <v>32503</v>
      </c>
      <c r="E116">
        <f t="shared" si="24"/>
        <v>822</v>
      </c>
      <c r="F116">
        <f t="shared" si="25"/>
        <v>0</v>
      </c>
      <c r="G116">
        <f t="shared" si="26"/>
        <v>36</v>
      </c>
      <c r="H116">
        <f t="shared" si="27"/>
        <v>0</v>
      </c>
      <c r="I116">
        <f t="shared" si="28"/>
        <v>3183</v>
      </c>
      <c r="J116">
        <f t="shared" si="29"/>
        <v>0</v>
      </c>
      <c r="K116">
        <f t="shared" si="30"/>
        <v>4214</v>
      </c>
      <c r="L116">
        <f t="shared" si="31"/>
        <v>258</v>
      </c>
      <c r="M116">
        <f t="shared" si="32"/>
        <v>19203</v>
      </c>
      <c r="N116">
        <f t="shared" si="33"/>
        <v>32337</v>
      </c>
      <c r="O116">
        <f t="shared" si="34"/>
        <v>7360</v>
      </c>
      <c r="P116">
        <f t="shared" si="35"/>
        <v>21375</v>
      </c>
      <c r="Q116">
        <f t="shared" si="36"/>
        <v>1</v>
      </c>
      <c r="R116">
        <f t="shared" si="37"/>
        <v>7567</v>
      </c>
      <c r="S116">
        <f t="shared" si="38"/>
        <v>1977</v>
      </c>
      <c r="T116">
        <f t="shared" si="39"/>
        <v>4336</v>
      </c>
      <c r="U116">
        <f t="shared" si="40"/>
        <v>11545</v>
      </c>
      <c r="V116">
        <f t="shared" si="41"/>
        <v>47238</v>
      </c>
      <c r="Z116" s="23">
        <v>18681</v>
      </c>
      <c r="AB116">
        <v>0</v>
      </c>
      <c r="AC116">
        <v>0</v>
      </c>
      <c r="AD116">
        <v>3033</v>
      </c>
      <c r="AE116">
        <v>11702</v>
      </c>
      <c r="AF116">
        <v>0</v>
      </c>
      <c r="AG116">
        <v>12293</v>
      </c>
      <c r="AH116">
        <v>7253</v>
      </c>
      <c r="AI116">
        <v>335</v>
      </c>
      <c r="AJ116">
        <v>11782</v>
      </c>
      <c r="AK116">
        <v>840</v>
      </c>
      <c r="AL116">
        <v>822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36</v>
      </c>
      <c r="AT116">
        <v>0</v>
      </c>
      <c r="AU116">
        <v>0</v>
      </c>
      <c r="AV116">
        <v>0</v>
      </c>
      <c r="AW116">
        <v>0</v>
      </c>
      <c r="AX116">
        <v>3183</v>
      </c>
      <c r="AY116">
        <v>0</v>
      </c>
      <c r="AZ116">
        <v>0</v>
      </c>
      <c r="BA116">
        <v>3456</v>
      </c>
      <c r="BB116">
        <v>0</v>
      </c>
      <c r="BC116">
        <v>0</v>
      </c>
      <c r="BD116">
        <v>0</v>
      </c>
      <c r="BE116">
        <v>263</v>
      </c>
      <c r="BF116">
        <v>495</v>
      </c>
      <c r="BG116">
        <v>0</v>
      </c>
      <c r="BH116">
        <v>0</v>
      </c>
      <c r="BI116">
        <v>0</v>
      </c>
      <c r="BJ116">
        <v>258</v>
      </c>
      <c r="BK116">
        <v>0</v>
      </c>
      <c r="BL116">
        <v>0</v>
      </c>
      <c r="BM116">
        <v>0</v>
      </c>
      <c r="BN116">
        <v>19203</v>
      </c>
      <c r="BO116">
        <v>11209</v>
      </c>
      <c r="BP116">
        <v>19896</v>
      </c>
      <c r="BQ116">
        <v>1232</v>
      </c>
      <c r="BR116">
        <v>7360</v>
      </c>
      <c r="BS116">
        <v>0</v>
      </c>
      <c r="BT116">
        <v>4000</v>
      </c>
      <c r="BU116">
        <v>17375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1</v>
      </c>
      <c r="CB116">
        <v>0</v>
      </c>
      <c r="CC116">
        <v>0</v>
      </c>
      <c r="CD116">
        <v>0</v>
      </c>
      <c r="CE116">
        <v>5000</v>
      </c>
      <c r="CF116">
        <v>2567</v>
      </c>
      <c r="CG116">
        <v>1977</v>
      </c>
      <c r="CH116">
        <v>0</v>
      </c>
      <c r="CI116">
        <v>740</v>
      </c>
      <c r="CJ116">
        <v>315</v>
      </c>
      <c r="CK116">
        <v>3281</v>
      </c>
    </row>
    <row r="117" spans="1:89" x14ac:dyDescent="0.35">
      <c r="A117" t="s">
        <v>111</v>
      </c>
      <c r="B117">
        <f t="shared" si="21"/>
        <v>141</v>
      </c>
      <c r="C117">
        <f t="shared" si="22"/>
        <v>20170</v>
      </c>
      <c r="D117">
        <f t="shared" si="23"/>
        <v>67301</v>
      </c>
      <c r="E117">
        <f t="shared" si="24"/>
        <v>3919</v>
      </c>
      <c r="F117">
        <f t="shared" si="25"/>
        <v>340</v>
      </c>
      <c r="G117">
        <f t="shared" si="26"/>
        <v>238</v>
      </c>
      <c r="H117">
        <f t="shared" si="27"/>
        <v>0</v>
      </c>
      <c r="I117">
        <f t="shared" si="28"/>
        <v>1179</v>
      </c>
      <c r="J117">
        <f t="shared" si="29"/>
        <v>0</v>
      </c>
      <c r="K117">
        <f t="shared" si="30"/>
        <v>10353</v>
      </c>
      <c r="L117">
        <f t="shared" si="31"/>
        <v>408</v>
      </c>
      <c r="M117">
        <f t="shared" si="32"/>
        <v>5530</v>
      </c>
      <c r="N117">
        <f t="shared" si="33"/>
        <v>38319</v>
      </c>
      <c r="O117">
        <f t="shared" si="34"/>
        <v>10221</v>
      </c>
      <c r="P117">
        <f t="shared" si="35"/>
        <v>51667</v>
      </c>
      <c r="Q117">
        <f t="shared" si="36"/>
        <v>25</v>
      </c>
      <c r="R117">
        <f t="shared" si="37"/>
        <v>0</v>
      </c>
      <c r="S117">
        <f t="shared" si="38"/>
        <v>4385</v>
      </c>
      <c r="T117">
        <f t="shared" si="39"/>
        <v>4962</v>
      </c>
      <c r="U117">
        <f t="shared" si="40"/>
        <v>44170</v>
      </c>
      <c r="V117">
        <f t="shared" si="41"/>
        <v>87612</v>
      </c>
      <c r="Z117" s="23">
        <v>16188</v>
      </c>
      <c r="AB117">
        <v>0</v>
      </c>
      <c r="AC117">
        <v>141</v>
      </c>
      <c r="AD117">
        <v>0</v>
      </c>
      <c r="AE117">
        <v>20170</v>
      </c>
      <c r="AF117">
        <v>0</v>
      </c>
      <c r="AG117">
        <v>28675</v>
      </c>
      <c r="AH117">
        <v>33958</v>
      </c>
      <c r="AI117">
        <v>193</v>
      </c>
      <c r="AJ117">
        <v>755</v>
      </c>
      <c r="AK117">
        <v>3720</v>
      </c>
      <c r="AL117">
        <v>3919</v>
      </c>
      <c r="AM117">
        <v>0</v>
      </c>
      <c r="AN117">
        <v>0</v>
      </c>
      <c r="AO117">
        <v>0</v>
      </c>
      <c r="AP117">
        <v>90</v>
      </c>
      <c r="AQ117">
        <v>250</v>
      </c>
      <c r="AR117">
        <v>0</v>
      </c>
      <c r="AS117">
        <v>238</v>
      </c>
      <c r="AT117">
        <v>0</v>
      </c>
      <c r="AU117">
        <v>0</v>
      </c>
      <c r="AV117">
        <v>0</v>
      </c>
      <c r="AW117">
        <v>0</v>
      </c>
      <c r="AX117">
        <v>1179</v>
      </c>
      <c r="AY117">
        <v>0</v>
      </c>
      <c r="AZ117">
        <v>0</v>
      </c>
      <c r="BA117">
        <v>3565</v>
      </c>
      <c r="BB117">
        <v>0</v>
      </c>
      <c r="BC117">
        <v>0</v>
      </c>
      <c r="BD117">
        <v>4489</v>
      </c>
      <c r="BE117">
        <v>0</v>
      </c>
      <c r="BF117">
        <v>2299</v>
      </c>
      <c r="BG117">
        <v>0</v>
      </c>
      <c r="BH117">
        <v>0</v>
      </c>
      <c r="BI117">
        <v>0</v>
      </c>
      <c r="BJ117">
        <v>408</v>
      </c>
      <c r="BK117">
        <v>0</v>
      </c>
      <c r="BL117">
        <v>1821</v>
      </c>
      <c r="BM117">
        <v>2415</v>
      </c>
      <c r="BN117">
        <v>1294</v>
      </c>
      <c r="BO117">
        <v>10799</v>
      </c>
      <c r="BP117">
        <v>20107</v>
      </c>
      <c r="BQ117">
        <v>7413</v>
      </c>
      <c r="BR117">
        <v>10221</v>
      </c>
      <c r="BS117">
        <v>0</v>
      </c>
      <c r="BT117">
        <v>0</v>
      </c>
      <c r="BU117">
        <v>51667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25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4385</v>
      </c>
      <c r="CH117">
        <v>0</v>
      </c>
      <c r="CI117">
        <v>1568</v>
      </c>
      <c r="CJ117">
        <v>561</v>
      </c>
      <c r="CK117">
        <v>2833</v>
      </c>
    </row>
    <row r="118" spans="1:89" x14ac:dyDescent="0.35">
      <c r="A118" t="s">
        <v>112</v>
      </c>
      <c r="B118">
        <f t="shared" si="21"/>
        <v>525</v>
      </c>
      <c r="C118">
        <f t="shared" si="22"/>
        <v>982</v>
      </c>
      <c r="D118">
        <f t="shared" si="23"/>
        <v>31934</v>
      </c>
      <c r="E118">
        <f t="shared" si="24"/>
        <v>1722</v>
      </c>
      <c r="F118">
        <f t="shared" si="25"/>
        <v>1045</v>
      </c>
      <c r="G118">
        <f t="shared" si="26"/>
        <v>7907</v>
      </c>
      <c r="H118">
        <f t="shared" si="27"/>
        <v>0</v>
      </c>
      <c r="I118">
        <f t="shared" si="28"/>
        <v>1374</v>
      </c>
      <c r="J118">
        <f t="shared" si="29"/>
        <v>0</v>
      </c>
      <c r="K118">
        <f t="shared" si="30"/>
        <v>9429</v>
      </c>
      <c r="L118">
        <f t="shared" si="31"/>
        <v>9204</v>
      </c>
      <c r="M118">
        <f t="shared" si="32"/>
        <v>3826</v>
      </c>
      <c r="N118">
        <f t="shared" si="33"/>
        <v>10776</v>
      </c>
      <c r="O118">
        <f t="shared" si="34"/>
        <v>2966</v>
      </c>
      <c r="P118">
        <f t="shared" si="35"/>
        <v>43971</v>
      </c>
      <c r="Q118">
        <f t="shared" si="36"/>
        <v>0</v>
      </c>
      <c r="R118">
        <f t="shared" si="37"/>
        <v>0</v>
      </c>
      <c r="S118">
        <f t="shared" si="38"/>
        <v>2289</v>
      </c>
      <c r="T118">
        <f t="shared" si="39"/>
        <v>7945</v>
      </c>
      <c r="U118">
        <f t="shared" si="40"/>
        <v>22794</v>
      </c>
      <c r="V118">
        <f t="shared" si="41"/>
        <v>33441</v>
      </c>
      <c r="Z118" s="23">
        <v>12563</v>
      </c>
      <c r="AB118">
        <v>0</v>
      </c>
      <c r="AC118">
        <v>0</v>
      </c>
      <c r="AD118">
        <v>525</v>
      </c>
      <c r="AE118">
        <v>982</v>
      </c>
      <c r="AF118">
        <v>1334</v>
      </c>
      <c r="AG118">
        <v>7675</v>
      </c>
      <c r="AH118">
        <v>20065</v>
      </c>
      <c r="AI118">
        <v>258</v>
      </c>
      <c r="AJ118">
        <v>841</v>
      </c>
      <c r="AK118">
        <v>1761</v>
      </c>
      <c r="AL118">
        <v>1677</v>
      </c>
      <c r="AM118">
        <v>20</v>
      </c>
      <c r="AN118">
        <v>25</v>
      </c>
      <c r="AO118">
        <v>0</v>
      </c>
      <c r="AP118">
        <v>1045</v>
      </c>
      <c r="AQ118">
        <v>0</v>
      </c>
      <c r="AR118">
        <v>0</v>
      </c>
      <c r="AS118">
        <v>7907</v>
      </c>
      <c r="AT118">
        <v>0</v>
      </c>
      <c r="AU118">
        <v>0</v>
      </c>
      <c r="AV118">
        <v>0</v>
      </c>
      <c r="AW118">
        <v>0</v>
      </c>
      <c r="AX118">
        <v>1374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3505</v>
      </c>
      <c r="BE118">
        <v>0</v>
      </c>
      <c r="BF118">
        <v>5924</v>
      </c>
      <c r="BG118">
        <v>9000</v>
      </c>
      <c r="BH118">
        <v>0</v>
      </c>
      <c r="BI118">
        <v>0</v>
      </c>
      <c r="BJ118">
        <v>204</v>
      </c>
      <c r="BK118">
        <v>0</v>
      </c>
      <c r="BL118">
        <v>1601</v>
      </c>
      <c r="BM118">
        <v>41</v>
      </c>
      <c r="BN118">
        <v>2184</v>
      </c>
      <c r="BO118">
        <v>7347</v>
      </c>
      <c r="BP118">
        <v>3081</v>
      </c>
      <c r="BQ118">
        <v>348</v>
      </c>
      <c r="BR118">
        <v>2966</v>
      </c>
      <c r="BS118">
        <v>0</v>
      </c>
      <c r="BT118">
        <v>0</v>
      </c>
      <c r="BU118">
        <v>43971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2289</v>
      </c>
      <c r="CH118">
        <v>0</v>
      </c>
      <c r="CI118">
        <v>5006</v>
      </c>
      <c r="CJ118">
        <v>1673</v>
      </c>
      <c r="CK118">
        <v>1266</v>
      </c>
    </row>
    <row r="119" spans="1:89" x14ac:dyDescent="0.35">
      <c r="A119" t="s">
        <v>113</v>
      </c>
      <c r="B119">
        <f t="shared" si="21"/>
        <v>650</v>
      </c>
      <c r="C119">
        <f t="shared" si="22"/>
        <v>4487</v>
      </c>
      <c r="D119">
        <f t="shared" si="23"/>
        <v>73918</v>
      </c>
      <c r="E119">
        <f t="shared" si="24"/>
        <v>19</v>
      </c>
      <c r="F119">
        <f t="shared" si="25"/>
        <v>123</v>
      </c>
      <c r="G119">
        <f t="shared" si="26"/>
        <v>3917</v>
      </c>
      <c r="H119">
        <f t="shared" si="27"/>
        <v>0</v>
      </c>
      <c r="I119">
        <f t="shared" si="28"/>
        <v>-1126</v>
      </c>
      <c r="J119">
        <f t="shared" si="29"/>
        <v>0</v>
      </c>
      <c r="K119">
        <f t="shared" si="30"/>
        <v>5145</v>
      </c>
      <c r="L119">
        <f t="shared" si="31"/>
        <v>1211</v>
      </c>
      <c r="M119">
        <f t="shared" si="32"/>
        <v>12163</v>
      </c>
      <c r="N119">
        <f t="shared" si="33"/>
        <v>58406</v>
      </c>
      <c r="O119">
        <f t="shared" si="34"/>
        <v>5406</v>
      </c>
      <c r="P119">
        <f t="shared" si="35"/>
        <v>18550</v>
      </c>
      <c r="Q119">
        <f t="shared" si="36"/>
        <v>64</v>
      </c>
      <c r="R119">
        <f t="shared" si="37"/>
        <v>3520</v>
      </c>
      <c r="S119">
        <f t="shared" si="38"/>
        <v>6999</v>
      </c>
      <c r="T119">
        <f t="shared" si="39"/>
        <v>7562</v>
      </c>
      <c r="U119">
        <f t="shared" si="40"/>
        <v>14136</v>
      </c>
      <c r="V119">
        <f t="shared" si="41"/>
        <v>79055</v>
      </c>
      <c r="Z119" s="23">
        <v>39431</v>
      </c>
      <c r="AB119">
        <v>0</v>
      </c>
      <c r="AC119">
        <v>650</v>
      </c>
      <c r="AD119">
        <v>0</v>
      </c>
      <c r="AE119">
        <v>4487</v>
      </c>
      <c r="AF119">
        <v>0</v>
      </c>
      <c r="AG119">
        <v>48777</v>
      </c>
      <c r="AH119">
        <v>18120</v>
      </c>
      <c r="AI119">
        <v>0</v>
      </c>
      <c r="AJ119">
        <v>5564</v>
      </c>
      <c r="AK119">
        <v>1457</v>
      </c>
      <c r="AL119">
        <v>0</v>
      </c>
      <c r="AM119">
        <v>0</v>
      </c>
      <c r="AN119">
        <v>19</v>
      </c>
      <c r="AO119">
        <v>0</v>
      </c>
      <c r="AP119">
        <v>0</v>
      </c>
      <c r="AQ119">
        <v>123</v>
      </c>
      <c r="AR119">
        <v>0</v>
      </c>
      <c r="AS119">
        <v>3917</v>
      </c>
      <c r="AT119">
        <v>0</v>
      </c>
      <c r="AU119">
        <v>0</v>
      </c>
      <c r="AV119">
        <v>0</v>
      </c>
      <c r="AW119">
        <v>0</v>
      </c>
      <c r="AX119">
        <v>-1126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3469</v>
      </c>
      <c r="BE119">
        <v>0</v>
      </c>
      <c r="BF119">
        <v>1676</v>
      </c>
      <c r="BG119">
        <v>0</v>
      </c>
      <c r="BH119">
        <v>0</v>
      </c>
      <c r="BI119">
        <v>0</v>
      </c>
      <c r="BJ119">
        <v>1211</v>
      </c>
      <c r="BK119">
        <v>0</v>
      </c>
      <c r="BL119">
        <v>9012</v>
      </c>
      <c r="BM119">
        <v>0</v>
      </c>
      <c r="BN119">
        <v>3151</v>
      </c>
      <c r="BO119">
        <v>25362</v>
      </c>
      <c r="BP119">
        <v>33044</v>
      </c>
      <c r="BQ119">
        <v>0</v>
      </c>
      <c r="BR119">
        <v>5406</v>
      </c>
      <c r="BS119">
        <v>0</v>
      </c>
      <c r="BT119">
        <v>0</v>
      </c>
      <c r="BU119">
        <v>15833</v>
      </c>
      <c r="BV119">
        <v>0</v>
      </c>
      <c r="BW119">
        <v>2100</v>
      </c>
      <c r="BX119">
        <v>617</v>
      </c>
      <c r="BY119">
        <v>0</v>
      </c>
      <c r="BZ119">
        <v>0</v>
      </c>
      <c r="CA119">
        <v>64</v>
      </c>
      <c r="CB119">
        <v>0</v>
      </c>
      <c r="CC119">
        <v>0</v>
      </c>
      <c r="CD119">
        <v>0</v>
      </c>
      <c r="CE119">
        <v>0</v>
      </c>
      <c r="CF119">
        <v>3520</v>
      </c>
      <c r="CG119">
        <v>6999</v>
      </c>
      <c r="CH119">
        <v>0</v>
      </c>
      <c r="CI119">
        <v>4234</v>
      </c>
      <c r="CJ119">
        <v>0</v>
      </c>
      <c r="CK119">
        <v>3328</v>
      </c>
    </row>
    <row r="120" spans="1:89" x14ac:dyDescent="0.35">
      <c r="A120" t="s">
        <v>114</v>
      </c>
      <c r="B120">
        <f t="shared" si="21"/>
        <v>29</v>
      </c>
      <c r="C120">
        <f t="shared" si="22"/>
        <v>2398</v>
      </c>
      <c r="D120">
        <f t="shared" si="23"/>
        <v>57159</v>
      </c>
      <c r="E120">
        <f t="shared" si="24"/>
        <v>3026</v>
      </c>
      <c r="F120">
        <f t="shared" si="25"/>
        <v>1479</v>
      </c>
      <c r="G120">
        <f t="shared" si="26"/>
        <v>563</v>
      </c>
      <c r="H120">
        <f t="shared" si="27"/>
        <v>0</v>
      </c>
      <c r="I120">
        <f t="shared" si="28"/>
        <v>0</v>
      </c>
      <c r="J120">
        <f t="shared" si="29"/>
        <v>1</v>
      </c>
      <c r="K120">
        <f t="shared" si="30"/>
        <v>28075</v>
      </c>
      <c r="L120">
        <f t="shared" si="31"/>
        <v>1090</v>
      </c>
      <c r="M120">
        <f t="shared" si="32"/>
        <v>3491</v>
      </c>
      <c r="N120">
        <f t="shared" si="33"/>
        <v>60363</v>
      </c>
      <c r="O120">
        <f t="shared" si="34"/>
        <v>13120</v>
      </c>
      <c r="P120">
        <f t="shared" si="35"/>
        <v>11328</v>
      </c>
      <c r="Q120">
        <f t="shared" si="36"/>
        <v>200</v>
      </c>
      <c r="R120">
        <f t="shared" si="37"/>
        <v>2469</v>
      </c>
      <c r="S120">
        <f t="shared" si="38"/>
        <v>4336</v>
      </c>
      <c r="T120">
        <f t="shared" si="39"/>
        <v>5495</v>
      </c>
      <c r="U120">
        <f t="shared" si="40"/>
        <v>-10870</v>
      </c>
      <c r="V120">
        <f t="shared" si="41"/>
        <v>59586</v>
      </c>
      <c r="Z120" s="23">
        <v>27778</v>
      </c>
      <c r="AB120">
        <v>0</v>
      </c>
      <c r="AC120">
        <v>29</v>
      </c>
      <c r="AD120">
        <v>0</v>
      </c>
      <c r="AE120">
        <v>2398</v>
      </c>
      <c r="AF120">
        <v>1143</v>
      </c>
      <c r="AG120">
        <v>13629</v>
      </c>
      <c r="AH120">
        <v>40717</v>
      </c>
      <c r="AI120">
        <v>507</v>
      </c>
      <c r="AJ120">
        <v>354</v>
      </c>
      <c r="AK120">
        <v>809</v>
      </c>
      <c r="AL120">
        <v>3026</v>
      </c>
      <c r="AM120">
        <v>0</v>
      </c>
      <c r="AN120">
        <v>0</v>
      </c>
      <c r="AO120">
        <v>32</v>
      </c>
      <c r="AP120">
        <v>1447</v>
      </c>
      <c r="AQ120">
        <v>0</v>
      </c>
      <c r="AR120">
        <v>0</v>
      </c>
      <c r="AS120">
        <v>563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1</v>
      </c>
      <c r="AZ120">
        <v>0</v>
      </c>
      <c r="BA120">
        <v>22031</v>
      </c>
      <c r="BB120">
        <v>0</v>
      </c>
      <c r="BC120">
        <v>0</v>
      </c>
      <c r="BD120">
        <v>0</v>
      </c>
      <c r="BE120">
        <v>91</v>
      </c>
      <c r="BF120">
        <v>5953</v>
      </c>
      <c r="BG120">
        <v>0</v>
      </c>
      <c r="BH120">
        <v>0</v>
      </c>
      <c r="BI120">
        <v>0</v>
      </c>
      <c r="BJ120">
        <v>1090</v>
      </c>
      <c r="BK120">
        <v>0</v>
      </c>
      <c r="BL120">
        <v>2178</v>
      </c>
      <c r="BM120">
        <v>774</v>
      </c>
      <c r="BN120">
        <v>539</v>
      </c>
      <c r="BO120">
        <v>19751</v>
      </c>
      <c r="BP120">
        <v>36854</v>
      </c>
      <c r="BQ120">
        <v>3758</v>
      </c>
      <c r="BR120">
        <v>13120</v>
      </c>
      <c r="BS120">
        <v>0</v>
      </c>
      <c r="BT120">
        <v>0</v>
      </c>
      <c r="BU120">
        <v>11328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200</v>
      </c>
      <c r="CB120">
        <v>0</v>
      </c>
      <c r="CC120">
        <v>0</v>
      </c>
      <c r="CD120">
        <v>0</v>
      </c>
      <c r="CE120">
        <v>0</v>
      </c>
      <c r="CF120">
        <v>2469</v>
      </c>
      <c r="CG120">
        <v>4336</v>
      </c>
      <c r="CH120">
        <v>0</v>
      </c>
      <c r="CI120">
        <v>1762</v>
      </c>
      <c r="CJ120">
        <v>839</v>
      </c>
      <c r="CK120">
        <v>2894</v>
      </c>
    </row>
    <row r="121" spans="1:89" x14ac:dyDescent="0.35">
      <c r="A121" t="s">
        <v>115</v>
      </c>
      <c r="B121">
        <f t="shared" si="21"/>
        <v>0</v>
      </c>
      <c r="C121">
        <f t="shared" si="22"/>
        <v>6229</v>
      </c>
      <c r="D121">
        <f t="shared" si="23"/>
        <v>55318</v>
      </c>
      <c r="E121">
        <f t="shared" si="24"/>
        <v>66</v>
      </c>
      <c r="F121">
        <f t="shared" si="25"/>
        <v>475</v>
      </c>
      <c r="G121">
        <f t="shared" si="26"/>
        <v>1123</v>
      </c>
      <c r="H121">
        <f t="shared" si="27"/>
        <v>1319</v>
      </c>
      <c r="I121">
        <f t="shared" si="28"/>
        <v>1383</v>
      </c>
      <c r="J121">
        <f t="shared" si="29"/>
        <v>0</v>
      </c>
      <c r="K121">
        <f t="shared" si="30"/>
        <v>6177</v>
      </c>
      <c r="L121">
        <f t="shared" si="31"/>
        <v>10835</v>
      </c>
      <c r="M121">
        <f t="shared" si="32"/>
        <v>7282</v>
      </c>
      <c r="N121">
        <f t="shared" si="33"/>
        <v>30970</v>
      </c>
      <c r="O121">
        <f t="shared" si="34"/>
        <v>8695</v>
      </c>
      <c r="P121">
        <f t="shared" si="35"/>
        <v>45115</v>
      </c>
      <c r="Q121">
        <f t="shared" si="36"/>
        <v>0</v>
      </c>
      <c r="R121">
        <f t="shared" si="37"/>
        <v>-100</v>
      </c>
      <c r="S121">
        <f t="shared" si="38"/>
        <v>2391</v>
      </c>
      <c r="T121">
        <f t="shared" si="39"/>
        <v>3126</v>
      </c>
      <c r="U121">
        <f t="shared" si="40"/>
        <v>23321</v>
      </c>
      <c r="V121">
        <f t="shared" si="41"/>
        <v>61547</v>
      </c>
      <c r="Z121" s="23">
        <v>19214</v>
      </c>
      <c r="AB121">
        <v>0</v>
      </c>
      <c r="AC121">
        <v>0</v>
      </c>
      <c r="AD121">
        <v>0</v>
      </c>
      <c r="AE121">
        <v>6229</v>
      </c>
      <c r="AF121">
        <v>14</v>
      </c>
      <c r="AG121">
        <v>30009</v>
      </c>
      <c r="AH121">
        <v>22963</v>
      </c>
      <c r="AI121">
        <v>185</v>
      </c>
      <c r="AJ121">
        <v>465</v>
      </c>
      <c r="AK121">
        <v>1682</v>
      </c>
      <c r="AL121">
        <v>6</v>
      </c>
      <c r="AM121">
        <v>0</v>
      </c>
      <c r="AN121">
        <v>60</v>
      </c>
      <c r="AO121">
        <v>0</v>
      </c>
      <c r="AP121">
        <v>0</v>
      </c>
      <c r="AQ121">
        <v>475</v>
      </c>
      <c r="AR121">
        <v>0</v>
      </c>
      <c r="AS121">
        <v>1123</v>
      </c>
      <c r="AT121">
        <v>0</v>
      </c>
      <c r="AU121">
        <v>0</v>
      </c>
      <c r="AV121">
        <v>1319</v>
      </c>
      <c r="AW121">
        <v>0</v>
      </c>
      <c r="AX121">
        <v>1383</v>
      </c>
      <c r="AY121">
        <v>0</v>
      </c>
      <c r="AZ121">
        <v>0</v>
      </c>
      <c r="BA121">
        <v>162</v>
      </c>
      <c r="BB121">
        <v>0</v>
      </c>
      <c r="BC121">
        <v>0</v>
      </c>
      <c r="BD121">
        <v>0</v>
      </c>
      <c r="BE121">
        <v>0</v>
      </c>
      <c r="BF121">
        <v>6015</v>
      </c>
      <c r="BG121">
        <v>0</v>
      </c>
      <c r="BH121">
        <v>0</v>
      </c>
      <c r="BI121">
        <v>0</v>
      </c>
      <c r="BJ121">
        <v>10835</v>
      </c>
      <c r="BK121">
        <v>0</v>
      </c>
      <c r="BL121">
        <v>0</v>
      </c>
      <c r="BM121">
        <v>0</v>
      </c>
      <c r="BN121">
        <v>7282</v>
      </c>
      <c r="BO121">
        <v>11143</v>
      </c>
      <c r="BP121">
        <v>14677</v>
      </c>
      <c r="BQ121">
        <v>5150</v>
      </c>
      <c r="BR121">
        <v>8695</v>
      </c>
      <c r="BS121">
        <v>0</v>
      </c>
      <c r="BT121">
        <v>0</v>
      </c>
      <c r="BU121">
        <v>45115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-100</v>
      </c>
      <c r="CG121">
        <v>2391</v>
      </c>
      <c r="CH121">
        <v>0</v>
      </c>
      <c r="CI121">
        <v>0</v>
      </c>
      <c r="CJ121">
        <v>0</v>
      </c>
      <c r="CK121">
        <v>3126</v>
      </c>
    </row>
    <row r="122" spans="1:89" x14ac:dyDescent="0.35">
      <c r="A122" t="s">
        <v>116</v>
      </c>
      <c r="B122">
        <f t="shared" si="21"/>
        <v>14954</v>
      </c>
      <c r="C122">
        <f t="shared" si="22"/>
        <v>6005</v>
      </c>
      <c r="D122">
        <f t="shared" si="23"/>
        <v>112074</v>
      </c>
      <c r="E122">
        <f t="shared" si="24"/>
        <v>12281</v>
      </c>
      <c r="F122">
        <f t="shared" si="25"/>
        <v>0</v>
      </c>
      <c r="G122">
        <f t="shared" si="26"/>
        <v>201</v>
      </c>
      <c r="H122">
        <f t="shared" si="27"/>
        <v>0</v>
      </c>
      <c r="I122">
        <f t="shared" si="28"/>
        <v>13815</v>
      </c>
      <c r="J122">
        <f t="shared" si="29"/>
        <v>11</v>
      </c>
      <c r="K122">
        <f t="shared" si="30"/>
        <v>54802</v>
      </c>
      <c r="L122">
        <f t="shared" si="31"/>
        <v>1468</v>
      </c>
      <c r="M122">
        <f t="shared" si="32"/>
        <v>10700</v>
      </c>
      <c r="N122">
        <f t="shared" si="33"/>
        <v>63758</v>
      </c>
      <c r="O122">
        <f t="shared" si="34"/>
        <v>24356</v>
      </c>
      <c r="P122">
        <f t="shared" si="35"/>
        <v>108967</v>
      </c>
      <c r="Q122">
        <f t="shared" si="36"/>
        <v>12</v>
      </c>
      <c r="R122">
        <f t="shared" si="37"/>
        <v>0</v>
      </c>
      <c r="S122">
        <f t="shared" si="38"/>
        <v>7045</v>
      </c>
      <c r="T122">
        <f t="shared" si="39"/>
        <v>22174</v>
      </c>
      <c r="U122">
        <f t="shared" si="40"/>
        <v>71027</v>
      </c>
      <c r="V122">
        <f t="shared" si="41"/>
        <v>133033</v>
      </c>
      <c r="Z122" s="23">
        <v>51637</v>
      </c>
      <c r="AB122">
        <v>0</v>
      </c>
      <c r="AC122">
        <v>0</v>
      </c>
      <c r="AD122">
        <v>14954</v>
      </c>
      <c r="AE122">
        <v>6005</v>
      </c>
      <c r="AF122">
        <v>99</v>
      </c>
      <c r="AG122">
        <v>49378</v>
      </c>
      <c r="AH122">
        <v>56501</v>
      </c>
      <c r="AI122">
        <v>1861</v>
      </c>
      <c r="AJ122">
        <v>2703</v>
      </c>
      <c r="AK122">
        <v>1532</v>
      </c>
      <c r="AL122">
        <v>12281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201</v>
      </c>
      <c r="AT122">
        <v>0</v>
      </c>
      <c r="AU122">
        <v>0</v>
      </c>
      <c r="AV122">
        <v>0</v>
      </c>
      <c r="AW122">
        <v>0</v>
      </c>
      <c r="AX122">
        <v>13815</v>
      </c>
      <c r="AY122">
        <v>11</v>
      </c>
      <c r="AZ122">
        <v>0</v>
      </c>
      <c r="BA122">
        <v>10461</v>
      </c>
      <c r="BB122">
        <v>0</v>
      </c>
      <c r="BC122">
        <v>0</v>
      </c>
      <c r="BD122">
        <v>41256</v>
      </c>
      <c r="BE122">
        <v>0</v>
      </c>
      <c r="BF122">
        <v>3085</v>
      </c>
      <c r="BG122">
        <v>0</v>
      </c>
      <c r="BH122">
        <v>0</v>
      </c>
      <c r="BI122">
        <v>0</v>
      </c>
      <c r="BJ122">
        <v>1468</v>
      </c>
      <c r="BK122">
        <v>0</v>
      </c>
      <c r="BL122">
        <v>1157</v>
      </c>
      <c r="BM122">
        <v>373</v>
      </c>
      <c r="BN122">
        <v>9170</v>
      </c>
      <c r="BO122">
        <v>56635</v>
      </c>
      <c r="BP122">
        <v>2186</v>
      </c>
      <c r="BQ122">
        <v>4937</v>
      </c>
      <c r="BR122">
        <v>24356</v>
      </c>
      <c r="BS122">
        <v>0</v>
      </c>
      <c r="BT122">
        <v>0</v>
      </c>
      <c r="BU122">
        <v>108967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12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7045</v>
      </c>
      <c r="CH122">
        <v>0</v>
      </c>
      <c r="CI122">
        <v>5328</v>
      </c>
      <c r="CJ122">
        <v>4986</v>
      </c>
      <c r="CK122">
        <v>11860</v>
      </c>
    </row>
    <row r="123" spans="1:89" x14ac:dyDescent="0.35">
      <c r="A123" t="s">
        <v>117</v>
      </c>
      <c r="B123">
        <f t="shared" si="21"/>
        <v>27320</v>
      </c>
      <c r="C123">
        <f t="shared" si="22"/>
        <v>19493</v>
      </c>
      <c r="D123">
        <f t="shared" si="23"/>
        <v>397793</v>
      </c>
      <c r="E123">
        <f t="shared" si="24"/>
        <v>2295</v>
      </c>
      <c r="F123">
        <f t="shared" si="25"/>
        <v>1381</v>
      </c>
      <c r="G123">
        <f t="shared" si="26"/>
        <v>26895</v>
      </c>
      <c r="H123">
        <f t="shared" si="27"/>
        <v>0</v>
      </c>
      <c r="I123">
        <f t="shared" si="28"/>
        <v>12532</v>
      </c>
      <c r="J123">
        <f t="shared" si="29"/>
        <v>2</v>
      </c>
      <c r="K123">
        <f t="shared" si="30"/>
        <v>25214</v>
      </c>
      <c r="L123">
        <f t="shared" si="31"/>
        <v>17097</v>
      </c>
      <c r="M123">
        <f t="shared" si="32"/>
        <v>18297</v>
      </c>
      <c r="N123">
        <f t="shared" si="33"/>
        <v>70303</v>
      </c>
      <c r="O123">
        <f t="shared" si="34"/>
        <v>21925</v>
      </c>
      <c r="P123">
        <f t="shared" si="35"/>
        <v>288792</v>
      </c>
      <c r="Q123">
        <f t="shared" si="36"/>
        <v>-138</v>
      </c>
      <c r="R123">
        <f t="shared" si="37"/>
        <v>80000</v>
      </c>
      <c r="S123">
        <f t="shared" si="38"/>
        <v>29542</v>
      </c>
      <c r="T123">
        <f t="shared" si="39"/>
        <v>57892</v>
      </c>
      <c r="U123">
        <f t="shared" si="40"/>
        <v>367204</v>
      </c>
      <c r="V123">
        <f t="shared" si="41"/>
        <v>444606</v>
      </c>
      <c r="Z123" s="23">
        <v>87122</v>
      </c>
      <c r="AB123">
        <v>0</v>
      </c>
      <c r="AC123">
        <v>153</v>
      </c>
      <c r="AD123">
        <v>27167</v>
      </c>
      <c r="AE123">
        <v>19493</v>
      </c>
      <c r="AF123">
        <v>0</v>
      </c>
      <c r="AG123">
        <v>245581</v>
      </c>
      <c r="AH123">
        <v>132447</v>
      </c>
      <c r="AI123">
        <v>14</v>
      </c>
      <c r="AJ123">
        <v>16785</v>
      </c>
      <c r="AK123">
        <v>2966</v>
      </c>
      <c r="AL123">
        <v>2171</v>
      </c>
      <c r="AM123">
        <v>123</v>
      </c>
      <c r="AN123">
        <v>1</v>
      </c>
      <c r="AO123">
        <v>0</v>
      </c>
      <c r="AP123">
        <v>1381</v>
      </c>
      <c r="AQ123">
        <v>0</v>
      </c>
      <c r="AR123">
        <v>0</v>
      </c>
      <c r="AS123">
        <v>26895</v>
      </c>
      <c r="AT123">
        <v>0</v>
      </c>
      <c r="AU123">
        <v>0</v>
      </c>
      <c r="AV123">
        <v>0</v>
      </c>
      <c r="AW123">
        <v>0</v>
      </c>
      <c r="AX123">
        <v>12532</v>
      </c>
      <c r="AY123">
        <v>2</v>
      </c>
      <c r="AZ123">
        <v>0</v>
      </c>
      <c r="BA123">
        <v>14622</v>
      </c>
      <c r="BB123">
        <v>0</v>
      </c>
      <c r="BC123">
        <v>0</v>
      </c>
      <c r="BD123">
        <v>0</v>
      </c>
      <c r="BE123">
        <v>3816</v>
      </c>
      <c r="BF123">
        <v>6776</v>
      </c>
      <c r="BG123">
        <v>7500</v>
      </c>
      <c r="BH123">
        <v>0</v>
      </c>
      <c r="BI123">
        <v>1328</v>
      </c>
      <c r="BJ123">
        <v>8269</v>
      </c>
      <c r="BK123">
        <v>0</v>
      </c>
      <c r="BL123">
        <v>7134</v>
      </c>
      <c r="BM123">
        <v>5306</v>
      </c>
      <c r="BN123">
        <v>5857</v>
      </c>
      <c r="BO123">
        <v>17104</v>
      </c>
      <c r="BP123">
        <v>29345</v>
      </c>
      <c r="BQ123">
        <v>23854</v>
      </c>
      <c r="BR123">
        <v>21925</v>
      </c>
      <c r="BS123">
        <v>0</v>
      </c>
      <c r="BT123">
        <v>0</v>
      </c>
      <c r="BU123">
        <v>267542</v>
      </c>
      <c r="BV123">
        <v>0</v>
      </c>
      <c r="BW123">
        <v>0</v>
      </c>
      <c r="BX123">
        <v>0</v>
      </c>
      <c r="BY123">
        <v>21250</v>
      </c>
      <c r="BZ123">
        <v>0</v>
      </c>
      <c r="CA123">
        <v>-138</v>
      </c>
      <c r="CB123">
        <v>0</v>
      </c>
      <c r="CC123">
        <v>0</v>
      </c>
      <c r="CD123">
        <v>0</v>
      </c>
      <c r="CE123">
        <v>80000</v>
      </c>
      <c r="CF123">
        <v>0</v>
      </c>
      <c r="CG123">
        <v>29542</v>
      </c>
      <c r="CH123">
        <v>192</v>
      </c>
      <c r="CI123">
        <v>28691</v>
      </c>
      <c r="CJ123">
        <v>7919</v>
      </c>
      <c r="CK123">
        <v>21090</v>
      </c>
    </row>
    <row r="124" spans="1:89" x14ac:dyDescent="0.35">
      <c r="A124" t="s">
        <v>118</v>
      </c>
      <c r="B124">
        <f t="shared" si="21"/>
        <v>44</v>
      </c>
      <c r="C124">
        <f t="shared" si="22"/>
        <v>2615</v>
      </c>
      <c r="D124">
        <f t="shared" si="23"/>
        <v>28553</v>
      </c>
      <c r="E124">
        <f t="shared" si="24"/>
        <v>1051</v>
      </c>
      <c r="F124">
        <f t="shared" si="25"/>
        <v>2489</v>
      </c>
      <c r="G124">
        <f t="shared" si="26"/>
        <v>6720</v>
      </c>
      <c r="H124">
        <f t="shared" si="27"/>
        <v>0</v>
      </c>
      <c r="I124">
        <f t="shared" si="28"/>
        <v>-1264</v>
      </c>
      <c r="J124">
        <f t="shared" si="29"/>
        <v>1</v>
      </c>
      <c r="K124">
        <f t="shared" si="30"/>
        <v>6528</v>
      </c>
      <c r="L124">
        <f t="shared" si="31"/>
        <v>107</v>
      </c>
      <c r="M124">
        <f t="shared" si="32"/>
        <v>3141</v>
      </c>
      <c r="N124">
        <f t="shared" si="33"/>
        <v>16345</v>
      </c>
      <c r="O124">
        <f t="shared" si="34"/>
        <v>7438</v>
      </c>
      <c r="P124">
        <f t="shared" si="35"/>
        <v>18965</v>
      </c>
      <c r="Q124">
        <f t="shared" si="36"/>
        <v>1515</v>
      </c>
      <c r="R124">
        <f t="shared" si="37"/>
        <v>0</v>
      </c>
      <c r="S124">
        <f t="shared" si="38"/>
        <v>3648</v>
      </c>
      <c r="T124">
        <f t="shared" si="39"/>
        <v>2070</v>
      </c>
      <c r="U124">
        <f t="shared" si="40"/>
        <v>7213</v>
      </c>
      <c r="V124">
        <f t="shared" si="41"/>
        <v>31212</v>
      </c>
      <c r="Z124" s="23">
        <v>16627</v>
      </c>
      <c r="AB124">
        <v>0</v>
      </c>
      <c r="AC124">
        <v>39</v>
      </c>
      <c r="AD124">
        <v>5</v>
      </c>
      <c r="AE124">
        <v>2615</v>
      </c>
      <c r="AF124">
        <v>0</v>
      </c>
      <c r="AG124">
        <v>21420</v>
      </c>
      <c r="AH124">
        <v>6259</v>
      </c>
      <c r="AI124">
        <v>110</v>
      </c>
      <c r="AJ124">
        <v>406</v>
      </c>
      <c r="AK124">
        <v>358</v>
      </c>
      <c r="AL124">
        <v>1051</v>
      </c>
      <c r="AM124">
        <v>0</v>
      </c>
      <c r="AN124">
        <v>0</v>
      </c>
      <c r="AO124">
        <v>1489</v>
      </c>
      <c r="AP124">
        <v>1000</v>
      </c>
      <c r="AQ124">
        <v>0</v>
      </c>
      <c r="AR124">
        <v>0</v>
      </c>
      <c r="AS124">
        <v>6720</v>
      </c>
      <c r="AT124">
        <v>0</v>
      </c>
      <c r="AU124">
        <v>0</v>
      </c>
      <c r="AV124">
        <v>0</v>
      </c>
      <c r="AW124">
        <v>0</v>
      </c>
      <c r="AX124">
        <v>-1264</v>
      </c>
      <c r="AY124">
        <v>1</v>
      </c>
      <c r="AZ124">
        <v>0</v>
      </c>
      <c r="BA124">
        <v>2885</v>
      </c>
      <c r="BB124">
        <v>0</v>
      </c>
      <c r="BC124">
        <v>0</v>
      </c>
      <c r="BD124">
        <v>299</v>
      </c>
      <c r="BE124">
        <v>379</v>
      </c>
      <c r="BF124">
        <v>2965</v>
      </c>
      <c r="BG124">
        <v>0</v>
      </c>
      <c r="BH124">
        <v>0</v>
      </c>
      <c r="BI124">
        <v>0</v>
      </c>
      <c r="BJ124">
        <v>107</v>
      </c>
      <c r="BK124">
        <v>0</v>
      </c>
      <c r="BL124">
        <v>3</v>
      </c>
      <c r="BM124">
        <v>441</v>
      </c>
      <c r="BN124">
        <v>2697</v>
      </c>
      <c r="BO124">
        <v>5382</v>
      </c>
      <c r="BP124">
        <v>10963</v>
      </c>
      <c r="BQ124">
        <v>0</v>
      </c>
      <c r="BR124">
        <v>7438</v>
      </c>
      <c r="BS124">
        <v>0</v>
      </c>
      <c r="BT124">
        <v>0</v>
      </c>
      <c r="BU124">
        <v>17665</v>
      </c>
      <c r="BV124">
        <v>0</v>
      </c>
      <c r="BW124">
        <v>1300</v>
      </c>
      <c r="BX124">
        <v>0</v>
      </c>
      <c r="BY124">
        <v>0</v>
      </c>
      <c r="BZ124">
        <v>1489</v>
      </c>
      <c r="CA124">
        <v>26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3648</v>
      </c>
      <c r="CH124">
        <v>0</v>
      </c>
      <c r="CI124">
        <v>1121</v>
      </c>
      <c r="CJ124">
        <v>458</v>
      </c>
      <c r="CK124">
        <v>491</v>
      </c>
    </row>
    <row r="125" spans="1:89" x14ac:dyDescent="0.35">
      <c r="A125" t="s">
        <v>119</v>
      </c>
      <c r="B125">
        <f t="shared" si="21"/>
        <v>0</v>
      </c>
      <c r="C125">
        <f t="shared" si="22"/>
        <v>2779</v>
      </c>
      <c r="D125">
        <f t="shared" si="23"/>
        <v>46969</v>
      </c>
      <c r="E125">
        <f t="shared" si="24"/>
        <v>357</v>
      </c>
      <c r="F125">
        <f t="shared" si="25"/>
        <v>0</v>
      </c>
      <c r="G125">
        <f t="shared" si="26"/>
        <v>733</v>
      </c>
      <c r="H125">
        <f t="shared" si="27"/>
        <v>0</v>
      </c>
      <c r="I125">
        <f t="shared" si="28"/>
        <v>3294</v>
      </c>
      <c r="J125">
        <f t="shared" si="29"/>
        <v>0</v>
      </c>
      <c r="K125">
        <f t="shared" si="30"/>
        <v>7515</v>
      </c>
      <c r="L125">
        <f t="shared" si="31"/>
        <v>28123</v>
      </c>
      <c r="M125">
        <f t="shared" si="32"/>
        <v>4960</v>
      </c>
      <c r="N125">
        <f t="shared" si="33"/>
        <v>27052</v>
      </c>
      <c r="O125">
        <f t="shared" si="34"/>
        <v>3640</v>
      </c>
      <c r="P125">
        <f t="shared" si="35"/>
        <v>50700</v>
      </c>
      <c r="Q125">
        <f t="shared" si="36"/>
        <v>961</v>
      </c>
      <c r="R125">
        <f t="shared" si="37"/>
        <v>0</v>
      </c>
      <c r="S125">
        <f t="shared" si="38"/>
        <v>2566</v>
      </c>
      <c r="T125">
        <f t="shared" si="39"/>
        <v>9810</v>
      </c>
      <c r="U125">
        <f t="shared" si="40"/>
        <v>22706</v>
      </c>
      <c r="V125">
        <f t="shared" si="41"/>
        <v>49748</v>
      </c>
      <c r="Z125" s="23">
        <v>24319</v>
      </c>
      <c r="AB125">
        <v>0</v>
      </c>
      <c r="AC125">
        <v>0</v>
      </c>
      <c r="AD125">
        <v>0</v>
      </c>
      <c r="AE125">
        <v>2779</v>
      </c>
      <c r="AF125">
        <v>0</v>
      </c>
      <c r="AG125">
        <v>2494</v>
      </c>
      <c r="AH125">
        <v>30927</v>
      </c>
      <c r="AI125">
        <v>0</v>
      </c>
      <c r="AJ125">
        <v>1952</v>
      </c>
      <c r="AK125">
        <v>11596</v>
      </c>
      <c r="AL125">
        <v>357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733</v>
      </c>
      <c r="AT125">
        <v>0</v>
      </c>
      <c r="AU125">
        <v>0</v>
      </c>
      <c r="AV125">
        <v>0</v>
      </c>
      <c r="AW125">
        <v>0</v>
      </c>
      <c r="AX125">
        <v>3294</v>
      </c>
      <c r="AY125">
        <v>0</v>
      </c>
      <c r="AZ125">
        <v>0</v>
      </c>
      <c r="BA125">
        <v>5309</v>
      </c>
      <c r="BB125">
        <v>0</v>
      </c>
      <c r="BC125">
        <v>0</v>
      </c>
      <c r="BD125">
        <v>0</v>
      </c>
      <c r="BE125">
        <v>0</v>
      </c>
      <c r="BF125">
        <v>2206</v>
      </c>
      <c r="BG125">
        <v>27732</v>
      </c>
      <c r="BH125">
        <v>0</v>
      </c>
      <c r="BI125">
        <v>0</v>
      </c>
      <c r="BJ125">
        <v>391</v>
      </c>
      <c r="BK125">
        <v>0</v>
      </c>
      <c r="BL125">
        <v>-355</v>
      </c>
      <c r="BM125">
        <v>0</v>
      </c>
      <c r="BN125">
        <v>5315</v>
      </c>
      <c r="BO125">
        <v>8549</v>
      </c>
      <c r="BP125">
        <v>17174</v>
      </c>
      <c r="BQ125">
        <v>1329</v>
      </c>
      <c r="BR125">
        <v>3640</v>
      </c>
      <c r="BS125">
        <v>0</v>
      </c>
      <c r="BT125">
        <v>0</v>
      </c>
      <c r="BU125">
        <v>50700</v>
      </c>
      <c r="BV125">
        <v>0</v>
      </c>
      <c r="BW125">
        <v>0</v>
      </c>
      <c r="BX125">
        <v>0</v>
      </c>
      <c r="BY125">
        <v>0</v>
      </c>
      <c r="BZ125">
        <v>0</v>
      </c>
      <c r="CA125">
        <v>961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2566</v>
      </c>
      <c r="CH125">
        <v>0</v>
      </c>
      <c r="CI125">
        <v>5283</v>
      </c>
      <c r="CJ125">
        <v>0</v>
      </c>
      <c r="CK125">
        <v>4527</v>
      </c>
    </row>
    <row r="126" spans="1:89" x14ac:dyDescent="0.35">
      <c r="A126" t="s">
        <v>120</v>
      </c>
      <c r="B126">
        <f t="shared" si="21"/>
        <v>1150</v>
      </c>
      <c r="C126">
        <f t="shared" si="22"/>
        <v>3634</v>
      </c>
      <c r="D126">
        <f t="shared" si="23"/>
        <v>113619</v>
      </c>
      <c r="E126">
        <f t="shared" si="24"/>
        <v>137</v>
      </c>
      <c r="F126">
        <f t="shared" si="25"/>
        <v>71</v>
      </c>
      <c r="G126">
        <f t="shared" si="26"/>
        <v>4361</v>
      </c>
      <c r="H126">
        <f t="shared" si="27"/>
        <v>85</v>
      </c>
      <c r="I126">
        <f t="shared" si="28"/>
        <v>-598</v>
      </c>
      <c r="J126">
        <f t="shared" si="29"/>
        <v>25</v>
      </c>
      <c r="K126">
        <f t="shared" si="30"/>
        <v>4407</v>
      </c>
      <c r="L126">
        <f t="shared" si="31"/>
        <v>41316</v>
      </c>
      <c r="M126">
        <f t="shared" si="32"/>
        <v>10208</v>
      </c>
      <c r="N126">
        <f t="shared" si="33"/>
        <v>40420</v>
      </c>
      <c r="O126">
        <f t="shared" si="34"/>
        <v>10231</v>
      </c>
      <c r="P126">
        <f t="shared" si="35"/>
        <v>114444</v>
      </c>
      <c r="Q126">
        <f t="shared" si="36"/>
        <v>0</v>
      </c>
      <c r="R126">
        <f t="shared" si="37"/>
        <v>0</v>
      </c>
      <c r="S126">
        <f t="shared" si="38"/>
        <v>4341</v>
      </c>
      <c r="T126">
        <f t="shared" si="39"/>
        <v>8979</v>
      </c>
      <c r="U126">
        <f t="shared" si="40"/>
        <v>67316</v>
      </c>
      <c r="V126">
        <f t="shared" si="41"/>
        <v>118403</v>
      </c>
      <c r="Z126" s="23">
        <v>36261</v>
      </c>
      <c r="AB126">
        <v>0</v>
      </c>
      <c r="AC126">
        <v>275</v>
      </c>
      <c r="AD126">
        <v>875</v>
      </c>
      <c r="AE126">
        <v>3634</v>
      </c>
      <c r="AF126">
        <v>0</v>
      </c>
      <c r="AG126">
        <v>50274</v>
      </c>
      <c r="AH126">
        <v>49016</v>
      </c>
      <c r="AI126">
        <v>2449</v>
      </c>
      <c r="AJ126">
        <v>9288</v>
      </c>
      <c r="AK126">
        <v>2592</v>
      </c>
      <c r="AL126">
        <v>80</v>
      </c>
      <c r="AM126">
        <v>57</v>
      </c>
      <c r="AN126">
        <v>0</v>
      </c>
      <c r="AO126">
        <v>0</v>
      </c>
      <c r="AP126">
        <v>71</v>
      </c>
      <c r="AQ126">
        <v>0</v>
      </c>
      <c r="AR126">
        <v>0</v>
      </c>
      <c r="AS126">
        <v>4361</v>
      </c>
      <c r="AT126">
        <v>0</v>
      </c>
      <c r="AU126">
        <v>0</v>
      </c>
      <c r="AV126">
        <v>85</v>
      </c>
      <c r="AW126">
        <v>0</v>
      </c>
      <c r="AX126">
        <v>-598</v>
      </c>
      <c r="AY126">
        <v>25</v>
      </c>
      <c r="AZ126">
        <v>0</v>
      </c>
      <c r="BA126">
        <v>1676</v>
      </c>
      <c r="BB126">
        <v>0</v>
      </c>
      <c r="BC126">
        <v>0</v>
      </c>
      <c r="BD126">
        <v>0</v>
      </c>
      <c r="BE126">
        <v>0</v>
      </c>
      <c r="BF126">
        <v>2731</v>
      </c>
      <c r="BG126">
        <v>40212</v>
      </c>
      <c r="BH126">
        <v>0</v>
      </c>
      <c r="BI126">
        <v>0</v>
      </c>
      <c r="BJ126">
        <v>1104</v>
      </c>
      <c r="BK126">
        <v>0</v>
      </c>
      <c r="BL126">
        <v>0</v>
      </c>
      <c r="BM126">
        <v>0</v>
      </c>
      <c r="BN126">
        <v>10208</v>
      </c>
      <c r="BO126">
        <v>28521</v>
      </c>
      <c r="BP126">
        <v>6426</v>
      </c>
      <c r="BQ126">
        <v>5473</v>
      </c>
      <c r="BR126">
        <v>10231</v>
      </c>
      <c r="BS126">
        <v>0</v>
      </c>
      <c r="BT126">
        <v>0</v>
      </c>
      <c r="BU126">
        <v>114444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4341</v>
      </c>
      <c r="CH126">
        <v>0</v>
      </c>
      <c r="CI126">
        <v>2199</v>
      </c>
      <c r="CJ126">
        <v>924</v>
      </c>
      <c r="CK126">
        <v>5856</v>
      </c>
    </row>
    <row r="127" spans="1:89" x14ac:dyDescent="0.35">
      <c r="A127" t="s">
        <v>121</v>
      </c>
      <c r="B127">
        <f t="shared" si="21"/>
        <v>980</v>
      </c>
      <c r="C127">
        <f t="shared" si="22"/>
        <v>53735</v>
      </c>
      <c r="D127">
        <f t="shared" si="23"/>
        <v>215436</v>
      </c>
      <c r="E127">
        <f t="shared" si="24"/>
        <v>6430</v>
      </c>
      <c r="F127">
        <f t="shared" si="25"/>
        <v>2374</v>
      </c>
      <c r="G127">
        <f t="shared" si="26"/>
        <v>17079</v>
      </c>
      <c r="H127">
        <f t="shared" si="27"/>
        <v>0</v>
      </c>
      <c r="I127">
        <f t="shared" si="28"/>
        <v>115851</v>
      </c>
      <c r="J127">
        <f t="shared" si="29"/>
        <v>446</v>
      </c>
      <c r="K127">
        <f t="shared" si="30"/>
        <v>35132</v>
      </c>
      <c r="L127">
        <f t="shared" si="31"/>
        <v>46084</v>
      </c>
      <c r="M127">
        <f t="shared" si="32"/>
        <v>27298</v>
      </c>
      <c r="N127">
        <f t="shared" si="33"/>
        <v>276481</v>
      </c>
      <c r="O127">
        <f t="shared" si="34"/>
        <v>35943</v>
      </c>
      <c r="P127">
        <f t="shared" si="35"/>
        <v>79712</v>
      </c>
      <c r="Q127">
        <f t="shared" si="36"/>
        <v>589</v>
      </c>
      <c r="R127">
        <f t="shared" si="37"/>
        <v>0</v>
      </c>
      <c r="S127">
        <f t="shared" si="38"/>
        <v>16060</v>
      </c>
      <c r="T127">
        <f t="shared" si="39"/>
        <v>112061</v>
      </c>
      <c r="U127">
        <f t="shared" si="40"/>
        <v>80455</v>
      </c>
      <c r="V127">
        <f t="shared" si="41"/>
        <v>270151</v>
      </c>
      <c r="Z127" s="23">
        <v>94898</v>
      </c>
      <c r="AB127">
        <v>0</v>
      </c>
      <c r="AC127">
        <v>179</v>
      </c>
      <c r="AD127">
        <v>801</v>
      </c>
      <c r="AE127">
        <v>53735</v>
      </c>
      <c r="AF127">
        <v>725</v>
      </c>
      <c r="AG127">
        <v>100779</v>
      </c>
      <c r="AH127">
        <v>91894</v>
      </c>
      <c r="AI127">
        <v>0</v>
      </c>
      <c r="AJ127">
        <v>12643</v>
      </c>
      <c r="AK127">
        <v>9395</v>
      </c>
      <c r="AL127">
        <v>6430</v>
      </c>
      <c r="AM127">
        <v>0</v>
      </c>
      <c r="AN127">
        <v>0</v>
      </c>
      <c r="AO127">
        <v>2374</v>
      </c>
      <c r="AP127">
        <v>0</v>
      </c>
      <c r="AQ127">
        <v>0</v>
      </c>
      <c r="AR127">
        <v>0</v>
      </c>
      <c r="AS127">
        <v>17079</v>
      </c>
      <c r="AT127">
        <v>0</v>
      </c>
      <c r="AU127">
        <v>0</v>
      </c>
      <c r="AV127">
        <v>0</v>
      </c>
      <c r="AW127">
        <v>0</v>
      </c>
      <c r="AX127">
        <v>115851</v>
      </c>
      <c r="AY127">
        <v>446</v>
      </c>
      <c r="AZ127">
        <v>0</v>
      </c>
      <c r="BA127">
        <v>16430</v>
      </c>
      <c r="BB127">
        <v>0</v>
      </c>
      <c r="BC127">
        <v>0</v>
      </c>
      <c r="BD127">
        <v>0</v>
      </c>
      <c r="BE127">
        <v>11208</v>
      </c>
      <c r="BF127">
        <v>7494</v>
      </c>
      <c r="BG127">
        <v>45663</v>
      </c>
      <c r="BH127">
        <v>0</v>
      </c>
      <c r="BI127">
        <v>0</v>
      </c>
      <c r="BJ127">
        <v>421</v>
      </c>
      <c r="BK127">
        <v>86</v>
      </c>
      <c r="BL127">
        <v>5375</v>
      </c>
      <c r="BM127">
        <v>1446</v>
      </c>
      <c r="BN127">
        <v>20391</v>
      </c>
      <c r="BO127">
        <v>143374</v>
      </c>
      <c r="BP127">
        <v>111877</v>
      </c>
      <c r="BQ127">
        <v>21230</v>
      </c>
      <c r="BR127">
        <v>35943</v>
      </c>
      <c r="BS127">
        <v>0</v>
      </c>
      <c r="BT127">
        <v>0</v>
      </c>
      <c r="BU127">
        <v>79712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589</v>
      </c>
      <c r="CB127">
        <v>0</v>
      </c>
      <c r="CC127">
        <v>0</v>
      </c>
      <c r="CD127">
        <v>0</v>
      </c>
      <c r="CE127">
        <v>0</v>
      </c>
      <c r="CF127">
        <v>0</v>
      </c>
      <c r="CG127">
        <v>16060</v>
      </c>
      <c r="CH127">
        <v>654</v>
      </c>
      <c r="CI127">
        <v>28262</v>
      </c>
      <c r="CJ127">
        <v>59209</v>
      </c>
      <c r="CK127">
        <v>23936</v>
      </c>
    </row>
    <row r="128" spans="1:89" x14ac:dyDescent="0.35">
      <c r="A128" t="s">
        <v>122</v>
      </c>
      <c r="B128">
        <f t="shared" si="21"/>
        <v>3498</v>
      </c>
      <c r="C128">
        <f t="shared" si="22"/>
        <v>5019</v>
      </c>
      <c r="D128">
        <f t="shared" si="23"/>
        <v>73657</v>
      </c>
      <c r="E128">
        <f t="shared" si="24"/>
        <v>1563</v>
      </c>
      <c r="F128">
        <f t="shared" si="25"/>
        <v>44</v>
      </c>
      <c r="G128">
        <f t="shared" si="26"/>
        <v>2792</v>
      </c>
      <c r="H128">
        <f t="shared" si="27"/>
        <v>0</v>
      </c>
      <c r="I128">
        <f t="shared" si="28"/>
        <v>59304</v>
      </c>
      <c r="J128">
        <f t="shared" si="29"/>
        <v>1577</v>
      </c>
      <c r="K128">
        <f t="shared" si="30"/>
        <v>11322</v>
      </c>
      <c r="L128">
        <f t="shared" si="31"/>
        <v>14</v>
      </c>
      <c r="M128">
        <f t="shared" si="32"/>
        <v>11740</v>
      </c>
      <c r="N128">
        <f t="shared" si="33"/>
        <v>48421</v>
      </c>
      <c r="O128">
        <f t="shared" si="34"/>
        <v>12457</v>
      </c>
      <c r="P128">
        <f t="shared" si="35"/>
        <v>84917</v>
      </c>
      <c r="Q128">
        <f t="shared" si="36"/>
        <v>0</v>
      </c>
      <c r="R128">
        <f t="shared" si="37"/>
        <v>12872</v>
      </c>
      <c r="S128">
        <f t="shared" si="38"/>
        <v>6083</v>
      </c>
      <c r="T128">
        <f t="shared" si="39"/>
        <v>5779</v>
      </c>
      <c r="U128">
        <f t="shared" si="40"/>
        <v>83739</v>
      </c>
      <c r="V128">
        <f t="shared" si="41"/>
        <v>82174</v>
      </c>
      <c r="Z128" s="23">
        <v>32183</v>
      </c>
      <c r="AB128">
        <v>0</v>
      </c>
      <c r="AC128">
        <v>38</v>
      </c>
      <c r="AD128">
        <v>3460</v>
      </c>
      <c r="AE128">
        <v>5019</v>
      </c>
      <c r="AF128">
        <v>0</v>
      </c>
      <c r="AG128">
        <v>37832</v>
      </c>
      <c r="AH128">
        <v>33380</v>
      </c>
      <c r="AI128">
        <v>0</v>
      </c>
      <c r="AJ128">
        <v>1421</v>
      </c>
      <c r="AK128">
        <v>1024</v>
      </c>
      <c r="AL128">
        <v>1563</v>
      </c>
      <c r="AM128">
        <v>0</v>
      </c>
      <c r="AN128">
        <v>0</v>
      </c>
      <c r="AO128">
        <v>44</v>
      </c>
      <c r="AP128">
        <v>0</v>
      </c>
      <c r="AQ128">
        <v>0</v>
      </c>
      <c r="AR128">
        <v>1275</v>
      </c>
      <c r="AS128">
        <v>1517</v>
      </c>
      <c r="AT128">
        <v>0</v>
      </c>
      <c r="AU128">
        <v>0</v>
      </c>
      <c r="AV128">
        <v>0</v>
      </c>
      <c r="AW128">
        <v>0</v>
      </c>
      <c r="AX128">
        <v>59304</v>
      </c>
      <c r="AY128">
        <v>1577</v>
      </c>
      <c r="AZ128">
        <v>0</v>
      </c>
      <c r="BA128">
        <v>8429</v>
      </c>
      <c r="BB128">
        <v>0</v>
      </c>
      <c r="BC128">
        <v>0</v>
      </c>
      <c r="BD128">
        <v>1</v>
      </c>
      <c r="BE128">
        <v>498</v>
      </c>
      <c r="BF128">
        <v>2394</v>
      </c>
      <c r="BG128">
        <v>0</v>
      </c>
      <c r="BH128">
        <v>0</v>
      </c>
      <c r="BI128">
        <v>0</v>
      </c>
      <c r="BJ128">
        <v>14</v>
      </c>
      <c r="BK128">
        <v>0</v>
      </c>
      <c r="BL128">
        <v>8787</v>
      </c>
      <c r="BM128">
        <v>1842</v>
      </c>
      <c r="BN128">
        <v>1111</v>
      </c>
      <c r="BO128">
        <v>27880</v>
      </c>
      <c r="BP128">
        <v>24557</v>
      </c>
      <c r="BQ128">
        <v>-4016</v>
      </c>
      <c r="BR128">
        <v>12457</v>
      </c>
      <c r="BS128">
        <v>0</v>
      </c>
      <c r="BT128">
        <v>0</v>
      </c>
      <c r="BU128">
        <v>74917</v>
      </c>
      <c r="BV128">
        <v>0</v>
      </c>
      <c r="BW128">
        <v>10000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10000</v>
      </c>
      <c r="CF128">
        <v>2872</v>
      </c>
      <c r="CG128">
        <v>6083</v>
      </c>
      <c r="CH128">
        <v>0</v>
      </c>
      <c r="CI128">
        <v>1869</v>
      </c>
      <c r="CJ128">
        <v>2046</v>
      </c>
      <c r="CK128">
        <v>1864</v>
      </c>
    </row>
    <row r="129" spans="1:89" x14ac:dyDescent="0.35">
      <c r="A129" t="s">
        <v>477</v>
      </c>
      <c r="B129">
        <f t="shared" si="21"/>
        <v>2528</v>
      </c>
      <c r="C129">
        <f t="shared" si="22"/>
        <v>57432</v>
      </c>
      <c r="D129">
        <f t="shared" si="23"/>
        <v>224750</v>
      </c>
      <c r="E129">
        <f t="shared" si="24"/>
        <v>850</v>
      </c>
      <c r="F129">
        <f t="shared" si="25"/>
        <v>252445</v>
      </c>
      <c r="G129">
        <f t="shared" si="26"/>
        <v>15318</v>
      </c>
      <c r="H129">
        <f t="shared" si="27"/>
        <v>965</v>
      </c>
      <c r="I129">
        <f t="shared" si="28"/>
        <v>48616</v>
      </c>
      <c r="J129">
        <f t="shared" si="29"/>
        <v>3315</v>
      </c>
      <c r="K129">
        <f t="shared" si="30"/>
        <v>105340</v>
      </c>
      <c r="L129">
        <f t="shared" si="31"/>
        <v>665</v>
      </c>
      <c r="M129">
        <f t="shared" si="32"/>
        <v>36304</v>
      </c>
      <c r="N129">
        <f t="shared" si="33"/>
        <v>121915</v>
      </c>
      <c r="O129">
        <f t="shared" si="34"/>
        <v>37290</v>
      </c>
      <c r="P129">
        <f t="shared" si="35"/>
        <v>526182</v>
      </c>
      <c r="Q129">
        <f t="shared" si="36"/>
        <v>90</v>
      </c>
      <c r="R129">
        <f t="shared" si="37"/>
        <v>0</v>
      </c>
      <c r="S129">
        <f t="shared" si="38"/>
        <v>16256</v>
      </c>
      <c r="T129">
        <f t="shared" si="39"/>
        <v>46797</v>
      </c>
      <c r="U129">
        <f t="shared" si="40"/>
        <v>178288</v>
      </c>
      <c r="V129">
        <f t="shared" si="41"/>
        <v>284710</v>
      </c>
      <c r="Z129" s="23">
        <v>82311</v>
      </c>
      <c r="AB129">
        <v>348</v>
      </c>
      <c r="AC129">
        <v>0</v>
      </c>
      <c r="AD129">
        <v>2180</v>
      </c>
      <c r="AE129">
        <v>57432</v>
      </c>
      <c r="AF129">
        <v>26</v>
      </c>
      <c r="AG129">
        <v>121343</v>
      </c>
      <c r="AH129">
        <v>58926</v>
      </c>
      <c r="AI129">
        <v>48</v>
      </c>
      <c r="AJ129">
        <v>31199</v>
      </c>
      <c r="AK129">
        <v>13208</v>
      </c>
      <c r="AL129">
        <v>721</v>
      </c>
      <c r="AM129">
        <v>129</v>
      </c>
      <c r="AN129">
        <v>0</v>
      </c>
      <c r="AO129">
        <v>252339</v>
      </c>
      <c r="AP129">
        <v>106</v>
      </c>
      <c r="AQ129">
        <v>0</v>
      </c>
      <c r="AR129">
        <v>0</v>
      </c>
      <c r="AS129">
        <v>15318</v>
      </c>
      <c r="AT129">
        <v>0</v>
      </c>
      <c r="AU129">
        <v>0</v>
      </c>
      <c r="AV129">
        <v>965</v>
      </c>
      <c r="AW129">
        <v>0</v>
      </c>
      <c r="AX129">
        <v>48616</v>
      </c>
      <c r="AY129">
        <v>3315</v>
      </c>
      <c r="AZ129">
        <v>0</v>
      </c>
      <c r="BA129">
        <v>15626</v>
      </c>
      <c r="BB129">
        <v>0</v>
      </c>
      <c r="BC129">
        <v>0</v>
      </c>
      <c r="BD129">
        <v>73974</v>
      </c>
      <c r="BE129">
        <v>4866</v>
      </c>
      <c r="BF129">
        <v>10874</v>
      </c>
      <c r="BG129">
        <v>0</v>
      </c>
      <c r="BH129">
        <v>0</v>
      </c>
      <c r="BI129">
        <v>0</v>
      </c>
      <c r="BJ129">
        <v>665</v>
      </c>
      <c r="BK129">
        <v>244</v>
      </c>
      <c r="BL129">
        <v>6</v>
      </c>
      <c r="BM129">
        <v>2715</v>
      </c>
      <c r="BN129">
        <v>33339</v>
      </c>
      <c r="BO129">
        <v>74382</v>
      </c>
      <c r="BP129">
        <v>30277</v>
      </c>
      <c r="BQ129">
        <v>17256</v>
      </c>
      <c r="BR129">
        <v>37290</v>
      </c>
      <c r="BS129">
        <v>0</v>
      </c>
      <c r="BT129">
        <v>0</v>
      </c>
      <c r="BU129">
        <v>511182</v>
      </c>
      <c r="BV129">
        <v>0</v>
      </c>
      <c r="BW129">
        <v>0</v>
      </c>
      <c r="BX129">
        <v>0</v>
      </c>
      <c r="BY129">
        <v>15000</v>
      </c>
      <c r="BZ129">
        <v>0</v>
      </c>
      <c r="CA129">
        <v>90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16256</v>
      </c>
      <c r="CH129">
        <v>259</v>
      </c>
      <c r="CI129">
        <v>13644</v>
      </c>
      <c r="CJ129">
        <v>879</v>
      </c>
      <c r="CK129">
        <v>32015</v>
      </c>
    </row>
    <row r="130" spans="1:89" x14ac:dyDescent="0.35">
      <c r="A130" t="s">
        <v>123</v>
      </c>
      <c r="B130">
        <f t="shared" si="21"/>
        <v>18</v>
      </c>
      <c r="C130">
        <f t="shared" si="22"/>
        <v>10704</v>
      </c>
      <c r="D130">
        <f t="shared" si="23"/>
        <v>149665</v>
      </c>
      <c r="E130">
        <f t="shared" si="24"/>
        <v>1101</v>
      </c>
      <c r="F130">
        <f t="shared" si="25"/>
        <v>3168</v>
      </c>
      <c r="G130">
        <f t="shared" si="26"/>
        <v>9185</v>
      </c>
      <c r="H130">
        <f t="shared" si="27"/>
        <v>0</v>
      </c>
      <c r="I130">
        <f t="shared" si="28"/>
        <v>6090</v>
      </c>
      <c r="J130">
        <f t="shared" si="29"/>
        <v>1312</v>
      </c>
      <c r="K130">
        <f t="shared" si="30"/>
        <v>17504</v>
      </c>
      <c r="L130">
        <f t="shared" si="31"/>
        <v>18904</v>
      </c>
      <c r="M130">
        <f t="shared" si="32"/>
        <v>17805</v>
      </c>
      <c r="N130">
        <f t="shared" si="33"/>
        <v>73143</v>
      </c>
      <c r="O130">
        <f t="shared" si="34"/>
        <v>23581</v>
      </c>
      <c r="P130">
        <f t="shared" si="35"/>
        <v>79889</v>
      </c>
      <c r="Q130">
        <f t="shared" si="36"/>
        <v>0</v>
      </c>
      <c r="R130">
        <f t="shared" si="37"/>
        <v>0</v>
      </c>
      <c r="S130">
        <f t="shared" si="38"/>
        <v>11463</v>
      </c>
      <c r="T130">
        <f t="shared" si="39"/>
        <v>47380</v>
      </c>
      <c r="U130">
        <f t="shared" si="40"/>
        <v>72166</v>
      </c>
      <c r="V130">
        <f t="shared" si="41"/>
        <v>160387</v>
      </c>
      <c r="Z130" s="23">
        <v>48298</v>
      </c>
      <c r="AB130">
        <v>0</v>
      </c>
      <c r="AC130">
        <v>0</v>
      </c>
      <c r="AD130">
        <v>18</v>
      </c>
      <c r="AE130">
        <v>10704</v>
      </c>
      <c r="AF130">
        <v>0</v>
      </c>
      <c r="AG130">
        <v>66274</v>
      </c>
      <c r="AH130">
        <v>79057</v>
      </c>
      <c r="AI130">
        <v>534</v>
      </c>
      <c r="AJ130">
        <v>2337</v>
      </c>
      <c r="AK130">
        <v>1463</v>
      </c>
      <c r="AL130">
        <v>1101</v>
      </c>
      <c r="AM130">
        <v>0</v>
      </c>
      <c r="AN130">
        <v>0</v>
      </c>
      <c r="AO130">
        <v>3168</v>
      </c>
      <c r="AP130">
        <v>0</v>
      </c>
      <c r="AQ130">
        <v>0</v>
      </c>
      <c r="AR130">
        <v>0</v>
      </c>
      <c r="AS130">
        <v>9185</v>
      </c>
      <c r="AT130">
        <v>0</v>
      </c>
      <c r="AU130">
        <v>0</v>
      </c>
      <c r="AV130">
        <v>0</v>
      </c>
      <c r="AW130">
        <v>1092</v>
      </c>
      <c r="AX130">
        <v>6090</v>
      </c>
      <c r="AY130">
        <v>220</v>
      </c>
      <c r="AZ130">
        <v>0</v>
      </c>
      <c r="BA130">
        <v>-138</v>
      </c>
      <c r="BB130">
        <v>0</v>
      </c>
      <c r="BC130">
        <v>0</v>
      </c>
      <c r="BD130">
        <v>0</v>
      </c>
      <c r="BE130">
        <v>0</v>
      </c>
      <c r="BF130">
        <v>17642</v>
      </c>
      <c r="BG130">
        <v>0</v>
      </c>
      <c r="BH130">
        <v>0</v>
      </c>
      <c r="BI130">
        <v>9086</v>
      </c>
      <c r="BJ130">
        <v>9818</v>
      </c>
      <c r="BK130">
        <v>0</v>
      </c>
      <c r="BL130">
        <v>9112</v>
      </c>
      <c r="BM130">
        <v>7871</v>
      </c>
      <c r="BN130">
        <v>822</v>
      </c>
      <c r="BO130">
        <v>18172</v>
      </c>
      <c r="BP130">
        <v>34629</v>
      </c>
      <c r="BQ130">
        <v>20342</v>
      </c>
      <c r="BR130">
        <v>23581</v>
      </c>
      <c r="BS130">
        <v>0</v>
      </c>
      <c r="BT130">
        <v>0</v>
      </c>
      <c r="BU130">
        <v>79889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11463</v>
      </c>
      <c r="CH130">
        <v>0</v>
      </c>
      <c r="CI130">
        <v>36715</v>
      </c>
      <c r="CJ130">
        <v>3833</v>
      </c>
      <c r="CK130">
        <v>6832</v>
      </c>
    </row>
    <row r="131" spans="1:89" x14ac:dyDescent="0.35">
      <c r="A131" t="s">
        <v>124</v>
      </c>
      <c r="B131">
        <f t="shared" ref="B131:B194" si="42">SUM(AB131:AD131)</f>
        <v>7110</v>
      </c>
      <c r="C131">
        <f t="shared" ref="C131:C194" si="43">AE131</f>
        <v>4343</v>
      </c>
      <c r="D131">
        <f t="shared" ref="D131:D194" si="44">SUM(AF131:AK131)</f>
        <v>20778</v>
      </c>
      <c r="E131">
        <f t="shared" ref="E131:E194" si="45">SUM(AL131:AN131)</f>
        <v>740</v>
      </c>
      <c r="F131">
        <f t="shared" ref="F131:F194" si="46">SUM(AO131:AQ131)</f>
        <v>5805</v>
      </c>
      <c r="G131">
        <f t="shared" ref="G131:G194" si="47">SUM(AR131:AS131)</f>
        <v>385</v>
      </c>
      <c r="H131">
        <f t="shared" ref="H131:H194" si="48">SUM(AT131:AV131)</f>
        <v>4556</v>
      </c>
      <c r="I131">
        <f t="shared" ref="I131:I194" si="49">AX131</f>
        <v>0</v>
      </c>
      <c r="J131">
        <f t="shared" ref="J131:J194" si="50">SUM(AW131,AY131,AZ131)</f>
        <v>4</v>
      </c>
      <c r="K131">
        <f t="shared" ref="K131:K194" si="51">SUM(BA131,BD131:BF131)</f>
        <v>11875</v>
      </c>
      <c r="L131">
        <f t="shared" ref="L131:L194" si="52">SUM(BB131,BC131,BG131,BH131,BI131,BJ131)</f>
        <v>765</v>
      </c>
      <c r="M131">
        <f t="shared" ref="M131:M194" si="53">SUM(BK131:BN131)</f>
        <v>95</v>
      </c>
      <c r="N131">
        <f t="shared" ref="N131:N194" si="54">SUM(BO131:BQ131)</f>
        <v>15710</v>
      </c>
      <c r="O131">
        <f t="shared" ref="O131:O194" si="55">BR131</f>
        <v>8949</v>
      </c>
      <c r="P131">
        <f t="shared" ref="P131:P194" si="56">SUM(BS131:BY131,CB131)</f>
        <v>24645</v>
      </c>
      <c r="Q131">
        <f t="shared" ref="Q131:Q194" si="57">SUM(BZ131:CA131)</f>
        <v>0</v>
      </c>
      <c r="R131">
        <f t="shared" ref="R131:R194" si="58">SUM(CC131:CF131)</f>
        <v>0</v>
      </c>
      <c r="S131">
        <f t="shared" ref="S131:S194" si="59">CG131</f>
        <v>1707</v>
      </c>
      <c r="T131">
        <f t="shared" ref="T131:T194" si="60">SUM(CH131:CK131)</f>
        <v>5445</v>
      </c>
      <c r="U131">
        <f t="shared" ref="U131:U194" si="61">SUM(SUM(P131:T131),-SUM(F131,G131,H131,K131,L131,M131))</f>
        <v>8316</v>
      </c>
      <c r="V131">
        <f t="shared" ref="V131:V194" si="62">SUM(B131:D131)</f>
        <v>32231</v>
      </c>
      <c r="Z131" s="23">
        <v>16824</v>
      </c>
      <c r="AB131">
        <v>0</v>
      </c>
      <c r="AC131">
        <v>1133</v>
      </c>
      <c r="AD131">
        <v>5977</v>
      </c>
      <c r="AE131">
        <v>4343</v>
      </c>
      <c r="AF131">
        <v>0</v>
      </c>
      <c r="AG131">
        <v>9210</v>
      </c>
      <c r="AH131">
        <v>9485</v>
      </c>
      <c r="AI131">
        <v>6</v>
      </c>
      <c r="AJ131">
        <v>224</v>
      </c>
      <c r="AK131">
        <v>1853</v>
      </c>
      <c r="AL131">
        <v>380</v>
      </c>
      <c r="AM131">
        <v>0</v>
      </c>
      <c r="AN131">
        <v>360</v>
      </c>
      <c r="AO131">
        <v>5805</v>
      </c>
      <c r="AP131">
        <v>0</v>
      </c>
      <c r="AQ131">
        <v>0</v>
      </c>
      <c r="AR131">
        <v>0</v>
      </c>
      <c r="AS131">
        <v>385</v>
      </c>
      <c r="AT131">
        <v>0</v>
      </c>
      <c r="AU131">
        <v>0</v>
      </c>
      <c r="AV131">
        <v>4556</v>
      </c>
      <c r="AW131">
        <v>0</v>
      </c>
      <c r="AX131">
        <v>0</v>
      </c>
      <c r="AY131">
        <v>4</v>
      </c>
      <c r="AZ131">
        <v>0</v>
      </c>
      <c r="BA131">
        <v>5618</v>
      </c>
      <c r="BB131">
        <v>0</v>
      </c>
      <c r="BC131">
        <v>0</v>
      </c>
      <c r="BD131">
        <v>5849</v>
      </c>
      <c r="BE131">
        <v>0</v>
      </c>
      <c r="BF131">
        <v>408</v>
      </c>
      <c r="BG131">
        <v>0</v>
      </c>
      <c r="BH131">
        <v>0</v>
      </c>
      <c r="BI131">
        <v>355</v>
      </c>
      <c r="BJ131">
        <v>410</v>
      </c>
      <c r="BK131">
        <v>0</v>
      </c>
      <c r="BL131">
        <v>0</v>
      </c>
      <c r="BM131">
        <v>0</v>
      </c>
      <c r="BN131">
        <v>95</v>
      </c>
      <c r="BO131">
        <v>8585</v>
      </c>
      <c r="BP131">
        <v>2932</v>
      </c>
      <c r="BQ131">
        <v>4193</v>
      </c>
      <c r="BR131">
        <v>8949</v>
      </c>
      <c r="BS131">
        <v>0</v>
      </c>
      <c r="BT131">
        <v>0</v>
      </c>
      <c r="BU131">
        <v>18840</v>
      </c>
      <c r="BV131">
        <v>0</v>
      </c>
      <c r="BW131">
        <v>0</v>
      </c>
      <c r="BX131">
        <v>5805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1707</v>
      </c>
      <c r="CH131">
        <v>0</v>
      </c>
      <c r="CI131">
        <v>0</v>
      </c>
      <c r="CJ131">
        <v>0</v>
      </c>
      <c r="CK131">
        <v>5445</v>
      </c>
    </row>
    <row r="132" spans="1:89" x14ac:dyDescent="0.35">
      <c r="A132" t="s">
        <v>125</v>
      </c>
      <c r="B132">
        <f t="shared" si="42"/>
        <v>46</v>
      </c>
      <c r="C132">
        <f t="shared" si="43"/>
        <v>24908</v>
      </c>
      <c r="D132">
        <f t="shared" si="44"/>
        <v>76330</v>
      </c>
      <c r="E132">
        <f t="shared" si="45"/>
        <v>133</v>
      </c>
      <c r="F132">
        <f t="shared" si="46"/>
        <v>0</v>
      </c>
      <c r="G132">
        <f t="shared" si="47"/>
        <v>6123</v>
      </c>
      <c r="H132">
        <f t="shared" si="48"/>
        <v>0</v>
      </c>
      <c r="I132">
        <f t="shared" si="49"/>
        <v>0</v>
      </c>
      <c r="J132">
        <f t="shared" si="50"/>
        <v>46963</v>
      </c>
      <c r="K132">
        <f t="shared" si="51"/>
        <v>10924</v>
      </c>
      <c r="L132">
        <f t="shared" si="52"/>
        <v>29211</v>
      </c>
      <c r="M132">
        <f t="shared" si="53"/>
        <v>4883</v>
      </c>
      <c r="N132">
        <f t="shared" si="54"/>
        <v>55414</v>
      </c>
      <c r="O132">
        <f t="shared" si="55"/>
        <v>21129</v>
      </c>
      <c r="P132">
        <f t="shared" si="56"/>
        <v>84600</v>
      </c>
      <c r="Q132">
        <f t="shared" si="57"/>
        <v>127</v>
      </c>
      <c r="R132">
        <f t="shared" si="58"/>
        <v>8457</v>
      </c>
      <c r="S132">
        <f t="shared" si="59"/>
        <v>5766</v>
      </c>
      <c r="T132">
        <f t="shared" si="60"/>
        <v>24026</v>
      </c>
      <c r="U132">
        <f t="shared" si="61"/>
        <v>71835</v>
      </c>
      <c r="V132">
        <f t="shared" si="62"/>
        <v>101284</v>
      </c>
      <c r="Z132" s="23">
        <v>45830</v>
      </c>
      <c r="AB132">
        <v>0</v>
      </c>
      <c r="AC132">
        <v>46</v>
      </c>
      <c r="AD132">
        <v>0</v>
      </c>
      <c r="AE132">
        <v>24908</v>
      </c>
      <c r="AF132">
        <v>0</v>
      </c>
      <c r="AG132">
        <v>28419</v>
      </c>
      <c r="AH132">
        <v>31671</v>
      </c>
      <c r="AI132">
        <v>1185</v>
      </c>
      <c r="AJ132">
        <v>3205</v>
      </c>
      <c r="AK132">
        <v>11850</v>
      </c>
      <c r="AL132">
        <v>133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6123</v>
      </c>
      <c r="AT132">
        <v>0</v>
      </c>
      <c r="AU132">
        <v>0</v>
      </c>
      <c r="AV132">
        <v>0</v>
      </c>
      <c r="AW132">
        <v>46958</v>
      </c>
      <c r="AX132">
        <v>0</v>
      </c>
      <c r="AY132">
        <v>5</v>
      </c>
      <c r="AZ132">
        <v>0</v>
      </c>
      <c r="BA132">
        <v>5484</v>
      </c>
      <c r="BB132">
        <v>0</v>
      </c>
      <c r="BC132">
        <v>0</v>
      </c>
      <c r="BD132">
        <v>0</v>
      </c>
      <c r="BE132">
        <v>0</v>
      </c>
      <c r="BF132">
        <v>5440</v>
      </c>
      <c r="BG132">
        <v>29165</v>
      </c>
      <c r="BH132">
        <v>0</v>
      </c>
      <c r="BI132">
        <v>0</v>
      </c>
      <c r="BJ132">
        <v>46</v>
      </c>
      <c r="BK132">
        <v>0</v>
      </c>
      <c r="BL132">
        <v>0</v>
      </c>
      <c r="BM132">
        <v>0</v>
      </c>
      <c r="BN132">
        <v>4883</v>
      </c>
      <c r="BO132">
        <v>40226</v>
      </c>
      <c r="BP132">
        <v>15188</v>
      </c>
      <c r="BQ132">
        <v>0</v>
      </c>
      <c r="BR132">
        <v>21129</v>
      </c>
      <c r="BS132">
        <v>0</v>
      </c>
      <c r="BT132">
        <v>0</v>
      </c>
      <c r="BU132">
        <v>84600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127</v>
      </c>
      <c r="CB132">
        <v>0</v>
      </c>
      <c r="CC132">
        <v>0</v>
      </c>
      <c r="CD132">
        <v>0</v>
      </c>
      <c r="CE132">
        <v>0</v>
      </c>
      <c r="CF132">
        <v>8457</v>
      </c>
      <c r="CG132">
        <v>5766</v>
      </c>
      <c r="CH132">
        <v>0</v>
      </c>
      <c r="CI132">
        <v>0</v>
      </c>
      <c r="CJ132">
        <v>0</v>
      </c>
      <c r="CK132">
        <v>24026</v>
      </c>
    </row>
    <row r="133" spans="1:89" x14ac:dyDescent="0.35">
      <c r="A133" t="s">
        <v>126</v>
      </c>
      <c r="B133">
        <f t="shared" si="42"/>
        <v>1104</v>
      </c>
      <c r="C133">
        <f t="shared" si="43"/>
        <v>4711</v>
      </c>
      <c r="D133">
        <f t="shared" si="44"/>
        <v>56849</v>
      </c>
      <c r="E133">
        <f t="shared" si="45"/>
        <v>1740</v>
      </c>
      <c r="F133">
        <f t="shared" si="46"/>
        <v>2234</v>
      </c>
      <c r="G133">
        <f t="shared" si="47"/>
        <v>8568</v>
      </c>
      <c r="H133">
        <f t="shared" si="48"/>
        <v>0</v>
      </c>
      <c r="I133">
        <f t="shared" si="49"/>
        <v>-3356</v>
      </c>
      <c r="J133">
        <f t="shared" si="50"/>
        <v>0</v>
      </c>
      <c r="K133">
        <f t="shared" si="51"/>
        <v>23534</v>
      </c>
      <c r="L133">
        <f t="shared" si="52"/>
        <v>292</v>
      </c>
      <c r="M133">
        <f t="shared" si="53"/>
        <v>2870</v>
      </c>
      <c r="N133">
        <f t="shared" si="54"/>
        <v>70117</v>
      </c>
      <c r="O133">
        <f t="shared" si="55"/>
        <v>5248</v>
      </c>
      <c r="P133">
        <f t="shared" si="56"/>
        <v>15000</v>
      </c>
      <c r="Q133">
        <f t="shared" si="57"/>
        <v>21</v>
      </c>
      <c r="R133">
        <f t="shared" si="58"/>
        <v>0</v>
      </c>
      <c r="S133">
        <f t="shared" si="59"/>
        <v>3104</v>
      </c>
      <c r="T133">
        <f t="shared" si="60"/>
        <v>5056</v>
      </c>
      <c r="U133">
        <f t="shared" si="61"/>
        <v>-14317</v>
      </c>
      <c r="V133">
        <f t="shared" si="62"/>
        <v>62664</v>
      </c>
      <c r="Z133" s="23">
        <v>22453</v>
      </c>
      <c r="AB133">
        <v>0</v>
      </c>
      <c r="AC133">
        <v>0</v>
      </c>
      <c r="AD133">
        <v>1104</v>
      </c>
      <c r="AE133">
        <v>4711</v>
      </c>
      <c r="AF133">
        <v>0</v>
      </c>
      <c r="AG133">
        <v>25112</v>
      </c>
      <c r="AH133">
        <v>28715</v>
      </c>
      <c r="AI133">
        <v>0</v>
      </c>
      <c r="AJ133">
        <v>1044</v>
      </c>
      <c r="AK133">
        <v>1978</v>
      </c>
      <c r="AL133">
        <v>1740</v>
      </c>
      <c r="AM133">
        <v>0</v>
      </c>
      <c r="AN133">
        <v>0</v>
      </c>
      <c r="AO133">
        <v>0</v>
      </c>
      <c r="AP133">
        <v>0</v>
      </c>
      <c r="AQ133">
        <v>2234</v>
      </c>
      <c r="AR133">
        <v>0</v>
      </c>
      <c r="AS133">
        <v>8568</v>
      </c>
      <c r="AT133">
        <v>0</v>
      </c>
      <c r="AU133">
        <v>0</v>
      </c>
      <c r="AV133">
        <v>0</v>
      </c>
      <c r="AW133">
        <v>0</v>
      </c>
      <c r="AX133">
        <v>-3356</v>
      </c>
      <c r="AY133">
        <v>0</v>
      </c>
      <c r="AZ133">
        <v>0</v>
      </c>
      <c r="BA133">
        <v>5714</v>
      </c>
      <c r="BB133">
        <v>0</v>
      </c>
      <c r="BC133">
        <v>0</v>
      </c>
      <c r="BD133">
        <v>17406</v>
      </c>
      <c r="BE133">
        <v>0</v>
      </c>
      <c r="BF133">
        <v>414</v>
      </c>
      <c r="BG133">
        <v>0</v>
      </c>
      <c r="BH133">
        <v>0</v>
      </c>
      <c r="BI133">
        <v>0</v>
      </c>
      <c r="BJ133">
        <v>292</v>
      </c>
      <c r="BK133">
        <v>0</v>
      </c>
      <c r="BL133">
        <v>1484</v>
      </c>
      <c r="BM133">
        <v>0</v>
      </c>
      <c r="BN133">
        <v>1386</v>
      </c>
      <c r="BO133">
        <v>33776</v>
      </c>
      <c r="BP133">
        <v>28177</v>
      </c>
      <c r="BQ133">
        <v>8164</v>
      </c>
      <c r="BR133">
        <v>5248</v>
      </c>
      <c r="BS133">
        <v>0</v>
      </c>
      <c r="BT133">
        <v>0</v>
      </c>
      <c r="BU133">
        <v>15000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21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3104</v>
      </c>
      <c r="CH133">
        <v>0</v>
      </c>
      <c r="CI133">
        <v>1344</v>
      </c>
      <c r="CJ133">
        <v>1314</v>
      </c>
      <c r="CK133">
        <v>2398</v>
      </c>
    </row>
    <row r="134" spans="1:89" x14ac:dyDescent="0.35">
      <c r="A134" t="s">
        <v>127</v>
      </c>
      <c r="B134">
        <f t="shared" si="42"/>
        <v>1929</v>
      </c>
      <c r="C134">
        <f t="shared" si="43"/>
        <v>2672</v>
      </c>
      <c r="D134">
        <f t="shared" si="44"/>
        <v>37771</v>
      </c>
      <c r="E134">
        <f t="shared" si="45"/>
        <v>60</v>
      </c>
      <c r="F134">
        <f t="shared" si="46"/>
        <v>1325</v>
      </c>
      <c r="G134">
        <f t="shared" si="47"/>
        <v>1163</v>
      </c>
      <c r="H134">
        <f t="shared" si="48"/>
        <v>377</v>
      </c>
      <c r="I134">
        <f t="shared" si="49"/>
        <v>6769</v>
      </c>
      <c r="J134">
        <f t="shared" si="50"/>
        <v>0</v>
      </c>
      <c r="K134">
        <f t="shared" si="51"/>
        <v>7197</v>
      </c>
      <c r="L134">
        <f t="shared" si="52"/>
        <v>4281</v>
      </c>
      <c r="M134">
        <f t="shared" si="53"/>
        <v>2424</v>
      </c>
      <c r="N134">
        <f t="shared" si="54"/>
        <v>15072</v>
      </c>
      <c r="O134">
        <f t="shared" si="55"/>
        <v>11570</v>
      </c>
      <c r="P134">
        <f t="shared" si="56"/>
        <v>29706</v>
      </c>
      <c r="Q134">
        <f t="shared" si="57"/>
        <v>0</v>
      </c>
      <c r="R134">
        <f t="shared" si="58"/>
        <v>3174</v>
      </c>
      <c r="S134">
        <f t="shared" si="59"/>
        <v>3464</v>
      </c>
      <c r="T134">
        <f t="shared" si="60"/>
        <v>2982</v>
      </c>
      <c r="U134">
        <f t="shared" si="61"/>
        <v>22559</v>
      </c>
      <c r="V134">
        <f t="shared" si="62"/>
        <v>42372</v>
      </c>
      <c r="Z134" s="23">
        <v>15949</v>
      </c>
      <c r="AB134">
        <v>0</v>
      </c>
      <c r="AC134">
        <v>1116</v>
      </c>
      <c r="AD134">
        <v>813</v>
      </c>
      <c r="AE134">
        <v>2672</v>
      </c>
      <c r="AF134">
        <v>0</v>
      </c>
      <c r="AG134">
        <v>16241</v>
      </c>
      <c r="AH134">
        <v>17257</v>
      </c>
      <c r="AI134">
        <v>182</v>
      </c>
      <c r="AJ134">
        <v>3269</v>
      </c>
      <c r="AK134">
        <v>822</v>
      </c>
      <c r="AL134">
        <v>60</v>
      </c>
      <c r="AM134">
        <v>0</v>
      </c>
      <c r="AN134">
        <v>0</v>
      </c>
      <c r="AO134">
        <v>1325</v>
      </c>
      <c r="AP134">
        <v>0</v>
      </c>
      <c r="AQ134">
        <v>0</v>
      </c>
      <c r="AR134">
        <v>0</v>
      </c>
      <c r="AS134">
        <v>1163</v>
      </c>
      <c r="AT134">
        <v>0</v>
      </c>
      <c r="AU134">
        <v>0</v>
      </c>
      <c r="AV134">
        <v>377</v>
      </c>
      <c r="AW134">
        <v>0</v>
      </c>
      <c r="AX134">
        <v>6769</v>
      </c>
      <c r="AY134">
        <v>0</v>
      </c>
      <c r="AZ134">
        <v>0</v>
      </c>
      <c r="BA134">
        <v>4061</v>
      </c>
      <c r="BB134">
        <v>0</v>
      </c>
      <c r="BC134">
        <v>0</v>
      </c>
      <c r="BD134">
        <v>0</v>
      </c>
      <c r="BE134">
        <v>996</v>
      </c>
      <c r="BF134">
        <v>2140</v>
      </c>
      <c r="BG134">
        <v>3046</v>
      </c>
      <c r="BH134">
        <v>0</v>
      </c>
      <c r="BI134">
        <v>0</v>
      </c>
      <c r="BJ134">
        <v>1235</v>
      </c>
      <c r="BK134">
        <v>0</v>
      </c>
      <c r="BL134">
        <v>0</v>
      </c>
      <c r="BM134">
        <v>35</v>
      </c>
      <c r="BN134">
        <v>2389</v>
      </c>
      <c r="BO134">
        <v>3611</v>
      </c>
      <c r="BP134">
        <v>8030</v>
      </c>
      <c r="BQ134">
        <v>3431</v>
      </c>
      <c r="BR134">
        <v>11570</v>
      </c>
      <c r="BS134">
        <v>0</v>
      </c>
      <c r="BT134">
        <v>0</v>
      </c>
      <c r="BU134">
        <v>29706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3174</v>
      </c>
      <c r="CG134">
        <v>3464</v>
      </c>
      <c r="CH134">
        <v>0</v>
      </c>
      <c r="CI134">
        <v>1001</v>
      </c>
      <c r="CJ134">
        <v>58</v>
      </c>
      <c r="CK134">
        <v>1923</v>
      </c>
    </row>
    <row r="135" spans="1:89" x14ac:dyDescent="0.35">
      <c r="A135" t="s">
        <v>128</v>
      </c>
      <c r="B135">
        <f t="shared" si="42"/>
        <v>1789</v>
      </c>
      <c r="C135">
        <f t="shared" si="43"/>
        <v>19027</v>
      </c>
      <c r="D135">
        <f t="shared" si="44"/>
        <v>253152</v>
      </c>
      <c r="E135">
        <f t="shared" si="45"/>
        <v>2364</v>
      </c>
      <c r="F135">
        <f t="shared" si="46"/>
        <v>16081</v>
      </c>
      <c r="G135">
        <f t="shared" si="47"/>
        <v>4739</v>
      </c>
      <c r="H135">
        <f t="shared" si="48"/>
        <v>0</v>
      </c>
      <c r="I135">
        <f t="shared" si="49"/>
        <v>6235</v>
      </c>
      <c r="J135">
        <f t="shared" si="50"/>
        <v>38</v>
      </c>
      <c r="K135">
        <f t="shared" si="51"/>
        <v>44807</v>
      </c>
      <c r="L135">
        <f t="shared" si="52"/>
        <v>29</v>
      </c>
      <c r="M135">
        <f t="shared" si="53"/>
        <v>3343</v>
      </c>
      <c r="N135">
        <f t="shared" si="54"/>
        <v>87585</v>
      </c>
      <c r="O135">
        <f t="shared" si="55"/>
        <v>15737</v>
      </c>
      <c r="P135">
        <f t="shared" si="56"/>
        <v>188998</v>
      </c>
      <c r="Q135">
        <f t="shared" si="57"/>
        <v>518</v>
      </c>
      <c r="R135">
        <f t="shared" si="58"/>
        <v>10561</v>
      </c>
      <c r="S135">
        <f t="shared" si="59"/>
        <v>24144</v>
      </c>
      <c r="T135">
        <f t="shared" si="60"/>
        <v>24061</v>
      </c>
      <c r="U135">
        <f t="shared" si="61"/>
        <v>179283</v>
      </c>
      <c r="V135">
        <f t="shared" si="62"/>
        <v>273968</v>
      </c>
      <c r="Z135" s="23">
        <v>93345</v>
      </c>
      <c r="AB135">
        <v>0</v>
      </c>
      <c r="AC135">
        <v>54</v>
      </c>
      <c r="AD135">
        <v>1735</v>
      </c>
      <c r="AE135">
        <v>19027</v>
      </c>
      <c r="AF135">
        <v>5712</v>
      </c>
      <c r="AG135">
        <v>117159</v>
      </c>
      <c r="AH135">
        <v>109736</v>
      </c>
      <c r="AI135">
        <v>469</v>
      </c>
      <c r="AJ135">
        <v>5603</v>
      </c>
      <c r="AK135">
        <v>14473</v>
      </c>
      <c r="AL135">
        <v>2364</v>
      </c>
      <c r="AM135">
        <v>0</v>
      </c>
      <c r="AN135">
        <v>0</v>
      </c>
      <c r="AO135">
        <v>0</v>
      </c>
      <c r="AP135">
        <v>16081</v>
      </c>
      <c r="AQ135">
        <v>0</v>
      </c>
      <c r="AR135">
        <v>0</v>
      </c>
      <c r="AS135">
        <v>4739</v>
      </c>
      <c r="AT135">
        <v>0</v>
      </c>
      <c r="AU135">
        <v>0</v>
      </c>
      <c r="AV135">
        <v>0</v>
      </c>
      <c r="AW135">
        <v>0</v>
      </c>
      <c r="AX135">
        <v>6235</v>
      </c>
      <c r="AY135">
        <v>38</v>
      </c>
      <c r="AZ135">
        <v>0</v>
      </c>
      <c r="BA135">
        <v>18111</v>
      </c>
      <c r="BB135">
        <v>0</v>
      </c>
      <c r="BC135">
        <v>0</v>
      </c>
      <c r="BD135">
        <v>0</v>
      </c>
      <c r="BE135">
        <v>0</v>
      </c>
      <c r="BF135">
        <v>26696</v>
      </c>
      <c r="BG135">
        <v>0</v>
      </c>
      <c r="BH135">
        <v>0</v>
      </c>
      <c r="BI135">
        <v>0</v>
      </c>
      <c r="BJ135">
        <v>29</v>
      </c>
      <c r="BK135">
        <v>0</v>
      </c>
      <c r="BL135">
        <v>578</v>
      </c>
      <c r="BM135">
        <v>0</v>
      </c>
      <c r="BN135">
        <v>2765</v>
      </c>
      <c r="BO135">
        <v>56887</v>
      </c>
      <c r="BP135">
        <v>12106</v>
      </c>
      <c r="BQ135">
        <v>18592</v>
      </c>
      <c r="BR135">
        <v>15737</v>
      </c>
      <c r="BS135">
        <v>0</v>
      </c>
      <c r="BT135">
        <v>25680</v>
      </c>
      <c r="BU135">
        <v>122157</v>
      </c>
      <c r="BV135">
        <v>0</v>
      </c>
      <c r="BW135">
        <v>41161</v>
      </c>
      <c r="BX135">
        <v>0</v>
      </c>
      <c r="BY135">
        <v>0</v>
      </c>
      <c r="BZ135">
        <v>0</v>
      </c>
      <c r="CA135">
        <v>518</v>
      </c>
      <c r="CB135">
        <v>0</v>
      </c>
      <c r="CC135">
        <v>0</v>
      </c>
      <c r="CD135">
        <v>0</v>
      </c>
      <c r="CE135">
        <v>0</v>
      </c>
      <c r="CF135">
        <v>10561</v>
      </c>
      <c r="CG135">
        <v>24144</v>
      </c>
      <c r="CH135">
        <v>0</v>
      </c>
      <c r="CI135">
        <v>17114</v>
      </c>
      <c r="CJ135">
        <v>1309</v>
      </c>
      <c r="CK135">
        <v>5638</v>
      </c>
    </row>
    <row r="136" spans="1:89" x14ac:dyDescent="0.35">
      <c r="A136" t="s">
        <v>129</v>
      </c>
      <c r="B136">
        <f t="shared" si="42"/>
        <v>1409</v>
      </c>
      <c r="C136">
        <f t="shared" si="43"/>
        <v>12928</v>
      </c>
      <c r="D136">
        <f t="shared" si="44"/>
        <v>210279</v>
      </c>
      <c r="E136">
        <f t="shared" si="45"/>
        <v>13964</v>
      </c>
      <c r="F136">
        <f t="shared" si="46"/>
        <v>0</v>
      </c>
      <c r="G136">
        <f t="shared" si="47"/>
        <v>15816</v>
      </c>
      <c r="H136">
        <f t="shared" si="48"/>
        <v>14</v>
      </c>
      <c r="I136">
        <f t="shared" si="49"/>
        <v>1020</v>
      </c>
      <c r="J136">
        <f t="shared" si="50"/>
        <v>17</v>
      </c>
      <c r="K136">
        <f t="shared" si="51"/>
        <v>41784</v>
      </c>
      <c r="L136">
        <f t="shared" si="52"/>
        <v>1989</v>
      </c>
      <c r="M136">
        <f t="shared" si="53"/>
        <v>15898</v>
      </c>
      <c r="N136">
        <f t="shared" si="54"/>
        <v>203929</v>
      </c>
      <c r="O136">
        <f t="shared" si="55"/>
        <v>21027</v>
      </c>
      <c r="P136">
        <f t="shared" si="56"/>
        <v>23333</v>
      </c>
      <c r="Q136">
        <f t="shared" si="57"/>
        <v>4</v>
      </c>
      <c r="R136">
        <f t="shared" si="58"/>
        <v>20011</v>
      </c>
      <c r="S136">
        <f t="shared" si="59"/>
        <v>14971</v>
      </c>
      <c r="T136">
        <f t="shared" si="60"/>
        <v>31839</v>
      </c>
      <c r="U136">
        <f t="shared" si="61"/>
        <v>14657</v>
      </c>
      <c r="V136">
        <f t="shared" si="62"/>
        <v>224616</v>
      </c>
      <c r="Z136" s="23">
        <v>89760</v>
      </c>
      <c r="AB136">
        <v>0</v>
      </c>
      <c r="AC136">
        <v>70</v>
      </c>
      <c r="AD136">
        <v>1339</v>
      </c>
      <c r="AE136">
        <v>12928</v>
      </c>
      <c r="AF136">
        <v>0</v>
      </c>
      <c r="AG136">
        <v>79894</v>
      </c>
      <c r="AH136">
        <v>121094</v>
      </c>
      <c r="AI136">
        <v>1428</v>
      </c>
      <c r="AJ136">
        <v>2790</v>
      </c>
      <c r="AK136">
        <v>5073</v>
      </c>
      <c r="AL136">
        <v>13964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15816</v>
      </c>
      <c r="AT136">
        <v>0</v>
      </c>
      <c r="AU136">
        <v>0</v>
      </c>
      <c r="AV136">
        <v>14</v>
      </c>
      <c r="AW136">
        <v>17</v>
      </c>
      <c r="AX136">
        <v>1020</v>
      </c>
      <c r="AY136">
        <v>0</v>
      </c>
      <c r="AZ136">
        <v>0</v>
      </c>
      <c r="BA136">
        <v>19583</v>
      </c>
      <c r="BB136">
        <v>0</v>
      </c>
      <c r="BC136">
        <v>0</v>
      </c>
      <c r="BD136">
        <v>14747</v>
      </c>
      <c r="BE136">
        <v>407</v>
      </c>
      <c r="BF136">
        <v>7047</v>
      </c>
      <c r="BG136">
        <v>0</v>
      </c>
      <c r="BH136">
        <v>0</v>
      </c>
      <c r="BI136">
        <v>0</v>
      </c>
      <c r="BJ136">
        <v>1989</v>
      </c>
      <c r="BK136">
        <v>0</v>
      </c>
      <c r="BL136">
        <v>2861</v>
      </c>
      <c r="BM136">
        <v>547</v>
      </c>
      <c r="BN136">
        <v>12490</v>
      </c>
      <c r="BO136">
        <v>107973</v>
      </c>
      <c r="BP136">
        <v>86156</v>
      </c>
      <c r="BQ136">
        <v>9800</v>
      </c>
      <c r="BR136">
        <v>21027</v>
      </c>
      <c r="BS136">
        <v>0</v>
      </c>
      <c r="BT136">
        <v>0</v>
      </c>
      <c r="BU136">
        <v>23333</v>
      </c>
      <c r="BV136">
        <v>0</v>
      </c>
      <c r="BW136">
        <v>0</v>
      </c>
      <c r="BX136">
        <v>0</v>
      </c>
      <c r="BY136">
        <v>0</v>
      </c>
      <c r="BZ136">
        <v>0</v>
      </c>
      <c r="CA136">
        <v>4</v>
      </c>
      <c r="CB136">
        <v>0</v>
      </c>
      <c r="CC136">
        <v>0</v>
      </c>
      <c r="CD136">
        <v>0</v>
      </c>
      <c r="CE136">
        <v>20000</v>
      </c>
      <c r="CF136">
        <v>11</v>
      </c>
      <c r="CG136">
        <v>14971</v>
      </c>
      <c r="CH136">
        <v>11470</v>
      </c>
      <c r="CI136">
        <v>16959</v>
      </c>
      <c r="CJ136">
        <v>2463</v>
      </c>
      <c r="CK136">
        <v>947</v>
      </c>
    </row>
    <row r="137" spans="1:89" x14ac:dyDescent="0.35">
      <c r="A137" t="s">
        <v>130</v>
      </c>
      <c r="B137">
        <f t="shared" si="42"/>
        <v>11907</v>
      </c>
      <c r="C137">
        <f t="shared" si="43"/>
        <v>12691</v>
      </c>
      <c r="D137">
        <f t="shared" si="44"/>
        <v>94307</v>
      </c>
      <c r="E137">
        <f t="shared" si="45"/>
        <v>1532</v>
      </c>
      <c r="F137">
        <f t="shared" si="46"/>
        <v>1404</v>
      </c>
      <c r="G137">
        <f t="shared" si="47"/>
        <v>4879</v>
      </c>
      <c r="H137">
        <f t="shared" si="48"/>
        <v>0</v>
      </c>
      <c r="I137">
        <f t="shared" si="49"/>
        <v>8</v>
      </c>
      <c r="J137">
        <f t="shared" si="50"/>
        <v>0</v>
      </c>
      <c r="K137">
        <f t="shared" si="51"/>
        <v>28586</v>
      </c>
      <c r="L137">
        <f t="shared" si="52"/>
        <v>185</v>
      </c>
      <c r="M137">
        <f t="shared" si="53"/>
        <v>6551</v>
      </c>
      <c r="N137">
        <f t="shared" si="54"/>
        <v>96563</v>
      </c>
      <c r="O137">
        <f t="shared" si="55"/>
        <v>5356</v>
      </c>
      <c r="P137">
        <f t="shared" si="56"/>
        <v>48624</v>
      </c>
      <c r="Q137">
        <f t="shared" si="57"/>
        <v>39</v>
      </c>
      <c r="R137">
        <f t="shared" si="58"/>
        <v>403</v>
      </c>
      <c r="S137">
        <f t="shared" si="59"/>
        <v>5904</v>
      </c>
      <c r="T137">
        <f t="shared" si="60"/>
        <v>5163</v>
      </c>
      <c r="U137">
        <f t="shared" si="61"/>
        <v>18528</v>
      </c>
      <c r="V137">
        <f t="shared" si="62"/>
        <v>118905</v>
      </c>
      <c r="Z137" s="23">
        <v>35455</v>
      </c>
      <c r="AB137">
        <v>0</v>
      </c>
      <c r="AC137">
        <v>839</v>
      </c>
      <c r="AD137">
        <v>11068</v>
      </c>
      <c r="AE137">
        <v>12691</v>
      </c>
      <c r="AF137">
        <v>0</v>
      </c>
      <c r="AG137">
        <v>38378</v>
      </c>
      <c r="AH137">
        <v>55028</v>
      </c>
      <c r="AI137">
        <v>0</v>
      </c>
      <c r="AJ137">
        <v>421</v>
      </c>
      <c r="AK137">
        <v>480</v>
      </c>
      <c r="AL137">
        <v>1532</v>
      </c>
      <c r="AM137">
        <v>0</v>
      </c>
      <c r="AN137">
        <v>0</v>
      </c>
      <c r="AO137">
        <v>0</v>
      </c>
      <c r="AP137">
        <v>1404</v>
      </c>
      <c r="AQ137">
        <v>0</v>
      </c>
      <c r="AR137">
        <v>0</v>
      </c>
      <c r="AS137">
        <v>4879</v>
      </c>
      <c r="AT137">
        <v>0</v>
      </c>
      <c r="AU137">
        <v>0</v>
      </c>
      <c r="AV137">
        <v>0</v>
      </c>
      <c r="AW137">
        <v>0</v>
      </c>
      <c r="AX137">
        <v>8</v>
      </c>
      <c r="AY137">
        <v>0</v>
      </c>
      <c r="AZ137">
        <v>0</v>
      </c>
      <c r="BA137">
        <v>6617</v>
      </c>
      <c r="BB137">
        <v>0</v>
      </c>
      <c r="BC137">
        <v>0</v>
      </c>
      <c r="BD137">
        <v>19146</v>
      </c>
      <c r="BE137">
        <v>75</v>
      </c>
      <c r="BF137">
        <v>2748</v>
      </c>
      <c r="BG137">
        <v>0</v>
      </c>
      <c r="BH137">
        <v>0</v>
      </c>
      <c r="BI137">
        <v>0</v>
      </c>
      <c r="BJ137">
        <v>185</v>
      </c>
      <c r="BK137">
        <v>0</v>
      </c>
      <c r="BL137">
        <v>816</v>
      </c>
      <c r="BM137">
        <v>2258</v>
      </c>
      <c r="BN137">
        <v>3477</v>
      </c>
      <c r="BO137">
        <v>19829</v>
      </c>
      <c r="BP137">
        <v>64794</v>
      </c>
      <c r="BQ137">
        <v>11940</v>
      </c>
      <c r="BR137">
        <v>5356</v>
      </c>
      <c r="BS137">
        <v>0</v>
      </c>
      <c r="BT137">
        <v>0</v>
      </c>
      <c r="BU137">
        <v>48624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39</v>
      </c>
      <c r="CB137">
        <v>0</v>
      </c>
      <c r="CC137">
        <v>0</v>
      </c>
      <c r="CD137">
        <v>0</v>
      </c>
      <c r="CE137">
        <v>0</v>
      </c>
      <c r="CF137">
        <v>403</v>
      </c>
      <c r="CG137">
        <v>5904</v>
      </c>
      <c r="CH137">
        <v>0</v>
      </c>
      <c r="CI137">
        <v>2110</v>
      </c>
      <c r="CJ137">
        <v>967</v>
      </c>
      <c r="CK137">
        <v>2086</v>
      </c>
    </row>
    <row r="138" spans="1:89" x14ac:dyDescent="0.35">
      <c r="A138" t="s">
        <v>131</v>
      </c>
      <c r="B138">
        <f t="shared" si="42"/>
        <v>12</v>
      </c>
      <c r="C138">
        <f t="shared" si="43"/>
        <v>2995</v>
      </c>
      <c r="D138">
        <f t="shared" si="44"/>
        <v>149915</v>
      </c>
      <c r="E138">
        <f t="shared" si="45"/>
        <v>1639</v>
      </c>
      <c r="F138">
        <f t="shared" si="46"/>
        <v>2736</v>
      </c>
      <c r="G138">
        <f t="shared" si="47"/>
        <v>2288</v>
      </c>
      <c r="H138">
        <f t="shared" si="48"/>
        <v>0</v>
      </c>
      <c r="I138">
        <f t="shared" si="49"/>
        <v>5660</v>
      </c>
      <c r="J138">
        <f t="shared" si="50"/>
        <v>0</v>
      </c>
      <c r="K138">
        <f t="shared" si="51"/>
        <v>5933</v>
      </c>
      <c r="L138">
        <f t="shared" si="52"/>
        <v>754</v>
      </c>
      <c r="M138">
        <f t="shared" si="53"/>
        <v>29110</v>
      </c>
      <c r="N138">
        <f t="shared" si="54"/>
        <v>74707</v>
      </c>
      <c r="O138">
        <f t="shared" si="55"/>
        <v>27158</v>
      </c>
      <c r="P138">
        <f t="shared" si="56"/>
        <v>48558</v>
      </c>
      <c r="Q138">
        <f t="shared" si="57"/>
        <v>0</v>
      </c>
      <c r="R138">
        <f t="shared" si="58"/>
        <v>23657</v>
      </c>
      <c r="S138">
        <f t="shared" si="59"/>
        <v>11597</v>
      </c>
      <c r="T138">
        <f t="shared" si="60"/>
        <v>15366</v>
      </c>
      <c r="U138">
        <f t="shared" si="61"/>
        <v>58357</v>
      </c>
      <c r="V138">
        <f t="shared" si="62"/>
        <v>152922</v>
      </c>
      <c r="Z138" s="23">
        <v>49431</v>
      </c>
      <c r="AB138">
        <v>0</v>
      </c>
      <c r="AC138">
        <v>12</v>
      </c>
      <c r="AD138">
        <v>0</v>
      </c>
      <c r="AE138">
        <v>2995</v>
      </c>
      <c r="AF138">
        <v>3</v>
      </c>
      <c r="AG138">
        <v>72960</v>
      </c>
      <c r="AH138">
        <v>70278</v>
      </c>
      <c r="AI138">
        <v>147</v>
      </c>
      <c r="AJ138">
        <v>4280</v>
      </c>
      <c r="AK138">
        <v>2247</v>
      </c>
      <c r="AL138">
        <v>1639</v>
      </c>
      <c r="AM138">
        <v>0</v>
      </c>
      <c r="AN138">
        <v>0</v>
      </c>
      <c r="AO138">
        <v>3282</v>
      </c>
      <c r="AP138">
        <v>0</v>
      </c>
      <c r="AQ138">
        <v>-546</v>
      </c>
      <c r="AR138">
        <v>0</v>
      </c>
      <c r="AS138">
        <v>2288</v>
      </c>
      <c r="AT138">
        <v>0</v>
      </c>
      <c r="AU138">
        <v>0</v>
      </c>
      <c r="AV138">
        <v>0</v>
      </c>
      <c r="AW138">
        <v>0</v>
      </c>
      <c r="AX138">
        <v>5660</v>
      </c>
      <c r="AY138">
        <v>0</v>
      </c>
      <c r="AZ138">
        <v>0</v>
      </c>
      <c r="BA138">
        <v>1683</v>
      </c>
      <c r="BB138">
        <v>0</v>
      </c>
      <c r="BC138">
        <v>0</v>
      </c>
      <c r="BD138">
        <v>3394</v>
      </c>
      <c r="BE138">
        <v>0</v>
      </c>
      <c r="BF138">
        <v>856</v>
      </c>
      <c r="BG138">
        <v>0</v>
      </c>
      <c r="BH138">
        <v>0</v>
      </c>
      <c r="BI138">
        <v>0</v>
      </c>
      <c r="BJ138">
        <v>754</v>
      </c>
      <c r="BK138">
        <v>26</v>
      </c>
      <c r="BL138">
        <v>10386</v>
      </c>
      <c r="BM138">
        <v>-162</v>
      </c>
      <c r="BN138">
        <v>18860</v>
      </c>
      <c r="BO138">
        <v>27711</v>
      </c>
      <c r="BP138">
        <v>47003</v>
      </c>
      <c r="BQ138">
        <v>-7</v>
      </c>
      <c r="BR138">
        <v>27158</v>
      </c>
      <c r="BS138">
        <v>0</v>
      </c>
      <c r="BT138">
        <v>0</v>
      </c>
      <c r="BU138">
        <v>48558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0</v>
      </c>
      <c r="CC138">
        <v>0</v>
      </c>
      <c r="CD138">
        <v>0</v>
      </c>
      <c r="CE138">
        <v>15000</v>
      </c>
      <c r="CF138">
        <v>8657</v>
      </c>
      <c r="CG138">
        <v>11597</v>
      </c>
      <c r="CH138">
        <v>0</v>
      </c>
      <c r="CI138">
        <v>2511</v>
      </c>
      <c r="CJ138">
        <v>1979</v>
      </c>
      <c r="CK138">
        <v>10876</v>
      </c>
    </row>
    <row r="139" spans="1:89" x14ac:dyDescent="0.35">
      <c r="A139" t="s">
        <v>132</v>
      </c>
      <c r="B139">
        <f t="shared" si="42"/>
        <v>9207</v>
      </c>
      <c r="C139">
        <f t="shared" si="43"/>
        <v>7126</v>
      </c>
      <c r="D139">
        <f t="shared" si="44"/>
        <v>114453</v>
      </c>
      <c r="E139">
        <f t="shared" si="45"/>
        <v>1037</v>
      </c>
      <c r="F139">
        <f t="shared" si="46"/>
        <v>9796</v>
      </c>
      <c r="G139">
        <f t="shared" si="47"/>
        <v>649</v>
      </c>
      <c r="H139">
        <f t="shared" si="48"/>
        <v>0</v>
      </c>
      <c r="I139">
        <f t="shared" si="49"/>
        <v>13068</v>
      </c>
      <c r="J139">
        <f t="shared" si="50"/>
        <v>108</v>
      </c>
      <c r="K139">
        <f t="shared" si="51"/>
        <v>41062</v>
      </c>
      <c r="L139">
        <f t="shared" si="52"/>
        <v>1416</v>
      </c>
      <c r="M139">
        <f t="shared" si="53"/>
        <v>12215</v>
      </c>
      <c r="N139">
        <f t="shared" si="54"/>
        <v>51620</v>
      </c>
      <c r="O139">
        <f t="shared" si="55"/>
        <v>8300</v>
      </c>
      <c r="P139">
        <f t="shared" si="56"/>
        <v>116573</v>
      </c>
      <c r="Q139">
        <f t="shared" si="57"/>
        <v>0</v>
      </c>
      <c r="R139">
        <f t="shared" si="58"/>
        <v>0</v>
      </c>
      <c r="S139">
        <f t="shared" si="59"/>
        <v>14714</v>
      </c>
      <c r="T139">
        <f t="shared" si="60"/>
        <v>18929</v>
      </c>
      <c r="U139">
        <f t="shared" si="61"/>
        <v>85078</v>
      </c>
      <c r="V139">
        <f t="shared" si="62"/>
        <v>130786</v>
      </c>
      <c r="Z139" s="23">
        <v>56433</v>
      </c>
      <c r="AB139">
        <v>0</v>
      </c>
      <c r="AC139">
        <v>449</v>
      </c>
      <c r="AD139">
        <v>8758</v>
      </c>
      <c r="AE139">
        <v>7126</v>
      </c>
      <c r="AF139">
        <v>294</v>
      </c>
      <c r="AG139">
        <v>59019</v>
      </c>
      <c r="AH139">
        <v>50364</v>
      </c>
      <c r="AI139">
        <v>0</v>
      </c>
      <c r="AJ139">
        <v>3467</v>
      </c>
      <c r="AK139">
        <v>1309</v>
      </c>
      <c r="AL139">
        <v>1037</v>
      </c>
      <c r="AM139">
        <v>0</v>
      </c>
      <c r="AN139">
        <v>0</v>
      </c>
      <c r="AO139">
        <v>381</v>
      </c>
      <c r="AP139">
        <v>0</v>
      </c>
      <c r="AQ139">
        <v>9415</v>
      </c>
      <c r="AR139">
        <v>0</v>
      </c>
      <c r="AS139">
        <v>649</v>
      </c>
      <c r="AT139">
        <v>0</v>
      </c>
      <c r="AU139">
        <v>0</v>
      </c>
      <c r="AV139">
        <v>0</v>
      </c>
      <c r="AW139">
        <v>108</v>
      </c>
      <c r="AX139">
        <v>13068</v>
      </c>
      <c r="AY139">
        <v>0</v>
      </c>
      <c r="AZ139">
        <v>0</v>
      </c>
      <c r="BA139">
        <v>20309</v>
      </c>
      <c r="BB139">
        <v>0</v>
      </c>
      <c r="BC139">
        <v>0</v>
      </c>
      <c r="BD139">
        <v>14896</v>
      </c>
      <c r="BE139">
        <v>0</v>
      </c>
      <c r="BF139">
        <v>5857</v>
      </c>
      <c r="BG139">
        <v>0</v>
      </c>
      <c r="BH139">
        <v>0</v>
      </c>
      <c r="BI139">
        <v>1323</v>
      </c>
      <c r="BJ139">
        <v>93</v>
      </c>
      <c r="BK139">
        <v>0</v>
      </c>
      <c r="BL139">
        <v>4030</v>
      </c>
      <c r="BM139">
        <v>5218</v>
      </c>
      <c r="BN139">
        <v>2967</v>
      </c>
      <c r="BO139">
        <v>22914</v>
      </c>
      <c r="BP139">
        <v>1768</v>
      </c>
      <c r="BQ139">
        <v>26938</v>
      </c>
      <c r="BR139">
        <v>8300</v>
      </c>
      <c r="BS139">
        <v>0</v>
      </c>
      <c r="BT139">
        <v>16800</v>
      </c>
      <c r="BU139">
        <v>99773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14714</v>
      </c>
      <c r="CH139">
        <v>0</v>
      </c>
      <c r="CI139">
        <v>8542</v>
      </c>
      <c r="CJ139">
        <v>8327</v>
      </c>
      <c r="CK139">
        <v>2060</v>
      </c>
    </row>
    <row r="140" spans="1:89" x14ac:dyDescent="0.35">
      <c r="A140" t="s">
        <v>133</v>
      </c>
      <c r="B140">
        <f t="shared" si="42"/>
        <v>3401</v>
      </c>
      <c r="C140">
        <f t="shared" si="43"/>
        <v>19644</v>
      </c>
      <c r="D140">
        <f t="shared" si="44"/>
        <v>187744</v>
      </c>
      <c r="E140">
        <f t="shared" si="45"/>
        <v>245</v>
      </c>
      <c r="F140">
        <f t="shared" si="46"/>
        <v>35735</v>
      </c>
      <c r="G140">
        <f t="shared" si="47"/>
        <v>17836</v>
      </c>
      <c r="H140">
        <f t="shared" si="48"/>
        <v>14600</v>
      </c>
      <c r="I140">
        <f t="shared" si="49"/>
        <v>-12347</v>
      </c>
      <c r="J140">
        <f t="shared" si="50"/>
        <v>0</v>
      </c>
      <c r="K140">
        <f t="shared" si="51"/>
        <v>26565</v>
      </c>
      <c r="L140">
        <f t="shared" si="52"/>
        <v>3891</v>
      </c>
      <c r="M140">
        <f t="shared" si="53"/>
        <v>20684</v>
      </c>
      <c r="N140">
        <f t="shared" si="54"/>
        <v>102501</v>
      </c>
      <c r="O140">
        <f t="shared" si="55"/>
        <v>10581</v>
      </c>
      <c r="P140">
        <f t="shared" si="56"/>
        <v>157211</v>
      </c>
      <c r="Q140">
        <f t="shared" si="57"/>
        <v>46</v>
      </c>
      <c r="R140">
        <f t="shared" si="58"/>
        <v>0</v>
      </c>
      <c r="S140">
        <f t="shared" si="59"/>
        <v>12793</v>
      </c>
      <c r="T140">
        <f t="shared" si="60"/>
        <v>34866</v>
      </c>
      <c r="U140">
        <f t="shared" si="61"/>
        <v>85605</v>
      </c>
      <c r="V140">
        <f t="shared" si="62"/>
        <v>210789</v>
      </c>
      <c r="Z140" s="23">
        <v>75216</v>
      </c>
      <c r="AB140">
        <v>0</v>
      </c>
      <c r="AC140">
        <v>2464</v>
      </c>
      <c r="AD140">
        <v>937</v>
      </c>
      <c r="AE140">
        <v>19644</v>
      </c>
      <c r="AF140">
        <v>40</v>
      </c>
      <c r="AG140">
        <v>80492</v>
      </c>
      <c r="AH140">
        <v>97973</v>
      </c>
      <c r="AI140">
        <v>1656</v>
      </c>
      <c r="AJ140">
        <v>5641</v>
      </c>
      <c r="AK140">
        <v>1942</v>
      </c>
      <c r="AL140">
        <v>245</v>
      </c>
      <c r="AM140">
        <v>0</v>
      </c>
      <c r="AN140">
        <v>0</v>
      </c>
      <c r="AO140">
        <v>33765</v>
      </c>
      <c r="AP140">
        <v>1970</v>
      </c>
      <c r="AQ140">
        <v>0</v>
      </c>
      <c r="AR140">
        <v>0</v>
      </c>
      <c r="AS140">
        <v>17836</v>
      </c>
      <c r="AT140">
        <v>0</v>
      </c>
      <c r="AU140">
        <v>0</v>
      </c>
      <c r="AV140">
        <v>14600</v>
      </c>
      <c r="AW140">
        <v>0</v>
      </c>
      <c r="AX140">
        <v>-12347</v>
      </c>
      <c r="AY140">
        <v>0</v>
      </c>
      <c r="AZ140">
        <v>0</v>
      </c>
      <c r="BA140">
        <v>20211</v>
      </c>
      <c r="BB140">
        <v>0</v>
      </c>
      <c r="BC140">
        <v>0</v>
      </c>
      <c r="BD140">
        <v>0</v>
      </c>
      <c r="BE140">
        <v>0</v>
      </c>
      <c r="BF140">
        <v>6354</v>
      </c>
      <c r="BG140">
        <v>1183</v>
      </c>
      <c r="BH140">
        <v>0</v>
      </c>
      <c r="BI140">
        <v>0</v>
      </c>
      <c r="BJ140">
        <v>2708</v>
      </c>
      <c r="BK140">
        <v>0</v>
      </c>
      <c r="BL140">
        <v>8976</v>
      </c>
      <c r="BM140">
        <v>0</v>
      </c>
      <c r="BN140">
        <v>11708</v>
      </c>
      <c r="BO140">
        <v>18177</v>
      </c>
      <c r="BP140">
        <v>76981</v>
      </c>
      <c r="BQ140">
        <v>7343</v>
      </c>
      <c r="BR140">
        <v>10581</v>
      </c>
      <c r="BS140">
        <v>0</v>
      </c>
      <c r="BT140">
        <v>0</v>
      </c>
      <c r="BU140">
        <v>157211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46</v>
      </c>
      <c r="CB140">
        <v>0</v>
      </c>
      <c r="CC140">
        <v>0</v>
      </c>
      <c r="CD140">
        <v>0</v>
      </c>
      <c r="CE140">
        <v>0</v>
      </c>
      <c r="CF140">
        <v>0</v>
      </c>
      <c r="CG140">
        <v>12793</v>
      </c>
      <c r="CH140">
        <v>0</v>
      </c>
      <c r="CI140">
        <v>16183</v>
      </c>
      <c r="CJ140">
        <v>0</v>
      </c>
      <c r="CK140">
        <v>18683</v>
      </c>
    </row>
    <row r="141" spans="1:89" x14ac:dyDescent="0.35">
      <c r="A141" t="s">
        <v>134</v>
      </c>
      <c r="B141">
        <f t="shared" si="42"/>
        <v>7433</v>
      </c>
      <c r="C141">
        <f t="shared" si="43"/>
        <v>14484</v>
      </c>
      <c r="D141">
        <f t="shared" si="44"/>
        <v>103618</v>
      </c>
      <c r="E141">
        <f t="shared" si="45"/>
        <v>2202</v>
      </c>
      <c r="F141">
        <f t="shared" si="46"/>
        <v>6401</v>
      </c>
      <c r="G141">
        <f t="shared" si="47"/>
        <v>2103</v>
      </c>
      <c r="H141">
        <f t="shared" si="48"/>
        <v>12658</v>
      </c>
      <c r="I141">
        <f t="shared" si="49"/>
        <v>-1915</v>
      </c>
      <c r="J141">
        <f t="shared" si="50"/>
        <v>60</v>
      </c>
      <c r="K141">
        <f t="shared" si="51"/>
        <v>57348</v>
      </c>
      <c r="L141">
        <f t="shared" si="52"/>
        <v>434</v>
      </c>
      <c r="M141">
        <f t="shared" si="53"/>
        <v>431</v>
      </c>
      <c r="N141">
        <f t="shared" si="54"/>
        <v>71124</v>
      </c>
      <c r="O141">
        <f t="shared" si="55"/>
        <v>15516</v>
      </c>
      <c r="P141">
        <f t="shared" si="56"/>
        <v>94069</v>
      </c>
      <c r="Q141">
        <f t="shared" si="57"/>
        <v>9</v>
      </c>
      <c r="R141">
        <f t="shared" si="58"/>
        <v>0</v>
      </c>
      <c r="S141">
        <f t="shared" si="59"/>
        <v>9119</v>
      </c>
      <c r="T141">
        <f t="shared" si="60"/>
        <v>15423</v>
      </c>
      <c r="U141">
        <f t="shared" si="61"/>
        <v>39245</v>
      </c>
      <c r="V141">
        <f t="shared" si="62"/>
        <v>125535</v>
      </c>
      <c r="Z141" s="23">
        <v>43641</v>
      </c>
      <c r="AB141">
        <v>0</v>
      </c>
      <c r="AC141">
        <v>158</v>
      </c>
      <c r="AD141">
        <v>7275</v>
      </c>
      <c r="AE141">
        <v>14484</v>
      </c>
      <c r="AF141">
        <v>549</v>
      </c>
      <c r="AG141">
        <v>50771</v>
      </c>
      <c r="AH141">
        <v>43348</v>
      </c>
      <c r="AI141">
        <v>5251</v>
      </c>
      <c r="AJ141">
        <v>1685</v>
      </c>
      <c r="AK141">
        <v>2014</v>
      </c>
      <c r="AL141">
        <v>798</v>
      </c>
      <c r="AM141">
        <v>1152</v>
      </c>
      <c r="AN141">
        <v>252</v>
      </c>
      <c r="AO141">
        <v>3613</v>
      </c>
      <c r="AP141">
        <v>165</v>
      </c>
      <c r="AQ141">
        <v>2623</v>
      </c>
      <c r="AR141">
        <v>0</v>
      </c>
      <c r="AS141">
        <v>2103</v>
      </c>
      <c r="AT141">
        <v>0</v>
      </c>
      <c r="AU141">
        <v>0</v>
      </c>
      <c r="AV141">
        <v>12658</v>
      </c>
      <c r="AW141">
        <v>0</v>
      </c>
      <c r="AX141">
        <v>-1915</v>
      </c>
      <c r="AY141">
        <v>60</v>
      </c>
      <c r="AZ141">
        <v>0</v>
      </c>
      <c r="BA141">
        <v>3264</v>
      </c>
      <c r="BB141">
        <v>0</v>
      </c>
      <c r="BC141">
        <v>0</v>
      </c>
      <c r="BD141">
        <v>34260</v>
      </c>
      <c r="BE141">
        <v>0</v>
      </c>
      <c r="BF141">
        <v>19824</v>
      </c>
      <c r="BG141">
        <v>0</v>
      </c>
      <c r="BH141">
        <v>0</v>
      </c>
      <c r="BI141">
        <v>0</v>
      </c>
      <c r="BJ141">
        <v>434</v>
      </c>
      <c r="BK141">
        <v>0</v>
      </c>
      <c r="BL141">
        <v>0</v>
      </c>
      <c r="BM141">
        <v>0</v>
      </c>
      <c r="BN141">
        <v>431</v>
      </c>
      <c r="BO141">
        <v>22324</v>
      </c>
      <c r="BP141">
        <v>29576</v>
      </c>
      <c r="BQ141">
        <v>19224</v>
      </c>
      <c r="BR141">
        <v>15516</v>
      </c>
      <c r="BS141">
        <v>0</v>
      </c>
      <c r="BT141">
        <v>0</v>
      </c>
      <c r="BU141">
        <v>94069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9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9119</v>
      </c>
      <c r="CH141">
        <v>0</v>
      </c>
      <c r="CI141">
        <v>5368</v>
      </c>
      <c r="CJ141">
        <v>4047</v>
      </c>
      <c r="CK141">
        <v>6008</v>
      </c>
    </row>
    <row r="142" spans="1:89" x14ac:dyDescent="0.35">
      <c r="A142" t="s">
        <v>135</v>
      </c>
      <c r="B142">
        <f t="shared" si="42"/>
        <v>1668</v>
      </c>
      <c r="C142">
        <f t="shared" si="43"/>
        <v>26892</v>
      </c>
      <c r="D142">
        <f t="shared" si="44"/>
        <v>91170</v>
      </c>
      <c r="E142">
        <f t="shared" si="45"/>
        <v>18</v>
      </c>
      <c r="F142">
        <f t="shared" si="46"/>
        <v>0</v>
      </c>
      <c r="G142">
        <f t="shared" si="47"/>
        <v>2474</v>
      </c>
      <c r="H142">
        <f t="shared" si="48"/>
        <v>0</v>
      </c>
      <c r="I142">
        <f t="shared" si="49"/>
        <v>5727</v>
      </c>
      <c r="J142">
        <f t="shared" si="50"/>
        <v>21</v>
      </c>
      <c r="K142">
        <f t="shared" si="51"/>
        <v>8172</v>
      </c>
      <c r="L142">
        <f t="shared" si="52"/>
        <v>2798</v>
      </c>
      <c r="M142">
        <f t="shared" si="53"/>
        <v>4733</v>
      </c>
      <c r="N142">
        <f t="shared" si="54"/>
        <v>54855</v>
      </c>
      <c r="O142">
        <f t="shared" si="55"/>
        <v>13318</v>
      </c>
      <c r="P142">
        <f t="shared" si="56"/>
        <v>49861</v>
      </c>
      <c r="Q142">
        <f t="shared" si="57"/>
        <v>134</v>
      </c>
      <c r="R142">
        <f t="shared" si="58"/>
        <v>9229</v>
      </c>
      <c r="S142">
        <f t="shared" si="59"/>
        <v>7343</v>
      </c>
      <c r="T142">
        <f t="shared" si="60"/>
        <v>8933</v>
      </c>
      <c r="U142">
        <f t="shared" si="61"/>
        <v>57323</v>
      </c>
      <c r="V142">
        <f t="shared" si="62"/>
        <v>119730</v>
      </c>
      <c r="Z142" s="23">
        <v>50581</v>
      </c>
      <c r="AB142">
        <v>0</v>
      </c>
      <c r="AC142">
        <v>0</v>
      </c>
      <c r="AD142">
        <v>1668</v>
      </c>
      <c r="AE142">
        <v>26892</v>
      </c>
      <c r="AF142">
        <v>0</v>
      </c>
      <c r="AG142">
        <v>78662</v>
      </c>
      <c r="AH142">
        <v>5651</v>
      </c>
      <c r="AI142">
        <v>441</v>
      </c>
      <c r="AJ142">
        <v>1961</v>
      </c>
      <c r="AK142">
        <v>4455</v>
      </c>
      <c r="AL142">
        <v>18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2474</v>
      </c>
      <c r="AT142">
        <v>0</v>
      </c>
      <c r="AU142">
        <v>0</v>
      </c>
      <c r="AV142">
        <v>0</v>
      </c>
      <c r="AW142">
        <v>0</v>
      </c>
      <c r="AX142">
        <v>5727</v>
      </c>
      <c r="AY142">
        <v>21</v>
      </c>
      <c r="AZ142">
        <v>0</v>
      </c>
      <c r="BA142">
        <v>5957</v>
      </c>
      <c r="BB142">
        <v>0</v>
      </c>
      <c r="BC142">
        <v>0</v>
      </c>
      <c r="BD142">
        <v>0</v>
      </c>
      <c r="BE142">
        <v>0</v>
      </c>
      <c r="BF142">
        <v>2215</v>
      </c>
      <c r="BG142">
        <v>2792</v>
      </c>
      <c r="BH142">
        <v>0</v>
      </c>
      <c r="BI142">
        <v>0</v>
      </c>
      <c r="BJ142">
        <v>6</v>
      </c>
      <c r="BK142">
        <v>0</v>
      </c>
      <c r="BL142">
        <v>1069</v>
      </c>
      <c r="BM142">
        <v>2702</v>
      </c>
      <c r="BN142">
        <v>962</v>
      </c>
      <c r="BO142">
        <v>32106</v>
      </c>
      <c r="BP142">
        <v>15176</v>
      </c>
      <c r="BQ142">
        <v>7573</v>
      </c>
      <c r="BR142">
        <v>13318</v>
      </c>
      <c r="BS142">
        <v>0</v>
      </c>
      <c r="BT142">
        <v>3200</v>
      </c>
      <c r="BU142">
        <v>46661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134</v>
      </c>
      <c r="CB142">
        <v>0</v>
      </c>
      <c r="CC142">
        <v>0</v>
      </c>
      <c r="CD142">
        <v>0</v>
      </c>
      <c r="CE142">
        <v>0</v>
      </c>
      <c r="CF142">
        <v>9229</v>
      </c>
      <c r="CG142">
        <v>7343</v>
      </c>
      <c r="CH142">
        <v>0</v>
      </c>
      <c r="CI142">
        <v>3004</v>
      </c>
      <c r="CJ142">
        <v>1441</v>
      </c>
      <c r="CK142">
        <v>4488</v>
      </c>
    </row>
    <row r="143" spans="1:89" x14ac:dyDescent="0.35">
      <c r="A143" t="s">
        <v>136</v>
      </c>
      <c r="B143">
        <f t="shared" si="42"/>
        <v>315</v>
      </c>
      <c r="C143">
        <f t="shared" si="43"/>
        <v>7409</v>
      </c>
      <c r="D143">
        <f t="shared" si="44"/>
        <v>50565</v>
      </c>
      <c r="E143">
        <f t="shared" si="45"/>
        <v>265</v>
      </c>
      <c r="F143">
        <f t="shared" si="46"/>
        <v>0</v>
      </c>
      <c r="G143">
        <f t="shared" si="47"/>
        <v>48277</v>
      </c>
      <c r="H143">
        <f t="shared" si="48"/>
        <v>1000</v>
      </c>
      <c r="I143">
        <f t="shared" si="49"/>
        <v>939</v>
      </c>
      <c r="J143">
        <f t="shared" si="50"/>
        <v>0</v>
      </c>
      <c r="K143">
        <f t="shared" si="51"/>
        <v>63191</v>
      </c>
      <c r="L143">
        <f t="shared" si="52"/>
        <v>422</v>
      </c>
      <c r="M143">
        <f t="shared" si="53"/>
        <v>-16646</v>
      </c>
      <c r="N143">
        <f t="shared" si="54"/>
        <v>100897</v>
      </c>
      <c r="O143">
        <f t="shared" si="55"/>
        <v>36463</v>
      </c>
      <c r="P143">
        <f t="shared" si="56"/>
        <v>0</v>
      </c>
      <c r="Q143">
        <f t="shared" si="57"/>
        <v>24</v>
      </c>
      <c r="R143">
        <f t="shared" si="58"/>
        <v>0</v>
      </c>
      <c r="S143">
        <f t="shared" si="59"/>
        <v>11467</v>
      </c>
      <c r="T143">
        <f t="shared" si="60"/>
        <v>6888</v>
      </c>
      <c r="U143">
        <f t="shared" si="61"/>
        <v>-77865</v>
      </c>
      <c r="V143">
        <f t="shared" si="62"/>
        <v>58289</v>
      </c>
      <c r="Z143" s="23">
        <v>41252</v>
      </c>
      <c r="AB143">
        <v>0</v>
      </c>
      <c r="AC143">
        <v>0</v>
      </c>
      <c r="AD143">
        <v>315</v>
      </c>
      <c r="AE143">
        <v>7409</v>
      </c>
      <c r="AF143">
        <v>272</v>
      </c>
      <c r="AG143">
        <v>38916</v>
      </c>
      <c r="AH143">
        <v>9225</v>
      </c>
      <c r="AI143">
        <v>341</v>
      </c>
      <c r="AJ143">
        <v>1034</v>
      </c>
      <c r="AK143">
        <v>777</v>
      </c>
      <c r="AL143">
        <v>265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45071</v>
      </c>
      <c r="AS143">
        <v>3206</v>
      </c>
      <c r="AT143">
        <v>0</v>
      </c>
      <c r="AU143">
        <v>0</v>
      </c>
      <c r="AV143">
        <v>1000</v>
      </c>
      <c r="AW143">
        <v>0</v>
      </c>
      <c r="AX143">
        <v>939</v>
      </c>
      <c r="AY143">
        <v>0</v>
      </c>
      <c r="AZ143">
        <v>0</v>
      </c>
      <c r="BA143">
        <v>9379</v>
      </c>
      <c r="BB143">
        <v>0</v>
      </c>
      <c r="BC143">
        <v>0</v>
      </c>
      <c r="BD143">
        <v>52846</v>
      </c>
      <c r="BE143">
        <v>0</v>
      </c>
      <c r="BF143">
        <v>966</v>
      </c>
      <c r="BG143">
        <v>0</v>
      </c>
      <c r="BH143">
        <v>0</v>
      </c>
      <c r="BI143">
        <v>0</v>
      </c>
      <c r="BJ143">
        <v>422</v>
      </c>
      <c r="BK143">
        <v>0</v>
      </c>
      <c r="BL143">
        <v>234</v>
      </c>
      <c r="BM143">
        <v>924</v>
      </c>
      <c r="BN143">
        <v>-17804</v>
      </c>
      <c r="BO143">
        <v>57262</v>
      </c>
      <c r="BP143">
        <v>35870</v>
      </c>
      <c r="BQ143">
        <v>7765</v>
      </c>
      <c r="BR143">
        <v>36463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0</v>
      </c>
      <c r="BZ143">
        <v>0</v>
      </c>
      <c r="CA143">
        <v>24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11467</v>
      </c>
      <c r="CH143">
        <v>0</v>
      </c>
      <c r="CI143">
        <v>3310</v>
      </c>
      <c r="CJ143">
        <v>2961</v>
      </c>
      <c r="CK143">
        <v>617</v>
      </c>
    </row>
    <row r="144" spans="1:89" x14ac:dyDescent="0.35">
      <c r="A144" t="s">
        <v>137</v>
      </c>
      <c r="B144">
        <f t="shared" si="42"/>
        <v>392</v>
      </c>
      <c r="C144">
        <f t="shared" si="43"/>
        <v>7836</v>
      </c>
      <c r="D144">
        <f t="shared" si="44"/>
        <v>65757</v>
      </c>
      <c r="E144">
        <f t="shared" si="45"/>
        <v>2792</v>
      </c>
      <c r="F144">
        <f t="shared" si="46"/>
        <v>0</v>
      </c>
      <c r="G144">
        <f t="shared" si="47"/>
        <v>544</v>
      </c>
      <c r="H144">
        <f t="shared" si="48"/>
        <v>0</v>
      </c>
      <c r="I144">
        <f t="shared" si="49"/>
        <v>2339</v>
      </c>
      <c r="J144">
        <f t="shared" si="50"/>
        <v>0</v>
      </c>
      <c r="K144">
        <f t="shared" si="51"/>
        <v>12143</v>
      </c>
      <c r="L144">
        <f t="shared" si="52"/>
        <v>1562</v>
      </c>
      <c r="M144">
        <f t="shared" si="53"/>
        <v>-102</v>
      </c>
      <c r="N144">
        <f t="shared" si="54"/>
        <v>39024</v>
      </c>
      <c r="O144">
        <f t="shared" si="55"/>
        <v>12440</v>
      </c>
      <c r="P144">
        <f t="shared" si="56"/>
        <v>27916</v>
      </c>
      <c r="Q144">
        <f t="shared" si="57"/>
        <v>0</v>
      </c>
      <c r="R144">
        <f t="shared" si="58"/>
        <v>6417</v>
      </c>
      <c r="S144">
        <f t="shared" si="59"/>
        <v>7725</v>
      </c>
      <c r="T144">
        <f t="shared" si="60"/>
        <v>-259</v>
      </c>
      <c r="U144">
        <f t="shared" si="61"/>
        <v>27652</v>
      </c>
      <c r="V144">
        <f t="shared" si="62"/>
        <v>73985</v>
      </c>
      <c r="Z144" s="23">
        <v>27596</v>
      </c>
      <c r="AB144">
        <v>0</v>
      </c>
      <c r="AC144">
        <v>168</v>
      </c>
      <c r="AD144">
        <v>224</v>
      </c>
      <c r="AE144">
        <v>7836</v>
      </c>
      <c r="AF144">
        <v>59</v>
      </c>
      <c r="AG144">
        <v>27143</v>
      </c>
      <c r="AH144">
        <v>37400</v>
      </c>
      <c r="AI144">
        <v>308</v>
      </c>
      <c r="AJ144">
        <v>49</v>
      </c>
      <c r="AK144">
        <v>798</v>
      </c>
      <c r="AL144">
        <v>2792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544</v>
      </c>
      <c r="AT144">
        <v>0</v>
      </c>
      <c r="AU144">
        <v>0</v>
      </c>
      <c r="AV144">
        <v>0</v>
      </c>
      <c r="AW144">
        <v>0</v>
      </c>
      <c r="AX144">
        <v>2339</v>
      </c>
      <c r="AY144">
        <v>0</v>
      </c>
      <c r="AZ144">
        <v>0</v>
      </c>
      <c r="BA144">
        <v>378</v>
      </c>
      <c r="BB144">
        <v>0</v>
      </c>
      <c r="BC144">
        <v>0</v>
      </c>
      <c r="BD144">
        <v>0</v>
      </c>
      <c r="BE144">
        <v>0</v>
      </c>
      <c r="BF144">
        <v>11765</v>
      </c>
      <c r="BG144">
        <v>0</v>
      </c>
      <c r="BH144">
        <v>0</v>
      </c>
      <c r="BI144">
        <v>0</v>
      </c>
      <c r="BJ144">
        <v>1562</v>
      </c>
      <c r="BK144">
        <v>0</v>
      </c>
      <c r="BL144">
        <v>0</v>
      </c>
      <c r="BM144">
        <v>0</v>
      </c>
      <c r="BN144">
        <v>-102</v>
      </c>
      <c r="BO144">
        <v>18163</v>
      </c>
      <c r="BP144">
        <v>15331</v>
      </c>
      <c r="BQ144">
        <v>5530</v>
      </c>
      <c r="BR144">
        <v>12440</v>
      </c>
      <c r="BS144">
        <v>0</v>
      </c>
      <c r="BT144">
        <v>0</v>
      </c>
      <c r="BU144">
        <v>27916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5000</v>
      </c>
      <c r="CF144">
        <v>1417</v>
      </c>
      <c r="CG144">
        <v>7725</v>
      </c>
      <c r="CH144">
        <v>0</v>
      </c>
      <c r="CI144">
        <v>0</v>
      </c>
      <c r="CJ144">
        <v>0</v>
      </c>
      <c r="CK144">
        <v>-259</v>
      </c>
    </row>
    <row r="145" spans="1:89" x14ac:dyDescent="0.35">
      <c r="A145" t="s">
        <v>138</v>
      </c>
      <c r="B145">
        <f t="shared" si="42"/>
        <v>76</v>
      </c>
      <c r="C145">
        <f t="shared" si="43"/>
        <v>7246</v>
      </c>
      <c r="D145">
        <f t="shared" si="44"/>
        <v>59148</v>
      </c>
      <c r="E145">
        <f t="shared" si="45"/>
        <v>44</v>
      </c>
      <c r="F145">
        <f t="shared" si="46"/>
        <v>11345</v>
      </c>
      <c r="G145">
        <f t="shared" si="47"/>
        <v>1268</v>
      </c>
      <c r="H145">
        <f t="shared" si="48"/>
        <v>3938</v>
      </c>
      <c r="I145">
        <f t="shared" si="49"/>
        <v>-161</v>
      </c>
      <c r="J145">
        <f t="shared" si="50"/>
        <v>0</v>
      </c>
      <c r="K145">
        <f t="shared" si="51"/>
        <v>7444</v>
      </c>
      <c r="L145">
        <f t="shared" si="52"/>
        <v>11546</v>
      </c>
      <c r="M145">
        <f t="shared" si="53"/>
        <v>4463</v>
      </c>
      <c r="N145">
        <f t="shared" si="54"/>
        <v>32001</v>
      </c>
      <c r="O145">
        <f t="shared" si="55"/>
        <v>24720</v>
      </c>
      <c r="P145">
        <f t="shared" si="56"/>
        <v>37839</v>
      </c>
      <c r="Q145">
        <f t="shared" si="57"/>
        <v>6</v>
      </c>
      <c r="R145">
        <f t="shared" si="58"/>
        <v>0</v>
      </c>
      <c r="S145">
        <f t="shared" si="59"/>
        <v>4587</v>
      </c>
      <c r="T145">
        <f t="shared" si="60"/>
        <v>7203</v>
      </c>
      <c r="U145">
        <f t="shared" si="61"/>
        <v>9631</v>
      </c>
      <c r="V145">
        <f t="shared" si="62"/>
        <v>66470</v>
      </c>
      <c r="Z145" s="23">
        <v>33492</v>
      </c>
      <c r="AB145">
        <v>0</v>
      </c>
      <c r="AC145">
        <v>76</v>
      </c>
      <c r="AD145">
        <v>0</v>
      </c>
      <c r="AE145">
        <v>7246</v>
      </c>
      <c r="AF145">
        <v>97</v>
      </c>
      <c r="AG145">
        <v>48085</v>
      </c>
      <c r="AH145">
        <v>8590</v>
      </c>
      <c r="AI145">
        <v>7</v>
      </c>
      <c r="AJ145">
        <v>1341</v>
      </c>
      <c r="AK145">
        <v>1028</v>
      </c>
      <c r="AL145">
        <v>44</v>
      </c>
      <c r="AM145">
        <v>0</v>
      </c>
      <c r="AN145">
        <v>0</v>
      </c>
      <c r="AO145">
        <v>11345</v>
      </c>
      <c r="AP145">
        <v>0</v>
      </c>
      <c r="AQ145">
        <v>0</v>
      </c>
      <c r="AR145">
        <v>0</v>
      </c>
      <c r="AS145">
        <v>1268</v>
      </c>
      <c r="AT145">
        <v>0</v>
      </c>
      <c r="AU145">
        <v>0</v>
      </c>
      <c r="AV145">
        <v>3938</v>
      </c>
      <c r="AW145">
        <v>0</v>
      </c>
      <c r="AX145">
        <v>-161</v>
      </c>
      <c r="AY145">
        <v>0</v>
      </c>
      <c r="AZ145">
        <v>0</v>
      </c>
      <c r="BA145">
        <v>5566</v>
      </c>
      <c r="BB145">
        <v>0</v>
      </c>
      <c r="BC145">
        <v>0</v>
      </c>
      <c r="BD145">
        <v>0</v>
      </c>
      <c r="BE145">
        <v>0</v>
      </c>
      <c r="BF145">
        <v>1878</v>
      </c>
      <c r="BG145">
        <v>11255</v>
      </c>
      <c r="BH145">
        <v>0</v>
      </c>
      <c r="BI145">
        <v>0</v>
      </c>
      <c r="BJ145">
        <v>291</v>
      </c>
      <c r="BK145">
        <v>0</v>
      </c>
      <c r="BL145">
        <v>0</v>
      </c>
      <c r="BM145">
        <v>0</v>
      </c>
      <c r="BN145">
        <v>4463</v>
      </c>
      <c r="BO145">
        <v>5275</v>
      </c>
      <c r="BP145">
        <v>20802</v>
      </c>
      <c r="BQ145">
        <v>5924</v>
      </c>
      <c r="BR145">
        <v>24720</v>
      </c>
      <c r="BS145">
        <v>0</v>
      </c>
      <c r="BT145">
        <v>0</v>
      </c>
      <c r="BU145">
        <v>37385</v>
      </c>
      <c r="BV145">
        <v>0</v>
      </c>
      <c r="BW145">
        <v>0</v>
      </c>
      <c r="BX145">
        <v>454</v>
      </c>
      <c r="BY145">
        <v>0</v>
      </c>
      <c r="BZ145">
        <v>0</v>
      </c>
      <c r="CA145">
        <v>6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4587</v>
      </c>
      <c r="CH145">
        <v>0</v>
      </c>
      <c r="CI145">
        <v>0</v>
      </c>
      <c r="CJ145">
        <v>0</v>
      </c>
      <c r="CK145">
        <v>7203</v>
      </c>
    </row>
    <row r="146" spans="1:89" x14ac:dyDescent="0.35">
      <c r="A146" t="s">
        <v>139</v>
      </c>
      <c r="B146">
        <f t="shared" si="42"/>
        <v>0</v>
      </c>
      <c r="C146">
        <f t="shared" si="43"/>
        <v>2941</v>
      </c>
      <c r="D146">
        <f t="shared" si="44"/>
        <v>70439</v>
      </c>
      <c r="E146">
        <f t="shared" si="45"/>
        <v>3445</v>
      </c>
      <c r="F146">
        <f t="shared" si="46"/>
        <v>2745</v>
      </c>
      <c r="G146">
        <f t="shared" si="47"/>
        <v>5913</v>
      </c>
      <c r="H146">
        <f t="shared" si="48"/>
        <v>0</v>
      </c>
      <c r="I146">
        <f t="shared" si="49"/>
        <v>13384</v>
      </c>
      <c r="J146">
        <f t="shared" si="50"/>
        <v>4</v>
      </c>
      <c r="K146">
        <f t="shared" si="51"/>
        <v>3357</v>
      </c>
      <c r="L146">
        <f t="shared" si="52"/>
        <v>319</v>
      </c>
      <c r="M146">
        <f t="shared" si="53"/>
        <v>13017</v>
      </c>
      <c r="N146">
        <f t="shared" si="54"/>
        <v>44804</v>
      </c>
      <c r="O146">
        <f t="shared" si="55"/>
        <v>17576</v>
      </c>
      <c r="P146">
        <f t="shared" si="56"/>
        <v>44058</v>
      </c>
      <c r="Q146">
        <f t="shared" si="57"/>
        <v>0</v>
      </c>
      <c r="R146">
        <f t="shared" si="58"/>
        <v>0</v>
      </c>
      <c r="S146">
        <f t="shared" si="59"/>
        <v>2346</v>
      </c>
      <c r="T146">
        <f t="shared" si="60"/>
        <v>6780</v>
      </c>
      <c r="U146">
        <f t="shared" si="61"/>
        <v>27833</v>
      </c>
      <c r="V146">
        <f t="shared" si="62"/>
        <v>73380</v>
      </c>
      <c r="Z146" s="23">
        <v>28573</v>
      </c>
      <c r="AB146">
        <v>0</v>
      </c>
      <c r="AC146">
        <v>0</v>
      </c>
      <c r="AD146">
        <v>0</v>
      </c>
      <c r="AE146">
        <v>2941</v>
      </c>
      <c r="AF146">
        <v>0</v>
      </c>
      <c r="AG146">
        <v>22280</v>
      </c>
      <c r="AH146">
        <v>45292</v>
      </c>
      <c r="AI146">
        <v>1881</v>
      </c>
      <c r="AJ146">
        <v>156</v>
      </c>
      <c r="AK146">
        <v>830</v>
      </c>
      <c r="AL146">
        <v>3445</v>
      </c>
      <c r="AM146">
        <v>0</v>
      </c>
      <c r="AN146">
        <v>0</v>
      </c>
      <c r="AO146">
        <v>0</v>
      </c>
      <c r="AP146">
        <v>2745</v>
      </c>
      <c r="AQ146">
        <v>0</v>
      </c>
      <c r="AR146">
        <v>0</v>
      </c>
      <c r="AS146">
        <v>5913</v>
      </c>
      <c r="AT146">
        <v>0</v>
      </c>
      <c r="AU146">
        <v>0</v>
      </c>
      <c r="AV146">
        <v>0</v>
      </c>
      <c r="AW146">
        <v>0</v>
      </c>
      <c r="AX146">
        <v>13384</v>
      </c>
      <c r="AY146">
        <v>4</v>
      </c>
      <c r="AZ146">
        <v>0</v>
      </c>
      <c r="BA146">
        <v>518</v>
      </c>
      <c r="BB146">
        <v>0</v>
      </c>
      <c r="BC146">
        <v>0</v>
      </c>
      <c r="BD146">
        <v>-2</v>
      </c>
      <c r="BE146">
        <v>1</v>
      </c>
      <c r="BF146">
        <v>2840</v>
      </c>
      <c r="BG146">
        <v>0</v>
      </c>
      <c r="BH146">
        <v>0</v>
      </c>
      <c r="BI146">
        <v>0</v>
      </c>
      <c r="BJ146">
        <v>319</v>
      </c>
      <c r="BK146">
        <v>0</v>
      </c>
      <c r="BL146">
        <v>0</v>
      </c>
      <c r="BM146">
        <v>1875</v>
      </c>
      <c r="BN146">
        <v>11142</v>
      </c>
      <c r="BO146">
        <v>26242</v>
      </c>
      <c r="BP146">
        <v>9599</v>
      </c>
      <c r="BQ146">
        <v>8963</v>
      </c>
      <c r="BR146">
        <v>17576</v>
      </c>
      <c r="BS146">
        <v>0</v>
      </c>
      <c r="BT146">
        <v>0</v>
      </c>
      <c r="BU146">
        <v>44058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2346</v>
      </c>
      <c r="CH146">
        <v>0</v>
      </c>
      <c r="CI146">
        <v>1845</v>
      </c>
      <c r="CJ146">
        <v>0</v>
      </c>
      <c r="CK146">
        <v>4935</v>
      </c>
    </row>
    <row r="147" spans="1:89" x14ac:dyDescent="0.35">
      <c r="A147" t="s">
        <v>140</v>
      </c>
      <c r="B147">
        <f t="shared" si="42"/>
        <v>20896</v>
      </c>
      <c r="C147">
        <f t="shared" si="43"/>
        <v>39603</v>
      </c>
      <c r="D147">
        <f t="shared" si="44"/>
        <v>104398</v>
      </c>
      <c r="E147">
        <f t="shared" si="45"/>
        <v>432</v>
      </c>
      <c r="F147">
        <f t="shared" si="46"/>
        <v>705</v>
      </c>
      <c r="G147">
        <f t="shared" si="47"/>
        <v>14645</v>
      </c>
      <c r="H147">
        <f t="shared" si="48"/>
        <v>0</v>
      </c>
      <c r="I147">
        <f t="shared" si="49"/>
        <v>21170</v>
      </c>
      <c r="J147">
        <f t="shared" si="50"/>
        <v>20373</v>
      </c>
      <c r="K147">
        <f t="shared" si="51"/>
        <v>34377</v>
      </c>
      <c r="L147">
        <f t="shared" si="52"/>
        <v>19</v>
      </c>
      <c r="M147">
        <f t="shared" si="53"/>
        <v>6855</v>
      </c>
      <c r="N147">
        <f t="shared" si="54"/>
        <v>76934</v>
      </c>
      <c r="O147">
        <f t="shared" si="55"/>
        <v>49231</v>
      </c>
      <c r="P147">
        <f t="shared" si="56"/>
        <v>104481</v>
      </c>
      <c r="Q147">
        <f t="shared" si="57"/>
        <v>0</v>
      </c>
      <c r="R147">
        <f t="shared" si="58"/>
        <v>7960</v>
      </c>
      <c r="S147">
        <f t="shared" si="59"/>
        <v>8642</v>
      </c>
      <c r="T147">
        <f t="shared" si="60"/>
        <v>16228</v>
      </c>
      <c r="U147">
        <f t="shared" si="61"/>
        <v>80710</v>
      </c>
      <c r="V147">
        <f t="shared" si="62"/>
        <v>164897</v>
      </c>
      <c r="Z147" s="23">
        <v>55614</v>
      </c>
      <c r="AB147">
        <v>0</v>
      </c>
      <c r="AC147">
        <v>1569</v>
      </c>
      <c r="AD147">
        <v>19327</v>
      </c>
      <c r="AE147">
        <v>39603</v>
      </c>
      <c r="AF147">
        <v>1</v>
      </c>
      <c r="AG147">
        <v>63321</v>
      </c>
      <c r="AH147">
        <v>7161</v>
      </c>
      <c r="AI147">
        <v>1237</v>
      </c>
      <c r="AJ147">
        <v>6074</v>
      </c>
      <c r="AK147">
        <v>26604</v>
      </c>
      <c r="AL147">
        <v>432</v>
      </c>
      <c r="AM147">
        <v>0</v>
      </c>
      <c r="AN147">
        <v>0</v>
      </c>
      <c r="AO147">
        <v>0</v>
      </c>
      <c r="AP147">
        <v>563</v>
      </c>
      <c r="AQ147">
        <v>142</v>
      </c>
      <c r="AR147">
        <v>0</v>
      </c>
      <c r="AS147">
        <v>14645</v>
      </c>
      <c r="AT147">
        <v>0</v>
      </c>
      <c r="AU147">
        <v>0</v>
      </c>
      <c r="AV147">
        <v>0</v>
      </c>
      <c r="AW147">
        <v>20366</v>
      </c>
      <c r="AX147">
        <v>21170</v>
      </c>
      <c r="AY147">
        <v>7</v>
      </c>
      <c r="AZ147">
        <v>0</v>
      </c>
      <c r="BA147">
        <v>10304</v>
      </c>
      <c r="BB147">
        <v>0</v>
      </c>
      <c r="BC147">
        <v>0</v>
      </c>
      <c r="BD147">
        <v>14450</v>
      </c>
      <c r="BE147">
        <v>0</v>
      </c>
      <c r="BF147">
        <v>9623</v>
      </c>
      <c r="BG147">
        <v>0</v>
      </c>
      <c r="BH147">
        <v>0</v>
      </c>
      <c r="BI147">
        <v>0</v>
      </c>
      <c r="BJ147">
        <v>19</v>
      </c>
      <c r="BK147">
        <v>0</v>
      </c>
      <c r="BL147">
        <v>3078</v>
      </c>
      <c r="BM147">
        <v>403</v>
      </c>
      <c r="BN147">
        <v>3374</v>
      </c>
      <c r="BO147">
        <v>40731</v>
      </c>
      <c r="BP147">
        <v>21980</v>
      </c>
      <c r="BQ147">
        <v>14223</v>
      </c>
      <c r="BR147">
        <v>49231</v>
      </c>
      <c r="BS147">
        <v>0</v>
      </c>
      <c r="BT147">
        <v>0</v>
      </c>
      <c r="BU147">
        <v>100638</v>
      </c>
      <c r="BV147">
        <v>0</v>
      </c>
      <c r="BW147">
        <v>0</v>
      </c>
      <c r="BX147">
        <v>3843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7960</v>
      </c>
      <c r="CG147">
        <v>8642</v>
      </c>
      <c r="CH147">
        <v>0</v>
      </c>
      <c r="CI147">
        <v>3483</v>
      </c>
      <c r="CJ147">
        <v>338</v>
      </c>
      <c r="CK147">
        <v>12407</v>
      </c>
    </row>
    <row r="148" spans="1:89" x14ac:dyDescent="0.35">
      <c r="A148" t="s">
        <v>141</v>
      </c>
      <c r="B148">
        <f t="shared" si="42"/>
        <v>1128</v>
      </c>
      <c r="C148">
        <f t="shared" si="43"/>
        <v>9488</v>
      </c>
      <c r="D148">
        <f t="shared" si="44"/>
        <v>54323</v>
      </c>
      <c r="E148">
        <f t="shared" si="45"/>
        <v>1327</v>
      </c>
      <c r="F148">
        <f t="shared" si="46"/>
        <v>0</v>
      </c>
      <c r="G148">
        <f t="shared" si="47"/>
        <v>1502</v>
      </c>
      <c r="H148">
        <f t="shared" si="48"/>
        <v>0</v>
      </c>
      <c r="I148">
        <f t="shared" si="49"/>
        <v>2204</v>
      </c>
      <c r="J148">
        <f t="shared" si="50"/>
        <v>0</v>
      </c>
      <c r="K148">
        <f t="shared" si="51"/>
        <v>5871</v>
      </c>
      <c r="L148">
        <f t="shared" si="52"/>
        <v>-1538</v>
      </c>
      <c r="M148">
        <f t="shared" si="53"/>
        <v>3994</v>
      </c>
      <c r="N148">
        <f t="shared" si="54"/>
        <v>28449</v>
      </c>
      <c r="O148">
        <f t="shared" si="55"/>
        <v>3292</v>
      </c>
      <c r="P148">
        <f t="shared" si="56"/>
        <v>41226</v>
      </c>
      <c r="Q148">
        <f t="shared" si="57"/>
        <v>1</v>
      </c>
      <c r="R148">
        <f t="shared" si="58"/>
        <v>1000</v>
      </c>
      <c r="S148">
        <f t="shared" si="59"/>
        <v>3065</v>
      </c>
      <c r="T148">
        <f t="shared" si="60"/>
        <v>1273</v>
      </c>
      <c r="U148">
        <f t="shared" si="61"/>
        <v>36736</v>
      </c>
      <c r="V148">
        <f t="shared" si="62"/>
        <v>64939</v>
      </c>
      <c r="Z148" s="23">
        <v>13051</v>
      </c>
      <c r="AB148">
        <v>0</v>
      </c>
      <c r="AC148">
        <v>0</v>
      </c>
      <c r="AD148">
        <v>1128</v>
      </c>
      <c r="AE148">
        <v>9488</v>
      </c>
      <c r="AF148">
        <v>0</v>
      </c>
      <c r="AG148">
        <v>28555</v>
      </c>
      <c r="AH148">
        <v>22505</v>
      </c>
      <c r="AI148">
        <v>64</v>
      </c>
      <c r="AJ148">
        <v>777</v>
      </c>
      <c r="AK148">
        <v>2422</v>
      </c>
      <c r="AL148">
        <v>1327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1502</v>
      </c>
      <c r="AT148">
        <v>0</v>
      </c>
      <c r="AU148">
        <v>0</v>
      </c>
      <c r="AV148">
        <v>0</v>
      </c>
      <c r="AW148">
        <v>0</v>
      </c>
      <c r="AX148">
        <v>2204</v>
      </c>
      <c r="AY148">
        <v>0</v>
      </c>
      <c r="AZ148">
        <v>0</v>
      </c>
      <c r="BA148">
        <v>3229</v>
      </c>
      <c r="BB148">
        <v>0</v>
      </c>
      <c r="BC148">
        <v>0</v>
      </c>
      <c r="BD148">
        <v>0</v>
      </c>
      <c r="BE148">
        <v>0</v>
      </c>
      <c r="BF148">
        <v>2642</v>
      </c>
      <c r="BG148">
        <v>0</v>
      </c>
      <c r="BH148">
        <v>0</v>
      </c>
      <c r="BI148">
        <v>0</v>
      </c>
      <c r="BJ148">
        <v>-1538</v>
      </c>
      <c r="BK148">
        <v>13</v>
      </c>
      <c r="BL148">
        <v>2622</v>
      </c>
      <c r="BM148">
        <v>0</v>
      </c>
      <c r="BN148">
        <v>1359</v>
      </c>
      <c r="BO148">
        <v>5737</v>
      </c>
      <c r="BP148">
        <v>16749</v>
      </c>
      <c r="BQ148">
        <v>5963</v>
      </c>
      <c r="BR148">
        <v>3292</v>
      </c>
      <c r="BS148">
        <v>0</v>
      </c>
      <c r="BT148">
        <v>0</v>
      </c>
      <c r="BU148">
        <v>37686</v>
      </c>
      <c r="BV148">
        <v>0</v>
      </c>
      <c r="BW148">
        <v>3540</v>
      </c>
      <c r="BX148">
        <v>0</v>
      </c>
      <c r="BY148">
        <v>0</v>
      </c>
      <c r="BZ148">
        <v>0</v>
      </c>
      <c r="CA148">
        <v>1</v>
      </c>
      <c r="CB148">
        <v>0</v>
      </c>
      <c r="CC148">
        <v>0</v>
      </c>
      <c r="CD148">
        <v>1000</v>
      </c>
      <c r="CE148">
        <v>0</v>
      </c>
      <c r="CF148">
        <v>0</v>
      </c>
      <c r="CG148">
        <v>3065</v>
      </c>
      <c r="CH148">
        <v>0</v>
      </c>
      <c r="CI148">
        <v>1009</v>
      </c>
      <c r="CJ148">
        <v>0</v>
      </c>
      <c r="CK148">
        <v>264</v>
      </c>
    </row>
    <row r="149" spans="1:89" x14ac:dyDescent="0.35">
      <c r="A149" t="s">
        <v>142</v>
      </c>
      <c r="B149">
        <f t="shared" si="42"/>
        <v>683</v>
      </c>
      <c r="C149">
        <f t="shared" si="43"/>
        <v>18282</v>
      </c>
      <c r="D149">
        <f t="shared" si="44"/>
        <v>209749</v>
      </c>
      <c r="E149">
        <f t="shared" si="45"/>
        <v>5240</v>
      </c>
      <c r="F149">
        <f t="shared" si="46"/>
        <v>551</v>
      </c>
      <c r="G149">
        <f t="shared" si="47"/>
        <v>19664</v>
      </c>
      <c r="H149">
        <f t="shared" si="48"/>
        <v>0</v>
      </c>
      <c r="I149">
        <f t="shared" si="49"/>
        <v>21700</v>
      </c>
      <c r="J149">
        <f t="shared" si="50"/>
        <v>2332</v>
      </c>
      <c r="K149">
        <f t="shared" si="51"/>
        <v>24675</v>
      </c>
      <c r="L149">
        <f t="shared" si="52"/>
        <v>21476</v>
      </c>
      <c r="M149">
        <f t="shared" si="53"/>
        <v>9709</v>
      </c>
      <c r="N149">
        <f t="shared" si="54"/>
        <v>105755</v>
      </c>
      <c r="O149">
        <f t="shared" si="55"/>
        <v>11581</v>
      </c>
      <c r="P149">
        <f t="shared" si="56"/>
        <v>174597</v>
      </c>
      <c r="Q149">
        <f t="shared" si="57"/>
        <v>41</v>
      </c>
      <c r="R149">
        <f t="shared" si="58"/>
        <v>0</v>
      </c>
      <c r="S149">
        <f t="shared" si="59"/>
        <v>12603</v>
      </c>
      <c r="T149">
        <f t="shared" si="60"/>
        <v>29485</v>
      </c>
      <c r="U149">
        <f t="shared" si="61"/>
        <v>140651</v>
      </c>
      <c r="V149">
        <f t="shared" si="62"/>
        <v>228714</v>
      </c>
      <c r="Z149" s="23">
        <v>66607</v>
      </c>
      <c r="AB149">
        <v>0</v>
      </c>
      <c r="AC149">
        <v>0</v>
      </c>
      <c r="AD149">
        <v>683</v>
      </c>
      <c r="AE149">
        <v>18282</v>
      </c>
      <c r="AF149">
        <v>176</v>
      </c>
      <c r="AG149">
        <v>81215</v>
      </c>
      <c r="AH149">
        <v>102806</v>
      </c>
      <c r="AI149">
        <v>1273</v>
      </c>
      <c r="AJ149">
        <v>12536</v>
      </c>
      <c r="AK149">
        <v>11743</v>
      </c>
      <c r="AL149">
        <v>5240</v>
      </c>
      <c r="AM149">
        <v>0</v>
      </c>
      <c r="AN149">
        <v>0</v>
      </c>
      <c r="AO149">
        <v>0</v>
      </c>
      <c r="AP149">
        <v>0</v>
      </c>
      <c r="AQ149">
        <v>551</v>
      </c>
      <c r="AR149">
        <v>0</v>
      </c>
      <c r="AS149">
        <v>19664</v>
      </c>
      <c r="AT149">
        <v>0</v>
      </c>
      <c r="AU149">
        <v>0</v>
      </c>
      <c r="AV149">
        <v>0</v>
      </c>
      <c r="AW149">
        <v>0</v>
      </c>
      <c r="AX149">
        <v>21700</v>
      </c>
      <c r="AY149">
        <v>2332</v>
      </c>
      <c r="AZ149">
        <v>0</v>
      </c>
      <c r="BA149">
        <v>12726</v>
      </c>
      <c r="BB149">
        <v>0</v>
      </c>
      <c r="BC149">
        <v>0</v>
      </c>
      <c r="BD149">
        <v>0</v>
      </c>
      <c r="BE149">
        <v>0</v>
      </c>
      <c r="BF149">
        <v>11949</v>
      </c>
      <c r="BG149">
        <v>20400</v>
      </c>
      <c r="BH149">
        <v>0</v>
      </c>
      <c r="BI149">
        <v>0</v>
      </c>
      <c r="BJ149">
        <v>1076</v>
      </c>
      <c r="BK149">
        <v>0</v>
      </c>
      <c r="BL149">
        <v>0</v>
      </c>
      <c r="BM149">
        <v>0</v>
      </c>
      <c r="BN149">
        <v>9709</v>
      </c>
      <c r="BO149">
        <v>25191</v>
      </c>
      <c r="BP149">
        <v>73672</v>
      </c>
      <c r="BQ149">
        <v>6892</v>
      </c>
      <c r="BR149">
        <v>11581</v>
      </c>
      <c r="BS149">
        <v>0</v>
      </c>
      <c r="BT149">
        <v>6800</v>
      </c>
      <c r="BU149">
        <v>122809</v>
      </c>
      <c r="BV149">
        <v>8888</v>
      </c>
      <c r="BW149">
        <v>36100</v>
      </c>
      <c r="BX149">
        <v>0</v>
      </c>
      <c r="BY149">
        <v>0</v>
      </c>
      <c r="BZ149">
        <v>0</v>
      </c>
      <c r="CA149">
        <v>41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12603</v>
      </c>
      <c r="CH149">
        <v>0</v>
      </c>
      <c r="CI149">
        <v>0</v>
      </c>
      <c r="CJ149">
        <v>16410</v>
      </c>
      <c r="CK149">
        <v>13075</v>
      </c>
    </row>
    <row r="150" spans="1:89" x14ac:dyDescent="0.35">
      <c r="A150" t="s">
        <v>143</v>
      </c>
      <c r="B150">
        <f t="shared" si="42"/>
        <v>8728</v>
      </c>
      <c r="C150">
        <f t="shared" si="43"/>
        <v>14165</v>
      </c>
      <c r="D150">
        <f t="shared" si="44"/>
        <v>144139</v>
      </c>
      <c r="E150">
        <f t="shared" si="45"/>
        <v>5783</v>
      </c>
      <c r="F150">
        <f t="shared" si="46"/>
        <v>21496</v>
      </c>
      <c r="G150">
        <f t="shared" si="47"/>
        <v>7197</v>
      </c>
      <c r="H150">
        <f t="shared" si="48"/>
        <v>0</v>
      </c>
      <c r="I150">
        <f t="shared" si="49"/>
        <v>-276</v>
      </c>
      <c r="J150">
        <f t="shared" si="50"/>
        <v>144</v>
      </c>
      <c r="K150">
        <f t="shared" si="51"/>
        <v>19156</v>
      </c>
      <c r="L150">
        <f t="shared" si="52"/>
        <v>264</v>
      </c>
      <c r="M150">
        <f t="shared" si="53"/>
        <v>12407</v>
      </c>
      <c r="N150">
        <f t="shared" si="54"/>
        <v>51176</v>
      </c>
      <c r="O150">
        <f t="shared" si="55"/>
        <v>9713</v>
      </c>
      <c r="P150">
        <f t="shared" si="56"/>
        <v>135201</v>
      </c>
      <c r="Q150">
        <f t="shared" si="57"/>
        <v>0</v>
      </c>
      <c r="R150">
        <f t="shared" si="58"/>
        <v>5900</v>
      </c>
      <c r="S150">
        <f t="shared" si="59"/>
        <v>9124</v>
      </c>
      <c r="T150">
        <f t="shared" si="60"/>
        <v>22089</v>
      </c>
      <c r="U150">
        <f t="shared" si="61"/>
        <v>111794</v>
      </c>
      <c r="V150">
        <f t="shared" si="62"/>
        <v>167032</v>
      </c>
      <c r="Z150" s="23">
        <v>45620</v>
      </c>
      <c r="AB150">
        <v>0</v>
      </c>
      <c r="AC150">
        <v>0</v>
      </c>
      <c r="AD150">
        <v>8728</v>
      </c>
      <c r="AE150">
        <v>14165</v>
      </c>
      <c r="AF150">
        <v>104</v>
      </c>
      <c r="AG150">
        <v>61139</v>
      </c>
      <c r="AH150">
        <v>66321</v>
      </c>
      <c r="AI150">
        <v>653</v>
      </c>
      <c r="AJ150">
        <v>1631</v>
      </c>
      <c r="AK150">
        <v>14291</v>
      </c>
      <c r="AL150">
        <v>5783</v>
      </c>
      <c r="AM150">
        <v>0</v>
      </c>
      <c r="AN150">
        <v>0</v>
      </c>
      <c r="AO150">
        <v>0</v>
      </c>
      <c r="AP150">
        <v>21496</v>
      </c>
      <c r="AQ150">
        <v>0</v>
      </c>
      <c r="AR150">
        <v>461</v>
      </c>
      <c r="AS150">
        <v>6736</v>
      </c>
      <c r="AT150">
        <v>0</v>
      </c>
      <c r="AU150">
        <v>0</v>
      </c>
      <c r="AV150">
        <v>0</v>
      </c>
      <c r="AW150">
        <v>0</v>
      </c>
      <c r="AX150">
        <v>-276</v>
      </c>
      <c r="AY150">
        <v>144</v>
      </c>
      <c r="AZ150">
        <v>0</v>
      </c>
      <c r="BA150">
        <v>11162</v>
      </c>
      <c r="BB150">
        <v>0</v>
      </c>
      <c r="BC150">
        <v>0</v>
      </c>
      <c r="BD150">
        <v>0</v>
      </c>
      <c r="BE150">
        <v>0</v>
      </c>
      <c r="BF150">
        <v>7994</v>
      </c>
      <c r="BG150">
        <v>5</v>
      </c>
      <c r="BH150">
        <v>0</v>
      </c>
      <c r="BI150">
        <v>0</v>
      </c>
      <c r="BJ150">
        <v>259</v>
      </c>
      <c r="BK150">
        <v>0</v>
      </c>
      <c r="BL150">
        <v>53</v>
      </c>
      <c r="BM150">
        <v>3</v>
      </c>
      <c r="BN150">
        <v>12351</v>
      </c>
      <c r="BO150">
        <v>6465</v>
      </c>
      <c r="BP150">
        <v>38195</v>
      </c>
      <c r="BQ150">
        <v>6516</v>
      </c>
      <c r="BR150">
        <v>9713</v>
      </c>
      <c r="BS150">
        <v>0</v>
      </c>
      <c r="BT150">
        <v>0</v>
      </c>
      <c r="BU150">
        <v>135201</v>
      </c>
      <c r="BV150">
        <v>0</v>
      </c>
      <c r="BW150">
        <v>0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0</v>
      </c>
      <c r="CE150">
        <v>5900</v>
      </c>
      <c r="CF150">
        <v>0</v>
      </c>
      <c r="CG150">
        <v>9124</v>
      </c>
      <c r="CH150">
        <v>70</v>
      </c>
      <c r="CI150">
        <v>4723</v>
      </c>
      <c r="CJ150">
        <v>8516</v>
      </c>
      <c r="CK150">
        <v>8780</v>
      </c>
    </row>
    <row r="151" spans="1:89" x14ac:dyDescent="0.35">
      <c r="A151" t="s">
        <v>144</v>
      </c>
      <c r="B151">
        <f t="shared" si="42"/>
        <v>356</v>
      </c>
      <c r="C151">
        <f t="shared" si="43"/>
        <v>6328</v>
      </c>
      <c r="D151">
        <f t="shared" si="44"/>
        <v>54677</v>
      </c>
      <c r="E151">
        <f t="shared" si="45"/>
        <v>119</v>
      </c>
      <c r="F151">
        <f t="shared" si="46"/>
        <v>0</v>
      </c>
      <c r="G151">
        <f t="shared" si="47"/>
        <v>3376</v>
      </c>
      <c r="H151">
        <f t="shared" si="48"/>
        <v>0</v>
      </c>
      <c r="I151">
        <f t="shared" si="49"/>
        <v>1704</v>
      </c>
      <c r="J151">
        <f t="shared" si="50"/>
        <v>0</v>
      </c>
      <c r="K151">
        <f t="shared" si="51"/>
        <v>3803</v>
      </c>
      <c r="L151">
        <f t="shared" si="52"/>
        <v>5892</v>
      </c>
      <c r="M151">
        <f t="shared" si="53"/>
        <v>3918</v>
      </c>
      <c r="N151">
        <f t="shared" si="54"/>
        <v>41597</v>
      </c>
      <c r="O151">
        <f t="shared" si="55"/>
        <v>15395</v>
      </c>
      <c r="P151">
        <f t="shared" si="56"/>
        <v>12968</v>
      </c>
      <c r="Q151">
        <f t="shared" si="57"/>
        <v>220</v>
      </c>
      <c r="R151">
        <f t="shared" si="58"/>
        <v>0</v>
      </c>
      <c r="S151">
        <f t="shared" si="59"/>
        <v>9996</v>
      </c>
      <c r="T151">
        <f t="shared" si="60"/>
        <v>0</v>
      </c>
      <c r="U151">
        <f t="shared" si="61"/>
        <v>6195</v>
      </c>
      <c r="V151">
        <f t="shared" si="62"/>
        <v>61361</v>
      </c>
      <c r="Z151" s="23">
        <v>23509</v>
      </c>
      <c r="AB151">
        <v>0</v>
      </c>
      <c r="AC151">
        <v>128</v>
      </c>
      <c r="AD151">
        <v>228</v>
      </c>
      <c r="AE151">
        <v>6328</v>
      </c>
      <c r="AF151">
        <v>31744</v>
      </c>
      <c r="AG151">
        <v>15024</v>
      </c>
      <c r="AH151">
        <v>4906</v>
      </c>
      <c r="AI151">
        <v>0</v>
      </c>
      <c r="AJ151">
        <v>1561</v>
      </c>
      <c r="AK151">
        <v>1442</v>
      </c>
      <c r="AL151">
        <v>0</v>
      </c>
      <c r="AM151">
        <v>117</v>
      </c>
      <c r="AN151">
        <v>2</v>
      </c>
      <c r="AO151">
        <v>0</v>
      </c>
      <c r="AP151">
        <v>0</v>
      </c>
      <c r="AQ151">
        <v>0</v>
      </c>
      <c r="AR151">
        <v>0</v>
      </c>
      <c r="AS151">
        <v>3376</v>
      </c>
      <c r="AT151">
        <v>0</v>
      </c>
      <c r="AU151">
        <v>0</v>
      </c>
      <c r="AV151">
        <v>0</v>
      </c>
      <c r="AW151">
        <v>0</v>
      </c>
      <c r="AX151">
        <v>1704</v>
      </c>
      <c r="AY151">
        <v>0</v>
      </c>
      <c r="AZ151">
        <v>0</v>
      </c>
      <c r="BA151">
        <v>476</v>
      </c>
      <c r="BB151">
        <v>0</v>
      </c>
      <c r="BC151">
        <v>0</v>
      </c>
      <c r="BD151">
        <v>0</v>
      </c>
      <c r="BE151">
        <v>0</v>
      </c>
      <c r="BF151">
        <v>3327</v>
      </c>
      <c r="BG151">
        <v>7144</v>
      </c>
      <c r="BH151">
        <v>0</v>
      </c>
      <c r="BI151">
        <v>0</v>
      </c>
      <c r="BJ151">
        <v>-1252</v>
      </c>
      <c r="BK151">
        <v>0</v>
      </c>
      <c r="BL151">
        <v>3918</v>
      </c>
      <c r="BM151">
        <v>0</v>
      </c>
      <c r="BN151">
        <v>0</v>
      </c>
      <c r="BO151">
        <v>17242</v>
      </c>
      <c r="BP151">
        <v>21204</v>
      </c>
      <c r="BQ151">
        <v>3151</v>
      </c>
      <c r="BR151">
        <v>15395</v>
      </c>
      <c r="BS151">
        <v>0</v>
      </c>
      <c r="BT151">
        <v>0</v>
      </c>
      <c r="BU151">
        <v>12968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220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9996</v>
      </c>
      <c r="CH151">
        <v>0</v>
      </c>
      <c r="CI151">
        <v>0</v>
      </c>
      <c r="CJ151">
        <v>0</v>
      </c>
      <c r="CK151">
        <v>0</v>
      </c>
    </row>
    <row r="152" spans="1:89" x14ac:dyDescent="0.35">
      <c r="A152" t="s">
        <v>145</v>
      </c>
      <c r="B152">
        <f t="shared" si="42"/>
        <v>0</v>
      </c>
      <c r="C152">
        <f t="shared" si="43"/>
        <v>5216</v>
      </c>
      <c r="D152">
        <f t="shared" si="44"/>
        <v>79169</v>
      </c>
      <c r="E152">
        <f t="shared" si="45"/>
        <v>3626</v>
      </c>
      <c r="F152">
        <f t="shared" si="46"/>
        <v>111</v>
      </c>
      <c r="G152">
        <f t="shared" si="47"/>
        <v>11418</v>
      </c>
      <c r="H152">
        <f t="shared" si="48"/>
        <v>0</v>
      </c>
      <c r="I152">
        <f t="shared" si="49"/>
        <v>7323</v>
      </c>
      <c r="J152">
        <f t="shared" si="50"/>
        <v>0</v>
      </c>
      <c r="K152">
        <f t="shared" si="51"/>
        <v>10417</v>
      </c>
      <c r="L152">
        <f t="shared" si="52"/>
        <v>7914</v>
      </c>
      <c r="M152">
        <f t="shared" si="53"/>
        <v>5275</v>
      </c>
      <c r="N152">
        <f t="shared" si="54"/>
        <v>60664</v>
      </c>
      <c r="O152">
        <f t="shared" si="55"/>
        <v>10983</v>
      </c>
      <c r="P152">
        <f t="shared" si="56"/>
        <v>43442</v>
      </c>
      <c r="Q152">
        <f t="shared" si="57"/>
        <v>14</v>
      </c>
      <c r="R152">
        <f t="shared" si="58"/>
        <v>0</v>
      </c>
      <c r="S152">
        <f t="shared" si="59"/>
        <v>8790</v>
      </c>
      <c r="T152">
        <f t="shared" si="60"/>
        <v>6575</v>
      </c>
      <c r="U152">
        <f t="shared" si="61"/>
        <v>23686</v>
      </c>
      <c r="V152">
        <f t="shared" si="62"/>
        <v>84385</v>
      </c>
      <c r="Z152" s="23">
        <v>29504</v>
      </c>
      <c r="AB152">
        <v>0</v>
      </c>
      <c r="AC152">
        <v>0</v>
      </c>
      <c r="AD152">
        <v>0</v>
      </c>
      <c r="AE152">
        <v>5216</v>
      </c>
      <c r="AF152">
        <v>0</v>
      </c>
      <c r="AG152">
        <v>33234</v>
      </c>
      <c r="AH152">
        <v>41850</v>
      </c>
      <c r="AI152">
        <v>0</v>
      </c>
      <c r="AJ152">
        <v>2323</v>
      </c>
      <c r="AK152">
        <v>1762</v>
      </c>
      <c r="AL152">
        <v>3626</v>
      </c>
      <c r="AM152">
        <v>0</v>
      </c>
      <c r="AN152">
        <v>0</v>
      </c>
      <c r="AO152">
        <v>111</v>
      </c>
      <c r="AP152">
        <v>0</v>
      </c>
      <c r="AQ152">
        <v>0</v>
      </c>
      <c r="AR152">
        <v>0</v>
      </c>
      <c r="AS152">
        <v>11418</v>
      </c>
      <c r="AT152">
        <v>0</v>
      </c>
      <c r="AU152">
        <v>0</v>
      </c>
      <c r="AV152">
        <v>0</v>
      </c>
      <c r="AW152">
        <v>0</v>
      </c>
      <c r="AX152">
        <v>7323</v>
      </c>
      <c r="AY152">
        <v>0</v>
      </c>
      <c r="AZ152">
        <v>0</v>
      </c>
      <c r="BA152">
        <v>8598</v>
      </c>
      <c r="BB152">
        <v>0</v>
      </c>
      <c r="BC152">
        <v>0</v>
      </c>
      <c r="BD152">
        <v>0</v>
      </c>
      <c r="BE152">
        <v>0</v>
      </c>
      <c r="BF152">
        <v>1819</v>
      </c>
      <c r="BG152">
        <v>7909</v>
      </c>
      <c r="BH152">
        <v>0</v>
      </c>
      <c r="BI152">
        <v>0</v>
      </c>
      <c r="BJ152">
        <v>5</v>
      </c>
      <c r="BK152">
        <v>0</v>
      </c>
      <c r="BL152">
        <v>21</v>
      </c>
      <c r="BM152">
        <v>1934</v>
      </c>
      <c r="BN152">
        <v>3320</v>
      </c>
      <c r="BO152">
        <v>14445</v>
      </c>
      <c r="BP152">
        <v>37545</v>
      </c>
      <c r="BQ152">
        <v>8674</v>
      </c>
      <c r="BR152">
        <v>10983</v>
      </c>
      <c r="BS152">
        <v>0</v>
      </c>
      <c r="BT152">
        <v>0</v>
      </c>
      <c r="BU152">
        <v>30842</v>
      </c>
      <c r="BV152">
        <v>0</v>
      </c>
      <c r="BW152">
        <v>12600</v>
      </c>
      <c r="BX152">
        <v>0</v>
      </c>
      <c r="BY152">
        <v>0</v>
      </c>
      <c r="BZ152">
        <v>0</v>
      </c>
      <c r="CA152">
        <v>14</v>
      </c>
      <c r="CB152">
        <v>0</v>
      </c>
      <c r="CC152">
        <v>0</v>
      </c>
      <c r="CD152">
        <v>0</v>
      </c>
      <c r="CE152">
        <v>0</v>
      </c>
      <c r="CF152">
        <v>0</v>
      </c>
      <c r="CG152">
        <v>8790</v>
      </c>
      <c r="CH152">
        <v>0</v>
      </c>
      <c r="CI152">
        <v>0</v>
      </c>
      <c r="CJ152">
        <v>2953</v>
      </c>
      <c r="CK152">
        <v>3622</v>
      </c>
    </row>
    <row r="153" spans="1:89" x14ac:dyDescent="0.35">
      <c r="A153" t="s">
        <v>146</v>
      </c>
      <c r="B153">
        <f t="shared" si="42"/>
        <v>3615</v>
      </c>
      <c r="C153">
        <f t="shared" si="43"/>
        <v>9538</v>
      </c>
      <c r="D153">
        <f t="shared" si="44"/>
        <v>129828</v>
      </c>
      <c r="E153">
        <f t="shared" si="45"/>
        <v>4330</v>
      </c>
      <c r="F153">
        <f t="shared" si="46"/>
        <v>23</v>
      </c>
      <c r="G153">
        <f t="shared" si="47"/>
        <v>6030</v>
      </c>
      <c r="H153">
        <f t="shared" si="48"/>
        <v>39</v>
      </c>
      <c r="I153">
        <f t="shared" si="49"/>
        <v>1522</v>
      </c>
      <c r="J153">
        <f t="shared" si="50"/>
        <v>2459</v>
      </c>
      <c r="K153">
        <f t="shared" si="51"/>
        <v>8694</v>
      </c>
      <c r="L153">
        <f t="shared" si="52"/>
        <v>55734</v>
      </c>
      <c r="M153">
        <f t="shared" si="53"/>
        <v>19508</v>
      </c>
      <c r="N153">
        <f t="shared" si="54"/>
        <v>87147</v>
      </c>
      <c r="O153">
        <f t="shared" si="55"/>
        <v>37227</v>
      </c>
      <c r="P153">
        <f t="shared" si="56"/>
        <v>97150</v>
      </c>
      <c r="Q153">
        <f t="shared" si="57"/>
        <v>0</v>
      </c>
      <c r="R153">
        <f t="shared" si="58"/>
        <v>0</v>
      </c>
      <c r="S153">
        <f t="shared" si="59"/>
        <v>11813</v>
      </c>
      <c r="T153">
        <f t="shared" si="60"/>
        <v>7982</v>
      </c>
      <c r="U153">
        <f t="shared" si="61"/>
        <v>26917</v>
      </c>
      <c r="V153">
        <f t="shared" si="62"/>
        <v>142981</v>
      </c>
      <c r="Z153" s="23">
        <v>57700</v>
      </c>
      <c r="AB153">
        <v>0</v>
      </c>
      <c r="AC153">
        <v>9</v>
      </c>
      <c r="AD153">
        <v>3606</v>
      </c>
      <c r="AE153">
        <v>9538</v>
      </c>
      <c r="AF153">
        <v>0</v>
      </c>
      <c r="AG153">
        <v>47775</v>
      </c>
      <c r="AH153">
        <v>73136</v>
      </c>
      <c r="AI153">
        <v>1328</v>
      </c>
      <c r="AJ153">
        <v>4875</v>
      </c>
      <c r="AK153">
        <v>2714</v>
      </c>
      <c r="AL153">
        <v>4330</v>
      </c>
      <c r="AM153">
        <v>0</v>
      </c>
      <c r="AN153">
        <v>0</v>
      </c>
      <c r="AO153">
        <v>23</v>
      </c>
      <c r="AP153">
        <v>0</v>
      </c>
      <c r="AQ153">
        <v>0</v>
      </c>
      <c r="AR153">
        <v>0</v>
      </c>
      <c r="AS153">
        <v>6030</v>
      </c>
      <c r="AT153">
        <v>0</v>
      </c>
      <c r="AU153">
        <v>0</v>
      </c>
      <c r="AV153">
        <v>39</v>
      </c>
      <c r="AW153">
        <v>0</v>
      </c>
      <c r="AX153">
        <v>1522</v>
      </c>
      <c r="AY153">
        <v>2459</v>
      </c>
      <c r="AZ153">
        <v>0</v>
      </c>
      <c r="BA153">
        <v>4634</v>
      </c>
      <c r="BB153">
        <v>35000</v>
      </c>
      <c r="BC153">
        <v>0</v>
      </c>
      <c r="BD153">
        <v>0</v>
      </c>
      <c r="BE153">
        <v>1270</v>
      </c>
      <c r="BF153">
        <v>2790</v>
      </c>
      <c r="BG153">
        <v>0</v>
      </c>
      <c r="BH153">
        <v>0</v>
      </c>
      <c r="BI153">
        <v>20591</v>
      </c>
      <c r="BJ153">
        <v>143</v>
      </c>
      <c r="BK153">
        <v>0</v>
      </c>
      <c r="BL153">
        <v>0</v>
      </c>
      <c r="BM153">
        <v>0</v>
      </c>
      <c r="BN153">
        <v>19508</v>
      </c>
      <c r="BO153">
        <v>21388</v>
      </c>
      <c r="BP153">
        <v>57117</v>
      </c>
      <c r="BQ153">
        <v>8642</v>
      </c>
      <c r="BR153">
        <v>37227</v>
      </c>
      <c r="BS153">
        <v>0</v>
      </c>
      <c r="BT153">
        <v>0</v>
      </c>
      <c r="BU153">
        <v>97150</v>
      </c>
      <c r="BV153">
        <v>0</v>
      </c>
      <c r="BW153">
        <v>0</v>
      </c>
      <c r="BX153">
        <v>0</v>
      </c>
      <c r="BY153">
        <v>0</v>
      </c>
      <c r="BZ153">
        <v>0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11813</v>
      </c>
      <c r="CH153">
        <v>0</v>
      </c>
      <c r="CI153">
        <v>0</v>
      </c>
      <c r="CJ153">
        <v>0</v>
      </c>
      <c r="CK153">
        <v>7982</v>
      </c>
    </row>
    <row r="154" spans="1:89" x14ac:dyDescent="0.35">
      <c r="A154" t="s">
        <v>147</v>
      </c>
      <c r="B154">
        <f t="shared" si="42"/>
        <v>79</v>
      </c>
      <c r="C154">
        <f t="shared" si="43"/>
        <v>4516</v>
      </c>
      <c r="D154">
        <f t="shared" si="44"/>
        <v>47728</v>
      </c>
      <c r="E154">
        <f t="shared" si="45"/>
        <v>54</v>
      </c>
      <c r="F154">
        <f t="shared" si="46"/>
        <v>0</v>
      </c>
      <c r="G154">
        <f t="shared" si="47"/>
        <v>41</v>
      </c>
      <c r="H154">
        <f t="shared" si="48"/>
        <v>1790</v>
      </c>
      <c r="I154">
        <f t="shared" si="49"/>
        <v>13270</v>
      </c>
      <c r="J154">
        <f t="shared" si="50"/>
        <v>3647</v>
      </c>
      <c r="K154">
        <f t="shared" si="51"/>
        <v>6921</v>
      </c>
      <c r="L154">
        <f t="shared" si="52"/>
        <v>5127</v>
      </c>
      <c r="M154">
        <f t="shared" si="53"/>
        <v>6764</v>
      </c>
      <c r="N154">
        <f t="shared" si="54"/>
        <v>55590</v>
      </c>
      <c r="O154">
        <f t="shared" si="55"/>
        <v>8360</v>
      </c>
      <c r="P154">
        <f t="shared" si="56"/>
        <v>17354</v>
      </c>
      <c r="Q154">
        <f t="shared" si="57"/>
        <v>8</v>
      </c>
      <c r="R154">
        <f t="shared" si="58"/>
        <v>0</v>
      </c>
      <c r="S154">
        <f t="shared" si="59"/>
        <v>4300</v>
      </c>
      <c r="T154">
        <f t="shared" si="60"/>
        <v>4326</v>
      </c>
      <c r="U154">
        <f t="shared" si="61"/>
        <v>5345</v>
      </c>
      <c r="V154">
        <f t="shared" si="62"/>
        <v>52323</v>
      </c>
      <c r="Z154" s="23">
        <v>23260</v>
      </c>
      <c r="AB154">
        <v>8</v>
      </c>
      <c r="AC154">
        <v>49</v>
      </c>
      <c r="AD154">
        <v>22</v>
      </c>
      <c r="AE154">
        <v>4516</v>
      </c>
      <c r="AF154">
        <v>191</v>
      </c>
      <c r="AG154">
        <v>30531</v>
      </c>
      <c r="AH154">
        <v>14828</v>
      </c>
      <c r="AI154">
        <v>242</v>
      </c>
      <c r="AJ154">
        <v>1777</v>
      </c>
      <c r="AK154">
        <v>159</v>
      </c>
      <c r="AL154">
        <v>54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41</v>
      </c>
      <c r="AT154">
        <v>0</v>
      </c>
      <c r="AU154">
        <v>0</v>
      </c>
      <c r="AV154">
        <v>1790</v>
      </c>
      <c r="AW154">
        <v>0</v>
      </c>
      <c r="AX154">
        <v>13270</v>
      </c>
      <c r="AY154">
        <v>447</v>
      </c>
      <c r="AZ154">
        <v>3200</v>
      </c>
      <c r="BA154">
        <v>3326</v>
      </c>
      <c r="BB154">
        <v>0</v>
      </c>
      <c r="BC154">
        <v>0</v>
      </c>
      <c r="BD154">
        <v>0</v>
      </c>
      <c r="BE154">
        <v>2319</v>
      </c>
      <c r="BF154">
        <v>1276</v>
      </c>
      <c r="BG154">
        <v>4586</v>
      </c>
      <c r="BH154">
        <v>0</v>
      </c>
      <c r="BI154">
        <v>0</v>
      </c>
      <c r="BJ154">
        <v>541</v>
      </c>
      <c r="BK154">
        <v>0</v>
      </c>
      <c r="BL154">
        <v>0</v>
      </c>
      <c r="BM154">
        <v>0</v>
      </c>
      <c r="BN154">
        <v>6764</v>
      </c>
      <c r="BO154">
        <v>10948</v>
      </c>
      <c r="BP154">
        <v>37861</v>
      </c>
      <c r="BQ154">
        <v>6781</v>
      </c>
      <c r="BR154">
        <v>8360</v>
      </c>
      <c r="BS154">
        <v>0</v>
      </c>
      <c r="BT154">
        <v>0</v>
      </c>
      <c r="BU154">
        <v>17354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8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4300</v>
      </c>
      <c r="CH154">
        <v>0</v>
      </c>
      <c r="CI154">
        <v>1185</v>
      </c>
      <c r="CJ154">
        <v>0</v>
      </c>
      <c r="CK154">
        <v>3141</v>
      </c>
    </row>
    <row r="155" spans="1:89" x14ac:dyDescent="0.35">
      <c r="A155" t="s">
        <v>465</v>
      </c>
      <c r="B155">
        <f t="shared" si="42"/>
        <v>9985</v>
      </c>
      <c r="C155">
        <f t="shared" si="43"/>
        <v>15922</v>
      </c>
      <c r="D155">
        <f t="shared" si="44"/>
        <v>267201</v>
      </c>
      <c r="E155">
        <f t="shared" si="45"/>
        <v>7901</v>
      </c>
      <c r="F155">
        <f t="shared" si="46"/>
        <v>652</v>
      </c>
      <c r="G155">
        <f t="shared" si="47"/>
        <v>10275</v>
      </c>
      <c r="H155">
        <f t="shared" si="48"/>
        <v>2071</v>
      </c>
      <c r="I155">
        <f t="shared" si="49"/>
        <v>24453</v>
      </c>
      <c r="J155">
        <f t="shared" si="50"/>
        <v>0</v>
      </c>
      <c r="K155">
        <f t="shared" si="51"/>
        <v>36409</v>
      </c>
      <c r="L155">
        <f t="shared" si="52"/>
        <v>25055</v>
      </c>
      <c r="M155">
        <f t="shared" si="53"/>
        <v>7276</v>
      </c>
      <c r="N155">
        <f t="shared" si="54"/>
        <v>175532</v>
      </c>
      <c r="O155">
        <f t="shared" si="55"/>
        <v>37248</v>
      </c>
      <c r="P155">
        <f t="shared" si="56"/>
        <v>148023</v>
      </c>
      <c r="Q155">
        <f t="shared" si="57"/>
        <v>108</v>
      </c>
      <c r="R155">
        <f t="shared" si="58"/>
        <v>0</v>
      </c>
      <c r="S155">
        <f t="shared" si="59"/>
        <v>12411</v>
      </c>
      <c r="T155">
        <f t="shared" si="60"/>
        <v>33877</v>
      </c>
      <c r="U155">
        <f t="shared" si="61"/>
        <v>112681</v>
      </c>
      <c r="V155">
        <f t="shared" si="62"/>
        <v>293108</v>
      </c>
      <c r="Z155" s="23">
        <v>91423</v>
      </c>
      <c r="AB155">
        <v>0</v>
      </c>
      <c r="AC155">
        <v>859</v>
      </c>
      <c r="AD155">
        <v>9126</v>
      </c>
      <c r="AE155">
        <v>15922</v>
      </c>
      <c r="AF155">
        <v>1295</v>
      </c>
      <c r="AG155">
        <v>131879</v>
      </c>
      <c r="AH155">
        <v>115514</v>
      </c>
      <c r="AI155">
        <v>1014</v>
      </c>
      <c r="AJ155">
        <v>4883</v>
      </c>
      <c r="AK155">
        <v>12616</v>
      </c>
      <c r="AL155">
        <v>7901</v>
      </c>
      <c r="AM155">
        <v>0</v>
      </c>
      <c r="AN155">
        <v>0</v>
      </c>
      <c r="AO155">
        <v>575</v>
      </c>
      <c r="AP155">
        <v>77</v>
      </c>
      <c r="AQ155">
        <v>0</v>
      </c>
      <c r="AR155">
        <v>0</v>
      </c>
      <c r="AS155">
        <v>10275</v>
      </c>
      <c r="AT155">
        <v>0</v>
      </c>
      <c r="AU155">
        <v>0</v>
      </c>
      <c r="AV155">
        <v>2071</v>
      </c>
      <c r="AW155">
        <v>0</v>
      </c>
      <c r="AX155">
        <v>24453</v>
      </c>
      <c r="AY155">
        <v>0</v>
      </c>
      <c r="AZ155">
        <v>0</v>
      </c>
      <c r="BA155">
        <v>16876</v>
      </c>
      <c r="BB155">
        <v>0</v>
      </c>
      <c r="BC155">
        <v>0</v>
      </c>
      <c r="BD155">
        <v>0</v>
      </c>
      <c r="BE155">
        <v>431</v>
      </c>
      <c r="BF155">
        <v>19102</v>
      </c>
      <c r="BG155">
        <v>24786</v>
      </c>
      <c r="BH155">
        <v>0</v>
      </c>
      <c r="BI155">
        <v>0</v>
      </c>
      <c r="BJ155">
        <v>269</v>
      </c>
      <c r="BK155">
        <v>0</v>
      </c>
      <c r="BL155">
        <v>507</v>
      </c>
      <c r="BM155">
        <v>0</v>
      </c>
      <c r="BN155">
        <v>6769</v>
      </c>
      <c r="BO155">
        <v>51606</v>
      </c>
      <c r="BP155">
        <v>89380</v>
      </c>
      <c r="BQ155">
        <v>34546</v>
      </c>
      <c r="BR155">
        <v>37248</v>
      </c>
      <c r="BS155">
        <v>0</v>
      </c>
      <c r="BT155">
        <v>0</v>
      </c>
      <c r="BU155">
        <v>148023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108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12411</v>
      </c>
      <c r="CH155">
        <v>0</v>
      </c>
      <c r="CI155">
        <v>12936</v>
      </c>
      <c r="CJ155">
        <v>0</v>
      </c>
      <c r="CK155">
        <v>20941</v>
      </c>
    </row>
    <row r="156" spans="1:89" x14ac:dyDescent="0.35">
      <c r="A156" t="s">
        <v>148</v>
      </c>
      <c r="B156">
        <f t="shared" si="42"/>
        <v>37</v>
      </c>
      <c r="C156">
        <f t="shared" si="43"/>
        <v>3933</v>
      </c>
      <c r="D156">
        <f t="shared" si="44"/>
        <v>103816</v>
      </c>
      <c r="E156">
        <f t="shared" si="45"/>
        <v>803</v>
      </c>
      <c r="F156">
        <f t="shared" si="46"/>
        <v>2038</v>
      </c>
      <c r="G156">
        <f t="shared" si="47"/>
        <v>9054</v>
      </c>
      <c r="H156">
        <f t="shared" si="48"/>
        <v>0</v>
      </c>
      <c r="I156">
        <f t="shared" si="49"/>
        <v>226</v>
      </c>
      <c r="J156">
        <f t="shared" si="50"/>
        <v>4</v>
      </c>
      <c r="K156">
        <f t="shared" si="51"/>
        <v>11551</v>
      </c>
      <c r="L156">
        <f t="shared" si="52"/>
        <v>4585</v>
      </c>
      <c r="M156">
        <f t="shared" si="53"/>
        <v>6326</v>
      </c>
      <c r="N156">
        <f t="shared" si="54"/>
        <v>55921</v>
      </c>
      <c r="O156">
        <f t="shared" si="55"/>
        <v>21690</v>
      </c>
      <c r="P156">
        <f t="shared" si="56"/>
        <v>42376</v>
      </c>
      <c r="Q156">
        <f t="shared" si="57"/>
        <v>37</v>
      </c>
      <c r="R156">
        <f t="shared" si="58"/>
        <v>0</v>
      </c>
      <c r="S156">
        <f t="shared" si="59"/>
        <v>9556</v>
      </c>
      <c r="T156">
        <f t="shared" si="60"/>
        <v>12794</v>
      </c>
      <c r="U156">
        <f t="shared" si="61"/>
        <v>31209</v>
      </c>
      <c r="V156">
        <f t="shared" si="62"/>
        <v>107786</v>
      </c>
      <c r="Z156" s="23">
        <v>37175</v>
      </c>
      <c r="AB156">
        <v>0</v>
      </c>
      <c r="AC156">
        <v>0</v>
      </c>
      <c r="AD156">
        <v>37</v>
      </c>
      <c r="AE156">
        <v>3933</v>
      </c>
      <c r="AF156">
        <v>170</v>
      </c>
      <c r="AG156">
        <v>34405</v>
      </c>
      <c r="AH156">
        <v>58594</v>
      </c>
      <c r="AI156">
        <v>703</v>
      </c>
      <c r="AJ156">
        <v>6515</v>
      </c>
      <c r="AK156">
        <v>3429</v>
      </c>
      <c r="AL156">
        <v>623</v>
      </c>
      <c r="AM156">
        <v>0</v>
      </c>
      <c r="AN156">
        <v>180</v>
      </c>
      <c r="AO156">
        <v>0</v>
      </c>
      <c r="AP156">
        <v>0</v>
      </c>
      <c r="AQ156">
        <v>2038</v>
      </c>
      <c r="AR156">
        <v>60</v>
      </c>
      <c r="AS156">
        <v>8994</v>
      </c>
      <c r="AT156">
        <v>0</v>
      </c>
      <c r="AU156">
        <v>0</v>
      </c>
      <c r="AV156">
        <v>0</v>
      </c>
      <c r="AW156">
        <v>0</v>
      </c>
      <c r="AX156">
        <v>226</v>
      </c>
      <c r="AY156">
        <v>4</v>
      </c>
      <c r="AZ156">
        <v>0</v>
      </c>
      <c r="BA156">
        <v>8270</v>
      </c>
      <c r="BB156">
        <v>0</v>
      </c>
      <c r="BC156">
        <v>0</v>
      </c>
      <c r="BD156">
        <v>0</v>
      </c>
      <c r="BE156">
        <v>0</v>
      </c>
      <c r="BF156">
        <v>3281</v>
      </c>
      <c r="BG156">
        <v>0</v>
      </c>
      <c r="BH156">
        <v>0</v>
      </c>
      <c r="BI156">
        <v>0</v>
      </c>
      <c r="BJ156">
        <v>4585</v>
      </c>
      <c r="BK156">
        <v>0</v>
      </c>
      <c r="BL156">
        <v>37</v>
      </c>
      <c r="BM156">
        <v>5778</v>
      </c>
      <c r="BN156">
        <v>511</v>
      </c>
      <c r="BO156">
        <v>15597</v>
      </c>
      <c r="BP156">
        <v>36163</v>
      </c>
      <c r="BQ156">
        <v>4161</v>
      </c>
      <c r="BR156">
        <v>21690</v>
      </c>
      <c r="BS156">
        <v>0</v>
      </c>
      <c r="BT156">
        <v>0</v>
      </c>
      <c r="BU156">
        <v>42376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37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9556</v>
      </c>
      <c r="CH156">
        <v>0</v>
      </c>
      <c r="CI156">
        <v>5676</v>
      </c>
      <c r="CJ156">
        <v>5877</v>
      </c>
      <c r="CK156">
        <v>1241</v>
      </c>
    </row>
    <row r="157" spans="1:89" x14ac:dyDescent="0.35">
      <c r="A157" t="s">
        <v>149</v>
      </c>
      <c r="B157">
        <f t="shared" si="42"/>
        <v>141</v>
      </c>
      <c r="C157">
        <f t="shared" si="43"/>
        <v>1252</v>
      </c>
      <c r="D157">
        <f t="shared" si="44"/>
        <v>22028</v>
      </c>
      <c r="E157">
        <f t="shared" si="45"/>
        <v>139</v>
      </c>
      <c r="F157">
        <f t="shared" si="46"/>
        <v>0</v>
      </c>
      <c r="G157">
        <f t="shared" si="47"/>
        <v>305</v>
      </c>
      <c r="H157">
        <f t="shared" si="48"/>
        <v>0</v>
      </c>
      <c r="I157">
        <f t="shared" si="49"/>
        <v>921</v>
      </c>
      <c r="J157">
        <f t="shared" si="50"/>
        <v>0</v>
      </c>
      <c r="K157">
        <f t="shared" si="51"/>
        <v>3393</v>
      </c>
      <c r="L157">
        <f t="shared" si="52"/>
        <v>4382</v>
      </c>
      <c r="M157">
        <f t="shared" si="53"/>
        <v>648</v>
      </c>
      <c r="N157">
        <f t="shared" si="54"/>
        <v>5713</v>
      </c>
      <c r="O157">
        <f t="shared" si="55"/>
        <v>3455</v>
      </c>
      <c r="P157">
        <f t="shared" si="56"/>
        <v>18083</v>
      </c>
      <c r="Q157">
        <f t="shared" si="57"/>
        <v>0</v>
      </c>
      <c r="R157">
        <f t="shared" si="58"/>
        <v>1792</v>
      </c>
      <c r="S157">
        <f t="shared" si="59"/>
        <v>2696</v>
      </c>
      <c r="T157">
        <f t="shared" si="60"/>
        <v>1470</v>
      </c>
      <c r="U157">
        <f t="shared" si="61"/>
        <v>15313</v>
      </c>
      <c r="V157">
        <f t="shared" si="62"/>
        <v>23421</v>
      </c>
      <c r="Z157" s="23">
        <v>11705</v>
      </c>
      <c r="AB157">
        <v>0</v>
      </c>
      <c r="AC157">
        <v>0</v>
      </c>
      <c r="AD157">
        <v>141</v>
      </c>
      <c r="AE157">
        <v>1252</v>
      </c>
      <c r="AF157">
        <v>41</v>
      </c>
      <c r="AG157">
        <v>7183</v>
      </c>
      <c r="AH157">
        <v>13603</v>
      </c>
      <c r="AI157">
        <v>128</v>
      </c>
      <c r="AJ157">
        <v>208</v>
      </c>
      <c r="AK157">
        <v>865</v>
      </c>
      <c r="AL157">
        <v>139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305</v>
      </c>
      <c r="AT157">
        <v>0</v>
      </c>
      <c r="AU157">
        <v>0</v>
      </c>
      <c r="AV157">
        <v>0</v>
      </c>
      <c r="AW157">
        <v>0</v>
      </c>
      <c r="AX157">
        <v>921</v>
      </c>
      <c r="AY157">
        <v>0</v>
      </c>
      <c r="AZ157">
        <v>0</v>
      </c>
      <c r="BA157">
        <v>1565</v>
      </c>
      <c r="BB157">
        <v>0</v>
      </c>
      <c r="BC157">
        <v>0</v>
      </c>
      <c r="BD157">
        <v>0</v>
      </c>
      <c r="BE157">
        <v>0</v>
      </c>
      <c r="BF157">
        <v>1828</v>
      </c>
      <c r="BG157">
        <v>4380</v>
      </c>
      <c r="BH157">
        <v>0</v>
      </c>
      <c r="BI157">
        <v>0</v>
      </c>
      <c r="BJ157">
        <v>2</v>
      </c>
      <c r="BK157">
        <v>0</v>
      </c>
      <c r="BL157">
        <v>264</v>
      </c>
      <c r="BM157">
        <v>0</v>
      </c>
      <c r="BN157">
        <v>384</v>
      </c>
      <c r="BO157">
        <v>830</v>
      </c>
      <c r="BP157">
        <v>2524</v>
      </c>
      <c r="BQ157">
        <v>2359</v>
      </c>
      <c r="BR157">
        <v>3455</v>
      </c>
      <c r="BS157">
        <v>0</v>
      </c>
      <c r="BT157">
        <v>0</v>
      </c>
      <c r="BU157">
        <v>18083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1792</v>
      </c>
      <c r="CG157">
        <v>2696</v>
      </c>
      <c r="CH157">
        <v>0</v>
      </c>
      <c r="CI157">
        <v>188</v>
      </c>
      <c r="CJ157">
        <v>0</v>
      </c>
      <c r="CK157">
        <v>1282</v>
      </c>
    </row>
    <row r="158" spans="1:89" x14ac:dyDescent="0.35">
      <c r="A158" t="s">
        <v>150</v>
      </c>
      <c r="B158">
        <f t="shared" si="42"/>
        <v>11396</v>
      </c>
      <c r="C158">
        <f t="shared" si="43"/>
        <v>22846</v>
      </c>
      <c r="D158">
        <f t="shared" si="44"/>
        <v>185979</v>
      </c>
      <c r="E158">
        <f t="shared" si="45"/>
        <v>13464</v>
      </c>
      <c r="F158">
        <f t="shared" si="46"/>
        <v>851</v>
      </c>
      <c r="G158">
        <f t="shared" si="47"/>
        <v>2356</v>
      </c>
      <c r="H158">
        <f t="shared" si="48"/>
        <v>376</v>
      </c>
      <c r="I158">
        <f t="shared" si="49"/>
        <v>93847</v>
      </c>
      <c r="J158">
        <f t="shared" si="50"/>
        <v>0</v>
      </c>
      <c r="K158">
        <f t="shared" si="51"/>
        <v>23880</v>
      </c>
      <c r="L158">
        <f t="shared" si="52"/>
        <v>78017</v>
      </c>
      <c r="M158">
        <f t="shared" si="53"/>
        <v>9152</v>
      </c>
      <c r="N158">
        <f t="shared" si="54"/>
        <v>251412</v>
      </c>
      <c r="O158">
        <f t="shared" si="55"/>
        <v>40312</v>
      </c>
      <c r="P158">
        <f t="shared" si="56"/>
        <v>121851</v>
      </c>
      <c r="Q158">
        <f t="shared" si="57"/>
        <v>45</v>
      </c>
      <c r="R158">
        <f t="shared" si="58"/>
        <v>0</v>
      </c>
      <c r="S158">
        <f t="shared" si="59"/>
        <v>6034</v>
      </c>
      <c r="T158">
        <f t="shared" si="60"/>
        <v>22508</v>
      </c>
      <c r="U158">
        <f t="shared" si="61"/>
        <v>35806</v>
      </c>
      <c r="V158">
        <f t="shared" si="62"/>
        <v>220221</v>
      </c>
      <c r="Z158" s="23">
        <v>64754</v>
      </c>
      <c r="AB158">
        <v>0</v>
      </c>
      <c r="AC158">
        <v>998</v>
      </c>
      <c r="AD158">
        <v>10398</v>
      </c>
      <c r="AE158">
        <v>22846</v>
      </c>
      <c r="AF158">
        <v>178</v>
      </c>
      <c r="AG158">
        <v>87585</v>
      </c>
      <c r="AH158">
        <v>88018</v>
      </c>
      <c r="AI158">
        <v>790</v>
      </c>
      <c r="AJ158">
        <v>5688</v>
      </c>
      <c r="AK158">
        <v>3720</v>
      </c>
      <c r="AL158">
        <v>13464</v>
      </c>
      <c r="AM158">
        <v>0</v>
      </c>
      <c r="AN158">
        <v>0</v>
      </c>
      <c r="AO158">
        <v>851</v>
      </c>
      <c r="AP158">
        <v>0</v>
      </c>
      <c r="AQ158">
        <v>0</v>
      </c>
      <c r="AR158">
        <v>0</v>
      </c>
      <c r="AS158">
        <v>2356</v>
      </c>
      <c r="AT158">
        <v>0</v>
      </c>
      <c r="AU158">
        <v>0</v>
      </c>
      <c r="AV158">
        <v>376</v>
      </c>
      <c r="AW158">
        <v>0</v>
      </c>
      <c r="AX158">
        <v>93847</v>
      </c>
      <c r="AY158">
        <v>0</v>
      </c>
      <c r="AZ158">
        <v>0</v>
      </c>
      <c r="BA158">
        <v>13229</v>
      </c>
      <c r="BB158">
        <v>0</v>
      </c>
      <c r="BC158">
        <v>0</v>
      </c>
      <c r="BD158">
        <v>0</v>
      </c>
      <c r="BE158">
        <v>0</v>
      </c>
      <c r="BF158">
        <v>10651</v>
      </c>
      <c r="BG158">
        <v>77809</v>
      </c>
      <c r="BH158">
        <v>0</v>
      </c>
      <c r="BI158">
        <v>0</v>
      </c>
      <c r="BJ158">
        <v>208</v>
      </c>
      <c r="BK158">
        <v>0</v>
      </c>
      <c r="BL158">
        <v>3390</v>
      </c>
      <c r="BM158">
        <v>1900</v>
      </c>
      <c r="BN158">
        <v>3862</v>
      </c>
      <c r="BO158">
        <v>86604</v>
      </c>
      <c r="BP158">
        <v>152895</v>
      </c>
      <c r="BQ158">
        <v>11913</v>
      </c>
      <c r="BR158">
        <v>40312</v>
      </c>
      <c r="BS158">
        <v>0</v>
      </c>
      <c r="BT158">
        <v>0</v>
      </c>
      <c r="BU158">
        <v>121851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45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6034</v>
      </c>
      <c r="CH158">
        <v>0</v>
      </c>
      <c r="CI158">
        <v>8047</v>
      </c>
      <c r="CJ158">
        <v>2364</v>
      </c>
      <c r="CK158">
        <v>12097</v>
      </c>
    </row>
    <row r="159" spans="1:89" x14ac:dyDescent="0.35">
      <c r="A159" t="s">
        <v>478</v>
      </c>
      <c r="B159">
        <f t="shared" si="42"/>
        <v>0</v>
      </c>
      <c r="C159">
        <f t="shared" si="43"/>
        <v>1105</v>
      </c>
      <c r="D159">
        <f t="shared" si="44"/>
        <v>22859</v>
      </c>
      <c r="E159">
        <f t="shared" si="45"/>
        <v>0</v>
      </c>
      <c r="F159">
        <f t="shared" si="46"/>
        <v>8617</v>
      </c>
      <c r="G159">
        <f t="shared" si="47"/>
        <v>5806</v>
      </c>
      <c r="H159">
        <f t="shared" si="48"/>
        <v>0</v>
      </c>
      <c r="I159">
        <f t="shared" si="49"/>
        <v>379</v>
      </c>
      <c r="J159">
        <f t="shared" si="50"/>
        <v>0</v>
      </c>
      <c r="K159">
        <f t="shared" si="51"/>
        <v>6799</v>
      </c>
      <c r="L159">
        <f t="shared" si="52"/>
        <v>207</v>
      </c>
      <c r="M159">
        <f t="shared" si="53"/>
        <v>3313</v>
      </c>
      <c r="N159">
        <f t="shared" si="54"/>
        <v>12829</v>
      </c>
      <c r="O159">
        <f t="shared" si="55"/>
        <v>2744</v>
      </c>
      <c r="P159">
        <f t="shared" si="56"/>
        <v>29107</v>
      </c>
      <c r="Q159">
        <f t="shared" si="57"/>
        <v>183</v>
      </c>
      <c r="R159">
        <f t="shared" si="58"/>
        <v>0</v>
      </c>
      <c r="S159">
        <f t="shared" si="59"/>
        <v>3229</v>
      </c>
      <c r="T159">
        <f t="shared" si="60"/>
        <v>1015</v>
      </c>
      <c r="U159">
        <f t="shared" si="61"/>
        <v>8792</v>
      </c>
      <c r="V159">
        <f t="shared" si="62"/>
        <v>23964</v>
      </c>
      <c r="Z159" s="23">
        <v>11712</v>
      </c>
      <c r="AB159">
        <v>0</v>
      </c>
      <c r="AC159">
        <v>0</v>
      </c>
      <c r="AD159">
        <v>0</v>
      </c>
      <c r="AE159">
        <v>1105</v>
      </c>
      <c r="AF159">
        <v>438</v>
      </c>
      <c r="AG159">
        <v>4629</v>
      </c>
      <c r="AH159">
        <v>17680</v>
      </c>
      <c r="AI159">
        <v>0</v>
      </c>
      <c r="AJ159">
        <v>7</v>
      </c>
      <c r="AK159">
        <v>105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8617</v>
      </c>
      <c r="AR159">
        <v>0</v>
      </c>
      <c r="AS159">
        <v>5806</v>
      </c>
      <c r="AT159">
        <v>0</v>
      </c>
      <c r="AU159">
        <v>0</v>
      </c>
      <c r="AV159">
        <v>0</v>
      </c>
      <c r="AW159">
        <v>0</v>
      </c>
      <c r="AX159">
        <v>379</v>
      </c>
      <c r="AY159">
        <v>0</v>
      </c>
      <c r="AZ159">
        <v>0</v>
      </c>
      <c r="BA159">
        <v>3629</v>
      </c>
      <c r="BB159">
        <v>0</v>
      </c>
      <c r="BC159">
        <v>0</v>
      </c>
      <c r="BD159">
        <v>1014</v>
      </c>
      <c r="BE159">
        <v>33</v>
      </c>
      <c r="BF159">
        <v>2123</v>
      </c>
      <c r="BG159">
        <v>0</v>
      </c>
      <c r="BH159">
        <v>0</v>
      </c>
      <c r="BI159">
        <v>0</v>
      </c>
      <c r="BJ159">
        <v>207</v>
      </c>
      <c r="BK159">
        <v>0</v>
      </c>
      <c r="BL159">
        <v>0</v>
      </c>
      <c r="BM159">
        <v>0</v>
      </c>
      <c r="BN159">
        <v>3313</v>
      </c>
      <c r="BO159">
        <v>3900</v>
      </c>
      <c r="BP159">
        <v>1485</v>
      </c>
      <c r="BQ159">
        <v>7444</v>
      </c>
      <c r="BR159">
        <v>2744</v>
      </c>
      <c r="BS159">
        <v>0</v>
      </c>
      <c r="BT159">
        <v>0</v>
      </c>
      <c r="BU159">
        <v>20490</v>
      </c>
      <c r="BV159">
        <v>0</v>
      </c>
      <c r="BW159">
        <v>8617</v>
      </c>
      <c r="BX159">
        <v>0</v>
      </c>
      <c r="BY159">
        <v>0</v>
      </c>
      <c r="BZ159">
        <v>0</v>
      </c>
      <c r="CA159">
        <v>183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3229</v>
      </c>
      <c r="CH159">
        <v>0</v>
      </c>
      <c r="CI159">
        <v>0</v>
      </c>
      <c r="CJ159">
        <v>0</v>
      </c>
      <c r="CK159">
        <v>1015</v>
      </c>
    </row>
    <row r="160" spans="1:89" x14ac:dyDescent="0.35">
      <c r="A160" t="s">
        <v>151</v>
      </c>
      <c r="B160">
        <f t="shared" si="42"/>
        <v>12221</v>
      </c>
      <c r="C160">
        <f t="shared" si="43"/>
        <v>36911</v>
      </c>
      <c r="D160">
        <f t="shared" si="44"/>
        <v>393888</v>
      </c>
      <c r="E160">
        <f t="shared" si="45"/>
        <v>4411</v>
      </c>
      <c r="F160">
        <f t="shared" si="46"/>
        <v>5365</v>
      </c>
      <c r="G160">
        <f t="shared" si="47"/>
        <v>123</v>
      </c>
      <c r="H160">
        <f t="shared" si="48"/>
        <v>22919</v>
      </c>
      <c r="I160">
        <f t="shared" si="49"/>
        <v>163963</v>
      </c>
      <c r="J160">
        <f t="shared" si="50"/>
        <v>0</v>
      </c>
      <c r="K160">
        <f t="shared" si="51"/>
        <v>47448</v>
      </c>
      <c r="L160">
        <f t="shared" si="52"/>
        <v>26</v>
      </c>
      <c r="M160">
        <f t="shared" si="53"/>
        <v>41988</v>
      </c>
      <c r="N160">
        <f t="shared" si="54"/>
        <v>125518</v>
      </c>
      <c r="O160">
        <f t="shared" si="55"/>
        <v>62662</v>
      </c>
      <c r="P160">
        <f t="shared" si="56"/>
        <v>375511</v>
      </c>
      <c r="Q160">
        <f t="shared" si="57"/>
        <v>15</v>
      </c>
      <c r="R160">
        <f t="shared" si="58"/>
        <v>37053</v>
      </c>
      <c r="S160">
        <f t="shared" si="59"/>
        <v>17294</v>
      </c>
      <c r="T160">
        <f t="shared" si="60"/>
        <v>111211</v>
      </c>
      <c r="U160">
        <f t="shared" si="61"/>
        <v>423215</v>
      </c>
      <c r="V160">
        <f t="shared" si="62"/>
        <v>443020</v>
      </c>
      <c r="Z160" s="23">
        <v>127073</v>
      </c>
      <c r="AB160">
        <v>0</v>
      </c>
      <c r="AC160">
        <v>493</v>
      </c>
      <c r="AD160">
        <v>11728</v>
      </c>
      <c r="AE160">
        <v>36911</v>
      </c>
      <c r="AF160">
        <v>1631</v>
      </c>
      <c r="AG160">
        <v>212343</v>
      </c>
      <c r="AH160">
        <v>154189</v>
      </c>
      <c r="AI160">
        <v>3558</v>
      </c>
      <c r="AJ160">
        <v>20666</v>
      </c>
      <c r="AK160">
        <v>1501</v>
      </c>
      <c r="AL160">
        <v>4221</v>
      </c>
      <c r="AM160">
        <v>190</v>
      </c>
      <c r="AN160">
        <v>0</v>
      </c>
      <c r="AO160">
        <v>116</v>
      </c>
      <c r="AP160">
        <v>497</v>
      </c>
      <c r="AQ160">
        <v>4752</v>
      </c>
      <c r="AR160">
        <v>0</v>
      </c>
      <c r="AS160">
        <v>123</v>
      </c>
      <c r="AT160">
        <v>0</v>
      </c>
      <c r="AU160">
        <v>0</v>
      </c>
      <c r="AV160">
        <v>22919</v>
      </c>
      <c r="AW160">
        <v>0</v>
      </c>
      <c r="AX160">
        <v>163963</v>
      </c>
      <c r="AY160">
        <v>0</v>
      </c>
      <c r="AZ160">
        <v>0</v>
      </c>
      <c r="BA160">
        <v>31963</v>
      </c>
      <c r="BB160">
        <v>0</v>
      </c>
      <c r="BC160">
        <v>0</v>
      </c>
      <c r="BD160">
        <v>0</v>
      </c>
      <c r="BE160">
        <v>-16</v>
      </c>
      <c r="BF160">
        <v>15501</v>
      </c>
      <c r="BG160">
        <v>0</v>
      </c>
      <c r="BH160">
        <v>0</v>
      </c>
      <c r="BI160">
        <v>0</v>
      </c>
      <c r="BJ160">
        <v>26</v>
      </c>
      <c r="BK160">
        <v>0</v>
      </c>
      <c r="BL160">
        <v>12560</v>
      </c>
      <c r="BM160">
        <v>0</v>
      </c>
      <c r="BN160">
        <v>29428</v>
      </c>
      <c r="BO160">
        <v>53087</v>
      </c>
      <c r="BP160">
        <v>68581</v>
      </c>
      <c r="BQ160">
        <v>3850</v>
      </c>
      <c r="BR160">
        <v>62662</v>
      </c>
      <c r="BS160">
        <v>0</v>
      </c>
      <c r="BT160">
        <v>0</v>
      </c>
      <c r="BU160">
        <v>375511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15</v>
      </c>
      <c r="CB160">
        <v>0</v>
      </c>
      <c r="CC160">
        <v>3782</v>
      </c>
      <c r="CD160">
        <v>0</v>
      </c>
      <c r="CE160">
        <v>0</v>
      </c>
      <c r="CF160">
        <v>33271</v>
      </c>
      <c r="CG160">
        <v>17294</v>
      </c>
      <c r="CH160">
        <v>0</v>
      </c>
      <c r="CI160">
        <v>43855</v>
      </c>
      <c r="CJ160">
        <v>4003</v>
      </c>
      <c r="CK160">
        <v>63353</v>
      </c>
    </row>
    <row r="161" spans="1:89" x14ac:dyDescent="0.35">
      <c r="A161" t="s">
        <v>152</v>
      </c>
      <c r="B161">
        <f t="shared" si="42"/>
        <v>6288</v>
      </c>
      <c r="C161">
        <f t="shared" si="43"/>
        <v>218685</v>
      </c>
      <c r="D161">
        <f t="shared" si="44"/>
        <v>697638</v>
      </c>
      <c r="E161">
        <f t="shared" si="45"/>
        <v>10954</v>
      </c>
      <c r="F161">
        <f t="shared" si="46"/>
        <v>14644</v>
      </c>
      <c r="G161">
        <f t="shared" si="47"/>
        <v>4552</v>
      </c>
      <c r="H161">
        <f t="shared" si="48"/>
        <v>0</v>
      </c>
      <c r="I161">
        <f t="shared" si="49"/>
        <v>4489</v>
      </c>
      <c r="J161">
        <f t="shared" si="50"/>
        <v>2687</v>
      </c>
      <c r="K161">
        <f t="shared" si="51"/>
        <v>77892</v>
      </c>
      <c r="L161">
        <f t="shared" si="52"/>
        <v>1645</v>
      </c>
      <c r="M161">
        <f t="shared" si="53"/>
        <v>25426</v>
      </c>
      <c r="N161">
        <f t="shared" si="54"/>
        <v>336233</v>
      </c>
      <c r="O161">
        <f t="shared" si="55"/>
        <v>30955</v>
      </c>
      <c r="P161">
        <f t="shared" si="56"/>
        <v>553331</v>
      </c>
      <c r="Q161">
        <f t="shared" si="57"/>
        <v>867</v>
      </c>
      <c r="R161">
        <f t="shared" si="58"/>
        <v>27983</v>
      </c>
      <c r="S161">
        <f t="shared" si="59"/>
        <v>59031</v>
      </c>
      <c r="T161">
        <f t="shared" si="60"/>
        <v>56502</v>
      </c>
      <c r="U161">
        <f t="shared" si="61"/>
        <v>573555</v>
      </c>
      <c r="V161">
        <f t="shared" si="62"/>
        <v>922611</v>
      </c>
      <c r="Z161" s="23">
        <v>127089</v>
      </c>
      <c r="AB161">
        <v>0</v>
      </c>
      <c r="AC161">
        <v>1275</v>
      </c>
      <c r="AD161">
        <v>5013</v>
      </c>
      <c r="AE161">
        <v>218685</v>
      </c>
      <c r="AF161">
        <v>521</v>
      </c>
      <c r="AG161">
        <v>376752</v>
      </c>
      <c r="AH161">
        <v>242604</v>
      </c>
      <c r="AI161">
        <v>5546</v>
      </c>
      <c r="AJ161">
        <v>52380</v>
      </c>
      <c r="AK161">
        <v>19835</v>
      </c>
      <c r="AL161">
        <v>10954</v>
      </c>
      <c r="AM161">
        <v>0</v>
      </c>
      <c r="AN161">
        <v>0</v>
      </c>
      <c r="AO161">
        <v>995</v>
      </c>
      <c r="AP161">
        <v>13649</v>
      </c>
      <c r="AQ161">
        <v>0</v>
      </c>
      <c r="AR161">
        <v>0</v>
      </c>
      <c r="AS161">
        <v>4552</v>
      </c>
      <c r="AT161">
        <v>0</v>
      </c>
      <c r="AU161">
        <v>0</v>
      </c>
      <c r="AV161">
        <v>0</v>
      </c>
      <c r="AW161">
        <v>50</v>
      </c>
      <c r="AX161">
        <v>4489</v>
      </c>
      <c r="AY161">
        <v>2637</v>
      </c>
      <c r="AZ161">
        <v>0</v>
      </c>
      <c r="BA161">
        <v>52361</v>
      </c>
      <c r="BB161">
        <v>0</v>
      </c>
      <c r="BC161">
        <v>0</v>
      </c>
      <c r="BD161">
        <v>17</v>
      </c>
      <c r="BE161">
        <v>367</v>
      </c>
      <c r="BF161">
        <v>25147</v>
      </c>
      <c r="BG161">
        <v>0</v>
      </c>
      <c r="BH161">
        <v>0</v>
      </c>
      <c r="BI161">
        <v>0</v>
      </c>
      <c r="BJ161">
        <v>1645</v>
      </c>
      <c r="BK161">
        <v>37</v>
      </c>
      <c r="BL161">
        <v>9408</v>
      </c>
      <c r="BM161">
        <v>10722</v>
      </c>
      <c r="BN161">
        <v>5259</v>
      </c>
      <c r="BO161">
        <v>44911</v>
      </c>
      <c r="BP161">
        <v>291322</v>
      </c>
      <c r="BQ161">
        <v>0</v>
      </c>
      <c r="BR161">
        <v>30955</v>
      </c>
      <c r="BS161">
        <v>0</v>
      </c>
      <c r="BT161">
        <v>63333</v>
      </c>
      <c r="BU161">
        <v>404495</v>
      </c>
      <c r="BV161">
        <v>3</v>
      </c>
      <c r="BW161">
        <v>85500</v>
      </c>
      <c r="BX161">
        <v>0</v>
      </c>
      <c r="BY161">
        <v>0</v>
      </c>
      <c r="BZ161">
        <v>113</v>
      </c>
      <c r="CA161">
        <v>754</v>
      </c>
      <c r="CB161">
        <v>0</v>
      </c>
      <c r="CC161">
        <v>0</v>
      </c>
      <c r="CD161">
        <v>0</v>
      </c>
      <c r="CE161">
        <v>0</v>
      </c>
      <c r="CF161">
        <v>27983</v>
      </c>
      <c r="CG161">
        <v>59031</v>
      </c>
      <c r="CH161">
        <v>0</v>
      </c>
      <c r="CI161">
        <v>32263</v>
      </c>
      <c r="CJ161">
        <v>5160</v>
      </c>
      <c r="CK161">
        <v>19079</v>
      </c>
    </row>
    <row r="162" spans="1:89" x14ac:dyDescent="0.35">
      <c r="A162" t="s">
        <v>153</v>
      </c>
      <c r="B162">
        <f t="shared" si="42"/>
        <v>57</v>
      </c>
      <c r="C162">
        <f t="shared" si="43"/>
        <v>4281</v>
      </c>
      <c r="D162">
        <f t="shared" si="44"/>
        <v>79572</v>
      </c>
      <c r="E162">
        <f t="shared" si="45"/>
        <v>2136</v>
      </c>
      <c r="F162">
        <f t="shared" si="46"/>
        <v>2673</v>
      </c>
      <c r="G162">
        <f t="shared" si="47"/>
        <v>1300</v>
      </c>
      <c r="H162">
        <f t="shared" si="48"/>
        <v>19</v>
      </c>
      <c r="I162">
        <f t="shared" si="49"/>
        <v>-1742</v>
      </c>
      <c r="J162">
        <f t="shared" si="50"/>
        <v>0</v>
      </c>
      <c r="K162">
        <f t="shared" si="51"/>
        <v>15545</v>
      </c>
      <c r="L162">
        <f t="shared" si="52"/>
        <v>7</v>
      </c>
      <c r="M162">
        <f t="shared" si="53"/>
        <v>226</v>
      </c>
      <c r="N162">
        <f t="shared" si="54"/>
        <v>43915</v>
      </c>
      <c r="O162">
        <f t="shared" si="55"/>
        <v>18157</v>
      </c>
      <c r="P162">
        <f t="shared" si="56"/>
        <v>32838</v>
      </c>
      <c r="Q162">
        <f t="shared" si="57"/>
        <v>15</v>
      </c>
      <c r="R162">
        <f t="shared" si="58"/>
        <v>142</v>
      </c>
      <c r="S162">
        <f t="shared" si="59"/>
        <v>5632</v>
      </c>
      <c r="T162">
        <f t="shared" si="60"/>
        <v>3376</v>
      </c>
      <c r="U162">
        <f t="shared" si="61"/>
        <v>22233</v>
      </c>
      <c r="V162">
        <f t="shared" si="62"/>
        <v>83910</v>
      </c>
      <c r="Z162" s="23">
        <v>27657</v>
      </c>
      <c r="AB162">
        <v>0</v>
      </c>
      <c r="AC162">
        <v>0</v>
      </c>
      <c r="AD162">
        <v>57</v>
      </c>
      <c r="AE162">
        <v>4281</v>
      </c>
      <c r="AF162">
        <v>0</v>
      </c>
      <c r="AG162">
        <v>39069</v>
      </c>
      <c r="AH162">
        <v>28713</v>
      </c>
      <c r="AI162">
        <v>565</v>
      </c>
      <c r="AJ162">
        <v>6622</v>
      </c>
      <c r="AK162">
        <v>4603</v>
      </c>
      <c r="AL162">
        <v>2136</v>
      </c>
      <c r="AM162">
        <v>0</v>
      </c>
      <c r="AN162">
        <v>0</v>
      </c>
      <c r="AO162">
        <v>0</v>
      </c>
      <c r="AP162">
        <v>2673</v>
      </c>
      <c r="AQ162">
        <v>0</v>
      </c>
      <c r="AR162">
        <v>0</v>
      </c>
      <c r="AS162">
        <v>1300</v>
      </c>
      <c r="AT162">
        <v>0</v>
      </c>
      <c r="AU162">
        <v>0</v>
      </c>
      <c r="AV162">
        <v>19</v>
      </c>
      <c r="AW162">
        <v>0</v>
      </c>
      <c r="AX162">
        <v>-1742</v>
      </c>
      <c r="AY162">
        <v>0</v>
      </c>
      <c r="AZ162">
        <v>0</v>
      </c>
      <c r="BA162">
        <v>6296</v>
      </c>
      <c r="BB162">
        <v>0</v>
      </c>
      <c r="BC162">
        <v>0</v>
      </c>
      <c r="BD162">
        <v>6499</v>
      </c>
      <c r="BE162">
        <v>0</v>
      </c>
      <c r="BF162">
        <v>2750</v>
      </c>
      <c r="BG162">
        <v>0</v>
      </c>
      <c r="BH162">
        <v>0</v>
      </c>
      <c r="BI162">
        <v>0</v>
      </c>
      <c r="BJ162">
        <v>7</v>
      </c>
      <c r="BK162">
        <v>0</v>
      </c>
      <c r="BL162">
        <v>81</v>
      </c>
      <c r="BM162">
        <v>0</v>
      </c>
      <c r="BN162">
        <v>145</v>
      </c>
      <c r="BO162">
        <v>23846</v>
      </c>
      <c r="BP162">
        <v>20069</v>
      </c>
      <c r="BQ162">
        <v>0</v>
      </c>
      <c r="BR162">
        <v>18157</v>
      </c>
      <c r="BS162">
        <v>0</v>
      </c>
      <c r="BT162">
        <v>0</v>
      </c>
      <c r="BU162">
        <v>32838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15</v>
      </c>
      <c r="CB162">
        <v>0</v>
      </c>
      <c r="CC162">
        <v>0</v>
      </c>
      <c r="CD162">
        <v>0</v>
      </c>
      <c r="CE162">
        <v>0</v>
      </c>
      <c r="CF162">
        <v>142</v>
      </c>
      <c r="CG162">
        <v>5632</v>
      </c>
      <c r="CH162">
        <v>0</v>
      </c>
      <c r="CI162">
        <v>2260</v>
      </c>
      <c r="CJ162">
        <v>195</v>
      </c>
      <c r="CK162">
        <v>921</v>
      </c>
    </row>
    <row r="163" spans="1:89" x14ac:dyDescent="0.35">
      <c r="A163" t="s">
        <v>154</v>
      </c>
      <c r="B163">
        <f t="shared" si="42"/>
        <v>768</v>
      </c>
      <c r="C163">
        <f t="shared" si="43"/>
        <v>2231</v>
      </c>
      <c r="D163">
        <f t="shared" si="44"/>
        <v>243530</v>
      </c>
      <c r="E163">
        <f t="shared" si="45"/>
        <v>18775</v>
      </c>
      <c r="F163">
        <f t="shared" si="46"/>
        <v>0</v>
      </c>
      <c r="G163">
        <f t="shared" si="47"/>
        <v>14</v>
      </c>
      <c r="H163">
        <f t="shared" si="48"/>
        <v>12695</v>
      </c>
      <c r="I163">
        <f t="shared" si="49"/>
        <v>46300</v>
      </c>
      <c r="J163">
        <f t="shared" si="50"/>
        <v>0</v>
      </c>
      <c r="K163">
        <f t="shared" si="51"/>
        <v>28362</v>
      </c>
      <c r="L163">
        <f t="shared" si="52"/>
        <v>3792</v>
      </c>
      <c r="M163">
        <f t="shared" si="53"/>
        <v>7341</v>
      </c>
      <c r="N163">
        <f t="shared" si="54"/>
        <v>223167</v>
      </c>
      <c r="O163">
        <f t="shared" si="55"/>
        <v>24704</v>
      </c>
      <c r="P163">
        <f t="shared" si="56"/>
        <v>78830</v>
      </c>
      <c r="Q163">
        <f t="shared" si="57"/>
        <v>0</v>
      </c>
      <c r="R163">
        <f t="shared" si="58"/>
        <v>0</v>
      </c>
      <c r="S163">
        <f t="shared" si="59"/>
        <v>8467</v>
      </c>
      <c r="T163">
        <f t="shared" si="60"/>
        <v>28643</v>
      </c>
      <c r="U163">
        <f t="shared" si="61"/>
        <v>63736</v>
      </c>
      <c r="V163">
        <f t="shared" si="62"/>
        <v>246529</v>
      </c>
      <c r="Z163" s="23">
        <v>77753</v>
      </c>
      <c r="AB163">
        <v>0</v>
      </c>
      <c r="AC163">
        <v>492</v>
      </c>
      <c r="AD163">
        <v>276</v>
      </c>
      <c r="AE163">
        <v>2231</v>
      </c>
      <c r="AF163">
        <v>45</v>
      </c>
      <c r="AG163">
        <v>121199</v>
      </c>
      <c r="AH163">
        <v>105204</v>
      </c>
      <c r="AI163">
        <v>1699</v>
      </c>
      <c r="AJ163">
        <v>9766</v>
      </c>
      <c r="AK163">
        <v>5617</v>
      </c>
      <c r="AL163">
        <v>18775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14</v>
      </c>
      <c r="AT163">
        <v>12155</v>
      </c>
      <c r="AU163">
        <v>0</v>
      </c>
      <c r="AV163">
        <v>540</v>
      </c>
      <c r="AW163">
        <v>0</v>
      </c>
      <c r="AX163">
        <v>46300</v>
      </c>
      <c r="AY163">
        <v>0</v>
      </c>
      <c r="AZ163">
        <v>0</v>
      </c>
      <c r="BA163">
        <v>13045</v>
      </c>
      <c r="BB163">
        <v>0</v>
      </c>
      <c r="BC163">
        <v>0</v>
      </c>
      <c r="BD163">
        <v>0</v>
      </c>
      <c r="BE163">
        <v>0</v>
      </c>
      <c r="BF163">
        <v>15317</v>
      </c>
      <c r="BG163">
        <v>0</v>
      </c>
      <c r="BH163">
        <v>0</v>
      </c>
      <c r="BI163">
        <v>0</v>
      </c>
      <c r="BJ163">
        <v>3792</v>
      </c>
      <c r="BK163">
        <v>0</v>
      </c>
      <c r="BL163">
        <v>2560</v>
      </c>
      <c r="BM163">
        <v>2355</v>
      </c>
      <c r="BN163">
        <v>2426</v>
      </c>
      <c r="BO163">
        <v>75062</v>
      </c>
      <c r="BP163">
        <v>142156</v>
      </c>
      <c r="BQ163">
        <v>5949</v>
      </c>
      <c r="BR163">
        <v>24704</v>
      </c>
      <c r="BS163">
        <v>0</v>
      </c>
      <c r="BT163">
        <v>0</v>
      </c>
      <c r="BU163">
        <v>78830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8467</v>
      </c>
      <c r="CH163">
        <v>0</v>
      </c>
      <c r="CI163">
        <v>13222</v>
      </c>
      <c r="CJ163">
        <v>4110</v>
      </c>
      <c r="CK163">
        <v>11311</v>
      </c>
    </row>
    <row r="164" spans="1:89" x14ac:dyDescent="0.35">
      <c r="A164" t="s">
        <v>155</v>
      </c>
      <c r="B164">
        <f t="shared" si="42"/>
        <v>533</v>
      </c>
      <c r="C164">
        <f t="shared" si="43"/>
        <v>35375</v>
      </c>
      <c r="D164">
        <f t="shared" si="44"/>
        <v>230429</v>
      </c>
      <c r="E164">
        <f t="shared" si="45"/>
        <v>12420</v>
      </c>
      <c r="F164">
        <f t="shared" si="46"/>
        <v>9442</v>
      </c>
      <c r="G164">
        <f t="shared" si="47"/>
        <v>14049</v>
      </c>
      <c r="H164">
        <f t="shared" si="48"/>
        <v>0</v>
      </c>
      <c r="I164">
        <f t="shared" si="49"/>
        <v>21257</v>
      </c>
      <c r="J164">
        <f t="shared" si="50"/>
        <v>0</v>
      </c>
      <c r="K164">
        <f t="shared" si="51"/>
        <v>32176</v>
      </c>
      <c r="L164">
        <f t="shared" si="52"/>
        <v>46156</v>
      </c>
      <c r="M164">
        <f t="shared" si="53"/>
        <v>39241</v>
      </c>
      <c r="N164">
        <f t="shared" si="54"/>
        <v>126288</v>
      </c>
      <c r="O164">
        <f t="shared" si="55"/>
        <v>130771</v>
      </c>
      <c r="P164">
        <f t="shared" si="56"/>
        <v>95580</v>
      </c>
      <c r="Q164">
        <f t="shared" si="57"/>
        <v>1350</v>
      </c>
      <c r="R164">
        <f t="shared" si="58"/>
        <v>0</v>
      </c>
      <c r="S164">
        <f t="shared" si="59"/>
        <v>13090</v>
      </c>
      <c r="T164">
        <f t="shared" si="60"/>
        <v>73998</v>
      </c>
      <c r="U164">
        <f t="shared" si="61"/>
        <v>42954</v>
      </c>
      <c r="V164">
        <f t="shared" si="62"/>
        <v>266337</v>
      </c>
      <c r="Z164" s="23">
        <v>83033</v>
      </c>
      <c r="AB164">
        <v>0</v>
      </c>
      <c r="AC164">
        <v>533</v>
      </c>
      <c r="AD164">
        <v>0</v>
      </c>
      <c r="AE164">
        <v>35375</v>
      </c>
      <c r="AF164">
        <v>0</v>
      </c>
      <c r="AG164">
        <v>203404</v>
      </c>
      <c r="AH164">
        <v>8405</v>
      </c>
      <c r="AI164">
        <v>61</v>
      </c>
      <c r="AJ164">
        <v>16347</v>
      </c>
      <c r="AK164">
        <v>2212</v>
      </c>
      <c r="AL164">
        <v>12420</v>
      </c>
      <c r="AM164">
        <v>0</v>
      </c>
      <c r="AN164">
        <v>0</v>
      </c>
      <c r="AO164">
        <v>0</v>
      </c>
      <c r="AP164">
        <v>9442</v>
      </c>
      <c r="AQ164">
        <v>0</v>
      </c>
      <c r="AR164">
        <v>0</v>
      </c>
      <c r="AS164">
        <v>14049</v>
      </c>
      <c r="AT164">
        <v>0</v>
      </c>
      <c r="AU164">
        <v>0</v>
      </c>
      <c r="AV164">
        <v>0</v>
      </c>
      <c r="AW164">
        <v>0</v>
      </c>
      <c r="AX164">
        <v>21257</v>
      </c>
      <c r="AY164">
        <v>0</v>
      </c>
      <c r="AZ164">
        <v>0</v>
      </c>
      <c r="BA164">
        <v>16195</v>
      </c>
      <c r="BB164">
        <v>0</v>
      </c>
      <c r="BC164">
        <v>0</v>
      </c>
      <c r="BD164">
        <v>0</v>
      </c>
      <c r="BE164">
        <v>0</v>
      </c>
      <c r="BF164">
        <v>15981</v>
      </c>
      <c r="BG164">
        <v>43500</v>
      </c>
      <c r="BH164">
        <v>0</v>
      </c>
      <c r="BI164">
        <v>0</v>
      </c>
      <c r="BJ164">
        <v>2656</v>
      </c>
      <c r="BK164">
        <v>700</v>
      </c>
      <c r="BL164">
        <v>5708</v>
      </c>
      <c r="BM164">
        <v>1953</v>
      </c>
      <c r="BN164">
        <v>30880</v>
      </c>
      <c r="BO164">
        <v>32243</v>
      </c>
      <c r="BP164">
        <v>73783</v>
      </c>
      <c r="BQ164">
        <v>20262</v>
      </c>
      <c r="BR164">
        <v>130771</v>
      </c>
      <c r="BS164">
        <v>0</v>
      </c>
      <c r="BT164">
        <v>0</v>
      </c>
      <c r="BU164">
        <v>94333</v>
      </c>
      <c r="BV164">
        <v>0</v>
      </c>
      <c r="BW164">
        <v>0</v>
      </c>
      <c r="BX164">
        <v>1247</v>
      </c>
      <c r="BY164">
        <v>0</v>
      </c>
      <c r="BZ164">
        <v>0</v>
      </c>
      <c r="CA164">
        <v>1350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13090</v>
      </c>
      <c r="CH164">
        <v>0</v>
      </c>
      <c r="CI164">
        <v>53823</v>
      </c>
      <c r="CJ164">
        <v>3265</v>
      </c>
      <c r="CK164">
        <v>16910</v>
      </c>
    </row>
    <row r="165" spans="1:89" x14ac:dyDescent="0.35">
      <c r="A165" t="s">
        <v>156</v>
      </c>
      <c r="B165">
        <f t="shared" si="42"/>
        <v>216</v>
      </c>
      <c r="C165">
        <f t="shared" si="43"/>
        <v>5307</v>
      </c>
      <c r="D165">
        <f t="shared" si="44"/>
        <v>103403</v>
      </c>
      <c r="E165">
        <f t="shared" si="45"/>
        <v>3147</v>
      </c>
      <c r="F165">
        <f t="shared" si="46"/>
        <v>3266</v>
      </c>
      <c r="G165">
        <f t="shared" si="47"/>
        <v>1416</v>
      </c>
      <c r="H165">
        <f t="shared" si="48"/>
        <v>2137</v>
      </c>
      <c r="I165">
        <f t="shared" si="49"/>
        <v>1838</v>
      </c>
      <c r="J165">
        <f t="shared" si="50"/>
        <v>0</v>
      </c>
      <c r="K165">
        <f t="shared" si="51"/>
        <v>7975</v>
      </c>
      <c r="L165">
        <f t="shared" si="52"/>
        <v>11386</v>
      </c>
      <c r="M165">
        <f t="shared" si="53"/>
        <v>5406</v>
      </c>
      <c r="N165">
        <f t="shared" si="54"/>
        <v>77471</v>
      </c>
      <c r="O165">
        <f t="shared" si="55"/>
        <v>6386</v>
      </c>
      <c r="P165">
        <f t="shared" si="56"/>
        <v>50285</v>
      </c>
      <c r="Q165">
        <f t="shared" si="57"/>
        <v>0</v>
      </c>
      <c r="R165">
        <f t="shared" si="58"/>
        <v>0</v>
      </c>
      <c r="S165">
        <f t="shared" si="59"/>
        <v>2765</v>
      </c>
      <c r="T165">
        <f t="shared" si="60"/>
        <v>8588</v>
      </c>
      <c r="U165">
        <f t="shared" si="61"/>
        <v>30052</v>
      </c>
      <c r="V165">
        <f t="shared" si="62"/>
        <v>108926</v>
      </c>
      <c r="Z165" s="23">
        <v>36141</v>
      </c>
      <c r="AB165">
        <v>0</v>
      </c>
      <c r="AC165">
        <v>82</v>
      </c>
      <c r="AD165">
        <v>134</v>
      </c>
      <c r="AE165">
        <v>5307</v>
      </c>
      <c r="AF165">
        <v>983</v>
      </c>
      <c r="AG165">
        <v>46676</v>
      </c>
      <c r="AH165">
        <v>52250</v>
      </c>
      <c r="AI165">
        <v>152</v>
      </c>
      <c r="AJ165">
        <v>2104</v>
      </c>
      <c r="AK165">
        <v>1238</v>
      </c>
      <c r="AL165">
        <v>3147</v>
      </c>
      <c r="AM165">
        <v>0</v>
      </c>
      <c r="AN165">
        <v>0</v>
      </c>
      <c r="AO165">
        <v>0</v>
      </c>
      <c r="AP165">
        <v>3017</v>
      </c>
      <c r="AQ165">
        <v>249</v>
      </c>
      <c r="AR165">
        <v>0</v>
      </c>
      <c r="AS165">
        <v>1416</v>
      </c>
      <c r="AT165">
        <v>0</v>
      </c>
      <c r="AU165">
        <v>0</v>
      </c>
      <c r="AV165">
        <v>2137</v>
      </c>
      <c r="AW165">
        <v>0</v>
      </c>
      <c r="AX165">
        <v>1838</v>
      </c>
      <c r="AY165">
        <v>0</v>
      </c>
      <c r="AZ165">
        <v>0</v>
      </c>
      <c r="BA165">
        <v>5001</v>
      </c>
      <c r="BB165">
        <v>0</v>
      </c>
      <c r="BC165">
        <v>0</v>
      </c>
      <c r="BD165">
        <v>0</v>
      </c>
      <c r="BE165">
        <v>1527</v>
      </c>
      <c r="BF165">
        <v>1447</v>
      </c>
      <c r="BG165">
        <v>11135</v>
      </c>
      <c r="BH165">
        <v>0</v>
      </c>
      <c r="BI165">
        <v>0</v>
      </c>
      <c r="BJ165">
        <v>251</v>
      </c>
      <c r="BK165">
        <v>0</v>
      </c>
      <c r="BL165">
        <v>889</v>
      </c>
      <c r="BM165">
        <v>0</v>
      </c>
      <c r="BN165">
        <v>4517</v>
      </c>
      <c r="BO165">
        <v>11989</v>
      </c>
      <c r="BP165">
        <v>58214</v>
      </c>
      <c r="BQ165">
        <v>7268</v>
      </c>
      <c r="BR165">
        <v>6386</v>
      </c>
      <c r="BS165">
        <v>0</v>
      </c>
      <c r="BT165">
        <v>0</v>
      </c>
      <c r="BU165">
        <v>50285</v>
      </c>
      <c r="BV165">
        <v>0</v>
      </c>
      <c r="BW165">
        <v>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2765</v>
      </c>
      <c r="CH165">
        <v>0</v>
      </c>
      <c r="CI165">
        <v>2419</v>
      </c>
      <c r="CJ165">
        <v>376</v>
      </c>
      <c r="CK165">
        <v>5793</v>
      </c>
    </row>
    <row r="166" spans="1:89" x14ac:dyDescent="0.35">
      <c r="A166" t="s">
        <v>157</v>
      </c>
      <c r="B166">
        <f t="shared" si="42"/>
        <v>342</v>
      </c>
      <c r="C166">
        <f t="shared" si="43"/>
        <v>3293</v>
      </c>
      <c r="D166">
        <f t="shared" si="44"/>
        <v>63881</v>
      </c>
      <c r="E166">
        <f t="shared" si="45"/>
        <v>31</v>
      </c>
      <c r="F166">
        <f t="shared" si="46"/>
        <v>0</v>
      </c>
      <c r="G166">
        <f t="shared" si="47"/>
        <v>3562</v>
      </c>
      <c r="H166">
        <f t="shared" si="48"/>
        <v>0</v>
      </c>
      <c r="I166">
        <f t="shared" si="49"/>
        <v>3526</v>
      </c>
      <c r="J166">
        <f t="shared" si="50"/>
        <v>3</v>
      </c>
      <c r="K166">
        <f t="shared" si="51"/>
        <v>27327</v>
      </c>
      <c r="L166">
        <f t="shared" si="52"/>
        <v>55</v>
      </c>
      <c r="M166">
        <f t="shared" si="53"/>
        <v>1183</v>
      </c>
      <c r="N166">
        <f t="shared" si="54"/>
        <v>55064</v>
      </c>
      <c r="O166">
        <f t="shared" si="55"/>
        <v>9131</v>
      </c>
      <c r="P166">
        <f t="shared" si="56"/>
        <v>22361</v>
      </c>
      <c r="Q166">
        <f t="shared" si="57"/>
        <v>7</v>
      </c>
      <c r="R166">
        <f t="shared" si="58"/>
        <v>0</v>
      </c>
      <c r="S166">
        <f t="shared" si="59"/>
        <v>5500</v>
      </c>
      <c r="T166">
        <f t="shared" si="60"/>
        <v>11139</v>
      </c>
      <c r="U166">
        <f t="shared" si="61"/>
        <v>6880</v>
      </c>
      <c r="V166">
        <f t="shared" si="62"/>
        <v>67516</v>
      </c>
      <c r="Z166" s="23">
        <v>31467</v>
      </c>
      <c r="AB166">
        <v>0</v>
      </c>
      <c r="AC166">
        <v>254</v>
      </c>
      <c r="AD166">
        <v>88</v>
      </c>
      <c r="AE166">
        <v>3293</v>
      </c>
      <c r="AF166">
        <v>0</v>
      </c>
      <c r="AG166">
        <v>42255</v>
      </c>
      <c r="AH166">
        <v>17093</v>
      </c>
      <c r="AI166">
        <v>140</v>
      </c>
      <c r="AJ166">
        <v>2041</v>
      </c>
      <c r="AK166">
        <v>2352</v>
      </c>
      <c r="AL166">
        <v>31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3562</v>
      </c>
      <c r="AT166">
        <v>0</v>
      </c>
      <c r="AU166">
        <v>0</v>
      </c>
      <c r="AV166">
        <v>0</v>
      </c>
      <c r="AW166">
        <v>0</v>
      </c>
      <c r="AX166">
        <v>3526</v>
      </c>
      <c r="AY166">
        <v>3</v>
      </c>
      <c r="AZ166">
        <v>0</v>
      </c>
      <c r="BA166">
        <v>3875</v>
      </c>
      <c r="BB166">
        <v>0</v>
      </c>
      <c r="BC166">
        <v>0</v>
      </c>
      <c r="BD166">
        <v>21615</v>
      </c>
      <c r="BE166">
        <v>0</v>
      </c>
      <c r="BF166">
        <v>1837</v>
      </c>
      <c r="BG166">
        <v>0</v>
      </c>
      <c r="BH166">
        <v>0</v>
      </c>
      <c r="BI166">
        <v>0</v>
      </c>
      <c r="BJ166">
        <v>55</v>
      </c>
      <c r="BK166">
        <v>0</v>
      </c>
      <c r="BL166">
        <v>0</v>
      </c>
      <c r="BM166">
        <v>0</v>
      </c>
      <c r="BN166">
        <v>1183</v>
      </c>
      <c r="BO166">
        <v>11523</v>
      </c>
      <c r="BP166">
        <v>38997</v>
      </c>
      <c r="BQ166">
        <v>4544</v>
      </c>
      <c r="BR166">
        <v>9131</v>
      </c>
      <c r="BS166">
        <v>0</v>
      </c>
      <c r="BT166">
        <v>0</v>
      </c>
      <c r="BU166">
        <v>22361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7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5500</v>
      </c>
      <c r="CH166">
        <v>0</v>
      </c>
      <c r="CI166">
        <v>4652</v>
      </c>
      <c r="CJ166">
        <v>0</v>
      </c>
      <c r="CK166">
        <v>6487</v>
      </c>
    </row>
    <row r="167" spans="1:89" x14ac:dyDescent="0.35">
      <c r="A167" t="s">
        <v>158</v>
      </c>
      <c r="B167">
        <f t="shared" si="42"/>
        <v>72</v>
      </c>
      <c r="C167">
        <f t="shared" si="43"/>
        <v>8212</v>
      </c>
      <c r="D167">
        <f t="shared" si="44"/>
        <v>114585</v>
      </c>
      <c r="E167">
        <f t="shared" si="45"/>
        <v>49</v>
      </c>
      <c r="F167">
        <f t="shared" si="46"/>
        <v>1421</v>
      </c>
      <c r="G167">
        <f t="shared" si="47"/>
        <v>4056</v>
      </c>
      <c r="H167">
        <f t="shared" si="48"/>
        <v>0</v>
      </c>
      <c r="I167">
        <f t="shared" si="49"/>
        <v>-648</v>
      </c>
      <c r="J167">
        <f t="shared" si="50"/>
        <v>0</v>
      </c>
      <c r="K167">
        <f t="shared" si="51"/>
        <v>15941</v>
      </c>
      <c r="L167">
        <f t="shared" si="52"/>
        <v>1268</v>
      </c>
      <c r="M167">
        <f t="shared" si="53"/>
        <v>14492</v>
      </c>
      <c r="N167">
        <f t="shared" si="54"/>
        <v>61821</v>
      </c>
      <c r="O167">
        <f t="shared" si="55"/>
        <v>20452</v>
      </c>
      <c r="P167">
        <f t="shared" si="56"/>
        <v>47516</v>
      </c>
      <c r="Q167">
        <f t="shared" si="57"/>
        <v>0</v>
      </c>
      <c r="R167">
        <f t="shared" si="58"/>
        <v>866</v>
      </c>
      <c r="S167">
        <f t="shared" si="59"/>
        <v>6562</v>
      </c>
      <c r="T167">
        <f t="shared" si="60"/>
        <v>22228</v>
      </c>
      <c r="U167">
        <f t="shared" si="61"/>
        <v>39994</v>
      </c>
      <c r="V167">
        <f t="shared" si="62"/>
        <v>122869</v>
      </c>
      <c r="Z167" s="23">
        <v>47220</v>
      </c>
      <c r="AB167">
        <v>0</v>
      </c>
      <c r="AC167">
        <v>0</v>
      </c>
      <c r="AD167">
        <v>72</v>
      </c>
      <c r="AE167">
        <v>8212</v>
      </c>
      <c r="AF167">
        <v>25</v>
      </c>
      <c r="AG167">
        <v>46923</v>
      </c>
      <c r="AH167">
        <v>57203</v>
      </c>
      <c r="AI167">
        <v>525</v>
      </c>
      <c r="AJ167">
        <v>6376</v>
      </c>
      <c r="AK167">
        <v>3533</v>
      </c>
      <c r="AL167">
        <v>49</v>
      </c>
      <c r="AM167">
        <v>0</v>
      </c>
      <c r="AN167">
        <v>0</v>
      </c>
      <c r="AO167">
        <v>1421</v>
      </c>
      <c r="AP167">
        <v>0</v>
      </c>
      <c r="AQ167">
        <v>0</v>
      </c>
      <c r="AR167">
        <v>0</v>
      </c>
      <c r="AS167">
        <v>4056</v>
      </c>
      <c r="AT167">
        <v>0</v>
      </c>
      <c r="AU167">
        <v>0</v>
      </c>
      <c r="AV167">
        <v>0</v>
      </c>
      <c r="AW167">
        <v>0</v>
      </c>
      <c r="AX167">
        <v>-648</v>
      </c>
      <c r="AY167">
        <v>0</v>
      </c>
      <c r="AZ167">
        <v>0</v>
      </c>
      <c r="BA167">
        <v>1333</v>
      </c>
      <c r="BB167">
        <v>0</v>
      </c>
      <c r="BC167">
        <v>0</v>
      </c>
      <c r="BD167">
        <v>8577</v>
      </c>
      <c r="BE167">
        <v>1363</v>
      </c>
      <c r="BF167">
        <v>4668</v>
      </c>
      <c r="BG167">
        <v>0</v>
      </c>
      <c r="BH167">
        <v>0</v>
      </c>
      <c r="BI167">
        <v>0</v>
      </c>
      <c r="BJ167">
        <v>1268</v>
      </c>
      <c r="BK167">
        <v>0</v>
      </c>
      <c r="BL167">
        <v>0</v>
      </c>
      <c r="BM167">
        <v>0</v>
      </c>
      <c r="BN167">
        <v>14492</v>
      </c>
      <c r="BO167">
        <v>27330</v>
      </c>
      <c r="BP167">
        <v>34491</v>
      </c>
      <c r="BQ167">
        <v>0</v>
      </c>
      <c r="BR167">
        <v>20452</v>
      </c>
      <c r="BS167">
        <v>0</v>
      </c>
      <c r="BT167">
        <v>0</v>
      </c>
      <c r="BU167">
        <v>47516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866</v>
      </c>
      <c r="CG167">
        <v>6562</v>
      </c>
      <c r="CH167">
        <v>0</v>
      </c>
      <c r="CI167">
        <v>0</v>
      </c>
      <c r="CJ167">
        <v>0</v>
      </c>
      <c r="CK167">
        <v>22228</v>
      </c>
    </row>
    <row r="168" spans="1:89" x14ac:dyDescent="0.35">
      <c r="A168" t="s">
        <v>159</v>
      </c>
      <c r="B168">
        <f t="shared" si="42"/>
        <v>29</v>
      </c>
      <c r="C168">
        <f t="shared" si="43"/>
        <v>2341</v>
      </c>
      <c r="D168">
        <f t="shared" si="44"/>
        <v>91648</v>
      </c>
      <c r="E168">
        <f t="shared" si="45"/>
        <v>1968</v>
      </c>
      <c r="F168">
        <f t="shared" si="46"/>
        <v>3078</v>
      </c>
      <c r="G168">
        <f t="shared" si="47"/>
        <v>5772</v>
      </c>
      <c r="H168">
        <f t="shared" si="48"/>
        <v>0</v>
      </c>
      <c r="I168">
        <f t="shared" si="49"/>
        <v>0</v>
      </c>
      <c r="J168">
        <f t="shared" si="50"/>
        <v>0</v>
      </c>
      <c r="K168">
        <f t="shared" si="51"/>
        <v>15094</v>
      </c>
      <c r="L168">
        <f t="shared" si="52"/>
        <v>213</v>
      </c>
      <c r="M168">
        <f t="shared" si="53"/>
        <v>4838</v>
      </c>
      <c r="N168">
        <f t="shared" si="54"/>
        <v>26446</v>
      </c>
      <c r="O168">
        <f t="shared" si="55"/>
        <v>6546</v>
      </c>
      <c r="P168">
        <f t="shared" si="56"/>
        <v>80564</v>
      </c>
      <c r="Q168">
        <f t="shared" si="57"/>
        <v>7</v>
      </c>
      <c r="R168">
        <f t="shared" si="58"/>
        <v>0</v>
      </c>
      <c r="S168">
        <f t="shared" si="59"/>
        <v>1938</v>
      </c>
      <c r="T168">
        <f t="shared" si="60"/>
        <v>9482</v>
      </c>
      <c r="U168">
        <f t="shared" si="61"/>
        <v>62996</v>
      </c>
      <c r="V168">
        <f t="shared" si="62"/>
        <v>94018</v>
      </c>
      <c r="Z168" s="23">
        <v>23390</v>
      </c>
      <c r="AB168">
        <v>0</v>
      </c>
      <c r="AC168">
        <v>29</v>
      </c>
      <c r="AD168">
        <v>0</v>
      </c>
      <c r="AE168">
        <v>2341</v>
      </c>
      <c r="AF168">
        <v>416</v>
      </c>
      <c r="AG168">
        <v>6717</v>
      </c>
      <c r="AH168">
        <v>21729</v>
      </c>
      <c r="AI168">
        <v>0</v>
      </c>
      <c r="AJ168">
        <v>1492</v>
      </c>
      <c r="AK168">
        <v>61294</v>
      </c>
      <c r="AL168">
        <v>1968</v>
      </c>
      <c r="AM168">
        <v>0</v>
      </c>
      <c r="AN168">
        <v>0</v>
      </c>
      <c r="AO168">
        <v>685</v>
      </c>
      <c r="AP168">
        <v>0</v>
      </c>
      <c r="AQ168">
        <v>2393</v>
      </c>
      <c r="AR168">
        <v>0</v>
      </c>
      <c r="AS168">
        <v>5772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5762</v>
      </c>
      <c r="BB168">
        <v>0</v>
      </c>
      <c r="BC168">
        <v>0</v>
      </c>
      <c r="BD168">
        <v>7661</v>
      </c>
      <c r="BE168">
        <v>0</v>
      </c>
      <c r="BF168">
        <v>1671</v>
      </c>
      <c r="BG168">
        <v>0</v>
      </c>
      <c r="BH168">
        <v>0</v>
      </c>
      <c r="BI168">
        <v>0</v>
      </c>
      <c r="BJ168">
        <v>213</v>
      </c>
      <c r="BK168">
        <v>0</v>
      </c>
      <c r="BL168">
        <v>1787</v>
      </c>
      <c r="BM168">
        <v>378</v>
      </c>
      <c r="BN168">
        <v>2673</v>
      </c>
      <c r="BO168">
        <v>6263</v>
      </c>
      <c r="BP168">
        <v>15154</v>
      </c>
      <c r="BQ168">
        <v>5029</v>
      </c>
      <c r="BR168">
        <v>6546</v>
      </c>
      <c r="BS168">
        <v>0</v>
      </c>
      <c r="BT168">
        <v>0</v>
      </c>
      <c r="BU168">
        <v>80564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7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1938</v>
      </c>
      <c r="CH168">
        <v>0</v>
      </c>
      <c r="CI168">
        <v>649</v>
      </c>
      <c r="CJ168">
        <v>936</v>
      </c>
      <c r="CK168">
        <v>7897</v>
      </c>
    </row>
    <row r="169" spans="1:89" x14ac:dyDescent="0.35">
      <c r="A169" t="s">
        <v>160</v>
      </c>
      <c r="B169">
        <f t="shared" si="42"/>
        <v>272</v>
      </c>
      <c r="C169">
        <f t="shared" si="43"/>
        <v>10091</v>
      </c>
      <c r="D169">
        <f t="shared" si="44"/>
        <v>68708</v>
      </c>
      <c r="E169">
        <f t="shared" si="45"/>
        <v>342</v>
      </c>
      <c r="F169">
        <f t="shared" si="46"/>
        <v>2291</v>
      </c>
      <c r="G169">
        <f t="shared" si="47"/>
        <v>4799</v>
      </c>
      <c r="H169">
        <f t="shared" si="48"/>
        <v>0</v>
      </c>
      <c r="I169">
        <f t="shared" si="49"/>
        <v>7714</v>
      </c>
      <c r="J169">
        <f t="shared" si="50"/>
        <v>12</v>
      </c>
      <c r="K169">
        <f t="shared" si="51"/>
        <v>17675</v>
      </c>
      <c r="L169">
        <f t="shared" si="52"/>
        <v>414</v>
      </c>
      <c r="M169">
        <f t="shared" si="53"/>
        <v>11310</v>
      </c>
      <c r="N169">
        <f t="shared" si="54"/>
        <v>67382</v>
      </c>
      <c r="O169">
        <f t="shared" si="55"/>
        <v>26144</v>
      </c>
      <c r="P169">
        <f t="shared" si="56"/>
        <v>11482</v>
      </c>
      <c r="Q169">
        <f t="shared" si="57"/>
        <v>323</v>
      </c>
      <c r="R169">
        <f t="shared" si="58"/>
        <v>0</v>
      </c>
      <c r="S169">
        <f t="shared" si="59"/>
        <v>5919</v>
      </c>
      <c r="T169">
        <f t="shared" si="60"/>
        <v>12378</v>
      </c>
      <c r="U169">
        <f t="shared" si="61"/>
        <v>-6387</v>
      </c>
      <c r="V169">
        <f t="shared" si="62"/>
        <v>79071</v>
      </c>
      <c r="Z169" s="23">
        <v>34314</v>
      </c>
      <c r="AB169">
        <v>0</v>
      </c>
      <c r="AC169">
        <v>0</v>
      </c>
      <c r="AD169">
        <v>272</v>
      </c>
      <c r="AE169">
        <v>10091</v>
      </c>
      <c r="AF169">
        <v>0</v>
      </c>
      <c r="AG169">
        <v>37364</v>
      </c>
      <c r="AH169">
        <v>28809</v>
      </c>
      <c r="AI169">
        <v>0</v>
      </c>
      <c r="AJ169">
        <v>1065</v>
      </c>
      <c r="AK169">
        <v>1470</v>
      </c>
      <c r="AL169">
        <v>342</v>
      </c>
      <c r="AM169">
        <v>0</v>
      </c>
      <c r="AN169">
        <v>0</v>
      </c>
      <c r="AO169">
        <v>0</v>
      </c>
      <c r="AP169">
        <v>2291</v>
      </c>
      <c r="AQ169">
        <v>0</v>
      </c>
      <c r="AR169">
        <v>0</v>
      </c>
      <c r="AS169">
        <v>4799</v>
      </c>
      <c r="AT169">
        <v>0</v>
      </c>
      <c r="AU169">
        <v>0</v>
      </c>
      <c r="AV169">
        <v>0</v>
      </c>
      <c r="AW169">
        <v>0</v>
      </c>
      <c r="AX169">
        <v>7714</v>
      </c>
      <c r="AY169">
        <v>12</v>
      </c>
      <c r="AZ169">
        <v>0</v>
      </c>
      <c r="BA169">
        <v>7031</v>
      </c>
      <c r="BB169">
        <v>0</v>
      </c>
      <c r="BC169">
        <v>0</v>
      </c>
      <c r="BD169">
        <v>8305</v>
      </c>
      <c r="BE169">
        <v>194</v>
      </c>
      <c r="BF169">
        <v>2145</v>
      </c>
      <c r="BG169">
        <v>0</v>
      </c>
      <c r="BH169">
        <v>0</v>
      </c>
      <c r="BI169">
        <v>0</v>
      </c>
      <c r="BJ169">
        <v>414</v>
      </c>
      <c r="BK169">
        <v>0</v>
      </c>
      <c r="BL169">
        <v>0</v>
      </c>
      <c r="BM169">
        <v>8088</v>
      </c>
      <c r="BN169">
        <v>3222</v>
      </c>
      <c r="BO169">
        <v>32205</v>
      </c>
      <c r="BP169">
        <v>27891</v>
      </c>
      <c r="BQ169">
        <v>7286</v>
      </c>
      <c r="BR169">
        <v>26144</v>
      </c>
      <c r="BS169">
        <v>0</v>
      </c>
      <c r="BT169">
        <v>840</v>
      </c>
      <c r="BU169">
        <v>10642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323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5919</v>
      </c>
      <c r="CH169">
        <v>0</v>
      </c>
      <c r="CI169">
        <v>0</v>
      </c>
      <c r="CJ169">
        <v>6836</v>
      </c>
      <c r="CK169">
        <v>5542</v>
      </c>
    </row>
    <row r="170" spans="1:89" x14ac:dyDescent="0.35">
      <c r="A170" t="s">
        <v>161</v>
      </c>
      <c r="B170">
        <f t="shared" si="42"/>
        <v>81</v>
      </c>
      <c r="C170">
        <f t="shared" si="43"/>
        <v>1862</v>
      </c>
      <c r="D170">
        <f t="shared" si="44"/>
        <v>54934</v>
      </c>
      <c r="E170">
        <f t="shared" si="45"/>
        <v>197</v>
      </c>
      <c r="F170">
        <f t="shared" si="46"/>
        <v>595</v>
      </c>
      <c r="G170">
        <f t="shared" si="47"/>
        <v>285</v>
      </c>
      <c r="H170">
        <f t="shared" si="48"/>
        <v>260</v>
      </c>
      <c r="I170">
        <f t="shared" si="49"/>
        <v>-46</v>
      </c>
      <c r="J170">
        <f t="shared" si="50"/>
        <v>800</v>
      </c>
      <c r="K170">
        <f t="shared" si="51"/>
        <v>7323</v>
      </c>
      <c r="L170">
        <f t="shared" si="52"/>
        <v>4339</v>
      </c>
      <c r="M170">
        <f t="shared" si="53"/>
        <v>2550</v>
      </c>
      <c r="N170">
        <f t="shared" si="54"/>
        <v>27255</v>
      </c>
      <c r="O170">
        <f t="shared" si="55"/>
        <v>12548</v>
      </c>
      <c r="P170">
        <f t="shared" si="56"/>
        <v>25391</v>
      </c>
      <c r="Q170">
        <f t="shared" si="57"/>
        <v>0</v>
      </c>
      <c r="R170">
        <f t="shared" si="58"/>
        <v>-665</v>
      </c>
      <c r="S170">
        <f t="shared" si="59"/>
        <v>3282</v>
      </c>
      <c r="T170">
        <f t="shared" si="60"/>
        <v>5369</v>
      </c>
      <c r="U170">
        <f t="shared" si="61"/>
        <v>18025</v>
      </c>
      <c r="V170">
        <f t="shared" si="62"/>
        <v>56877</v>
      </c>
      <c r="Z170" s="23">
        <v>23797</v>
      </c>
      <c r="AB170">
        <v>0</v>
      </c>
      <c r="AC170">
        <v>81</v>
      </c>
      <c r="AD170">
        <v>0</v>
      </c>
      <c r="AE170">
        <v>1862</v>
      </c>
      <c r="AF170">
        <v>34</v>
      </c>
      <c r="AG170">
        <v>18336</v>
      </c>
      <c r="AH170">
        <v>27694</v>
      </c>
      <c r="AI170">
        <v>297</v>
      </c>
      <c r="AJ170">
        <v>4001</v>
      </c>
      <c r="AK170">
        <v>4572</v>
      </c>
      <c r="AL170">
        <v>197</v>
      </c>
      <c r="AM170">
        <v>0</v>
      </c>
      <c r="AN170">
        <v>0</v>
      </c>
      <c r="AO170">
        <v>595</v>
      </c>
      <c r="AP170">
        <v>0</v>
      </c>
      <c r="AQ170">
        <v>0</v>
      </c>
      <c r="AR170">
        <v>0</v>
      </c>
      <c r="AS170">
        <v>285</v>
      </c>
      <c r="AT170">
        <v>0</v>
      </c>
      <c r="AU170">
        <v>0</v>
      </c>
      <c r="AV170">
        <v>260</v>
      </c>
      <c r="AW170">
        <v>0</v>
      </c>
      <c r="AX170">
        <v>-46</v>
      </c>
      <c r="AY170">
        <v>800</v>
      </c>
      <c r="AZ170">
        <v>0</v>
      </c>
      <c r="BA170">
        <v>5135</v>
      </c>
      <c r="BB170">
        <v>0</v>
      </c>
      <c r="BC170">
        <v>0</v>
      </c>
      <c r="BD170">
        <v>0</v>
      </c>
      <c r="BE170">
        <v>0</v>
      </c>
      <c r="BF170">
        <v>2188</v>
      </c>
      <c r="BG170">
        <v>4186</v>
      </c>
      <c r="BH170">
        <v>0</v>
      </c>
      <c r="BI170">
        <v>0</v>
      </c>
      <c r="BJ170">
        <v>153</v>
      </c>
      <c r="BK170">
        <v>0</v>
      </c>
      <c r="BL170">
        <v>0</v>
      </c>
      <c r="BM170">
        <v>0</v>
      </c>
      <c r="BN170">
        <v>2550</v>
      </c>
      <c r="BO170">
        <v>13851</v>
      </c>
      <c r="BP170">
        <v>8312</v>
      </c>
      <c r="BQ170">
        <v>5092</v>
      </c>
      <c r="BR170">
        <v>12548</v>
      </c>
      <c r="BS170">
        <v>0</v>
      </c>
      <c r="BT170">
        <v>0</v>
      </c>
      <c r="BU170">
        <v>25391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-665</v>
      </c>
      <c r="CG170">
        <v>3282</v>
      </c>
      <c r="CH170">
        <v>0</v>
      </c>
      <c r="CI170">
        <v>0</v>
      </c>
      <c r="CJ170">
        <v>0</v>
      </c>
      <c r="CK170">
        <v>5369</v>
      </c>
    </row>
    <row r="171" spans="1:89" x14ac:dyDescent="0.35">
      <c r="A171" t="s">
        <v>162</v>
      </c>
      <c r="B171">
        <f t="shared" si="42"/>
        <v>0</v>
      </c>
      <c r="C171">
        <f t="shared" si="43"/>
        <v>80</v>
      </c>
      <c r="D171">
        <f t="shared" si="44"/>
        <v>24338</v>
      </c>
      <c r="E171">
        <f t="shared" si="45"/>
        <v>78</v>
      </c>
      <c r="F171">
        <f t="shared" si="46"/>
        <v>0</v>
      </c>
      <c r="G171">
        <f t="shared" si="47"/>
        <v>1328</v>
      </c>
      <c r="H171">
        <f t="shared" si="48"/>
        <v>0</v>
      </c>
      <c r="I171">
        <f t="shared" si="49"/>
        <v>0</v>
      </c>
      <c r="J171">
        <f t="shared" si="50"/>
        <v>0</v>
      </c>
      <c r="K171">
        <f t="shared" si="51"/>
        <v>9965</v>
      </c>
      <c r="L171">
        <f t="shared" si="52"/>
        <v>249</v>
      </c>
      <c r="M171">
        <f t="shared" si="53"/>
        <v>4995</v>
      </c>
      <c r="N171">
        <f t="shared" si="54"/>
        <v>18873</v>
      </c>
      <c r="O171">
        <f t="shared" si="55"/>
        <v>3156</v>
      </c>
      <c r="P171">
        <f t="shared" si="56"/>
        <v>12794</v>
      </c>
      <c r="Q171">
        <f t="shared" si="57"/>
        <v>33</v>
      </c>
      <c r="R171">
        <f t="shared" si="58"/>
        <v>0</v>
      </c>
      <c r="S171">
        <f t="shared" si="59"/>
        <v>3164</v>
      </c>
      <c r="T171">
        <f t="shared" si="60"/>
        <v>3013</v>
      </c>
      <c r="U171">
        <f t="shared" si="61"/>
        <v>2467</v>
      </c>
      <c r="V171">
        <f t="shared" si="62"/>
        <v>24418</v>
      </c>
      <c r="Z171" s="23">
        <v>14704</v>
      </c>
      <c r="AB171">
        <v>0</v>
      </c>
      <c r="AC171">
        <v>0</v>
      </c>
      <c r="AD171">
        <v>0</v>
      </c>
      <c r="AE171">
        <v>80</v>
      </c>
      <c r="AF171">
        <v>0</v>
      </c>
      <c r="AG171">
        <v>10462</v>
      </c>
      <c r="AH171">
        <v>11692</v>
      </c>
      <c r="AI171">
        <v>271</v>
      </c>
      <c r="AJ171">
        <v>428</v>
      </c>
      <c r="AK171">
        <v>1485</v>
      </c>
      <c r="AL171">
        <v>78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1328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660</v>
      </c>
      <c r="BB171">
        <v>0</v>
      </c>
      <c r="BC171">
        <v>0</v>
      </c>
      <c r="BD171">
        <v>8713</v>
      </c>
      <c r="BE171">
        <v>0</v>
      </c>
      <c r="BF171">
        <v>592</v>
      </c>
      <c r="BG171">
        <v>0</v>
      </c>
      <c r="BH171">
        <v>0</v>
      </c>
      <c r="BI171">
        <v>0</v>
      </c>
      <c r="BJ171">
        <v>249</v>
      </c>
      <c r="BK171">
        <v>0</v>
      </c>
      <c r="BL171">
        <v>2738</v>
      </c>
      <c r="BM171">
        <v>1376</v>
      </c>
      <c r="BN171">
        <v>881</v>
      </c>
      <c r="BO171">
        <v>12469</v>
      </c>
      <c r="BP171">
        <v>6404</v>
      </c>
      <c r="BQ171">
        <v>0</v>
      </c>
      <c r="BR171">
        <v>3156</v>
      </c>
      <c r="BS171">
        <v>0</v>
      </c>
      <c r="BT171">
        <v>0</v>
      </c>
      <c r="BU171">
        <v>12794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33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3164</v>
      </c>
      <c r="CH171">
        <v>0</v>
      </c>
      <c r="CI171">
        <v>457</v>
      </c>
      <c r="CJ171">
        <v>40</v>
      </c>
      <c r="CK171">
        <v>2516</v>
      </c>
    </row>
    <row r="172" spans="1:89" x14ac:dyDescent="0.35">
      <c r="A172" t="s">
        <v>163</v>
      </c>
      <c r="B172">
        <f t="shared" si="42"/>
        <v>0</v>
      </c>
      <c r="C172">
        <f t="shared" si="43"/>
        <v>4459</v>
      </c>
      <c r="D172">
        <f t="shared" si="44"/>
        <v>63020</v>
      </c>
      <c r="E172">
        <f t="shared" si="45"/>
        <v>113</v>
      </c>
      <c r="F172">
        <f t="shared" si="46"/>
        <v>0</v>
      </c>
      <c r="G172">
        <f t="shared" si="47"/>
        <v>3897</v>
      </c>
      <c r="H172">
        <f t="shared" si="48"/>
        <v>0</v>
      </c>
      <c r="I172">
        <f t="shared" si="49"/>
        <v>-1102</v>
      </c>
      <c r="J172">
        <f t="shared" si="50"/>
        <v>13</v>
      </c>
      <c r="K172">
        <f t="shared" si="51"/>
        <v>7250</v>
      </c>
      <c r="L172">
        <f t="shared" si="52"/>
        <v>5179</v>
      </c>
      <c r="M172">
        <f t="shared" si="53"/>
        <v>2260</v>
      </c>
      <c r="N172">
        <f t="shared" si="54"/>
        <v>34614</v>
      </c>
      <c r="O172">
        <f t="shared" si="55"/>
        <v>8876</v>
      </c>
      <c r="P172">
        <f t="shared" si="56"/>
        <v>32553</v>
      </c>
      <c r="Q172">
        <f t="shared" si="57"/>
        <v>32</v>
      </c>
      <c r="R172">
        <f t="shared" si="58"/>
        <v>0</v>
      </c>
      <c r="S172">
        <f t="shared" si="59"/>
        <v>3000</v>
      </c>
      <c r="T172">
        <f t="shared" si="60"/>
        <v>6013</v>
      </c>
      <c r="U172">
        <f t="shared" si="61"/>
        <v>23012</v>
      </c>
      <c r="V172">
        <f t="shared" si="62"/>
        <v>67479</v>
      </c>
      <c r="Z172" s="23">
        <v>23362</v>
      </c>
      <c r="AB172">
        <v>0</v>
      </c>
      <c r="AC172">
        <v>0</v>
      </c>
      <c r="AD172">
        <v>0</v>
      </c>
      <c r="AE172">
        <v>4459</v>
      </c>
      <c r="AF172">
        <v>17</v>
      </c>
      <c r="AG172">
        <v>24470</v>
      </c>
      <c r="AH172">
        <v>34669</v>
      </c>
      <c r="AI172">
        <v>324</v>
      </c>
      <c r="AJ172">
        <v>2638</v>
      </c>
      <c r="AK172">
        <v>902</v>
      </c>
      <c r="AL172">
        <v>37</v>
      </c>
      <c r="AM172">
        <v>76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3897</v>
      </c>
      <c r="AT172">
        <v>0</v>
      </c>
      <c r="AU172">
        <v>0</v>
      </c>
      <c r="AV172">
        <v>0</v>
      </c>
      <c r="AW172">
        <v>6</v>
      </c>
      <c r="AX172">
        <v>-1102</v>
      </c>
      <c r="AY172">
        <v>7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-656</v>
      </c>
      <c r="BF172">
        <v>7906</v>
      </c>
      <c r="BG172">
        <v>0</v>
      </c>
      <c r="BH172">
        <v>0</v>
      </c>
      <c r="BI172">
        <v>3963</v>
      </c>
      <c r="BJ172">
        <v>1216</v>
      </c>
      <c r="BK172">
        <v>0</v>
      </c>
      <c r="BL172">
        <v>1986</v>
      </c>
      <c r="BM172">
        <v>0</v>
      </c>
      <c r="BN172">
        <v>274</v>
      </c>
      <c r="BO172">
        <v>17380</v>
      </c>
      <c r="BP172">
        <v>10690</v>
      </c>
      <c r="BQ172">
        <v>6544</v>
      </c>
      <c r="BR172">
        <v>8876</v>
      </c>
      <c r="BS172">
        <v>0</v>
      </c>
      <c r="BT172">
        <v>0</v>
      </c>
      <c r="BU172">
        <v>32553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32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3000</v>
      </c>
      <c r="CH172">
        <v>0</v>
      </c>
      <c r="CI172">
        <v>0</v>
      </c>
      <c r="CJ172">
        <v>0</v>
      </c>
      <c r="CK172">
        <v>6013</v>
      </c>
    </row>
    <row r="173" spans="1:89" x14ac:dyDescent="0.35">
      <c r="A173" t="s">
        <v>164</v>
      </c>
      <c r="B173">
        <f t="shared" si="42"/>
        <v>642</v>
      </c>
      <c r="C173">
        <f t="shared" si="43"/>
        <v>10280</v>
      </c>
      <c r="D173">
        <f t="shared" si="44"/>
        <v>64968</v>
      </c>
      <c r="E173">
        <f t="shared" si="45"/>
        <v>60</v>
      </c>
      <c r="F173">
        <f t="shared" si="46"/>
        <v>0</v>
      </c>
      <c r="G173">
        <f t="shared" si="47"/>
        <v>1942</v>
      </c>
      <c r="H173">
        <f t="shared" si="48"/>
        <v>0</v>
      </c>
      <c r="I173">
        <f t="shared" si="49"/>
        <v>6170</v>
      </c>
      <c r="J173">
        <f t="shared" si="50"/>
        <v>0</v>
      </c>
      <c r="K173">
        <f t="shared" si="51"/>
        <v>10160</v>
      </c>
      <c r="L173">
        <f t="shared" si="52"/>
        <v>2174</v>
      </c>
      <c r="M173">
        <f t="shared" si="53"/>
        <v>11370</v>
      </c>
      <c r="N173">
        <f t="shared" si="54"/>
        <v>34501</v>
      </c>
      <c r="O173">
        <f t="shared" si="55"/>
        <v>9259</v>
      </c>
      <c r="P173">
        <f t="shared" si="56"/>
        <v>47556</v>
      </c>
      <c r="Q173">
        <f t="shared" si="57"/>
        <v>216</v>
      </c>
      <c r="R173">
        <f t="shared" si="58"/>
        <v>4000</v>
      </c>
      <c r="S173">
        <f t="shared" si="59"/>
        <v>5295</v>
      </c>
      <c r="T173">
        <f t="shared" si="60"/>
        <v>6939</v>
      </c>
      <c r="U173">
        <f t="shared" si="61"/>
        <v>38360</v>
      </c>
      <c r="V173">
        <f t="shared" si="62"/>
        <v>75890</v>
      </c>
      <c r="Z173" s="23">
        <v>26020</v>
      </c>
      <c r="AB173">
        <v>0</v>
      </c>
      <c r="AC173">
        <v>448</v>
      </c>
      <c r="AD173">
        <v>194</v>
      </c>
      <c r="AE173">
        <v>10280</v>
      </c>
      <c r="AF173">
        <v>0</v>
      </c>
      <c r="AG173">
        <v>17774</v>
      </c>
      <c r="AH173">
        <v>44682</v>
      </c>
      <c r="AI173">
        <v>123</v>
      </c>
      <c r="AJ173">
        <v>66</v>
      </c>
      <c r="AK173">
        <v>2323</v>
      </c>
      <c r="AL173">
        <v>0</v>
      </c>
      <c r="AM173">
        <v>0</v>
      </c>
      <c r="AN173">
        <v>60</v>
      </c>
      <c r="AO173">
        <v>0</v>
      </c>
      <c r="AP173">
        <v>0</v>
      </c>
      <c r="AQ173">
        <v>0</v>
      </c>
      <c r="AR173">
        <v>0</v>
      </c>
      <c r="AS173">
        <v>1942</v>
      </c>
      <c r="AT173">
        <v>0</v>
      </c>
      <c r="AU173">
        <v>0</v>
      </c>
      <c r="AV173">
        <v>0</v>
      </c>
      <c r="AW173">
        <v>0</v>
      </c>
      <c r="AX173">
        <v>6170</v>
      </c>
      <c r="AY173">
        <v>0</v>
      </c>
      <c r="AZ173">
        <v>0</v>
      </c>
      <c r="BA173">
        <v>8341</v>
      </c>
      <c r="BB173">
        <v>0</v>
      </c>
      <c r="BC173">
        <v>0</v>
      </c>
      <c r="BD173">
        <v>0</v>
      </c>
      <c r="BE173">
        <v>276</v>
      </c>
      <c r="BF173">
        <v>1543</v>
      </c>
      <c r="BG173">
        <v>2028</v>
      </c>
      <c r="BH173">
        <v>0</v>
      </c>
      <c r="BI173">
        <v>0</v>
      </c>
      <c r="BJ173">
        <v>146</v>
      </c>
      <c r="BK173">
        <v>0</v>
      </c>
      <c r="BL173">
        <v>0</v>
      </c>
      <c r="BM173">
        <v>0</v>
      </c>
      <c r="BN173">
        <v>11370</v>
      </c>
      <c r="BO173">
        <v>12154</v>
      </c>
      <c r="BP173">
        <v>17341</v>
      </c>
      <c r="BQ173">
        <v>5006</v>
      </c>
      <c r="BR173">
        <v>9259</v>
      </c>
      <c r="BS173">
        <v>0</v>
      </c>
      <c r="BT173">
        <v>3800</v>
      </c>
      <c r="BU173">
        <v>36756</v>
      </c>
      <c r="BV173">
        <v>0</v>
      </c>
      <c r="BW173">
        <v>7000</v>
      </c>
      <c r="BX173">
        <v>0</v>
      </c>
      <c r="BY173">
        <v>0</v>
      </c>
      <c r="BZ173">
        <v>0</v>
      </c>
      <c r="CA173">
        <v>216</v>
      </c>
      <c r="CB173">
        <v>0</v>
      </c>
      <c r="CC173">
        <v>0</v>
      </c>
      <c r="CD173">
        <v>0</v>
      </c>
      <c r="CE173">
        <v>4000</v>
      </c>
      <c r="CF173">
        <v>0</v>
      </c>
      <c r="CG173">
        <v>5295</v>
      </c>
      <c r="CH173">
        <v>0</v>
      </c>
      <c r="CI173">
        <v>1425</v>
      </c>
      <c r="CJ173">
        <v>927</v>
      </c>
      <c r="CK173">
        <v>4587</v>
      </c>
    </row>
    <row r="174" spans="1:89" x14ac:dyDescent="0.35">
      <c r="A174" t="s">
        <v>165</v>
      </c>
      <c r="B174">
        <f t="shared" si="42"/>
        <v>634</v>
      </c>
      <c r="C174">
        <f t="shared" si="43"/>
        <v>1705</v>
      </c>
      <c r="D174">
        <f t="shared" si="44"/>
        <v>88395</v>
      </c>
      <c r="E174">
        <f t="shared" si="45"/>
        <v>3081</v>
      </c>
      <c r="F174">
        <f t="shared" si="46"/>
        <v>3309</v>
      </c>
      <c r="G174">
        <f t="shared" si="47"/>
        <v>3471</v>
      </c>
      <c r="H174">
        <f t="shared" si="48"/>
        <v>8753</v>
      </c>
      <c r="I174">
        <f t="shared" si="49"/>
        <v>228</v>
      </c>
      <c r="J174">
        <f t="shared" si="50"/>
        <v>0</v>
      </c>
      <c r="K174">
        <f t="shared" si="51"/>
        <v>11448</v>
      </c>
      <c r="L174">
        <f t="shared" si="52"/>
        <v>413</v>
      </c>
      <c r="M174">
        <f t="shared" si="53"/>
        <v>4238</v>
      </c>
      <c r="N174">
        <f t="shared" si="54"/>
        <v>57601</v>
      </c>
      <c r="O174">
        <f t="shared" si="55"/>
        <v>9473</v>
      </c>
      <c r="P174">
        <f t="shared" si="56"/>
        <v>42306</v>
      </c>
      <c r="Q174">
        <f t="shared" si="57"/>
        <v>3</v>
      </c>
      <c r="R174">
        <f t="shared" si="58"/>
        <v>0</v>
      </c>
      <c r="S174">
        <f t="shared" si="59"/>
        <v>6948</v>
      </c>
      <c r="T174">
        <f t="shared" si="60"/>
        <v>9345</v>
      </c>
      <c r="U174">
        <f t="shared" si="61"/>
        <v>26970</v>
      </c>
      <c r="V174">
        <f t="shared" si="62"/>
        <v>90734</v>
      </c>
      <c r="Z174" s="23">
        <v>24305</v>
      </c>
      <c r="AB174">
        <v>275</v>
      </c>
      <c r="AC174">
        <v>0</v>
      </c>
      <c r="AD174">
        <v>359</v>
      </c>
      <c r="AE174">
        <v>1705</v>
      </c>
      <c r="AF174">
        <v>309</v>
      </c>
      <c r="AG174">
        <v>27626</v>
      </c>
      <c r="AH174">
        <v>56955</v>
      </c>
      <c r="AI174">
        <v>497</v>
      </c>
      <c r="AJ174">
        <v>2726</v>
      </c>
      <c r="AK174">
        <v>282</v>
      </c>
      <c r="AL174">
        <v>3057</v>
      </c>
      <c r="AM174">
        <v>24</v>
      </c>
      <c r="AN174">
        <v>0</v>
      </c>
      <c r="AO174">
        <v>351</v>
      </c>
      <c r="AP174">
        <v>2958</v>
      </c>
      <c r="AQ174">
        <v>0</v>
      </c>
      <c r="AR174">
        <v>0</v>
      </c>
      <c r="AS174">
        <v>3471</v>
      </c>
      <c r="AT174">
        <v>0</v>
      </c>
      <c r="AU174">
        <v>0</v>
      </c>
      <c r="AV174">
        <v>8753</v>
      </c>
      <c r="AW174">
        <v>0</v>
      </c>
      <c r="AX174">
        <v>228</v>
      </c>
      <c r="AY174">
        <v>0</v>
      </c>
      <c r="AZ174">
        <v>0</v>
      </c>
      <c r="BA174">
        <v>5457</v>
      </c>
      <c r="BB174">
        <v>0</v>
      </c>
      <c r="BC174">
        <v>0</v>
      </c>
      <c r="BD174">
        <v>2437</v>
      </c>
      <c r="BE174">
        <v>0</v>
      </c>
      <c r="BF174">
        <v>3554</v>
      </c>
      <c r="BG174">
        <v>0</v>
      </c>
      <c r="BH174">
        <v>0</v>
      </c>
      <c r="BI174">
        <v>0</v>
      </c>
      <c r="BJ174">
        <v>413</v>
      </c>
      <c r="BK174">
        <v>0</v>
      </c>
      <c r="BL174">
        <v>0</v>
      </c>
      <c r="BM174">
        <v>0</v>
      </c>
      <c r="BN174">
        <v>4238</v>
      </c>
      <c r="BO174">
        <v>24323</v>
      </c>
      <c r="BP174">
        <v>28867</v>
      </c>
      <c r="BQ174">
        <v>4411</v>
      </c>
      <c r="BR174">
        <v>9473</v>
      </c>
      <c r="BS174">
        <v>0</v>
      </c>
      <c r="BT174">
        <v>0</v>
      </c>
      <c r="BU174">
        <v>42306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3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6948</v>
      </c>
      <c r="CH174">
        <v>0</v>
      </c>
      <c r="CI174">
        <v>0</v>
      </c>
      <c r="CJ174">
        <v>1691</v>
      </c>
      <c r="CK174">
        <v>7654</v>
      </c>
    </row>
    <row r="175" spans="1:89" x14ac:dyDescent="0.35">
      <c r="A175" t="s">
        <v>466</v>
      </c>
      <c r="B175">
        <f t="shared" si="42"/>
        <v>538</v>
      </c>
      <c r="C175">
        <f t="shared" si="43"/>
        <v>28610</v>
      </c>
      <c r="D175">
        <f t="shared" si="44"/>
        <v>161058</v>
      </c>
      <c r="E175">
        <f t="shared" si="45"/>
        <v>4604</v>
      </c>
      <c r="F175">
        <f t="shared" si="46"/>
        <v>3093</v>
      </c>
      <c r="G175">
        <f t="shared" si="47"/>
        <v>1396</v>
      </c>
      <c r="H175">
        <f t="shared" si="48"/>
        <v>478</v>
      </c>
      <c r="I175">
        <f t="shared" si="49"/>
        <v>46835</v>
      </c>
      <c r="J175">
        <f t="shared" si="50"/>
        <v>0</v>
      </c>
      <c r="K175">
        <f t="shared" si="51"/>
        <v>18759</v>
      </c>
      <c r="L175">
        <f t="shared" si="52"/>
        <v>-3762</v>
      </c>
      <c r="M175">
        <f t="shared" si="53"/>
        <v>10947</v>
      </c>
      <c r="N175">
        <f t="shared" si="54"/>
        <v>118204</v>
      </c>
      <c r="O175">
        <f t="shared" si="55"/>
        <v>54836</v>
      </c>
      <c r="P175">
        <f t="shared" si="56"/>
        <v>74290</v>
      </c>
      <c r="Q175">
        <f t="shared" si="57"/>
        <v>47</v>
      </c>
      <c r="R175">
        <f t="shared" si="58"/>
        <v>0</v>
      </c>
      <c r="S175">
        <f t="shared" si="59"/>
        <v>14957</v>
      </c>
      <c r="T175">
        <f t="shared" si="60"/>
        <v>10250</v>
      </c>
      <c r="U175">
        <f t="shared" si="61"/>
        <v>68633</v>
      </c>
      <c r="V175">
        <f t="shared" si="62"/>
        <v>190206</v>
      </c>
      <c r="Z175" s="23">
        <v>58934</v>
      </c>
      <c r="AB175">
        <v>0</v>
      </c>
      <c r="AC175">
        <v>97</v>
      </c>
      <c r="AD175">
        <v>441</v>
      </c>
      <c r="AE175">
        <v>28610</v>
      </c>
      <c r="AF175">
        <v>631</v>
      </c>
      <c r="AG175">
        <v>58542</v>
      </c>
      <c r="AH175">
        <v>54421</v>
      </c>
      <c r="AI175">
        <v>900</v>
      </c>
      <c r="AJ175">
        <v>2259</v>
      </c>
      <c r="AK175">
        <v>44305</v>
      </c>
      <c r="AL175">
        <v>343</v>
      </c>
      <c r="AM175">
        <v>1</v>
      </c>
      <c r="AN175">
        <v>4260</v>
      </c>
      <c r="AO175">
        <v>4114</v>
      </c>
      <c r="AP175">
        <v>0</v>
      </c>
      <c r="AQ175">
        <v>-1021</v>
      </c>
      <c r="AR175">
        <v>0</v>
      </c>
      <c r="AS175">
        <v>1396</v>
      </c>
      <c r="AT175">
        <v>0</v>
      </c>
      <c r="AU175">
        <v>0</v>
      </c>
      <c r="AV175">
        <v>478</v>
      </c>
      <c r="AW175">
        <v>0</v>
      </c>
      <c r="AX175">
        <v>46835</v>
      </c>
      <c r="AY175">
        <v>0</v>
      </c>
      <c r="AZ175">
        <v>0</v>
      </c>
      <c r="BA175">
        <v>13469</v>
      </c>
      <c r="BB175">
        <v>0</v>
      </c>
      <c r="BC175">
        <v>0</v>
      </c>
      <c r="BD175">
        <v>0</v>
      </c>
      <c r="BE175">
        <v>0</v>
      </c>
      <c r="BF175">
        <v>5290</v>
      </c>
      <c r="BG175">
        <v>0</v>
      </c>
      <c r="BH175">
        <v>0</v>
      </c>
      <c r="BI175">
        <v>0</v>
      </c>
      <c r="BJ175">
        <v>-3762</v>
      </c>
      <c r="BK175">
        <v>0</v>
      </c>
      <c r="BL175">
        <v>4174</v>
      </c>
      <c r="BM175">
        <v>2638</v>
      </c>
      <c r="BN175">
        <v>4135</v>
      </c>
      <c r="BO175">
        <v>62649</v>
      </c>
      <c r="BP175">
        <v>40018</v>
      </c>
      <c r="BQ175">
        <v>15537</v>
      </c>
      <c r="BR175">
        <v>54836</v>
      </c>
      <c r="BS175">
        <v>0</v>
      </c>
      <c r="BT175">
        <v>0</v>
      </c>
      <c r="BU175">
        <v>74290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47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14957</v>
      </c>
      <c r="CH175">
        <v>0</v>
      </c>
      <c r="CI175">
        <v>3970</v>
      </c>
      <c r="CJ175">
        <v>271</v>
      </c>
      <c r="CK175">
        <v>6009</v>
      </c>
    </row>
    <row r="176" spans="1:89" x14ac:dyDescent="0.35">
      <c r="A176" t="s">
        <v>166</v>
      </c>
      <c r="B176">
        <f t="shared" si="42"/>
        <v>1486</v>
      </c>
      <c r="C176">
        <f t="shared" si="43"/>
        <v>5467</v>
      </c>
      <c r="D176">
        <f t="shared" si="44"/>
        <v>93914</v>
      </c>
      <c r="E176">
        <f t="shared" si="45"/>
        <v>2396</v>
      </c>
      <c r="F176">
        <f t="shared" si="46"/>
        <v>0</v>
      </c>
      <c r="G176">
        <f t="shared" si="47"/>
        <v>2908</v>
      </c>
      <c r="H176">
        <f t="shared" si="48"/>
        <v>0</v>
      </c>
      <c r="I176">
        <f t="shared" si="49"/>
        <v>744</v>
      </c>
      <c r="J176">
        <f t="shared" si="50"/>
        <v>27</v>
      </c>
      <c r="K176">
        <f t="shared" si="51"/>
        <v>11236</v>
      </c>
      <c r="L176">
        <f t="shared" si="52"/>
        <v>6280</v>
      </c>
      <c r="M176">
        <f t="shared" si="53"/>
        <v>3469</v>
      </c>
      <c r="N176">
        <f t="shared" si="54"/>
        <v>51410</v>
      </c>
      <c r="O176">
        <f t="shared" si="55"/>
        <v>8674</v>
      </c>
      <c r="P176">
        <f t="shared" si="56"/>
        <v>48600</v>
      </c>
      <c r="Q176">
        <f t="shared" si="57"/>
        <v>0</v>
      </c>
      <c r="R176">
        <f t="shared" si="58"/>
        <v>0</v>
      </c>
      <c r="S176">
        <f t="shared" si="59"/>
        <v>7813</v>
      </c>
      <c r="T176">
        <f t="shared" si="60"/>
        <v>11430</v>
      </c>
      <c r="U176">
        <f t="shared" si="61"/>
        <v>43950</v>
      </c>
      <c r="V176">
        <f t="shared" si="62"/>
        <v>100867</v>
      </c>
      <c r="Z176" s="23">
        <v>35303</v>
      </c>
      <c r="AB176">
        <v>0</v>
      </c>
      <c r="AC176">
        <v>31</v>
      </c>
      <c r="AD176">
        <v>1455</v>
      </c>
      <c r="AE176">
        <v>5467</v>
      </c>
      <c r="AF176">
        <v>0</v>
      </c>
      <c r="AG176">
        <v>30213</v>
      </c>
      <c r="AH176">
        <v>50280</v>
      </c>
      <c r="AI176">
        <v>916</v>
      </c>
      <c r="AJ176">
        <v>5428</v>
      </c>
      <c r="AK176">
        <v>7077</v>
      </c>
      <c r="AL176">
        <v>2396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2908</v>
      </c>
      <c r="AT176">
        <v>0</v>
      </c>
      <c r="AU176">
        <v>0</v>
      </c>
      <c r="AV176">
        <v>0</v>
      </c>
      <c r="AW176">
        <v>0</v>
      </c>
      <c r="AX176">
        <v>744</v>
      </c>
      <c r="AY176">
        <v>9</v>
      </c>
      <c r="AZ176">
        <v>18</v>
      </c>
      <c r="BA176">
        <v>5968</v>
      </c>
      <c r="BB176">
        <v>0</v>
      </c>
      <c r="BC176">
        <v>0</v>
      </c>
      <c r="BD176">
        <v>0</v>
      </c>
      <c r="BE176">
        <v>0</v>
      </c>
      <c r="BF176">
        <v>5268</v>
      </c>
      <c r="BG176">
        <v>6247</v>
      </c>
      <c r="BH176">
        <v>0</v>
      </c>
      <c r="BI176">
        <v>0</v>
      </c>
      <c r="BJ176">
        <v>33</v>
      </c>
      <c r="BK176">
        <v>0</v>
      </c>
      <c r="BL176">
        <v>0</v>
      </c>
      <c r="BM176">
        <v>362</v>
      </c>
      <c r="BN176">
        <v>3107</v>
      </c>
      <c r="BO176">
        <v>26994</v>
      </c>
      <c r="BP176">
        <v>22619</v>
      </c>
      <c r="BQ176">
        <v>1797</v>
      </c>
      <c r="BR176">
        <v>8674</v>
      </c>
      <c r="BS176">
        <v>0</v>
      </c>
      <c r="BT176">
        <v>31000</v>
      </c>
      <c r="BU176">
        <v>17600</v>
      </c>
      <c r="BV176">
        <v>0</v>
      </c>
      <c r="BW176">
        <v>0</v>
      </c>
      <c r="BX176">
        <v>0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7813</v>
      </c>
      <c r="CH176">
        <v>0</v>
      </c>
      <c r="CI176">
        <v>6666</v>
      </c>
      <c r="CJ176">
        <v>1236</v>
      </c>
      <c r="CK176">
        <v>3528</v>
      </c>
    </row>
    <row r="177" spans="1:89" x14ac:dyDescent="0.35">
      <c r="A177" t="s">
        <v>167</v>
      </c>
      <c r="B177">
        <f t="shared" si="42"/>
        <v>22403</v>
      </c>
      <c r="C177">
        <f t="shared" si="43"/>
        <v>43247</v>
      </c>
      <c r="D177">
        <f t="shared" si="44"/>
        <v>476495</v>
      </c>
      <c r="E177">
        <f t="shared" si="45"/>
        <v>1038</v>
      </c>
      <c r="F177">
        <f t="shared" si="46"/>
        <v>75528</v>
      </c>
      <c r="G177">
        <f t="shared" si="47"/>
        <v>7529</v>
      </c>
      <c r="H177">
        <f t="shared" si="48"/>
        <v>0</v>
      </c>
      <c r="I177">
        <f t="shared" si="49"/>
        <v>9227</v>
      </c>
      <c r="J177">
        <f t="shared" si="50"/>
        <v>57</v>
      </c>
      <c r="K177">
        <f t="shared" si="51"/>
        <v>56920</v>
      </c>
      <c r="L177">
        <f t="shared" si="52"/>
        <v>21354</v>
      </c>
      <c r="M177">
        <f t="shared" si="53"/>
        <v>71847</v>
      </c>
      <c r="N177">
        <f t="shared" si="54"/>
        <v>221976</v>
      </c>
      <c r="O177">
        <f t="shared" si="55"/>
        <v>88070</v>
      </c>
      <c r="P177">
        <f t="shared" si="56"/>
        <v>303725</v>
      </c>
      <c r="Q177">
        <f t="shared" si="57"/>
        <v>1763</v>
      </c>
      <c r="R177">
        <f t="shared" si="58"/>
        <v>16000</v>
      </c>
      <c r="S177">
        <f t="shared" si="59"/>
        <v>72787</v>
      </c>
      <c r="T177">
        <f t="shared" si="60"/>
        <v>81324</v>
      </c>
      <c r="U177">
        <f t="shared" si="61"/>
        <v>242421</v>
      </c>
      <c r="V177">
        <f t="shared" si="62"/>
        <v>542145</v>
      </c>
      <c r="Z177" s="23">
        <v>122734</v>
      </c>
      <c r="AB177">
        <v>0</v>
      </c>
      <c r="AC177">
        <v>546</v>
      </c>
      <c r="AD177">
        <v>21857</v>
      </c>
      <c r="AE177">
        <v>43247</v>
      </c>
      <c r="AF177">
        <v>0</v>
      </c>
      <c r="AG177">
        <v>225055</v>
      </c>
      <c r="AH177">
        <v>174857</v>
      </c>
      <c r="AI177">
        <v>4975</v>
      </c>
      <c r="AJ177">
        <v>15747</v>
      </c>
      <c r="AK177">
        <v>55861</v>
      </c>
      <c r="AL177">
        <v>1038</v>
      </c>
      <c r="AM177">
        <v>0</v>
      </c>
      <c r="AN177">
        <v>0</v>
      </c>
      <c r="AO177">
        <v>3088</v>
      </c>
      <c r="AP177">
        <v>72285</v>
      </c>
      <c r="AQ177">
        <v>155</v>
      </c>
      <c r="AR177">
        <v>0</v>
      </c>
      <c r="AS177">
        <v>7529</v>
      </c>
      <c r="AT177">
        <v>0</v>
      </c>
      <c r="AU177">
        <v>0</v>
      </c>
      <c r="AV177">
        <v>0</v>
      </c>
      <c r="AW177">
        <v>57</v>
      </c>
      <c r="AX177">
        <v>9227</v>
      </c>
      <c r="AY177">
        <v>0</v>
      </c>
      <c r="AZ177">
        <v>0</v>
      </c>
      <c r="BA177">
        <v>36742</v>
      </c>
      <c r="BB177">
        <v>0</v>
      </c>
      <c r="BC177">
        <v>18900</v>
      </c>
      <c r="BD177">
        <v>0</v>
      </c>
      <c r="BE177">
        <v>0</v>
      </c>
      <c r="BF177">
        <v>20178</v>
      </c>
      <c r="BG177">
        <v>2113</v>
      </c>
      <c r="BH177">
        <v>0</v>
      </c>
      <c r="BI177">
        <v>0</v>
      </c>
      <c r="BJ177">
        <v>341</v>
      </c>
      <c r="BK177">
        <v>0</v>
      </c>
      <c r="BL177">
        <v>11109</v>
      </c>
      <c r="BM177">
        <v>11345</v>
      </c>
      <c r="BN177">
        <v>49393</v>
      </c>
      <c r="BO177">
        <v>86810</v>
      </c>
      <c r="BP177">
        <v>107983</v>
      </c>
      <c r="BQ177">
        <v>27183</v>
      </c>
      <c r="BR177">
        <v>88070</v>
      </c>
      <c r="BS177">
        <v>0</v>
      </c>
      <c r="BT177">
        <v>5333</v>
      </c>
      <c r="BU177">
        <v>254415</v>
      </c>
      <c r="BV177">
        <v>0</v>
      </c>
      <c r="BW177">
        <v>43977</v>
      </c>
      <c r="BX177">
        <v>0</v>
      </c>
      <c r="BY177">
        <v>0</v>
      </c>
      <c r="BZ177">
        <v>0</v>
      </c>
      <c r="CA177">
        <v>1763</v>
      </c>
      <c r="CB177">
        <v>0</v>
      </c>
      <c r="CC177">
        <v>0</v>
      </c>
      <c r="CD177">
        <v>0</v>
      </c>
      <c r="CE177">
        <v>16000</v>
      </c>
      <c r="CF177">
        <v>0</v>
      </c>
      <c r="CG177">
        <v>72787</v>
      </c>
      <c r="CH177">
        <v>0</v>
      </c>
      <c r="CI177">
        <v>23414</v>
      </c>
      <c r="CJ177">
        <v>3978</v>
      </c>
      <c r="CK177">
        <v>53932</v>
      </c>
    </row>
    <row r="178" spans="1:89" x14ac:dyDescent="0.35">
      <c r="A178" t="s">
        <v>168</v>
      </c>
      <c r="B178">
        <f t="shared" si="42"/>
        <v>690</v>
      </c>
      <c r="C178">
        <f t="shared" si="43"/>
        <v>14338</v>
      </c>
      <c r="D178">
        <f t="shared" si="44"/>
        <v>55668</v>
      </c>
      <c r="E178">
        <f t="shared" si="45"/>
        <v>2220</v>
      </c>
      <c r="F178">
        <f t="shared" si="46"/>
        <v>2420</v>
      </c>
      <c r="G178">
        <f t="shared" si="47"/>
        <v>1414</v>
      </c>
      <c r="H178">
        <f t="shared" si="48"/>
        <v>4874</v>
      </c>
      <c r="I178">
        <f t="shared" si="49"/>
        <v>2656</v>
      </c>
      <c r="J178">
        <f t="shared" si="50"/>
        <v>0</v>
      </c>
      <c r="K178">
        <f t="shared" si="51"/>
        <v>30651</v>
      </c>
      <c r="L178">
        <f t="shared" si="52"/>
        <v>460</v>
      </c>
      <c r="M178">
        <f t="shared" si="53"/>
        <v>13731</v>
      </c>
      <c r="N178">
        <f t="shared" si="54"/>
        <v>63283</v>
      </c>
      <c r="O178">
        <f t="shared" si="55"/>
        <v>23987</v>
      </c>
      <c r="P178">
        <f t="shared" si="56"/>
        <v>23806</v>
      </c>
      <c r="Q178">
        <f t="shared" si="57"/>
        <v>159</v>
      </c>
      <c r="R178">
        <f t="shared" si="58"/>
        <v>0</v>
      </c>
      <c r="S178">
        <f t="shared" si="59"/>
        <v>5228</v>
      </c>
      <c r="T178">
        <f t="shared" si="60"/>
        <v>12659</v>
      </c>
      <c r="U178">
        <f t="shared" si="61"/>
        <v>-11698</v>
      </c>
      <c r="V178">
        <f t="shared" si="62"/>
        <v>70696</v>
      </c>
      <c r="Z178" s="23">
        <v>46031</v>
      </c>
      <c r="AB178">
        <v>0</v>
      </c>
      <c r="AC178">
        <v>0</v>
      </c>
      <c r="AD178">
        <v>690</v>
      </c>
      <c r="AE178">
        <v>14338</v>
      </c>
      <c r="AF178">
        <v>0</v>
      </c>
      <c r="AG178">
        <v>36654</v>
      </c>
      <c r="AH178">
        <v>15765</v>
      </c>
      <c r="AI178">
        <v>213</v>
      </c>
      <c r="AJ178">
        <v>2672</v>
      </c>
      <c r="AK178">
        <v>364</v>
      </c>
      <c r="AL178">
        <v>2220</v>
      </c>
      <c r="AM178">
        <v>0</v>
      </c>
      <c r="AN178">
        <v>0</v>
      </c>
      <c r="AO178">
        <v>2420</v>
      </c>
      <c r="AP178">
        <v>0</v>
      </c>
      <c r="AQ178">
        <v>0</v>
      </c>
      <c r="AR178">
        <v>0</v>
      </c>
      <c r="AS178">
        <v>1414</v>
      </c>
      <c r="AT178">
        <v>0</v>
      </c>
      <c r="AU178">
        <v>0</v>
      </c>
      <c r="AV178">
        <v>4874</v>
      </c>
      <c r="AW178">
        <v>0</v>
      </c>
      <c r="AX178">
        <v>2656</v>
      </c>
      <c r="AY178">
        <v>0</v>
      </c>
      <c r="AZ178">
        <v>0</v>
      </c>
      <c r="BA178">
        <v>27841</v>
      </c>
      <c r="BB178">
        <v>0</v>
      </c>
      <c r="BC178">
        <v>0</v>
      </c>
      <c r="BD178">
        <v>0</v>
      </c>
      <c r="BE178">
        <v>0</v>
      </c>
      <c r="BF178">
        <v>2810</v>
      </c>
      <c r="BG178">
        <v>0</v>
      </c>
      <c r="BH178">
        <v>0</v>
      </c>
      <c r="BI178">
        <v>0</v>
      </c>
      <c r="BJ178">
        <v>460</v>
      </c>
      <c r="BK178">
        <v>0</v>
      </c>
      <c r="BL178">
        <v>4451</v>
      </c>
      <c r="BM178">
        <v>0</v>
      </c>
      <c r="BN178">
        <v>9280</v>
      </c>
      <c r="BO178">
        <v>30041</v>
      </c>
      <c r="BP178">
        <v>33242</v>
      </c>
      <c r="BQ178">
        <v>0</v>
      </c>
      <c r="BR178">
        <v>23987</v>
      </c>
      <c r="BS178">
        <v>0</v>
      </c>
      <c r="BT178">
        <v>0</v>
      </c>
      <c r="BU178">
        <v>23806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159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5228</v>
      </c>
      <c r="CH178">
        <v>0</v>
      </c>
      <c r="CI178">
        <v>3467</v>
      </c>
      <c r="CJ178">
        <v>0</v>
      </c>
      <c r="CK178">
        <v>9192</v>
      </c>
    </row>
    <row r="179" spans="1:89" x14ac:dyDescent="0.35">
      <c r="A179" t="s">
        <v>169</v>
      </c>
      <c r="B179">
        <f t="shared" si="42"/>
        <v>87</v>
      </c>
      <c r="C179">
        <f t="shared" si="43"/>
        <v>794</v>
      </c>
      <c r="D179">
        <f t="shared" si="44"/>
        <v>59162</v>
      </c>
      <c r="E179">
        <f t="shared" si="45"/>
        <v>513</v>
      </c>
      <c r="F179">
        <f t="shared" si="46"/>
        <v>63527</v>
      </c>
      <c r="G179">
        <f t="shared" si="47"/>
        <v>1407</v>
      </c>
      <c r="H179">
        <f t="shared" si="48"/>
        <v>7500</v>
      </c>
      <c r="I179">
        <f t="shared" si="49"/>
        <v>0</v>
      </c>
      <c r="J179">
        <f t="shared" si="50"/>
        <v>0</v>
      </c>
      <c r="K179">
        <f t="shared" si="51"/>
        <v>6033</v>
      </c>
      <c r="L179">
        <f t="shared" si="52"/>
        <v>4816</v>
      </c>
      <c r="M179">
        <f t="shared" si="53"/>
        <v>4603</v>
      </c>
      <c r="N179">
        <f t="shared" si="54"/>
        <v>45577</v>
      </c>
      <c r="O179">
        <f t="shared" si="55"/>
        <v>18419</v>
      </c>
      <c r="P179">
        <f t="shared" si="56"/>
        <v>74296</v>
      </c>
      <c r="Q179">
        <f t="shared" si="57"/>
        <v>57</v>
      </c>
      <c r="R179">
        <f t="shared" si="58"/>
        <v>0</v>
      </c>
      <c r="S179">
        <f t="shared" si="59"/>
        <v>2758</v>
      </c>
      <c r="T179">
        <f t="shared" si="60"/>
        <v>7336</v>
      </c>
      <c r="U179">
        <f t="shared" si="61"/>
        <v>-3439</v>
      </c>
      <c r="V179">
        <f t="shared" si="62"/>
        <v>60043</v>
      </c>
      <c r="Z179" s="23">
        <v>18600</v>
      </c>
      <c r="AB179">
        <v>0</v>
      </c>
      <c r="AC179">
        <v>87</v>
      </c>
      <c r="AD179">
        <v>0</v>
      </c>
      <c r="AE179">
        <v>794</v>
      </c>
      <c r="AF179">
        <v>0</v>
      </c>
      <c r="AG179">
        <v>3049</v>
      </c>
      <c r="AH179">
        <v>34139</v>
      </c>
      <c r="AI179">
        <v>0</v>
      </c>
      <c r="AJ179">
        <v>882</v>
      </c>
      <c r="AK179">
        <v>21092</v>
      </c>
      <c r="AL179">
        <v>513</v>
      </c>
      <c r="AM179">
        <v>0</v>
      </c>
      <c r="AN179">
        <v>0</v>
      </c>
      <c r="AO179">
        <v>61885</v>
      </c>
      <c r="AP179">
        <v>1642</v>
      </c>
      <c r="AQ179">
        <v>0</v>
      </c>
      <c r="AR179">
        <v>0</v>
      </c>
      <c r="AS179">
        <v>1407</v>
      </c>
      <c r="AT179">
        <v>0</v>
      </c>
      <c r="AU179">
        <v>0</v>
      </c>
      <c r="AV179">
        <v>7500</v>
      </c>
      <c r="AW179">
        <v>0</v>
      </c>
      <c r="AX179">
        <v>0</v>
      </c>
      <c r="AY179">
        <v>0</v>
      </c>
      <c r="AZ179">
        <v>0</v>
      </c>
      <c r="BA179">
        <v>3245</v>
      </c>
      <c r="BB179">
        <v>0</v>
      </c>
      <c r="BC179">
        <v>0</v>
      </c>
      <c r="BD179">
        <v>0</v>
      </c>
      <c r="BE179">
        <v>0</v>
      </c>
      <c r="BF179">
        <v>2788</v>
      </c>
      <c r="BG179">
        <v>4632</v>
      </c>
      <c r="BH179">
        <v>0</v>
      </c>
      <c r="BI179">
        <v>0</v>
      </c>
      <c r="BJ179">
        <v>184</v>
      </c>
      <c r="BK179">
        <v>0</v>
      </c>
      <c r="BL179">
        <v>0</v>
      </c>
      <c r="BM179">
        <v>2132</v>
      </c>
      <c r="BN179">
        <v>2471</v>
      </c>
      <c r="BO179">
        <v>33331</v>
      </c>
      <c r="BP179">
        <v>9446</v>
      </c>
      <c r="BQ179">
        <v>2800</v>
      </c>
      <c r="BR179">
        <v>18419</v>
      </c>
      <c r="BS179">
        <v>0</v>
      </c>
      <c r="BT179">
        <v>0</v>
      </c>
      <c r="BU179">
        <v>74296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57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2758</v>
      </c>
      <c r="CH179">
        <v>0</v>
      </c>
      <c r="CI179">
        <v>2160</v>
      </c>
      <c r="CJ179">
        <v>-4</v>
      </c>
      <c r="CK179">
        <v>5180</v>
      </c>
    </row>
    <row r="180" spans="1:89" x14ac:dyDescent="0.35">
      <c r="A180" t="s">
        <v>479</v>
      </c>
      <c r="B180">
        <f t="shared" si="42"/>
        <v>503</v>
      </c>
      <c r="C180">
        <f t="shared" si="43"/>
        <v>15470</v>
      </c>
      <c r="D180">
        <f t="shared" si="44"/>
        <v>225214</v>
      </c>
      <c r="E180">
        <f t="shared" si="45"/>
        <v>1018</v>
      </c>
      <c r="F180">
        <f t="shared" si="46"/>
        <v>0</v>
      </c>
      <c r="G180">
        <f t="shared" si="47"/>
        <v>4800</v>
      </c>
      <c r="H180">
        <f t="shared" si="48"/>
        <v>0</v>
      </c>
      <c r="I180">
        <f t="shared" si="49"/>
        <v>77713</v>
      </c>
      <c r="J180">
        <f t="shared" si="50"/>
        <v>0</v>
      </c>
      <c r="K180">
        <f t="shared" si="51"/>
        <v>23567</v>
      </c>
      <c r="L180">
        <f t="shared" si="52"/>
        <v>16377</v>
      </c>
      <c r="M180">
        <f t="shared" si="53"/>
        <v>18755</v>
      </c>
      <c r="N180">
        <f t="shared" si="54"/>
        <v>156576</v>
      </c>
      <c r="O180">
        <f t="shared" si="55"/>
        <v>62576</v>
      </c>
      <c r="P180">
        <f t="shared" si="56"/>
        <v>111164</v>
      </c>
      <c r="Q180">
        <f t="shared" si="57"/>
        <v>398</v>
      </c>
      <c r="R180">
        <f t="shared" si="58"/>
        <v>10000</v>
      </c>
      <c r="S180">
        <f t="shared" si="59"/>
        <v>14880</v>
      </c>
      <c r="T180">
        <f t="shared" si="60"/>
        <v>27824</v>
      </c>
      <c r="U180">
        <f t="shared" si="61"/>
        <v>100767</v>
      </c>
      <c r="V180">
        <f t="shared" si="62"/>
        <v>241187</v>
      </c>
      <c r="Z180" s="23">
        <v>83715</v>
      </c>
      <c r="AB180">
        <v>0</v>
      </c>
      <c r="AC180">
        <v>503</v>
      </c>
      <c r="AD180">
        <v>0</v>
      </c>
      <c r="AE180">
        <v>15470</v>
      </c>
      <c r="AF180">
        <v>0</v>
      </c>
      <c r="AG180">
        <v>104414</v>
      </c>
      <c r="AH180">
        <v>86765</v>
      </c>
      <c r="AI180">
        <v>1436</v>
      </c>
      <c r="AJ180">
        <v>7109</v>
      </c>
      <c r="AK180">
        <v>25490</v>
      </c>
      <c r="AL180">
        <v>1000</v>
      </c>
      <c r="AM180">
        <v>18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4800</v>
      </c>
      <c r="AT180">
        <v>0</v>
      </c>
      <c r="AU180">
        <v>0</v>
      </c>
      <c r="AV180">
        <v>0</v>
      </c>
      <c r="AW180">
        <v>0</v>
      </c>
      <c r="AX180">
        <v>77713</v>
      </c>
      <c r="AY180">
        <v>0</v>
      </c>
      <c r="AZ180">
        <v>0</v>
      </c>
      <c r="BA180">
        <v>16021</v>
      </c>
      <c r="BB180">
        <v>0</v>
      </c>
      <c r="BC180">
        <v>15</v>
      </c>
      <c r="BD180">
        <v>0</v>
      </c>
      <c r="BE180">
        <v>366</v>
      </c>
      <c r="BF180">
        <v>7180</v>
      </c>
      <c r="BG180">
        <v>16082</v>
      </c>
      <c r="BH180">
        <v>0</v>
      </c>
      <c r="BI180">
        <v>0</v>
      </c>
      <c r="BJ180">
        <v>280</v>
      </c>
      <c r="BK180">
        <v>0</v>
      </c>
      <c r="BL180">
        <v>1839</v>
      </c>
      <c r="BM180">
        <v>6887</v>
      </c>
      <c r="BN180">
        <v>10029</v>
      </c>
      <c r="BO180">
        <v>95556</v>
      </c>
      <c r="BP180">
        <v>37268</v>
      </c>
      <c r="BQ180">
        <v>23752</v>
      </c>
      <c r="BR180">
        <v>62576</v>
      </c>
      <c r="BS180">
        <v>0</v>
      </c>
      <c r="BT180">
        <v>0</v>
      </c>
      <c r="BU180">
        <v>88564</v>
      </c>
      <c r="BV180">
        <v>0</v>
      </c>
      <c r="BW180">
        <v>22600</v>
      </c>
      <c r="BX180">
        <v>0</v>
      </c>
      <c r="BY180">
        <v>0</v>
      </c>
      <c r="BZ180">
        <v>0</v>
      </c>
      <c r="CA180">
        <v>398</v>
      </c>
      <c r="CB180">
        <v>0</v>
      </c>
      <c r="CC180">
        <v>0</v>
      </c>
      <c r="CD180">
        <v>0</v>
      </c>
      <c r="CE180">
        <v>10000</v>
      </c>
      <c r="CF180">
        <v>0</v>
      </c>
      <c r="CG180">
        <v>14880</v>
      </c>
      <c r="CH180">
        <v>0</v>
      </c>
      <c r="CI180">
        <v>14229</v>
      </c>
      <c r="CJ180">
        <v>4175</v>
      </c>
      <c r="CK180">
        <v>9420</v>
      </c>
    </row>
    <row r="181" spans="1:89" x14ac:dyDescent="0.35">
      <c r="A181" t="s">
        <v>171</v>
      </c>
      <c r="B181">
        <f t="shared" si="42"/>
        <v>1343</v>
      </c>
      <c r="C181">
        <f t="shared" si="43"/>
        <v>8554</v>
      </c>
      <c r="D181">
        <f t="shared" si="44"/>
        <v>84839</v>
      </c>
      <c r="E181">
        <f t="shared" si="45"/>
        <v>108</v>
      </c>
      <c r="F181">
        <f t="shared" si="46"/>
        <v>4226</v>
      </c>
      <c r="G181">
        <f t="shared" si="47"/>
        <v>3899</v>
      </c>
      <c r="H181">
        <f t="shared" si="48"/>
        <v>1423</v>
      </c>
      <c r="I181">
        <f t="shared" si="49"/>
        <v>36913</v>
      </c>
      <c r="J181">
        <f t="shared" si="50"/>
        <v>289</v>
      </c>
      <c r="K181">
        <f t="shared" si="51"/>
        <v>12046</v>
      </c>
      <c r="L181">
        <f t="shared" si="52"/>
        <v>10220</v>
      </c>
      <c r="M181">
        <f t="shared" si="53"/>
        <v>2823</v>
      </c>
      <c r="N181">
        <f t="shared" si="54"/>
        <v>31039</v>
      </c>
      <c r="O181">
        <f t="shared" si="55"/>
        <v>6618</v>
      </c>
      <c r="P181">
        <f t="shared" si="56"/>
        <v>99333</v>
      </c>
      <c r="Q181">
        <f t="shared" si="57"/>
        <v>0</v>
      </c>
      <c r="R181">
        <f t="shared" si="58"/>
        <v>6376</v>
      </c>
      <c r="S181">
        <f t="shared" si="59"/>
        <v>6675</v>
      </c>
      <c r="T181">
        <f t="shared" si="60"/>
        <v>16641</v>
      </c>
      <c r="U181">
        <f t="shared" si="61"/>
        <v>94388</v>
      </c>
      <c r="V181">
        <f t="shared" si="62"/>
        <v>94736</v>
      </c>
      <c r="Z181" s="23">
        <v>35464</v>
      </c>
      <c r="AB181">
        <v>0</v>
      </c>
      <c r="AC181">
        <v>604</v>
      </c>
      <c r="AD181">
        <v>739</v>
      </c>
      <c r="AE181">
        <v>8554</v>
      </c>
      <c r="AF181">
        <v>0</v>
      </c>
      <c r="AG181">
        <v>38510</v>
      </c>
      <c r="AH181">
        <v>39973</v>
      </c>
      <c r="AI181">
        <v>1349</v>
      </c>
      <c r="AJ181">
        <v>3138</v>
      </c>
      <c r="AK181">
        <v>1869</v>
      </c>
      <c r="AL181">
        <v>108</v>
      </c>
      <c r="AM181">
        <v>0</v>
      </c>
      <c r="AN181">
        <v>0</v>
      </c>
      <c r="AO181">
        <v>4226</v>
      </c>
      <c r="AP181">
        <v>0</v>
      </c>
      <c r="AQ181">
        <v>0</v>
      </c>
      <c r="AR181">
        <v>0</v>
      </c>
      <c r="AS181">
        <v>3899</v>
      </c>
      <c r="AT181">
        <v>0</v>
      </c>
      <c r="AU181">
        <v>0</v>
      </c>
      <c r="AV181">
        <v>1423</v>
      </c>
      <c r="AW181">
        <v>0</v>
      </c>
      <c r="AX181">
        <v>36913</v>
      </c>
      <c r="AY181">
        <v>289</v>
      </c>
      <c r="AZ181">
        <v>0</v>
      </c>
      <c r="BA181">
        <v>7807</v>
      </c>
      <c r="BB181">
        <v>0</v>
      </c>
      <c r="BC181">
        <v>0</v>
      </c>
      <c r="BD181">
        <v>0</v>
      </c>
      <c r="BE181">
        <v>0</v>
      </c>
      <c r="BF181">
        <v>4239</v>
      </c>
      <c r="BG181">
        <v>8418</v>
      </c>
      <c r="BH181">
        <v>0</v>
      </c>
      <c r="BI181">
        <v>0</v>
      </c>
      <c r="BJ181">
        <v>1802</v>
      </c>
      <c r="BK181">
        <v>0</v>
      </c>
      <c r="BL181">
        <v>-29</v>
      </c>
      <c r="BM181">
        <v>929</v>
      </c>
      <c r="BN181">
        <v>1923</v>
      </c>
      <c r="BO181">
        <v>14615</v>
      </c>
      <c r="BP181">
        <v>524</v>
      </c>
      <c r="BQ181">
        <v>15900</v>
      </c>
      <c r="BR181">
        <v>6618</v>
      </c>
      <c r="BS181">
        <v>0</v>
      </c>
      <c r="BT181">
        <v>0</v>
      </c>
      <c r="BU181">
        <v>99333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  <c r="CE181">
        <v>5000</v>
      </c>
      <c r="CF181">
        <v>1376</v>
      </c>
      <c r="CG181">
        <v>6675</v>
      </c>
      <c r="CH181">
        <v>0</v>
      </c>
      <c r="CI181">
        <v>11798</v>
      </c>
      <c r="CJ181">
        <v>230</v>
      </c>
      <c r="CK181">
        <v>4613</v>
      </c>
    </row>
    <row r="182" spans="1:89" x14ac:dyDescent="0.35">
      <c r="A182" t="s">
        <v>480</v>
      </c>
      <c r="B182">
        <f t="shared" si="42"/>
        <v>411</v>
      </c>
      <c r="C182">
        <f t="shared" si="43"/>
        <v>15520</v>
      </c>
      <c r="D182">
        <f t="shared" si="44"/>
        <v>125540</v>
      </c>
      <c r="E182">
        <f t="shared" si="45"/>
        <v>0</v>
      </c>
      <c r="F182">
        <f t="shared" si="46"/>
        <v>10265</v>
      </c>
      <c r="G182">
        <f t="shared" si="47"/>
        <v>8009</v>
      </c>
      <c r="H182">
        <f t="shared" si="48"/>
        <v>0</v>
      </c>
      <c r="I182">
        <f t="shared" si="49"/>
        <v>64483</v>
      </c>
      <c r="J182">
        <f t="shared" si="50"/>
        <v>82</v>
      </c>
      <c r="K182">
        <f t="shared" si="51"/>
        <v>10230</v>
      </c>
      <c r="L182">
        <f t="shared" si="52"/>
        <v>14808</v>
      </c>
      <c r="M182">
        <f t="shared" si="53"/>
        <v>8884</v>
      </c>
      <c r="N182">
        <f t="shared" si="54"/>
        <v>60196</v>
      </c>
      <c r="O182">
        <f t="shared" si="55"/>
        <v>48354</v>
      </c>
      <c r="P182">
        <f t="shared" si="56"/>
        <v>130165</v>
      </c>
      <c r="Q182">
        <f t="shared" si="57"/>
        <v>143</v>
      </c>
      <c r="R182">
        <f t="shared" si="58"/>
        <v>0</v>
      </c>
      <c r="S182">
        <f t="shared" si="59"/>
        <v>5433</v>
      </c>
      <c r="T182">
        <f t="shared" si="60"/>
        <v>13941</v>
      </c>
      <c r="U182">
        <f t="shared" si="61"/>
        <v>97486</v>
      </c>
      <c r="V182">
        <f t="shared" si="62"/>
        <v>141471</v>
      </c>
      <c r="Z182" s="23">
        <v>49956</v>
      </c>
      <c r="AB182">
        <v>0</v>
      </c>
      <c r="AC182">
        <v>0</v>
      </c>
      <c r="AD182">
        <v>411</v>
      </c>
      <c r="AE182">
        <v>15520</v>
      </c>
      <c r="AF182">
        <v>674</v>
      </c>
      <c r="AG182">
        <v>83762</v>
      </c>
      <c r="AH182">
        <v>26081</v>
      </c>
      <c r="AI182">
        <v>1516</v>
      </c>
      <c r="AJ182">
        <v>8164</v>
      </c>
      <c r="AK182">
        <v>5343</v>
      </c>
      <c r="AL182">
        <v>0</v>
      </c>
      <c r="AM182">
        <v>0</v>
      </c>
      <c r="AN182">
        <v>0</v>
      </c>
      <c r="AO182">
        <v>4290</v>
      </c>
      <c r="AP182">
        <v>5975</v>
      </c>
      <c r="AQ182">
        <v>0</v>
      </c>
      <c r="AR182">
        <v>0</v>
      </c>
      <c r="AS182">
        <v>8009</v>
      </c>
      <c r="AT182">
        <v>0</v>
      </c>
      <c r="AU182">
        <v>0</v>
      </c>
      <c r="AV182">
        <v>0</v>
      </c>
      <c r="AW182">
        <v>17</v>
      </c>
      <c r="AX182">
        <v>64483</v>
      </c>
      <c r="AY182">
        <v>65</v>
      </c>
      <c r="AZ182">
        <v>0</v>
      </c>
      <c r="BA182">
        <v>6219</v>
      </c>
      <c r="BB182">
        <v>0</v>
      </c>
      <c r="BC182">
        <v>0</v>
      </c>
      <c r="BD182">
        <v>0</v>
      </c>
      <c r="BE182">
        <v>0</v>
      </c>
      <c r="BF182">
        <v>4011</v>
      </c>
      <c r="BG182">
        <v>12306</v>
      </c>
      <c r="BH182">
        <v>0</v>
      </c>
      <c r="BI182">
        <v>0</v>
      </c>
      <c r="BJ182">
        <v>2502</v>
      </c>
      <c r="BK182">
        <v>0</v>
      </c>
      <c r="BL182">
        <v>0</v>
      </c>
      <c r="BM182">
        <v>0</v>
      </c>
      <c r="BN182">
        <v>8884</v>
      </c>
      <c r="BO182">
        <v>21580</v>
      </c>
      <c r="BP182">
        <v>26027</v>
      </c>
      <c r="BQ182">
        <v>12589</v>
      </c>
      <c r="BR182">
        <v>48354</v>
      </c>
      <c r="BS182">
        <v>0</v>
      </c>
      <c r="BT182">
        <v>0</v>
      </c>
      <c r="BU182">
        <v>130165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143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5433</v>
      </c>
      <c r="CH182">
        <v>-1123</v>
      </c>
      <c r="CI182">
        <v>3166</v>
      </c>
      <c r="CJ182">
        <v>1352</v>
      </c>
      <c r="CK182">
        <v>10546</v>
      </c>
    </row>
    <row r="183" spans="1:89" x14ac:dyDescent="0.35">
      <c r="A183" t="s">
        <v>172</v>
      </c>
      <c r="B183">
        <f t="shared" si="42"/>
        <v>0</v>
      </c>
      <c r="C183">
        <f t="shared" si="43"/>
        <v>90261</v>
      </c>
      <c r="D183">
        <f t="shared" si="44"/>
        <v>46920</v>
      </c>
      <c r="E183">
        <f t="shared" si="45"/>
        <v>1497</v>
      </c>
      <c r="F183">
        <f t="shared" si="46"/>
        <v>0</v>
      </c>
      <c r="G183">
        <f t="shared" si="47"/>
        <v>19072</v>
      </c>
      <c r="H183">
        <f t="shared" si="48"/>
        <v>0</v>
      </c>
      <c r="I183">
        <f t="shared" si="49"/>
        <v>10420</v>
      </c>
      <c r="J183">
        <f t="shared" si="50"/>
        <v>0</v>
      </c>
      <c r="K183">
        <f t="shared" si="51"/>
        <v>5454</v>
      </c>
      <c r="L183">
        <f t="shared" si="52"/>
        <v>7455</v>
      </c>
      <c r="M183">
        <f t="shared" si="53"/>
        <v>3721</v>
      </c>
      <c r="N183">
        <f t="shared" si="54"/>
        <v>68614</v>
      </c>
      <c r="O183">
        <f t="shared" si="55"/>
        <v>15899</v>
      </c>
      <c r="P183">
        <f t="shared" si="56"/>
        <v>73261</v>
      </c>
      <c r="Q183">
        <f t="shared" si="57"/>
        <v>0</v>
      </c>
      <c r="R183">
        <f t="shared" si="58"/>
        <v>5000</v>
      </c>
      <c r="S183">
        <f t="shared" si="59"/>
        <v>1281</v>
      </c>
      <c r="T183">
        <f t="shared" si="60"/>
        <v>20746</v>
      </c>
      <c r="U183">
        <f t="shared" si="61"/>
        <v>64586</v>
      </c>
      <c r="V183">
        <f t="shared" si="62"/>
        <v>137181</v>
      </c>
      <c r="Z183" s="23">
        <v>19472</v>
      </c>
      <c r="AB183">
        <v>0</v>
      </c>
      <c r="AC183">
        <v>0</v>
      </c>
      <c r="AD183">
        <v>0</v>
      </c>
      <c r="AE183">
        <v>90261</v>
      </c>
      <c r="AF183">
        <v>0</v>
      </c>
      <c r="AG183">
        <v>20082</v>
      </c>
      <c r="AH183">
        <v>21676</v>
      </c>
      <c r="AI183">
        <v>182</v>
      </c>
      <c r="AJ183">
        <v>1909</v>
      </c>
      <c r="AK183">
        <v>3071</v>
      </c>
      <c r="AL183">
        <v>1497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19072</v>
      </c>
      <c r="AT183">
        <v>0</v>
      </c>
      <c r="AU183">
        <v>0</v>
      </c>
      <c r="AV183">
        <v>0</v>
      </c>
      <c r="AW183">
        <v>0</v>
      </c>
      <c r="AX183">
        <v>10420</v>
      </c>
      <c r="AY183">
        <v>0</v>
      </c>
      <c r="AZ183">
        <v>0</v>
      </c>
      <c r="BA183">
        <v>3286</v>
      </c>
      <c r="BB183">
        <v>0</v>
      </c>
      <c r="BC183">
        <v>0</v>
      </c>
      <c r="BD183">
        <v>0</v>
      </c>
      <c r="BE183">
        <v>0</v>
      </c>
      <c r="BF183">
        <v>2168</v>
      </c>
      <c r="BG183">
        <v>7139</v>
      </c>
      <c r="BH183">
        <v>0</v>
      </c>
      <c r="BI183">
        <v>0</v>
      </c>
      <c r="BJ183">
        <v>316</v>
      </c>
      <c r="BK183">
        <v>0</v>
      </c>
      <c r="BL183">
        <v>0</v>
      </c>
      <c r="BM183">
        <v>0</v>
      </c>
      <c r="BN183">
        <v>3721</v>
      </c>
      <c r="BO183">
        <v>10284</v>
      </c>
      <c r="BP183">
        <v>58330</v>
      </c>
      <c r="BQ183">
        <v>0</v>
      </c>
      <c r="BR183">
        <v>15899</v>
      </c>
      <c r="BS183">
        <v>0</v>
      </c>
      <c r="BT183">
        <v>0</v>
      </c>
      <c r="BU183">
        <v>73241</v>
      </c>
      <c r="BV183">
        <v>0</v>
      </c>
      <c r="BW183">
        <v>20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5000</v>
      </c>
      <c r="CF183">
        <v>0</v>
      </c>
      <c r="CG183">
        <v>1281</v>
      </c>
      <c r="CH183">
        <v>0</v>
      </c>
      <c r="CI183">
        <v>15895</v>
      </c>
      <c r="CJ183">
        <v>0</v>
      </c>
      <c r="CK183">
        <v>4851</v>
      </c>
    </row>
    <row r="184" spans="1:89" x14ac:dyDescent="0.35">
      <c r="A184" t="s">
        <v>173</v>
      </c>
      <c r="B184">
        <f t="shared" si="42"/>
        <v>1230</v>
      </c>
      <c r="C184">
        <f t="shared" si="43"/>
        <v>5705</v>
      </c>
      <c r="D184">
        <f t="shared" si="44"/>
        <v>74665</v>
      </c>
      <c r="E184">
        <f t="shared" si="45"/>
        <v>144</v>
      </c>
      <c r="F184">
        <f t="shared" si="46"/>
        <v>1204</v>
      </c>
      <c r="G184">
        <f t="shared" si="47"/>
        <v>7864</v>
      </c>
      <c r="H184">
        <f t="shared" si="48"/>
        <v>0</v>
      </c>
      <c r="I184">
        <f t="shared" si="49"/>
        <v>3054</v>
      </c>
      <c r="J184">
        <f t="shared" si="50"/>
        <v>0</v>
      </c>
      <c r="K184">
        <f t="shared" si="51"/>
        <v>23586</v>
      </c>
      <c r="L184">
        <f t="shared" si="52"/>
        <v>431</v>
      </c>
      <c r="M184">
        <f t="shared" si="53"/>
        <v>180</v>
      </c>
      <c r="N184">
        <f t="shared" si="54"/>
        <v>53833</v>
      </c>
      <c r="O184">
        <f t="shared" si="55"/>
        <v>5080</v>
      </c>
      <c r="P184">
        <f t="shared" si="56"/>
        <v>49095</v>
      </c>
      <c r="Q184">
        <f t="shared" si="57"/>
        <v>9</v>
      </c>
      <c r="R184">
        <f t="shared" si="58"/>
        <v>0</v>
      </c>
      <c r="S184">
        <f t="shared" si="59"/>
        <v>7960</v>
      </c>
      <c r="T184">
        <f t="shared" si="60"/>
        <v>2088</v>
      </c>
      <c r="U184">
        <f t="shared" si="61"/>
        <v>25887</v>
      </c>
      <c r="V184">
        <f t="shared" si="62"/>
        <v>81600</v>
      </c>
      <c r="Z184" s="23">
        <v>33987</v>
      </c>
      <c r="AB184">
        <v>0</v>
      </c>
      <c r="AC184">
        <v>0</v>
      </c>
      <c r="AD184">
        <v>1230</v>
      </c>
      <c r="AE184">
        <v>5705</v>
      </c>
      <c r="AF184">
        <v>7</v>
      </c>
      <c r="AG184">
        <v>38195</v>
      </c>
      <c r="AH184">
        <v>32820</v>
      </c>
      <c r="AI184">
        <v>931</v>
      </c>
      <c r="AJ184">
        <v>1427</v>
      </c>
      <c r="AK184">
        <v>1285</v>
      </c>
      <c r="AL184">
        <v>144</v>
      </c>
      <c r="AM184">
        <v>0</v>
      </c>
      <c r="AN184">
        <v>0</v>
      </c>
      <c r="AO184">
        <v>1204</v>
      </c>
      <c r="AP184">
        <v>0</v>
      </c>
      <c r="AQ184">
        <v>0</v>
      </c>
      <c r="AR184">
        <v>0</v>
      </c>
      <c r="AS184">
        <v>7864</v>
      </c>
      <c r="AT184">
        <v>0</v>
      </c>
      <c r="AU184">
        <v>0</v>
      </c>
      <c r="AV184">
        <v>0</v>
      </c>
      <c r="AW184">
        <v>0</v>
      </c>
      <c r="AX184">
        <v>3054</v>
      </c>
      <c r="AY184">
        <v>0</v>
      </c>
      <c r="AZ184">
        <v>0</v>
      </c>
      <c r="BA184">
        <v>5891</v>
      </c>
      <c r="BB184">
        <v>0</v>
      </c>
      <c r="BC184">
        <v>0</v>
      </c>
      <c r="BD184">
        <v>8015</v>
      </c>
      <c r="BE184">
        <v>0</v>
      </c>
      <c r="BF184">
        <v>9680</v>
      </c>
      <c r="BG184">
        <v>0</v>
      </c>
      <c r="BH184">
        <v>0</v>
      </c>
      <c r="BI184">
        <v>0</v>
      </c>
      <c r="BJ184">
        <v>431</v>
      </c>
      <c r="BK184">
        <v>0</v>
      </c>
      <c r="BL184">
        <v>0</v>
      </c>
      <c r="BM184">
        <v>0</v>
      </c>
      <c r="BN184">
        <v>180</v>
      </c>
      <c r="BO184">
        <v>5824</v>
      </c>
      <c r="BP184">
        <v>39256</v>
      </c>
      <c r="BQ184">
        <v>8753</v>
      </c>
      <c r="BR184">
        <v>5080</v>
      </c>
      <c r="BS184">
        <v>0</v>
      </c>
      <c r="BT184">
        <v>2063</v>
      </c>
      <c r="BU184">
        <v>47032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9</v>
      </c>
      <c r="CB184">
        <v>0</v>
      </c>
      <c r="CC184">
        <v>0</v>
      </c>
      <c r="CD184">
        <v>0</v>
      </c>
      <c r="CE184">
        <v>0</v>
      </c>
      <c r="CF184">
        <v>0</v>
      </c>
      <c r="CG184">
        <v>7960</v>
      </c>
      <c r="CH184">
        <v>0</v>
      </c>
      <c r="CI184">
        <v>1652</v>
      </c>
      <c r="CJ184">
        <v>416</v>
      </c>
      <c r="CK184">
        <v>20</v>
      </c>
    </row>
    <row r="185" spans="1:89" x14ac:dyDescent="0.35">
      <c r="A185" t="s">
        <v>174</v>
      </c>
      <c r="B185">
        <f t="shared" si="42"/>
        <v>4063</v>
      </c>
      <c r="C185">
        <f t="shared" si="43"/>
        <v>12057</v>
      </c>
      <c r="D185">
        <f t="shared" si="44"/>
        <v>173949</v>
      </c>
      <c r="E185">
        <f t="shared" si="45"/>
        <v>620</v>
      </c>
      <c r="F185">
        <f t="shared" si="46"/>
        <v>2205</v>
      </c>
      <c r="G185">
        <f t="shared" si="47"/>
        <v>6168</v>
      </c>
      <c r="H185">
        <f t="shared" si="48"/>
        <v>0</v>
      </c>
      <c r="I185">
        <f t="shared" si="49"/>
        <v>1112</v>
      </c>
      <c r="J185">
        <f t="shared" si="50"/>
        <v>0</v>
      </c>
      <c r="K185">
        <f t="shared" si="51"/>
        <v>36805</v>
      </c>
      <c r="L185">
        <f t="shared" si="52"/>
        <v>51543</v>
      </c>
      <c r="M185">
        <f t="shared" si="53"/>
        <v>15741</v>
      </c>
      <c r="N185">
        <f t="shared" si="54"/>
        <v>44090</v>
      </c>
      <c r="O185">
        <f t="shared" si="55"/>
        <v>25612</v>
      </c>
      <c r="P185">
        <f t="shared" si="56"/>
        <v>123959</v>
      </c>
      <c r="Q185">
        <f t="shared" si="57"/>
        <v>0</v>
      </c>
      <c r="R185">
        <f t="shared" si="58"/>
        <v>3</v>
      </c>
      <c r="S185">
        <f t="shared" si="59"/>
        <v>13054</v>
      </c>
      <c r="T185">
        <f t="shared" si="60"/>
        <v>97542</v>
      </c>
      <c r="U185">
        <f t="shared" si="61"/>
        <v>122096</v>
      </c>
      <c r="V185">
        <f t="shared" si="62"/>
        <v>190069</v>
      </c>
      <c r="Z185" s="23">
        <v>61554</v>
      </c>
      <c r="AB185">
        <v>0</v>
      </c>
      <c r="AC185">
        <v>709</v>
      </c>
      <c r="AD185">
        <v>3354</v>
      </c>
      <c r="AE185">
        <v>12057</v>
      </c>
      <c r="AF185">
        <v>2</v>
      </c>
      <c r="AG185">
        <v>109446</v>
      </c>
      <c r="AH185">
        <v>55663</v>
      </c>
      <c r="AI185">
        <v>3066</v>
      </c>
      <c r="AJ185">
        <v>4083</v>
      </c>
      <c r="AK185">
        <v>1689</v>
      </c>
      <c r="AL185">
        <v>598</v>
      </c>
      <c r="AM185">
        <v>0</v>
      </c>
      <c r="AN185">
        <v>22</v>
      </c>
      <c r="AO185">
        <v>1679</v>
      </c>
      <c r="AP185">
        <v>475</v>
      </c>
      <c r="AQ185">
        <v>51</v>
      </c>
      <c r="AR185">
        <v>0</v>
      </c>
      <c r="AS185">
        <v>6168</v>
      </c>
      <c r="AT185">
        <v>0</v>
      </c>
      <c r="AU185">
        <v>0</v>
      </c>
      <c r="AV185">
        <v>0</v>
      </c>
      <c r="AW185">
        <v>0</v>
      </c>
      <c r="AX185">
        <v>1112</v>
      </c>
      <c r="AY185">
        <v>0</v>
      </c>
      <c r="AZ185">
        <v>0</v>
      </c>
      <c r="BA185">
        <v>29458</v>
      </c>
      <c r="BB185">
        <v>0</v>
      </c>
      <c r="BC185">
        <v>0</v>
      </c>
      <c r="BD185">
        <v>0</v>
      </c>
      <c r="BE185">
        <v>0</v>
      </c>
      <c r="BF185">
        <v>7347</v>
      </c>
      <c r="BG185">
        <v>49967</v>
      </c>
      <c r="BH185">
        <v>0</v>
      </c>
      <c r="BI185">
        <v>0</v>
      </c>
      <c r="BJ185">
        <v>1576</v>
      </c>
      <c r="BK185">
        <v>0</v>
      </c>
      <c r="BL185">
        <v>1164</v>
      </c>
      <c r="BM185">
        <v>3122</v>
      </c>
      <c r="BN185">
        <v>11455</v>
      </c>
      <c r="BO185">
        <v>11580</v>
      </c>
      <c r="BP185">
        <v>15275</v>
      </c>
      <c r="BQ185">
        <v>17235</v>
      </c>
      <c r="BR185">
        <v>25612</v>
      </c>
      <c r="BS185">
        <v>0</v>
      </c>
      <c r="BT185">
        <v>0</v>
      </c>
      <c r="BU185">
        <v>123959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3</v>
      </c>
      <c r="CG185">
        <v>13054</v>
      </c>
      <c r="CH185">
        <v>0</v>
      </c>
      <c r="CI185">
        <v>65795</v>
      </c>
      <c r="CJ185">
        <v>10207</v>
      </c>
      <c r="CK185">
        <v>21540</v>
      </c>
    </row>
    <row r="186" spans="1:89" x14ac:dyDescent="0.35">
      <c r="A186" t="s">
        <v>175</v>
      </c>
      <c r="B186">
        <f t="shared" si="42"/>
        <v>244</v>
      </c>
      <c r="C186">
        <f t="shared" si="43"/>
        <v>16830</v>
      </c>
      <c r="D186">
        <f t="shared" si="44"/>
        <v>91905</v>
      </c>
      <c r="E186">
        <f t="shared" si="45"/>
        <v>237</v>
      </c>
      <c r="F186">
        <f t="shared" si="46"/>
        <v>0</v>
      </c>
      <c r="G186">
        <f t="shared" si="47"/>
        <v>13944</v>
      </c>
      <c r="H186">
        <f t="shared" si="48"/>
        <v>0</v>
      </c>
      <c r="I186">
        <f t="shared" si="49"/>
        <v>4875</v>
      </c>
      <c r="J186">
        <f t="shared" si="50"/>
        <v>2477</v>
      </c>
      <c r="K186">
        <f t="shared" si="51"/>
        <v>30372</v>
      </c>
      <c r="L186">
        <f t="shared" si="52"/>
        <v>-706</v>
      </c>
      <c r="M186">
        <f t="shared" si="53"/>
        <v>10632</v>
      </c>
      <c r="N186">
        <f t="shared" si="54"/>
        <v>83555</v>
      </c>
      <c r="O186">
        <f t="shared" si="55"/>
        <v>48019</v>
      </c>
      <c r="P186">
        <f t="shared" si="56"/>
        <v>18002</v>
      </c>
      <c r="Q186">
        <f t="shared" si="57"/>
        <v>-8</v>
      </c>
      <c r="R186">
        <f t="shared" si="58"/>
        <v>0</v>
      </c>
      <c r="S186">
        <f t="shared" si="59"/>
        <v>9811</v>
      </c>
      <c r="T186">
        <f t="shared" si="60"/>
        <v>11431</v>
      </c>
      <c r="U186">
        <f t="shared" si="61"/>
        <v>-15006</v>
      </c>
      <c r="V186">
        <f t="shared" si="62"/>
        <v>108979</v>
      </c>
      <c r="Z186" s="23">
        <v>37711</v>
      </c>
      <c r="AB186">
        <v>0</v>
      </c>
      <c r="AC186">
        <v>0</v>
      </c>
      <c r="AD186">
        <v>244</v>
      </c>
      <c r="AE186">
        <v>16830</v>
      </c>
      <c r="AF186">
        <v>0</v>
      </c>
      <c r="AG186">
        <v>25575</v>
      </c>
      <c r="AH186">
        <v>56350</v>
      </c>
      <c r="AI186">
        <v>835</v>
      </c>
      <c r="AJ186">
        <v>1967</v>
      </c>
      <c r="AK186">
        <v>7178</v>
      </c>
      <c r="AL186">
        <v>237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13944</v>
      </c>
      <c r="AT186">
        <v>0</v>
      </c>
      <c r="AU186">
        <v>0</v>
      </c>
      <c r="AV186">
        <v>0</v>
      </c>
      <c r="AW186">
        <v>0</v>
      </c>
      <c r="AX186">
        <v>4875</v>
      </c>
      <c r="AY186">
        <v>2477</v>
      </c>
      <c r="AZ186">
        <v>0</v>
      </c>
      <c r="BA186">
        <v>10674</v>
      </c>
      <c r="BB186">
        <v>0</v>
      </c>
      <c r="BC186">
        <v>0</v>
      </c>
      <c r="BD186">
        <v>17886</v>
      </c>
      <c r="BE186">
        <v>0</v>
      </c>
      <c r="BF186">
        <v>1812</v>
      </c>
      <c r="BG186">
        <v>0</v>
      </c>
      <c r="BH186">
        <v>0</v>
      </c>
      <c r="BI186">
        <v>0</v>
      </c>
      <c r="BJ186">
        <v>-706</v>
      </c>
      <c r="BK186">
        <v>0</v>
      </c>
      <c r="BL186">
        <v>6580</v>
      </c>
      <c r="BM186">
        <v>738</v>
      </c>
      <c r="BN186">
        <v>3314</v>
      </c>
      <c r="BO186">
        <v>25392</v>
      </c>
      <c r="BP186">
        <v>49973</v>
      </c>
      <c r="BQ186">
        <v>8190</v>
      </c>
      <c r="BR186">
        <v>48019</v>
      </c>
      <c r="BS186">
        <v>0</v>
      </c>
      <c r="BT186">
        <v>0</v>
      </c>
      <c r="BU186">
        <v>5902</v>
      </c>
      <c r="BV186">
        <v>0</v>
      </c>
      <c r="BW186">
        <v>6400</v>
      </c>
      <c r="BX186">
        <v>0</v>
      </c>
      <c r="BY186">
        <v>5700</v>
      </c>
      <c r="BZ186">
        <v>0</v>
      </c>
      <c r="CA186">
        <v>-8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9811</v>
      </c>
      <c r="CH186">
        <v>0</v>
      </c>
      <c r="CI186">
        <v>4114</v>
      </c>
      <c r="CJ186">
        <v>1322</v>
      </c>
      <c r="CK186">
        <v>5995</v>
      </c>
    </row>
    <row r="187" spans="1:89" x14ac:dyDescent="0.35">
      <c r="A187" t="s">
        <v>176</v>
      </c>
      <c r="B187">
        <f t="shared" si="42"/>
        <v>40</v>
      </c>
      <c r="C187">
        <f t="shared" si="43"/>
        <v>8856</v>
      </c>
      <c r="D187">
        <f t="shared" si="44"/>
        <v>142097</v>
      </c>
      <c r="E187">
        <f t="shared" si="45"/>
        <v>5964</v>
      </c>
      <c r="F187">
        <f t="shared" si="46"/>
        <v>3235</v>
      </c>
      <c r="G187">
        <f t="shared" si="47"/>
        <v>3735</v>
      </c>
      <c r="H187">
        <f t="shared" si="48"/>
        <v>6041</v>
      </c>
      <c r="I187">
        <f t="shared" si="49"/>
        <v>4424</v>
      </c>
      <c r="J187">
        <f t="shared" si="50"/>
        <v>0</v>
      </c>
      <c r="K187">
        <f t="shared" si="51"/>
        <v>27393</v>
      </c>
      <c r="L187">
        <f t="shared" si="52"/>
        <v>152</v>
      </c>
      <c r="M187">
        <f t="shared" si="53"/>
        <v>5244</v>
      </c>
      <c r="N187">
        <f t="shared" si="54"/>
        <v>135315</v>
      </c>
      <c r="O187">
        <f t="shared" si="55"/>
        <v>25266</v>
      </c>
      <c r="P187">
        <f t="shared" si="56"/>
        <v>32679</v>
      </c>
      <c r="Q187">
        <f t="shared" si="57"/>
        <v>0</v>
      </c>
      <c r="R187">
        <f t="shared" si="58"/>
        <v>144</v>
      </c>
      <c r="S187">
        <f t="shared" si="59"/>
        <v>7741</v>
      </c>
      <c r="T187">
        <f t="shared" si="60"/>
        <v>6036</v>
      </c>
      <c r="U187">
        <f t="shared" si="61"/>
        <v>800</v>
      </c>
      <c r="V187">
        <f t="shared" si="62"/>
        <v>150993</v>
      </c>
      <c r="Z187" s="23">
        <v>45158</v>
      </c>
      <c r="AB187">
        <v>0</v>
      </c>
      <c r="AC187">
        <v>0</v>
      </c>
      <c r="AD187">
        <v>40</v>
      </c>
      <c r="AE187">
        <v>8856</v>
      </c>
      <c r="AF187">
        <v>0</v>
      </c>
      <c r="AG187">
        <v>56091</v>
      </c>
      <c r="AH187">
        <v>71353</v>
      </c>
      <c r="AI187">
        <v>951</v>
      </c>
      <c r="AJ187">
        <v>3211</v>
      </c>
      <c r="AK187">
        <v>10491</v>
      </c>
      <c r="AL187">
        <v>5964</v>
      </c>
      <c r="AM187">
        <v>0</v>
      </c>
      <c r="AN187">
        <v>0</v>
      </c>
      <c r="AO187">
        <v>693</v>
      </c>
      <c r="AP187">
        <v>0</v>
      </c>
      <c r="AQ187">
        <v>2542</v>
      </c>
      <c r="AR187">
        <v>3222</v>
      </c>
      <c r="AS187">
        <v>513</v>
      </c>
      <c r="AT187">
        <v>0</v>
      </c>
      <c r="AU187">
        <v>0</v>
      </c>
      <c r="AV187">
        <v>6041</v>
      </c>
      <c r="AW187">
        <v>0</v>
      </c>
      <c r="AX187">
        <v>4424</v>
      </c>
      <c r="AY187">
        <v>0</v>
      </c>
      <c r="AZ187">
        <v>0</v>
      </c>
      <c r="BA187">
        <v>8154</v>
      </c>
      <c r="BB187">
        <v>0</v>
      </c>
      <c r="BC187">
        <v>0</v>
      </c>
      <c r="BD187">
        <v>17313</v>
      </c>
      <c r="BE187">
        <v>0</v>
      </c>
      <c r="BF187">
        <v>1926</v>
      </c>
      <c r="BG187">
        <v>0</v>
      </c>
      <c r="BH187">
        <v>0</v>
      </c>
      <c r="BI187">
        <v>0</v>
      </c>
      <c r="BJ187">
        <v>152</v>
      </c>
      <c r="BK187">
        <v>0</v>
      </c>
      <c r="BL187">
        <v>2098</v>
      </c>
      <c r="BM187">
        <v>1314</v>
      </c>
      <c r="BN187">
        <v>1832</v>
      </c>
      <c r="BO187">
        <v>31963</v>
      </c>
      <c r="BP187">
        <v>94567</v>
      </c>
      <c r="BQ187">
        <v>8785</v>
      </c>
      <c r="BR187">
        <v>25266</v>
      </c>
      <c r="BS187">
        <v>0</v>
      </c>
      <c r="BT187">
        <v>0</v>
      </c>
      <c r="BU187">
        <v>32554</v>
      </c>
      <c r="BV187">
        <v>0</v>
      </c>
      <c r="BW187">
        <v>0</v>
      </c>
      <c r="BX187">
        <v>125</v>
      </c>
      <c r="BY187">
        <v>0</v>
      </c>
      <c r="BZ187">
        <v>0</v>
      </c>
      <c r="CA187">
        <v>0</v>
      </c>
      <c r="CB187">
        <v>0</v>
      </c>
      <c r="CC187">
        <v>0</v>
      </c>
      <c r="CD187">
        <v>0</v>
      </c>
      <c r="CE187">
        <v>0</v>
      </c>
      <c r="CF187">
        <v>144</v>
      </c>
      <c r="CG187">
        <v>7741</v>
      </c>
      <c r="CH187">
        <v>0</v>
      </c>
      <c r="CI187">
        <v>2528</v>
      </c>
      <c r="CJ187">
        <v>690</v>
      </c>
      <c r="CK187">
        <v>2818</v>
      </c>
    </row>
    <row r="188" spans="1:89" x14ac:dyDescent="0.35">
      <c r="A188" t="s">
        <v>177</v>
      </c>
      <c r="B188">
        <f t="shared" si="42"/>
        <v>248</v>
      </c>
      <c r="C188">
        <f t="shared" si="43"/>
        <v>19863</v>
      </c>
      <c r="D188">
        <f t="shared" si="44"/>
        <v>95982</v>
      </c>
      <c r="E188">
        <f t="shared" si="45"/>
        <v>147</v>
      </c>
      <c r="F188">
        <f t="shared" si="46"/>
        <v>3857</v>
      </c>
      <c r="G188">
        <f t="shared" si="47"/>
        <v>6198</v>
      </c>
      <c r="H188">
        <f t="shared" si="48"/>
        <v>0</v>
      </c>
      <c r="I188">
        <f t="shared" si="49"/>
        <v>-603</v>
      </c>
      <c r="J188">
        <f t="shared" si="50"/>
        <v>6</v>
      </c>
      <c r="K188">
        <f t="shared" si="51"/>
        <v>9519</v>
      </c>
      <c r="L188">
        <f t="shared" si="52"/>
        <v>107</v>
      </c>
      <c r="M188">
        <f t="shared" si="53"/>
        <v>3830</v>
      </c>
      <c r="N188">
        <f t="shared" si="54"/>
        <v>51752</v>
      </c>
      <c r="O188">
        <f t="shared" si="55"/>
        <v>7404</v>
      </c>
      <c r="P188">
        <f t="shared" si="56"/>
        <v>63472</v>
      </c>
      <c r="Q188">
        <f t="shared" si="57"/>
        <v>9</v>
      </c>
      <c r="R188">
        <f t="shared" si="58"/>
        <v>0</v>
      </c>
      <c r="S188">
        <f t="shared" si="59"/>
        <v>5384</v>
      </c>
      <c r="T188">
        <f t="shared" si="60"/>
        <v>11133</v>
      </c>
      <c r="U188">
        <f t="shared" si="61"/>
        <v>56487</v>
      </c>
      <c r="V188">
        <f t="shared" si="62"/>
        <v>116093</v>
      </c>
      <c r="Z188" s="23">
        <v>36882</v>
      </c>
      <c r="AB188">
        <v>0</v>
      </c>
      <c r="AC188">
        <v>0</v>
      </c>
      <c r="AD188">
        <v>248</v>
      </c>
      <c r="AE188">
        <v>19863</v>
      </c>
      <c r="AF188">
        <v>19</v>
      </c>
      <c r="AG188">
        <v>46937</v>
      </c>
      <c r="AH188">
        <v>41948</v>
      </c>
      <c r="AI188">
        <v>174</v>
      </c>
      <c r="AJ188">
        <v>5576</v>
      </c>
      <c r="AK188">
        <v>1328</v>
      </c>
      <c r="AL188">
        <v>147</v>
      </c>
      <c r="AM188">
        <v>0</v>
      </c>
      <c r="AN188">
        <v>0</v>
      </c>
      <c r="AO188">
        <v>1703</v>
      </c>
      <c r="AP188">
        <v>2154</v>
      </c>
      <c r="AQ188">
        <v>0</v>
      </c>
      <c r="AR188">
        <v>0</v>
      </c>
      <c r="AS188">
        <v>6198</v>
      </c>
      <c r="AT188">
        <v>0</v>
      </c>
      <c r="AU188">
        <v>0</v>
      </c>
      <c r="AV188">
        <v>0</v>
      </c>
      <c r="AW188">
        <v>6</v>
      </c>
      <c r="AX188">
        <v>-603</v>
      </c>
      <c r="AY188">
        <v>0</v>
      </c>
      <c r="AZ188">
        <v>0</v>
      </c>
      <c r="BA188">
        <v>6906</v>
      </c>
      <c r="BB188">
        <v>0</v>
      </c>
      <c r="BC188">
        <v>0</v>
      </c>
      <c r="BD188">
        <v>1246</v>
      </c>
      <c r="BE188">
        <v>0</v>
      </c>
      <c r="BF188">
        <v>1367</v>
      </c>
      <c r="BG188">
        <v>0</v>
      </c>
      <c r="BH188">
        <v>0</v>
      </c>
      <c r="BI188">
        <v>0</v>
      </c>
      <c r="BJ188">
        <v>107</v>
      </c>
      <c r="BK188">
        <v>0</v>
      </c>
      <c r="BL188">
        <v>194</v>
      </c>
      <c r="BM188">
        <v>600</v>
      </c>
      <c r="BN188">
        <v>3036</v>
      </c>
      <c r="BO188">
        <v>28027</v>
      </c>
      <c r="BP188">
        <v>12899</v>
      </c>
      <c r="BQ188">
        <v>10826</v>
      </c>
      <c r="BR188">
        <v>7404</v>
      </c>
      <c r="BS188">
        <v>0</v>
      </c>
      <c r="BT188">
        <v>0</v>
      </c>
      <c r="BU188">
        <v>63472</v>
      </c>
      <c r="BV188">
        <v>0</v>
      </c>
      <c r="BW188">
        <v>0</v>
      </c>
      <c r="BX188">
        <v>0</v>
      </c>
      <c r="BY188">
        <v>0</v>
      </c>
      <c r="BZ188">
        <v>0</v>
      </c>
      <c r="CA188">
        <v>9</v>
      </c>
      <c r="CB188">
        <v>0</v>
      </c>
      <c r="CC188">
        <v>0</v>
      </c>
      <c r="CD188">
        <v>0</v>
      </c>
      <c r="CE188">
        <v>0</v>
      </c>
      <c r="CF188">
        <v>0</v>
      </c>
      <c r="CG188">
        <v>5384</v>
      </c>
      <c r="CH188">
        <v>0</v>
      </c>
      <c r="CI188">
        <v>3738</v>
      </c>
      <c r="CJ188">
        <v>821</v>
      </c>
      <c r="CK188">
        <v>6574</v>
      </c>
    </row>
    <row r="189" spans="1:89" x14ac:dyDescent="0.35">
      <c r="A189" t="s">
        <v>178</v>
      </c>
      <c r="B189">
        <f t="shared" si="42"/>
        <v>39</v>
      </c>
      <c r="C189">
        <f t="shared" si="43"/>
        <v>724</v>
      </c>
      <c r="D189">
        <f t="shared" si="44"/>
        <v>27456</v>
      </c>
      <c r="E189">
        <f t="shared" si="45"/>
        <v>63</v>
      </c>
      <c r="F189">
        <f t="shared" si="46"/>
        <v>0</v>
      </c>
      <c r="G189">
        <f t="shared" si="47"/>
        <v>127</v>
      </c>
      <c r="H189">
        <f t="shared" si="48"/>
        <v>0</v>
      </c>
      <c r="I189">
        <f t="shared" si="49"/>
        <v>-59</v>
      </c>
      <c r="J189">
        <f t="shared" si="50"/>
        <v>0</v>
      </c>
      <c r="K189">
        <f t="shared" si="51"/>
        <v>1337</v>
      </c>
      <c r="L189">
        <f t="shared" si="52"/>
        <v>14588</v>
      </c>
      <c r="M189">
        <f t="shared" si="53"/>
        <v>3386</v>
      </c>
      <c r="N189">
        <f t="shared" si="54"/>
        <v>6499</v>
      </c>
      <c r="O189">
        <f t="shared" si="55"/>
        <v>7814</v>
      </c>
      <c r="P189">
        <f t="shared" si="56"/>
        <v>27972</v>
      </c>
      <c r="Q189">
        <f t="shared" si="57"/>
        <v>16</v>
      </c>
      <c r="R189">
        <f t="shared" si="58"/>
        <v>0</v>
      </c>
      <c r="S189">
        <f t="shared" si="59"/>
        <v>2219</v>
      </c>
      <c r="T189">
        <f t="shared" si="60"/>
        <v>3140</v>
      </c>
      <c r="U189">
        <f t="shared" si="61"/>
        <v>13909</v>
      </c>
      <c r="V189">
        <f t="shared" si="62"/>
        <v>28219</v>
      </c>
      <c r="Z189" s="23">
        <v>13929</v>
      </c>
      <c r="AB189">
        <v>0</v>
      </c>
      <c r="AC189">
        <v>39</v>
      </c>
      <c r="AD189">
        <v>0</v>
      </c>
      <c r="AE189">
        <v>724</v>
      </c>
      <c r="AF189">
        <v>0</v>
      </c>
      <c r="AG189">
        <v>14124</v>
      </c>
      <c r="AH189">
        <v>8083</v>
      </c>
      <c r="AI189">
        <v>224</v>
      </c>
      <c r="AJ189">
        <v>1140</v>
      </c>
      <c r="AK189">
        <v>3885</v>
      </c>
      <c r="AL189">
        <v>0</v>
      </c>
      <c r="AM189">
        <v>63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127</v>
      </c>
      <c r="AT189">
        <v>0</v>
      </c>
      <c r="AU189">
        <v>0</v>
      </c>
      <c r="AV189">
        <v>0</v>
      </c>
      <c r="AW189">
        <v>0</v>
      </c>
      <c r="AX189">
        <v>-59</v>
      </c>
      <c r="AY189">
        <v>0</v>
      </c>
      <c r="AZ189">
        <v>0</v>
      </c>
      <c r="BA189">
        <v>504</v>
      </c>
      <c r="BB189">
        <v>0</v>
      </c>
      <c r="BC189">
        <v>0</v>
      </c>
      <c r="BD189">
        <v>0</v>
      </c>
      <c r="BE189">
        <v>0</v>
      </c>
      <c r="BF189">
        <v>833</v>
      </c>
      <c r="BG189">
        <v>14537</v>
      </c>
      <c r="BH189">
        <v>0</v>
      </c>
      <c r="BI189">
        <v>0</v>
      </c>
      <c r="BJ189">
        <v>51</v>
      </c>
      <c r="BK189">
        <v>0</v>
      </c>
      <c r="BL189">
        <v>0</v>
      </c>
      <c r="BM189">
        <v>0</v>
      </c>
      <c r="BN189">
        <v>3386</v>
      </c>
      <c r="BO189">
        <v>2189</v>
      </c>
      <c r="BP189">
        <v>1344</v>
      </c>
      <c r="BQ189">
        <v>2966</v>
      </c>
      <c r="BR189">
        <v>7814</v>
      </c>
      <c r="BS189">
        <v>0</v>
      </c>
      <c r="BT189">
        <v>0</v>
      </c>
      <c r="BU189">
        <v>27972</v>
      </c>
      <c r="BV189">
        <v>0</v>
      </c>
      <c r="BW189">
        <v>0</v>
      </c>
      <c r="BX189">
        <v>0</v>
      </c>
      <c r="BY189">
        <v>0</v>
      </c>
      <c r="BZ189">
        <v>0</v>
      </c>
      <c r="CA189">
        <v>16</v>
      </c>
      <c r="CB189">
        <v>0</v>
      </c>
      <c r="CC189">
        <v>0</v>
      </c>
      <c r="CD189">
        <v>0</v>
      </c>
      <c r="CE189">
        <v>0</v>
      </c>
      <c r="CF189">
        <v>0</v>
      </c>
      <c r="CG189">
        <v>2219</v>
      </c>
      <c r="CH189">
        <v>0</v>
      </c>
      <c r="CI189">
        <v>0</v>
      </c>
      <c r="CJ189">
        <v>0</v>
      </c>
      <c r="CK189">
        <v>3140</v>
      </c>
    </row>
    <row r="190" spans="1:89" x14ac:dyDescent="0.35">
      <c r="A190" t="s">
        <v>179</v>
      </c>
      <c r="B190">
        <f t="shared" si="42"/>
        <v>52</v>
      </c>
      <c r="C190">
        <f t="shared" si="43"/>
        <v>502</v>
      </c>
      <c r="D190">
        <f t="shared" si="44"/>
        <v>9317</v>
      </c>
      <c r="E190">
        <f t="shared" si="45"/>
        <v>555</v>
      </c>
      <c r="F190">
        <f t="shared" si="46"/>
        <v>428</v>
      </c>
      <c r="G190">
        <f t="shared" si="47"/>
        <v>334</v>
      </c>
      <c r="H190">
        <f t="shared" si="48"/>
        <v>0</v>
      </c>
      <c r="I190">
        <f t="shared" si="49"/>
        <v>0</v>
      </c>
      <c r="J190">
        <f t="shared" si="50"/>
        <v>0</v>
      </c>
      <c r="K190">
        <f t="shared" si="51"/>
        <v>2118</v>
      </c>
      <c r="L190">
        <f t="shared" si="52"/>
        <v>5557</v>
      </c>
      <c r="M190">
        <f t="shared" si="53"/>
        <v>1009</v>
      </c>
      <c r="N190">
        <f t="shared" si="54"/>
        <v>8624</v>
      </c>
      <c r="O190">
        <f t="shared" si="55"/>
        <v>7144</v>
      </c>
      <c r="P190">
        <f t="shared" si="56"/>
        <v>545</v>
      </c>
      <c r="Q190">
        <f t="shared" si="57"/>
        <v>0</v>
      </c>
      <c r="R190">
        <f t="shared" si="58"/>
        <v>0</v>
      </c>
      <c r="S190">
        <f t="shared" si="59"/>
        <v>795</v>
      </c>
      <c r="T190">
        <f t="shared" si="60"/>
        <v>2766</v>
      </c>
      <c r="U190">
        <f t="shared" si="61"/>
        <v>-5340</v>
      </c>
      <c r="V190">
        <f t="shared" si="62"/>
        <v>9871</v>
      </c>
      <c r="Z190" s="23">
        <v>8043</v>
      </c>
      <c r="AB190">
        <v>0</v>
      </c>
      <c r="AC190">
        <v>14</v>
      </c>
      <c r="AD190">
        <v>38</v>
      </c>
      <c r="AE190">
        <v>502</v>
      </c>
      <c r="AF190">
        <v>385</v>
      </c>
      <c r="AG190">
        <v>1379</v>
      </c>
      <c r="AH190">
        <v>4542</v>
      </c>
      <c r="AI190">
        <v>92</v>
      </c>
      <c r="AJ190">
        <v>114</v>
      </c>
      <c r="AK190">
        <v>2805</v>
      </c>
      <c r="AL190">
        <v>555</v>
      </c>
      <c r="AM190">
        <v>0</v>
      </c>
      <c r="AN190">
        <v>0</v>
      </c>
      <c r="AO190">
        <v>0</v>
      </c>
      <c r="AP190">
        <v>428</v>
      </c>
      <c r="AQ190">
        <v>0</v>
      </c>
      <c r="AR190">
        <v>0</v>
      </c>
      <c r="AS190">
        <v>334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1370</v>
      </c>
      <c r="BB190">
        <v>0</v>
      </c>
      <c r="BC190">
        <v>0</v>
      </c>
      <c r="BD190">
        <v>0</v>
      </c>
      <c r="BE190">
        <v>0</v>
      </c>
      <c r="BF190">
        <v>748</v>
      </c>
      <c r="BG190">
        <v>5330</v>
      </c>
      <c r="BH190">
        <v>0</v>
      </c>
      <c r="BI190">
        <v>0</v>
      </c>
      <c r="BJ190">
        <v>227</v>
      </c>
      <c r="BK190">
        <v>0</v>
      </c>
      <c r="BL190">
        <v>270</v>
      </c>
      <c r="BM190">
        <v>0</v>
      </c>
      <c r="BN190">
        <v>739</v>
      </c>
      <c r="BO190">
        <v>4177</v>
      </c>
      <c r="BP190">
        <v>2701</v>
      </c>
      <c r="BQ190">
        <v>1746</v>
      </c>
      <c r="BR190">
        <v>7144</v>
      </c>
      <c r="BS190">
        <v>0</v>
      </c>
      <c r="BT190">
        <v>0</v>
      </c>
      <c r="BU190">
        <v>545</v>
      </c>
      <c r="BV190">
        <v>0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795</v>
      </c>
      <c r="CH190">
        <v>0</v>
      </c>
      <c r="CI190">
        <v>815</v>
      </c>
      <c r="CJ190">
        <v>607</v>
      </c>
      <c r="CK190">
        <v>1344</v>
      </c>
    </row>
    <row r="191" spans="1:89" x14ac:dyDescent="0.35">
      <c r="A191" t="s">
        <v>356</v>
      </c>
      <c r="B191">
        <f t="shared" si="42"/>
        <v>56</v>
      </c>
      <c r="C191">
        <f t="shared" si="43"/>
        <v>4199</v>
      </c>
      <c r="D191">
        <f t="shared" si="44"/>
        <v>53300</v>
      </c>
      <c r="E191">
        <f t="shared" si="45"/>
        <v>106</v>
      </c>
      <c r="F191">
        <f t="shared" si="46"/>
        <v>0</v>
      </c>
      <c r="G191">
        <f t="shared" si="47"/>
        <v>822</v>
      </c>
      <c r="H191">
        <f t="shared" si="48"/>
        <v>0</v>
      </c>
      <c r="I191">
        <f t="shared" si="49"/>
        <v>2365</v>
      </c>
      <c r="J191">
        <f t="shared" si="50"/>
        <v>0</v>
      </c>
      <c r="K191">
        <f t="shared" si="51"/>
        <v>2410</v>
      </c>
      <c r="L191">
        <f t="shared" si="52"/>
        <v>-911</v>
      </c>
      <c r="M191">
        <f t="shared" si="53"/>
        <v>7691</v>
      </c>
      <c r="N191">
        <f t="shared" si="54"/>
        <v>42047</v>
      </c>
      <c r="O191">
        <f t="shared" si="55"/>
        <v>4303</v>
      </c>
      <c r="P191">
        <f t="shared" si="56"/>
        <v>15040</v>
      </c>
      <c r="Q191">
        <f t="shared" si="57"/>
        <v>3</v>
      </c>
      <c r="R191">
        <f t="shared" si="58"/>
        <v>-69</v>
      </c>
      <c r="S191">
        <f t="shared" si="59"/>
        <v>4498</v>
      </c>
      <c r="T191">
        <f t="shared" si="60"/>
        <v>4217</v>
      </c>
      <c r="U191">
        <f t="shared" si="61"/>
        <v>13677</v>
      </c>
      <c r="V191">
        <f t="shared" si="62"/>
        <v>57555</v>
      </c>
      <c r="Z191" s="23">
        <v>25448</v>
      </c>
      <c r="AB191">
        <v>0</v>
      </c>
      <c r="AC191">
        <v>0</v>
      </c>
      <c r="AD191">
        <v>56</v>
      </c>
      <c r="AE191">
        <v>4199</v>
      </c>
      <c r="AF191">
        <v>0</v>
      </c>
      <c r="AG191">
        <v>25163</v>
      </c>
      <c r="AH191">
        <v>24324</v>
      </c>
      <c r="AI191">
        <v>5</v>
      </c>
      <c r="AJ191">
        <v>587</v>
      </c>
      <c r="AK191">
        <v>3221</v>
      </c>
      <c r="AL191">
        <v>106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822</v>
      </c>
      <c r="AT191">
        <v>0</v>
      </c>
      <c r="AU191">
        <v>0</v>
      </c>
      <c r="AV191">
        <v>0</v>
      </c>
      <c r="AW191">
        <v>0</v>
      </c>
      <c r="AX191">
        <v>2365</v>
      </c>
      <c r="AY191">
        <v>0</v>
      </c>
      <c r="AZ191">
        <v>0</v>
      </c>
      <c r="BA191">
        <v>972</v>
      </c>
      <c r="BB191">
        <v>0</v>
      </c>
      <c r="BC191">
        <v>0</v>
      </c>
      <c r="BD191">
        <v>0</v>
      </c>
      <c r="BE191">
        <v>0</v>
      </c>
      <c r="BF191">
        <v>1438</v>
      </c>
      <c r="BG191">
        <v>0</v>
      </c>
      <c r="BH191">
        <v>0</v>
      </c>
      <c r="BI191">
        <v>970</v>
      </c>
      <c r="BJ191">
        <v>-1881</v>
      </c>
      <c r="BK191">
        <v>0</v>
      </c>
      <c r="BL191">
        <v>0</v>
      </c>
      <c r="BM191">
        <v>0</v>
      </c>
      <c r="BN191">
        <v>7691</v>
      </c>
      <c r="BO191">
        <v>14712</v>
      </c>
      <c r="BP191">
        <v>19631</v>
      </c>
      <c r="BQ191">
        <v>7704</v>
      </c>
      <c r="BR191">
        <v>4303</v>
      </c>
      <c r="BS191">
        <v>0</v>
      </c>
      <c r="BT191">
        <v>0</v>
      </c>
      <c r="BU191">
        <v>15040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3</v>
      </c>
      <c r="CB191">
        <v>0</v>
      </c>
      <c r="CC191">
        <v>0</v>
      </c>
      <c r="CD191">
        <v>0</v>
      </c>
      <c r="CE191">
        <v>0</v>
      </c>
      <c r="CF191">
        <v>-69</v>
      </c>
      <c r="CG191">
        <v>4498</v>
      </c>
      <c r="CH191">
        <v>0</v>
      </c>
      <c r="CI191">
        <v>0</v>
      </c>
      <c r="CJ191">
        <v>1676</v>
      </c>
      <c r="CK191">
        <v>2541</v>
      </c>
    </row>
    <row r="192" spans="1:89" x14ac:dyDescent="0.35">
      <c r="A192" t="s">
        <v>180</v>
      </c>
      <c r="B192">
        <f t="shared" si="42"/>
        <v>0</v>
      </c>
      <c r="C192">
        <f t="shared" si="43"/>
        <v>1402</v>
      </c>
      <c r="D192">
        <f t="shared" si="44"/>
        <v>15669</v>
      </c>
      <c r="E192">
        <f t="shared" si="45"/>
        <v>205</v>
      </c>
      <c r="F192">
        <f t="shared" si="46"/>
        <v>595</v>
      </c>
      <c r="G192">
        <f t="shared" si="47"/>
        <v>3</v>
      </c>
      <c r="H192">
        <f t="shared" si="48"/>
        <v>17</v>
      </c>
      <c r="I192">
        <f t="shared" si="49"/>
        <v>3433</v>
      </c>
      <c r="J192">
        <f t="shared" si="50"/>
        <v>3</v>
      </c>
      <c r="K192">
        <f t="shared" si="51"/>
        <v>6780</v>
      </c>
      <c r="L192">
        <f t="shared" si="52"/>
        <v>34413</v>
      </c>
      <c r="M192">
        <f t="shared" si="53"/>
        <v>21</v>
      </c>
      <c r="N192">
        <f t="shared" si="54"/>
        <v>31325</v>
      </c>
      <c r="O192">
        <f t="shared" si="55"/>
        <v>22929</v>
      </c>
      <c r="P192">
        <f t="shared" si="56"/>
        <v>0</v>
      </c>
      <c r="Q192">
        <f t="shared" si="57"/>
        <v>18</v>
      </c>
      <c r="R192">
        <f t="shared" si="58"/>
        <v>0</v>
      </c>
      <c r="S192">
        <f t="shared" si="59"/>
        <v>6393</v>
      </c>
      <c r="T192">
        <f t="shared" si="60"/>
        <v>1874</v>
      </c>
      <c r="U192">
        <f t="shared" si="61"/>
        <v>-33544</v>
      </c>
      <c r="V192">
        <f t="shared" si="62"/>
        <v>17071</v>
      </c>
      <c r="Z192" s="23">
        <v>17499</v>
      </c>
      <c r="AB192">
        <v>0</v>
      </c>
      <c r="AC192">
        <v>0</v>
      </c>
      <c r="AD192">
        <v>0</v>
      </c>
      <c r="AE192">
        <v>1402</v>
      </c>
      <c r="AF192">
        <v>0</v>
      </c>
      <c r="AG192">
        <v>10113</v>
      </c>
      <c r="AH192">
        <v>3721</v>
      </c>
      <c r="AI192">
        <v>0</v>
      </c>
      <c r="AJ192">
        <v>185</v>
      </c>
      <c r="AK192">
        <v>1650</v>
      </c>
      <c r="AL192">
        <v>205</v>
      </c>
      <c r="AM192">
        <v>0</v>
      </c>
      <c r="AN192">
        <v>0</v>
      </c>
      <c r="AO192">
        <v>0</v>
      </c>
      <c r="AP192">
        <v>595</v>
      </c>
      <c r="AQ192">
        <v>0</v>
      </c>
      <c r="AR192">
        <v>0</v>
      </c>
      <c r="AS192">
        <v>3</v>
      </c>
      <c r="AT192">
        <v>0</v>
      </c>
      <c r="AU192">
        <v>0</v>
      </c>
      <c r="AV192">
        <v>17</v>
      </c>
      <c r="AW192">
        <v>0</v>
      </c>
      <c r="AX192">
        <v>3433</v>
      </c>
      <c r="AY192">
        <v>3</v>
      </c>
      <c r="AZ192">
        <v>0</v>
      </c>
      <c r="BA192">
        <v>3955</v>
      </c>
      <c r="BB192">
        <v>0</v>
      </c>
      <c r="BC192">
        <v>0</v>
      </c>
      <c r="BD192">
        <v>0</v>
      </c>
      <c r="BE192">
        <v>0</v>
      </c>
      <c r="BF192">
        <v>2825</v>
      </c>
      <c r="BG192">
        <v>0</v>
      </c>
      <c r="BH192">
        <v>0</v>
      </c>
      <c r="BI192">
        <v>0</v>
      </c>
      <c r="BJ192">
        <v>34413</v>
      </c>
      <c r="BK192">
        <v>0</v>
      </c>
      <c r="BL192">
        <v>-1</v>
      </c>
      <c r="BM192">
        <v>0</v>
      </c>
      <c r="BN192">
        <v>22</v>
      </c>
      <c r="BO192">
        <v>17124</v>
      </c>
      <c r="BP192">
        <v>11033</v>
      </c>
      <c r="BQ192">
        <v>3168</v>
      </c>
      <c r="BR192">
        <v>22929</v>
      </c>
      <c r="BS192">
        <v>0</v>
      </c>
      <c r="BT192">
        <v>0</v>
      </c>
      <c r="BU192">
        <v>0</v>
      </c>
      <c r="BV192">
        <v>0</v>
      </c>
      <c r="BW192">
        <v>0</v>
      </c>
      <c r="BX192">
        <v>0</v>
      </c>
      <c r="BY192">
        <v>0</v>
      </c>
      <c r="BZ192">
        <v>0</v>
      </c>
      <c r="CA192">
        <v>18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6393</v>
      </c>
      <c r="CH192">
        <v>0</v>
      </c>
      <c r="CI192">
        <v>0</v>
      </c>
      <c r="CJ192">
        <v>0</v>
      </c>
      <c r="CK192">
        <v>1874</v>
      </c>
    </row>
    <row r="193" spans="1:89" x14ac:dyDescent="0.35">
      <c r="A193" t="s">
        <v>181</v>
      </c>
      <c r="B193">
        <f t="shared" si="42"/>
        <v>175</v>
      </c>
      <c r="C193">
        <f t="shared" si="43"/>
        <v>34127</v>
      </c>
      <c r="D193">
        <f t="shared" si="44"/>
        <v>209105</v>
      </c>
      <c r="E193">
        <f t="shared" si="45"/>
        <v>11549</v>
      </c>
      <c r="F193">
        <f t="shared" si="46"/>
        <v>0</v>
      </c>
      <c r="G193">
        <f t="shared" si="47"/>
        <v>8216</v>
      </c>
      <c r="H193">
        <f t="shared" si="48"/>
        <v>0</v>
      </c>
      <c r="I193">
        <f t="shared" si="49"/>
        <v>15009</v>
      </c>
      <c r="J193">
        <f t="shared" si="50"/>
        <v>0</v>
      </c>
      <c r="K193">
        <f t="shared" si="51"/>
        <v>54870</v>
      </c>
      <c r="L193">
        <f t="shared" si="52"/>
        <v>22125</v>
      </c>
      <c r="M193">
        <f t="shared" si="53"/>
        <v>4886</v>
      </c>
      <c r="N193">
        <f t="shared" si="54"/>
        <v>105458</v>
      </c>
      <c r="O193">
        <f t="shared" si="55"/>
        <v>36725</v>
      </c>
      <c r="P193">
        <f t="shared" si="56"/>
        <v>171000</v>
      </c>
      <c r="Q193">
        <f t="shared" si="57"/>
        <v>496</v>
      </c>
      <c r="R193">
        <f t="shared" si="58"/>
        <v>0</v>
      </c>
      <c r="S193">
        <f t="shared" si="59"/>
        <v>26194</v>
      </c>
      <c r="T193">
        <f t="shared" si="60"/>
        <v>20188</v>
      </c>
      <c r="U193">
        <f t="shared" si="61"/>
        <v>127781</v>
      </c>
      <c r="V193">
        <f t="shared" si="62"/>
        <v>243407</v>
      </c>
      <c r="Z193" s="23">
        <v>65426</v>
      </c>
      <c r="AB193">
        <v>0</v>
      </c>
      <c r="AC193">
        <v>4</v>
      </c>
      <c r="AD193">
        <v>171</v>
      </c>
      <c r="AE193">
        <v>34127</v>
      </c>
      <c r="AF193">
        <v>0</v>
      </c>
      <c r="AG193">
        <v>128049</v>
      </c>
      <c r="AH193">
        <v>46152</v>
      </c>
      <c r="AI193">
        <v>1047</v>
      </c>
      <c r="AJ193">
        <v>19077</v>
      </c>
      <c r="AK193">
        <v>14780</v>
      </c>
      <c r="AL193">
        <v>11282</v>
      </c>
      <c r="AM193">
        <v>0</v>
      </c>
      <c r="AN193">
        <v>267</v>
      </c>
      <c r="AO193">
        <v>0</v>
      </c>
      <c r="AP193">
        <v>0</v>
      </c>
      <c r="AQ193">
        <v>0</v>
      </c>
      <c r="AR193">
        <v>0</v>
      </c>
      <c r="AS193">
        <v>8216</v>
      </c>
      <c r="AT193">
        <v>0</v>
      </c>
      <c r="AU193">
        <v>0</v>
      </c>
      <c r="AV193">
        <v>0</v>
      </c>
      <c r="AW193">
        <v>0</v>
      </c>
      <c r="AX193">
        <v>15009</v>
      </c>
      <c r="AY193">
        <v>0</v>
      </c>
      <c r="AZ193">
        <v>0</v>
      </c>
      <c r="BA193">
        <v>13320</v>
      </c>
      <c r="BB193">
        <v>21600</v>
      </c>
      <c r="BC193">
        <v>0</v>
      </c>
      <c r="BD193">
        <v>29802</v>
      </c>
      <c r="BE193">
        <v>336</v>
      </c>
      <c r="BF193">
        <v>11412</v>
      </c>
      <c r="BG193">
        <v>0</v>
      </c>
      <c r="BH193">
        <v>0</v>
      </c>
      <c r="BI193">
        <v>0</v>
      </c>
      <c r="BJ193">
        <v>525</v>
      </c>
      <c r="BK193">
        <v>0</v>
      </c>
      <c r="BL193">
        <v>4644</v>
      </c>
      <c r="BM193">
        <v>0</v>
      </c>
      <c r="BN193">
        <v>242</v>
      </c>
      <c r="BO193">
        <v>46242</v>
      </c>
      <c r="BP193">
        <v>50174</v>
      </c>
      <c r="BQ193">
        <v>9042</v>
      </c>
      <c r="BR193">
        <v>36725</v>
      </c>
      <c r="BS193">
        <v>0</v>
      </c>
      <c r="BT193">
        <v>0</v>
      </c>
      <c r="BU193">
        <v>156000</v>
      </c>
      <c r="BV193">
        <v>0</v>
      </c>
      <c r="BW193">
        <v>15000</v>
      </c>
      <c r="BX193">
        <v>0</v>
      </c>
      <c r="BY193">
        <v>0</v>
      </c>
      <c r="BZ193">
        <v>0</v>
      </c>
      <c r="CA193">
        <v>496</v>
      </c>
      <c r="CB193">
        <v>0</v>
      </c>
      <c r="CC193">
        <v>0</v>
      </c>
      <c r="CD193">
        <v>0</v>
      </c>
      <c r="CE193">
        <v>0</v>
      </c>
      <c r="CF193">
        <v>0</v>
      </c>
      <c r="CG193">
        <v>26194</v>
      </c>
      <c r="CH193">
        <v>105</v>
      </c>
      <c r="CI193">
        <v>8652</v>
      </c>
      <c r="CJ193">
        <v>5112</v>
      </c>
      <c r="CK193">
        <v>6319</v>
      </c>
    </row>
    <row r="194" spans="1:89" x14ac:dyDescent="0.35">
      <c r="A194" t="s">
        <v>182</v>
      </c>
      <c r="B194">
        <f t="shared" si="42"/>
        <v>1795</v>
      </c>
      <c r="C194">
        <f t="shared" si="43"/>
        <v>12173</v>
      </c>
      <c r="D194">
        <f t="shared" si="44"/>
        <v>76460</v>
      </c>
      <c r="E194">
        <f t="shared" si="45"/>
        <v>411</v>
      </c>
      <c r="F194">
        <f t="shared" si="46"/>
        <v>0</v>
      </c>
      <c r="G194">
        <f t="shared" si="47"/>
        <v>4442</v>
      </c>
      <c r="H194">
        <f t="shared" si="48"/>
        <v>0</v>
      </c>
      <c r="I194">
        <f t="shared" si="49"/>
        <v>8974</v>
      </c>
      <c r="J194">
        <f t="shared" si="50"/>
        <v>2</v>
      </c>
      <c r="K194">
        <f t="shared" si="51"/>
        <v>21293</v>
      </c>
      <c r="L194">
        <f t="shared" si="52"/>
        <v>212</v>
      </c>
      <c r="M194">
        <f t="shared" si="53"/>
        <v>3025</v>
      </c>
      <c r="N194">
        <f t="shared" si="54"/>
        <v>65580</v>
      </c>
      <c r="O194">
        <f t="shared" si="55"/>
        <v>25631</v>
      </c>
      <c r="P194">
        <f t="shared" si="56"/>
        <v>30686</v>
      </c>
      <c r="Q194">
        <f t="shared" si="57"/>
        <v>10</v>
      </c>
      <c r="R194">
        <f t="shared" si="58"/>
        <v>0</v>
      </c>
      <c r="S194">
        <f t="shared" si="59"/>
        <v>4008</v>
      </c>
      <c r="T194">
        <f t="shared" si="60"/>
        <v>2871</v>
      </c>
      <c r="U194">
        <f t="shared" si="61"/>
        <v>8603</v>
      </c>
      <c r="V194">
        <f t="shared" si="62"/>
        <v>90428</v>
      </c>
      <c r="Z194" s="23">
        <v>29463</v>
      </c>
      <c r="AB194">
        <v>0</v>
      </c>
      <c r="AC194">
        <v>1795</v>
      </c>
      <c r="AD194">
        <v>0</v>
      </c>
      <c r="AE194">
        <v>12173</v>
      </c>
      <c r="AF194">
        <v>0</v>
      </c>
      <c r="AG194">
        <v>45818</v>
      </c>
      <c r="AH194">
        <v>27907</v>
      </c>
      <c r="AI194">
        <v>407</v>
      </c>
      <c r="AJ194">
        <v>1086</v>
      </c>
      <c r="AK194">
        <v>1242</v>
      </c>
      <c r="AL194">
        <v>411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4442</v>
      </c>
      <c r="AT194">
        <v>0</v>
      </c>
      <c r="AU194">
        <v>0</v>
      </c>
      <c r="AV194">
        <v>0</v>
      </c>
      <c r="AW194">
        <v>2</v>
      </c>
      <c r="AX194">
        <v>8974</v>
      </c>
      <c r="AY194">
        <v>0</v>
      </c>
      <c r="AZ194">
        <v>0</v>
      </c>
      <c r="BA194">
        <v>828</v>
      </c>
      <c r="BB194">
        <v>0</v>
      </c>
      <c r="BC194">
        <v>0</v>
      </c>
      <c r="BD194">
        <v>13807</v>
      </c>
      <c r="BE194">
        <v>0</v>
      </c>
      <c r="BF194">
        <v>6658</v>
      </c>
      <c r="BG194">
        <v>0</v>
      </c>
      <c r="BH194">
        <v>0</v>
      </c>
      <c r="BI194">
        <v>0</v>
      </c>
      <c r="BJ194">
        <v>212</v>
      </c>
      <c r="BK194">
        <v>0</v>
      </c>
      <c r="BL194">
        <v>0</v>
      </c>
      <c r="BM194">
        <v>0</v>
      </c>
      <c r="BN194">
        <v>3025</v>
      </c>
      <c r="BO194">
        <v>23162</v>
      </c>
      <c r="BP194">
        <v>42418</v>
      </c>
      <c r="BQ194">
        <v>0</v>
      </c>
      <c r="BR194">
        <v>25631</v>
      </c>
      <c r="BS194">
        <v>0</v>
      </c>
      <c r="BT194">
        <v>0</v>
      </c>
      <c r="BU194">
        <v>30686</v>
      </c>
      <c r="BV194">
        <v>0</v>
      </c>
      <c r="BW194">
        <v>0</v>
      </c>
      <c r="BX194">
        <v>0</v>
      </c>
      <c r="BY194">
        <v>0</v>
      </c>
      <c r="BZ194">
        <v>0</v>
      </c>
      <c r="CA194">
        <v>10</v>
      </c>
      <c r="CB194">
        <v>0</v>
      </c>
      <c r="CC194">
        <v>0</v>
      </c>
      <c r="CD194">
        <v>0</v>
      </c>
      <c r="CE194">
        <v>0</v>
      </c>
      <c r="CF194">
        <v>0</v>
      </c>
      <c r="CG194">
        <v>4008</v>
      </c>
      <c r="CH194">
        <v>0</v>
      </c>
      <c r="CI194">
        <v>0</v>
      </c>
      <c r="CJ194">
        <v>0</v>
      </c>
      <c r="CK194">
        <v>2871</v>
      </c>
    </row>
    <row r="195" spans="1:89" x14ac:dyDescent="0.35">
      <c r="A195" t="s">
        <v>183</v>
      </c>
      <c r="B195">
        <f t="shared" ref="B195:B258" si="63">SUM(AB195:AD195)</f>
        <v>533</v>
      </c>
      <c r="C195">
        <f t="shared" ref="C195:C258" si="64">AE195</f>
        <v>7604</v>
      </c>
      <c r="D195">
        <f t="shared" ref="D195:D258" si="65">SUM(AF195:AK195)</f>
        <v>111609</v>
      </c>
      <c r="E195">
        <f t="shared" ref="E195:E258" si="66">SUM(AL195:AN195)</f>
        <v>107</v>
      </c>
      <c r="F195">
        <f t="shared" ref="F195:F258" si="67">SUM(AO195:AQ195)</f>
        <v>0</v>
      </c>
      <c r="G195">
        <f t="shared" ref="G195:G258" si="68">SUM(AR195:AS195)</f>
        <v>3575</v>
      </c>
      <c r="H195">
        <f t="shared" ref="H195:H258" si="69">SUM(AT195:AV195)</f>
        <v>0</v>
      </c>
      <c r="I195">
        <f t="shared" ref="I195:I258" si="70">AX195</f>
        <v>31233</v>
      </c>
      <c r="J195">
        <f t="shared" ref="J195:J258" si="71">SUM(AW195,AY195,AZ195)</f>
        <v>30</v>
      </c>
      <c r="K195">
        <f t="shared" ref="K195:K258" si="72">SUM(BA195,BD195:BF195)</f>
        <v>12132</v>
      </c>
      <c r="L195">
        <f t="shared" ref="L195:L258" si="73">SUM(BB195,BC195,BG195,BH195,BI195,BJ195)</f>
        <v>14</v>
      </c>
      <c r="M195">
        <f t="shared" ref="M195:M258" si="74">SUM(BK195:BN195)</f>
        <v>3840</v>
      </c>
      <c r="N195">
        <f t="shared" ref="N195:N258" si="75">SUM(BO195:BQ195)</f>
        <v>71590</v>
      </c>
      <c r="O195">
        <f t="shared" ref="O195:O258" si="76">BR195</f>
        <v>19863</v>
      </c>
      <c r="P195">
        <f t="shared" ref="P195:P258" si="77">SUM(BS195:BY195,CB195)</f>
        <v>58428</v>
      </c>
      <c r="Q195">
        <f t="shared" ref="Q195:Q258" si="78">SUM(BZ195:CA195)</f>
        <v>10</v>
      </c>
      <c r="R195">
        <f t="shared" ref="R195:R258" si="79">SUM(CC195:CF195)</f>
        <v>675</v>
      </c>
      <c r="S195">
        <f t="shared" ref="S195:S258" si="80">CG195</f>
        <v>7185</v>
      </c>
      <c r="T195">
        <f t="shared" ref="T195:T258" si="81">SUM(CH195:CK195)</f>
        <v>12924</v>
      </c>
      <c r="U195">
        <f t="shared" ref="U195:U258" si="82">SUM(SUM(P195:T195),-SUM(F195,G195,H195,K195,L195,M195))</f>
        <v>59661</v>
      </c>
      <c r="V195">
        <f t="shared" ref="V195:V258" si="83">SUM(B195:D195)</f>
        <v>119746</v>
      </c>
      <c r="Z195" s="23">
        <v>44975</v>
      </c>
      <c r="AB195">
        <v>0</v>
      </c>
      <c r="AC195">
        <v>0</v>
      </c>
      <c r="AD195">
        <v>533</v>
      </c>
      <c r="AE195">
        <v>7604</v>
      </c>
      <c r="AF195">
        <v>57</v>
      </c>
      <c r="AG195">
        <v>57031</v>
      </c>
      <c r="AH195">
        <v>42795</v>
      </c>
      <c r="AI195">
        <v>481</v>
      </c>
      <c r="AJ195">
        <v>4083</v>
      </c>
      <c r="AK195">
        <v>7162</v>
      </c>
      <c r="AL195">
        <v>107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3575</v>
      </c>
      <c r="AT195">
        <v>0</v>
      </c>
      <c r="AU195">
        <v>0</v>
      </c>
      <c r="AV195">
        <v>0</v>
      </c>
      <c r="AW195">
        <v>0</v>
      </c>
      <c r="AX195">
        <v>31233</v>
      </c>
      <c r="AY195">
        <v>30</v>
      </c>
      <c r="AZ195">
        <v>0</v>
      </c>
      <c r="BA195">
        <v>8715</v>
      </c>
      <c r="BB195">
        <v>0</v>
      </c>
      <c r="BC195">
        <v>0</v>
      </c>
      <c r="BD195">
        <v>29</v>
      </c>
      <c r="BE195">
        <v>0</v>
      </c>
      <c r="BF195">
        <v>3388</v>
      </c>
      <c r="BG195">
        <v>0</v>
      </c>
      <c r="BH195">
        <v>0</v>
      </c>
      <c r="BI195">
        <v>0</v>
      </c>
      <c r="BJ195">
        <v>14</v>
      </c>
      <c r="BK195">
        <v>0</v>
      </c>
      <c r="BL195">
        <v>236</v>
      </c>
      <c r="BM195">
        <v>162</v>
      </c>
      <c r="BN195">
        <v>3442</v>
      </c>
      <c r="BO195">
        <v>9770</v>
      </c>
      <c r="BP195">
        <v>51391</v>
      </c>
      <c r="BQ195">
        <v>10429</v>
      </c>
      <c r="BR195">
        <v>19863</v>
      </c>
      <c r="BS195">
        <v>0</v>
      </c>
      <c r="BT195">
        <v>0</v>
      </c>
      <c r="BU195">
        <v>57928</v>
      </c>
      <c r="BV195">
        <v>0</v>
      </c>
      <c r="BW195">
        <v>0</v>
      </c>
      <c r="BX195">
        <v>0</v>
      </c>
      <c r="BY195">
        <v>500</v>
      </c>
      <c r="BZ195">
        <v>0</v>
      </c>
      <c r="CA195">
        <v>10</v>
      </c>
      <c r="CB195">
        <v>0</v>
      </c>
      <c r="CC195">
        <v>0</v>
      </c>
      <c r="CD195">
        <v>0</v>
      </c>
      <c r="CE195">
        <v>0</v>
      </c>
      <c r="CF195">
        <v>675</v>
      </c>
      <c r="CG195">
        <v>7185</v>
      </c>
      <c r="CH195">
        <v>0</v>
      </c>
      <c r="CI195">
        <v>2760</v>
      </c>
      <c r="CJ195">
        <v>2216</v>
      </c>
      <c r="CK195">
        <v>7948</v>
      </c>
    </row>
    <row r="196" spans="1:89" x14ac:dyDescent="0.35">
      <c r="A196" t="s">
        <v>184</v>
      </c>
      <c r="B196">
        <f t="shared" si="63"/>
        <v>19607</v>
      </c>
      <c r="C196">
        <f t="shared" si="64"/>
        <v>59195</v>
      </c>
      <c r="D196">
        <f t="shared" si="65"/>
        <v>356267</v>
      </c>
      <c r="E196">
        <f t="shared" si="66"/>
        <v>9052</v>
      </c>
      <c r="F196">
        <f t="shared" si="67"/>
        <v>18834</v>
      </c>
      <c r="G196">
        <f t="shared" si="68"/>
        <v>20776</v>
      </c>
      <c r="H196">
        <f t="shared" si="69"/>
        <v>0</v>
      </c>
      <c r="I196">
        <f t="shared" si="70"/>
        <v>177875</v>
      </c>
      <c r="J196">
        <f t="shared" si="71"/>
        <v>177</v>
      </c>
      <c r="K196">
        <f t="shared" si="72"/>
        <v>63458</v>
      </c>
      <c r="L196">
        <f t="shared" si="73"/>
        <v>708</v>
      </c>
      <c r="M196">
        <f t="shared" si="74"/>
        <v>19320</v>
      </c>
      <c r="N196">
        <f t="shared" si="75"/>
        <v>138469</v>
      </c>
      <c r="O196">
        <f t="shared" si="76"/>
        <v>35297</v>
      </c>
      <c r="P196">
        <f t="shared" si="77"/>
        <v>443310</v>
      </c>
      <c r="Q196">
        <f t="shared" si="78"/>
        <v>286</v>
      </c>
      <c r="R196">
        <f t="shared" si="79"/>
        <v>15000</v>
      </c>
      <c r="S196">
        <f t="shared" si="80"/>
        <v>27535</v>
      </c>
      <c r="T196">
        <f t="shared" si="81"/>
        <v>85375</v>
      </c>
      <c r="U196">
        <f t="shared" si="82"/>
        <v>448410</v>
      </c>
      <c r="V196">
        <f t="shared" si="83"/>
        <v>435069</v>
      </c>
      <c r="Z196" s="23">
        <v>182480</v>
      </c>
      <c r="AB196">
        <v>4</v>
      </c>
      <c r="AC196">
        <v>228</v>
      </c>
      <c r="AD196">
        <v>19375</v>
      </c>
      <c r="AE196">
        <v>59195</v>
      </c>
      <c r="AF196">
        <v>944</v>
      </c>
      <c r="AG196">
        <v>183425</v>
      </c>
      <c r="AH196">
        <v>158865</v>
      </c>
      <c r="AI196">
        <v>662</v>
      </c>
      <c r="AJ196">
        <v>2793</v>
      </c>
      <c r="AK196">
        <v>9578</v>
      </c>
      <c r="AL196">
        <v>9052</v>
      </c>
      <c r="AM196">
        <v>0</v>
      </c>
      <c r="AN196">
        <v>0</v>
      </c>
      <c r="AO196">
        <v>15534</v>
      </c>
      <c r="AP196">
        <v>3300</v>
      </c>
      <c r="AQ196">
        <v>0</v>
      </c>
      <c r="AR196">
        <v>0</v>
      </c>
      <c r="AS196">
        <v>20776</v>
      </c>
      <c r="AT196">
        <v>0</v>
      </c>
      <c r="AU196">
        <v>0</v>
      </c>
      <c r="AV196">
        <v>0</v>
      </c>
      <c r="AW196">
        <v>67</v>
      </c>
      <c r="AX196">
        <v>177875</v>
      </c>
      <c r="AY196">
        <v>110</v>
      </c>
      <c r="AZ196">
        <v>0</v>
      </c>
      <c r="BA196">
        <v>38863</v>
      </c>
      <c r="BB196">
        <v>0</v>
      </c>
      <c r="BC196">
        <v>0</v>
      </c>
      <c r="BD196">
        <v>17000</v>
      </c>
      <c r="BE196">
        <v>-12400</v>
      </c>
      <c r="BF196">
        <v>19995</v>
      </c>
      <c r="BG196">
        <v>0</v>
      </c>
      <c r="BH196">
        <v>0</v>
      </c>
      <c r="BI196">
        <v>0</v>
      </c>
      <c r="BJ196">
        <v>708</v>
      </c>
      <c r="BK196">
        <v>0</v>
      </c>
      <c r="BL196">
        <v>0</v>
      </c>
      <c r="BM196">
        <v>0</v>
      </c>
      <c r="BN196">
        <v>19320</v>
      </c>
      <c r="BO196">
        <v>174732</v>
      </c>
      <c r="BP196">
        <v>21433</v>
      </c>
      <c r="BQ196">
        <v>-57696</v>
      </c>
      <c r="BR196">
        <v>35297</v>
      </c>
      <c r="BS196">
        <v>88000</v>
      </c>
      <c r="BT196">
        <v>10024</v>
      </c>
      <c r="BU196">
        <v>280286</v>
      </c>
      <c r="BV196">
        <v>0</v>
      </c>
      <c r="BW196">
        <v>65000</v>
      </c>
      <c r="BX196">
        <v>0</v>
      </c>
      <c r="BY196">
        <v>0</v>
      </c>
      <c r="BZ196">
        <v>0</v>
      </c>
      <c r="CA196">
        <v>286</v>
      </c>
      <c r="CB196">
        <v>0</v>
      </c>
      <c r="CC196">
        <v>0</v>
      </c>
      <c r="CD196">
        <v>0</v>
      </c>
      <c r="CE196">
        <v>15000</v>
      </c>
      <c r="CF196">
        <v>0</v>
      </c>
      <c r="CG196">
        <v>27535</v>
      </c>
      <c r="CH196">
        <v>0</v>
      </c>
      <c r="CI196">
        <v>52588</v>
      </c>
      <c r="CJ196">
        <v>4867</v>
      </c>
      <c r="CK196">
        <v>27920</v>
      </c>
    </row>
    <row r="197" spans="1:89" x14ac:dyDescent="0.35">
      <c r="A197" t="s">
        <v>185</v>
      </c>
      <c r="B197">
        <f t="shared" si="63"/>
        <v>0</v>
      </c>
      <c r="C197">
        <f t="shared" si="64"/>
        <v>64792</v>
      </c>
      <c r="D197">
        <f t="shared" si="65"/>
        <v>229815</v>
      </c>
      <c r="E197">
        <f t="shared" si="66"/>
        <v>11957</v>
      </c>
      <c r="F197">
        <f t="shared" si="67"/>
        <v>0</v>
      </c>
      <c r="G197">
        <f t="shared" si="68"/>
        <v>30977</v>
      </c>
      <c r="H197">
        <f t="shared" si="69"/>
        <v>0</v>
      </c>
      <c r="I197">
        <f t="shared" si="70"/>
        <v>12908</v>
      </c>
      <c r="J197">
        <f t="shared" si="71"/>
        <v>42</v>
      </c>
      <c r="K197">
        <f t="shared" si="72"/>
        <v>14004</v>
      </c>
      <c r="L197">
        <f t="shared" si="73"/>
        <v>1348</v>
      </c>
      <c r="M197">
        <f t="shared" si="74"/>
        <v>44150</v>
      </c>
      <c r="N197">
        <f t="shared" si="75"/>
        <v>138108</v>
      </c>
      <c r="O197">
        <f t="shared" si="76"/>
        <v>14814</v>
      </c>
      <c r="P197">
        <f t="shared" si="77"/>
        <v>195585</v>
      </c>
      <c r="Q197">
        <f t="shared" si="78"/>
        <v>7374</v>
      </c>
      <c r="R197">
        <f t="shared" si="79"/>
        <v>10000</v>
      </c>
      <c r="S197">
        <f t="shared" si="80"/>
        <v>18268</v>
      </c>
      <c r="T197">
        <f t="shared" si="81"/>
        <v>25844</v>
      </c>
      <c r="U197">
        <f t="shared" si="82"/>
        <v>166592</v>
      </c>
      <c r="V197">
        <f t="shared" si="83"/>
        <v>294607</v>
      </c>
      <c r="Z197" s="23">
        <v>86833</v>
      </c>
      <c r="AB197">
        <v>0</v>
      </c>
      <c r="AC197">
        <v>0</v>
      </c>
      <c r="AD197">
        <v>0</v>
      </c>
      <c r="AE197">
        <v>64792</v>
      </c>
      <c r="AF197">
        <v>76</v>
      </c>
      <c r="AG197">
        <v>146780</v>
      </c>
      <c r="AH197">
        <v>33766</v>
      </c>
      <c r="AI197">
        <v>77</v>
      </c>
      <c r="AJ197">
        <v>13740</v>
      </c>
      <c r="AK197">
        <v>35376</v>
      </c>
      <c r="AL197">
        <v>0</v>
      </c>
      <c r="AM197">
        <v>11957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30977</v>
      </c>
      <c r="AT197">
        <v>0</v>
      </c>
      <c r="AU197">
        <v>0</v>
      </c>
      <c r="AV197">
        <v>0</v>
      </c>
      <c r="AW197">
        <v>0</v>
      </c>
      <c r="AX197">
        <v>12908</v>
      </c>
      <c r="AY197">
        <v>42</v>
      </c>
      <c r="AZ197">
        <v>0</v>
      </c>
      <c r="BA197">
        <v>640</v>
      </c>
      <c r="BB197">
        <v>0</v>
      </c>
      <c r="BC197">
        <v>0</v>
      </c>
      <c r="BD197">
        <v>0</v>
      </c>
      <c r="BE197">
        <v>0</v>
      </c>
      <c r="BF197">
        <v>13364</v>
      </c>
      <c r="BG197">
        <v>1293</v>
      </c>
      <c r="BH197">
        <v>0</v>
      </c>
      <c r="BI197">
        <v>0</v>
      </c>
      <c r="BJ197">
        <v>55</v>
      </c>
      <c r="BK197">
        <v>0</v>
      </c>
      <c r="BL197">
        <v>9302</v>
      </c>
      <c r="BM197">
        <v>0</v>
      </c>
      <c r="BN197">
        <v>34848</v>
      </c>
      <c r="BO197">
        <v>61704</v>
      </c>
      <c r="BP197">
        <v>73373</v>
      </c>
      <c r="BQ197">
        <v>3031</v>
      </c>
      <c r="BR197">
        <v>14814</v>
      </c>
      <c r="BS197">
        <v>0</v>
      </c>
      <c r="BT197">
        <v>0</v>
      </c>
      <c r="BU197">
        <v>195585</v>
      </c>
      <c r="BV197">
        <v>0</v>
      </c>
      <c r="BW197">
        <v>0</v>
      </c>
      <c r="BX197">
        <v>0</v>
      </c>
      <c r="BY197">
        <v>0</v>
      </c>
      <c r="BZ197">
        <v>7374</v>
      </c>
      <c r="CA197">
        <v>0</v>
      </c>
      <c r="CB197">
        <v>0</v>
      </c>
      <c r="CC197">
        <v>0</v>
      </c>
      <c r="CD197">
        <v>0</v>
      </c>
      <c r="CE197">
        <v>10000</v>
      </c>
      <c r="CF197">
        <v>0</v>
      </c>
      <c r="CG197">
        <v>18268</v>
      </c>
      <c r="CH197">
        <v>0</v>
      </c>
      <c r="CI197">
        <v>9512</v>
      </c>
      <c r="CJ197">
        <v>946</v>
      </c>
      <c r="CK197">
        <v>15386</v>
      </c>
    </row>
    <row r="198" spans="1:89" x14ac:dyDescent="0.35">
      <c r="A198" t="s">
        <v>186</v>
      </c>
      <c r="B198">
        <f t="shared" si="63"/>
        <v>5523</v>
      </c>
      <c r="C198">
        <f t="shared" si="64"/>
        <v>7451</v>
      </c>
      <c r="D198">
        <f t="shared" si="65"/>
        <v>106123</v>
      </c>
      <c r="E198">
        <f t="shared" si="66"/>
        <v>3418</v>
      </c>
      <c r="F198">
        <f t="shared" si="67"/>
        <v>1005</v>
      </c>
      <c r="G198">
        <f t="shared" si="68"/>
        <v>5094</v>
      </c>
      <c r="H198">
        <f t="shared" si="69"/>
        <v>0</v>
      </c>
      <c r="I198">
        <f t="shared" si="70"/>
        <v>237</v>
      </c>
      <c r="J198">
        <f t="shared" si="71"/>
        <v>0</v>
      </c>
      <c r="K198">
        <f t="shared" si="72"/>
        <v>60385</v>
      </c>
      <c r="L198">
        <f t="shared" si="73"/>
        <v>473</v>
      </c>
      <c r="M198">
        <f t="shared" si="74"/>
        <v>7467</v>
      </c>
      <c r="N198">
        <f t="shared" si="75"/>
        <v>61819</v>
      </c>
      <c r="O198">
        <f t="shared" si="76"/>
        <v>23934</v>
      </c>
      <c r="P198">
        <f t="shared" si="77"/>
        <v>74621</v>
      </c>
      <c r="Q198">
        <f t="shared" si="78"/>
        <v>2</v>
      </c>
      <c r="R198">
        <f t="shared" si="79"/>
        <v>0</v>
      </c>
      <c r="S198">
        <f t="shared" si="80"/>
        <v>7718</v>
      </c>
      <c r="T198">
        <f t="shared" si="81"/>
        <v>29082</v>
      </c>
      <c r="U198">
        <f t="shared" si="82"/>
        <v>36999</v>
      </c>
      <c r="V198">
        <f t="shared" si="83"/>
        <v>119097</v>
      </c>
      <c r="Z198" s="23">
        <v>45812</v>
      </c>
      <c r="AB198">
        <v>1104</v>
      </c>
      <c r="AC198">
        <v>0</v>
      </c>
      <c r="AD198">
        <v>4419</v>
      </c>
      <c r="AE198">
        <v>7451</v>
      </c>
      <c r="AF198">
        <v>0</v>
      </c>
      <c r="AG198">
        <v>39438</v>
      </c>
      <c r="AH198">
        <v>57641</v>
      </c>
      <c r="AI198">
        <v>2298</v>
      </c>
      <c r="AJ198">
        <v>2053</v>
      </c>
      <c r="AK198">
        <v>4693</v>
      </c>
      <c r="AL198">
        <v>1364</v>
      </c>
      <c r="AM198">
        <v>0</v>
      </c>
      <c r="AN198">
        <v>2054</v>
      </c>
      <c r="AO198">
        <v>1003</v>
      </c>
      <c r="AP198">
        <v>0</v>
      </c>
      <c r="AQ198">
        <v>2</v>
      </c>
      <c r="AR198">
        <v>0</v>
      </c>
      <c r="AS198">
        <v>5094</v>
      </c>
      <c r="AT198">
        <v>0</v>
      </c>
      <c r="AU198">
        <v>0</v>
      </c>
      <c r="AV198">
        <v>0</v>
      </c>
      <c r="AW198">
        <v>0</v>
      </c>
      <c r="AX198">
        <v>237</v>
      </c>
      <c r="AY198">
        <v>0</v>
      </c>
      <c r="AZ198">
        <v>0</v>
      </c>
      <c r="BA198">
        <v>7894</v>
      </c>
      <c r="BB198">
        <v>0</v>
      </c>
      <c r="BC198">
        <v>0</v>
      </c>
      <c r="BD198">
        <v>42113</v>
      </c>
      <c r="BE198">
        <v>5209</v>
      </c>
      <c r="BF198">
        <v>5169</v>
      </c>
      <c r="BG198">
        <v>0</v>
      </c>
      <c r="BH198">
        <v>0</v>
      </c>
      <c r="BI198">
        <v>0</v>
      </c>
      <c r="BJ198">
        <v>473</v>
      </c>
      <c r="BK198">
        <v>0</v>
      </c>
      <c r="BL198">
        <v>5008</v>
      </c>
      <c r="BM198">
        <v>872</v>
      </c>
      <c r="BN198">
        <v>1587</v>
      </c>
      <c r="BO198">
        <v>27154</v>
      </c>
      <c r="BP198">
        <v>23228</v>
      </c>
      <c r="BQ198">
        <v>11437</v>
      </c>
      <c r="BR198">
        <v>23934</v>
      </c>
      <c r="BS198">
        <v>0</v>
      </c>
      <c r="BT198">
        <v>0</v>
      </c>
      <c r="BU198">
        <v>74621</v>
      </c>
      <c r="BV198">
        <v>0</v>
      </c>
      <c r="BW198">
        <v>0</v>
      </c>
      <c r="BX198">
        <v>0</v>
      </c>
      <c r="BY198">
        <v>0</v>
      </c>
      <c r="BZ198">
        <v>0</v>
      </c>
      <c r="CA198">
        <v>2</v>
      </c>
      <c r="CB198">
        <v>0</v>
      </c>
      <c r="CC198">
        <v>0</v>
      </c>
      <c r="CD198">
        <v>0</v>
      </c>
      <c r="CE198">
        <v>0</v>
      </c>
      <c r="CF198">
        <v>0</v>
      </c>
      <c r="CG198">
        <v>7718</v>
      </c>
      <c r="CH198">
        <v>0</v>
      </c>
      <c r="CI198">
        <v>19544</v>
      </c>
      <c r="CJ198">
        <v>708</v>
      </c>
      <c r="CK198">
        <v>8830</v>
      </c>
    </row>
    <row r="199" spans="1:89" x14ac:dyDescent="0.35">
      <c r="A199" t="s">
        <v>187</v>
      </c>
      <c r="B199">
        <f t="shared" si="63"/>
        <v>73</v>
      </c>
      <c r="C199">
        <f t="shared" si="64"/>
        <v>1393</v>
      </c>
      <c r="D199">
        <f t="shared" si="65"/>
        <v>32029</v>
      </c>
      <c r="E199">
        <f t="shared" si="66"/>
        <v>820</v>
      </c>
      <c r="F199">
        <f t="shared" si="67"/>
        <v>0</v>
      </c>
      <c r="G199">
        <f t="shared" si="68"/>
        <v>649</v>
      </c>
      <c r="H199">
        <f t="shared" si="69"/>
        <v>0</v>
      </c>
      <c r="I199">
        <f t="shared" si="70"/>
        <v>-90</v>
      </c>
      <c r="J199">
        <f t="shared" si="71"/>
        <v>0</v>
      </c>
      <c r="K199">
        <f t="shared" si="72"/>
        <v>4298</v>
      </c>
      <c r="L199">
        <f t="shared" si="73"/>
        <v>7830</v>
      </c>
      <c r="M199">
        <f t="shared" si="74"/>
        <v>2701</v>
      </c>
      <c r="N199">
        <f t="shared" si="75"/>
        <v>30238</v>
      </c>
      <c r="O199">
        <f t="shared" si="76"/>
        <v>2634</v>
      </c>
      <c r="P199">
        <f t="shared" si="77"/>
        <v>12873</v>
      </c>
      <c r="Q199">
        <f t="shared" si="78"/>
        <v>0</v>
      </c>
      <c r="R199">
        <f t="shared" si="79"/>
        <v>0</v>
      </c>
      <c r="S199">
        <f t="shared" si="80"/>
        <v>2760</v>
      </c>
      <c r="T199">
        <f t="shared" si="81"/>
        <v>1197</v>
      </c>
      <c r="U199">
        <f t="shared" si="82"/>
        <v>1352</v>
      </c>
      <c r="V199">
        <f t="shared" si="83"/>
        <v>33495</v>
      </c>
      <c r="Z199" s="23">
        <v>7857</v>
      </c>
      <c r="AB199">
        <v>0</v>
      </c>
      <c r="AC199">
        <v>73</v>
      </c>
      <c r="AD199">
        <v>0</v>
      </c>
      <c r="AE199">
        <v>1393</v>
      </c>
      <c r="AF199">
        <v>0</v>
      </c>
      <c r="AG199">
        <v>10393</v>
      </c>
      <c r="AH199">
        <v>19101</v>
      </c>
      <c r="AI199">
        <v>78</v>
      </c>
      <c r="AJ199">
        <v>2126</v>
      </c>
      <c r="AK199">
        <v>331</v>
      </c>
      <c r="AL199">
        <v>820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649</v>
      </c>
      <c r="AT199">
        <v>0</v>
      </c>
      <c r="AU199">
        <v>0</v>
      </c>
      <c r="AV199">
        <v>0</v>
      </c>
      <c r="AW199">
        <v>0</v>
      </c>
      <c r="AX199">
        <v>-90</v>
      </c>
      <c r="AY199">
        <v>0</v>
      </c>
      <c r="AZ199">
        <v>0</v>
      </c>
      <c r="BA199">
        <v>2045</v>
      </c>
      <c r="BB199">
        <v>0</v>
      </c>
      <c r="BC199">
        <v>0</v>
      </c>
      <c r="BD199">
        <v>0</v>
      </c>
      <c r="BE199">
        <v>0</v>
      </c>
      <c r="BF199">
        <v>2253</v>
      </c>
      <c r="BG199">
        <v>7324</v>
      </c>
      <c r="BH199">
        <v>0</v>
      </c>
      <c r="BI199">
        <v>0</v>
      </c>
      <c r="BJ199">
        <v>506</v>
      </c>
      <c r="BK199">
        <v>0</v>
      </c>
      <c r="BL199">
        <v>0</v>
      </c>
      <c r="BM199">
        <v>0</v>
      </c>
      <c r="BN199">
        <v>2701</v>
      </c>
      <c r="BO199">
        <v>15875</v>
      </c>
      <c r="BP199">
        <v>11146</v>
      </c>
      <c r="BQ199">
        <v>3217</v>
      </c>
      <c r="BR199">
        <v>2634</v>
      </c>
      <c r="BS199">
        <v>0</v>
      </c>
      <c r="BT199">
        <v>0</v>
      </c>
      <c r="BU199">
        <v>12873</v>
      </c>
      <c r="BV199">
        <v>0</v>
      </c>
      <c r="BW199">
        <v>0</v>
      </c>
      <c r="BX199">
        <v>0</v>
      </c>
      <c r="BY199">
        <v>0</v>
      </c>
      <c r="BZ199">
        <v>0</v>
      </c>
      <c r="CA199">
        <v>0</v>
      </c>
      <c r="CB199">
        <v>0</v>
      </c>
      <c r="CC199">
        <v>0</v>
      </c>
      <c r="CD199">
        <v>0</v>
      </c>
      <c r="CE199">
        <v>0</v>
      </c>
      <c r="CF199">
        <v>0</v>
      </c>
      <c r="CG199">
        <v>2760</v>
      </c>
      <c r="CH199">
        <v>0</v>
      </c>
      <c r="CI199">
        <v>0</v>
      </c>
      <c r="CJ199">
        <v>24</v>
      </c>
      <c r="CK199">
        <v>1173</v>
      </c>
    </row>
    <row r="200" spans="1:89" x14ac:dyDescent="0.35">
      <c r="A200" t="s">
        <v>188</v>
      </c>
      <c r="B200">
        <f t="shared" si="63"/>
        <v>2470</v>
      </c>
      <c r="C200">
        <f t="shared" si="64"/>
        <v>4344</v>
      </c>
      <c r="D200">
        <f t="shared" si="65"/>
        <v>89932</v>
      </c>
      <c r="E200">
        <f t="shared" si="66"/>
        <v>104</v>
      </c>
      <c r="F200">
        <f t="shared" si="67"/>
        <v>235</v>
      </c>
      <c r="G200">
        <f t="shared" si="68"/>
        <v>2516</v>
      </c>
      <c r="H200">
        <f t="shared" si="69"/>
        <v>0</v>
      </c>
      <c r="I200">
        <f t="shared" si="70"/>
        <v>0</v>
      </c>
      <c r="J200">
        <f t="shared" si="71"/>
        <v>18</v>
      </c>
      <c r="K200">
        <f t="shared" si="72"/>
        <v>12203</v>
      </c>
      <c r="L200">
        <f t="shared" si="73"/>
        <v>2413</v>
      </c>
      <c r="M200">
        <f t="shared" si="74"/>
        <v>3998</v>
      </c>
      <c r="N200">
        <f t="shared" si="75"/>
        <v>27357</v>
      </c>
      <c r="O200">
        <f t="shared" si="76"/>
        <v>10818</v>
      </c>
      <c r="P200">
        <f t="shared" si="77"/>
        <v>58383</v>
      </c>
      <c r="Q200">
        <f t="shared" si="78"/>
        <v>0</v>
      </c>
      <c r="R200">
        <f t="shared" si="79"/>
        <v>0</v>
      </c>
      <c r="S200">
        <f t="shared" si="80"/>
        <v>6964</v>
      </c>
      <c r="T200">
        <f t="shared" si="81"/>
        <v>14710</v>
      </c>
      <c r="U200">
        <f t="shared" si="82"/>
        <v>58692</v>
      </c>
      <c r="V200">
        <f t="shared" si="83"/>
        <v>96746</v>
      </c>
      <c r="Z200" s="23">
        <v>31591</v>
      </c>
      <c r="AB200">
        <v>0</v>
      </c>
      <c r="AC200">
        <v>2470</v>
      </c>
      <c r="AD200">
        <v>0</v>
      </c>
      <c r="AE200">
        <v>4344</v>
      </c>
      <c r="AF200">
        <v>-1</v>
      </c>
      <c r="AG200">
        <v>36406</v>
      </c>
      <c r="AH200">
        <v>44892</v>
      </c>
      <c r="AI200">
        <v>1694</v>
      </c>
      <c r="AJ200">
        <v>412</v>
      </c>
      <c r="AK200">
        <v>6529</v>
      </c>
      <c r="AL200">
        <v>104</v>
      </c>
      <c r="AM200">
        <v>0</v>
      </c>
      <c r="AN200">
        <v>0</v>
      </c>
      <c r="AO200">
        <v>0</v>
      </c>
      <c r="AP200">
        <v>235</v>
      </c>
      <c r="AQ200">
        <v>0</v>
      </c>
      <c r="AR200">
        <v>0</v>
      </c>
      <c r="AS200">
        <v>2516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18</v>
      </c>
      <c r="AZ200">
        <v>0</v>
      </c>
      <c r="BA200">
        <v>7096</v>
      </c>
      <c r="BB200">
        <v>0</v>
      </c>
      <c r="BC200">
        <v>0</v>
      </c>
      <c r="BD200">
        <v>0</v>
      </c>
      <c r="BE200">
        <v>0</v>
      </c>
      <c r="BF200">
        <v>5107</v>
      </c>
      <c r="BG200">
        <v>0</v>
      </c>
      <c r="BH200">
        <v>0</v>
      </c>
      <c r="BI200">
        <v>0</v>
      </c>
      <c r="BJ200">
        <v>2413</v>
      </c>
      <c r="BK200">
        <v>0</v>
      </c>
      <c r="BL200">
        <v>0</v>
      </c>
      <c r="BM200">
        <v>0</v>
      </c>
      <c r="BN200">
        <v>3998</v>
      </c>
      <c r="BO200">
        <v>4859</v>
      </c>
      <c r="BP200">
        <v>21523</v>
      </c>
      <c r="BQ200">
        <v>975</v>
      </c>
      <c r="BR200">
        <v>10818</v>
      </c>
      <c r="BS200">
        <v>0</v>
      </c>
      <c r="BT200">
        <v>0</v>
      </c>
      <c r="BU200">
        <v>58383</v>
      </c>
      <c r="BV200">
        <v>0</v>
      </c>
      <c r="BW200">
        <v>0</v>
      </c>
      <c r="BX200">
        <v>0</v>
      </c>
      <c r="BY200">
        <v>0</v>
      </c>
      <c r="BZ200">
        <v>0</v>
      </c>
      <c r="CA200">
        <v>0</v>
      </c>
      <c r="CB200">
        <v>0</v>
      </c>
      <c r="CC200">
        <v>0</v>
      </c>
      <c r="CD200">
        <v>0</v>
      </c>
      <c r="CE200">
        <v>0</v>
      </c>
      <c r="CF200">
        <v>0</v>
      </c>
      <c r="CG200">
        <v>6964</v>
      </c>
      <c r="CH200">
        <v>0</v>
      </c>
      <c r="CI200">
        <v>632</v>
      </c>
      <c r="CJ200">
        <v>0</v>
      </c>
      <c r="CK200">
        <v>14078</v>
      </c>
    </row>
    <row r="201" spans="1:89" x14ac:dyDescent="0.35">
      <c r="A201" t="s">
        <v>189</v>
      </c>
      <c r="B201">
        <f t="shared" si="63"/>
        <v>733</v>
      </c>
      <c r="C201">
        <f t="shared" si="64"/>
        <v>19229</v>
      </c>
      <c r="D201">
        <f t="shared" si="65"/>
        <v>64086</v>
      </c>
      <c r="E201">
        <f t="shared" si="66"/>
        <v>78</v>
      </c>
      <c r="F201">
        <f t="shared" si="67"/>
        <v>0</v>
      </c>
      <c r="G201">
        <f t="shared" si="68"/>
        <v>4324</v>
      </c>
      <c r="H201">
        <f t="shared" si="69"/>
        <v>0</v>
      </c>
      <c r="I201">
        <f t="shared" si="70"/>
        <v>16596</v>
      </c>
      <c r="J201">
        <f t="shared" si="71"/>
        <v>0</v>
      </c>
      <c r="K201">
        <f t="shared" si="72"/>
        <v>21696</v>
      </c>
      <c r="L201">
        <f t="shared" si="73"/>
        <v>50437</v>
      </c>
      <c r="M201">
        <f t="shared" si="74"/>
        <v>20997</v>
      </c>
      <c r="N201">
        <f t="shared" si="75"/>
        <v>150899</v>
      </c>
      <c r="O201">
        <f t="shared" si="76"/>
        <v>19079</v>
      </c>
      <c r="P201">
        <f t="shared" si="77"/>
        <v>4765</v>
      </c>
      <c r="Q201">
        <f t="shared" si="78"/>
        <v>103</v>
      </c>
      <c r="R201">
        <f t="shared" si="79"/>
        <v>0</v>
      </c>
      <c r="S201">
        <f t="shared" si="80"/>
        <v>5972</v>
      </c>
      <c r="T201">
        <f t="shared" si="81"/>
        <v>17358</v>
      </c>
      <c r="U201">
        <f t="shared" si="82"/>
        <v>-69256</v>
      </c>
      <c r="V201">
        <f t="shared" si="83"/>
        <v>84048</v>
      </c>
      <c r="Z201" s="23">
        <v>49729</v>
      </c>
      <c r="AB201">
        <v>0</v>
      </c>
      <c r="AC201">
        <v>733</v>
      </c>
      <c r="AD201">
        <v>0</v>
      </c>
      <c r="AE201">
        <v>19229</v>
      </c>
      <c r="AF201">
        <v>0</v>
      </c>
      <c r="AG201">
        <v>41635</v>
      </c>
      <c r="AH201">
        <v>12067</v>
      </c>
      <c r="AI201">
        <v>1197</v>
      </c>
      <c r="AJ201">
        <v>4525</v>
      </c>
      <c r="AK201">
        <v>4662</v>
      </c>
      <c r="AL201">
        <v>77</v>
      </c>
      <c r="AM201">
        <v>0</v>
      </c>
      <c r="AN201">
        <v>1</v>
      </c>
      <c r="AO201">
        <v>0</v>
      </c>
      <c r="AP201">
        <v>0</v>
      </c>
      <c r="AQ201">
        <v>0</v>
      </c>
      <c r="AR201">
        <v>0</v>
      </c>
      <c r="AS201">
        <v>4324</v>
      </c>
      <c r="AT201">
        <v>0</v>
      </c>
      <c r="AU201">
        <v>0</v>
      </c>
      <c r="AV201">
        <v>0</v>
      </c>
      <c r="AW201">
        <v>0</v>
      </c>
      <c r="AX201">
        <v>16596</v>
      </c>
      <c r="AY201">
        <v>0</v>
      </c>
      <c r="AZ201">
        <v>0</v>
      </c>
      <c r="BA201">
        <v>147</v>
      </c>
      <c r="BB201">
        <v>50000</v>
      </c>
      <c r="BC201">
        <v>0</v>
      </c>
      <c r="BD201">
        <v>18795</v>
      </c>
      <c r="BE201">
        <v>288</v>
      </c>
      <c r="BF201">
        <v>2466</v>
      </c>
      <c r="BG201">
        <v>0</v>
      </c>
      <c r="BH201">
        <v>0</v>
      </c>
      <c r="BI201">
        <v>0</v>
      </c>
      <c r="BJ201">
        <v>437</v>
      </c>
      <c r="BK201">
        <v>0</v>
      </c>
      <c r="BL201">
        <v>4182</v>
      </c>
      <c r="BM201">
        <v>134</v>
      </c>
      <c r="BN201">
        <v>16681</v>
      </c>
      <c r="BO201">
        <v>20250</v>
      </c>
      <c r="BP201">
        <v>120254</v>
      </c>
      <c r="BQ201">
        <v>10395</v>
      </c>
      <c r="BR201">
        <v>19079</v>
      </c>
      <c r="BS201">
        <v>0</v>
      </c>
      <c r="BT201">
        <v>0</v>
      </c>
      <c r="BU201">
        <v>4000</v>
      </c>
      <c r="BV201">
        <v>0</v>
      </c>
      <c r="BW201">
        <v>0</v>
      </c>
      <c r="BX201">
        <v>765</v>
      </c>
      <c r="BY201">
        <v>0</v>
      </c>
      <c r="BZ201">
        <v>0</v>
      </c>
      <c r="CA201">
        <v>103</v>
      </c>
      <c r="CB201">
        <v>0</v>
      </c>
      <c r="CC201">
        <v>0</v>
      </c>
      <c r="CD201">
        <v>0</v>
      </c>
      <c r="CE201">
        <v>0</v>
      </c>
      <c r="CF201">
        <v>0</v>
      </c>
      <c r="CG201">
        <v>5972</v>
      </c>
      <c r="CH201">
        <v>0</v>
      </c>
      <c r="CI201">
        <v>5836</v>
      </c>
      <c r="CJ201">
        <v>295</v>
      </c>
      <c r="CK201">
        <v>11227</v>
      </c>
    </row>
    <row r="202" spans="1:89" x14ac:dyDescent="0.35">
      <c r="A202" t="s">
        <v>190</v>
      </c>
      <c r="B202">
        <f t="shared" si="63"/>
        <v>1925</v>
      </c>
      <c r="C202">
        <f t="shared" si="64"/>
        <v>21604</v>
      </c>
      <c r="D202">
        <f t="shared" si="65"/>
        <v>166471</v>
      </c>
      <c r="E202">
        <f t="shared" si="66"/>
        <v>4141</v>
      </c>
      <c r="F202">
        <f t="shared" si="67"/>
        <v>0</v>
      </c>
      <c r="G202">
        <f t="shared" si="68"/>
        <v>13584</v>
      </c>
      <c r="H202">
        <f t="shared" si="69"/>
        <v>6717</v>
      </c>
      <c r="I202">
        <f t="shared" si="70"/>
        <v>23499</v>
      </c>
      <c r="J202">
        <f t="shared" si="71"/>
        <v>0</v>
      </c>
      <c r="K202">
        <f t="shared" si="72"/>
        <v>14303</v>
      </c>
      <c r="L202">
        <f t="shared" si="73"/>
        <v>4526</v>
      </c>
      <c r="M202">
        <f t="shared" si="74"/>
        <v>14492</v>
      </c>
      <c r="N202">
        <f t="shared" si="75"/>
        <v>157389</v>
      </c>
      <c r="O202">
        <f t="shared" si="76"/>
        <v>26340</v>
      </c>
      <c r="P202">
        <f t="shared" si="77"/>
        <v>60769</v>
      </c>
      <c r="Q202">
        <f t="shared" si="78"/>
        <v>75</v>
      </c>
      <c r="R202">
        <f t="shared" si="79"/>
        <v>10000</v>
      </c>
      <c r="S202">
        <f t="shared" si="80"/>
        <v>8333</v>
      </c>
      <c r="T202">
        <f t="shared" si="81"/>
        <v>8356</v>
      </c>
      <c r="U202">
        <f t="shared" si="82"/>
        <v>33911</v>
      </c>
      <c r="V202">
        <f t="shared" si="83"/>
        <v>190000</v>
      </c>
      <c r="Z202" s="23">
        <v>45179</v>
      </c>
      <c r="AB202">
        <v>2</v>
      </c>
      <c r="AC202">
        <v>1923</v>
      </c>
      <c r="AD202">
        <v>0</v>
      </c>
      <c r="AE202">
        <v>21604</v>
      </c>
      <c r="AF202">
        <v>0</v>
      </c>
      <c r="AG202">
        <v>74012</v>
      </c>
      <c r="AH202">
        <v>89082</v>
      </c>
      <c r="AI202">
        <v>423</v>
      </c>
      <c r="AJ202">
        <v>2820</v>
      </c>
      <c r="AK202">
        <v>134</v>
      </c>
      <c r="AL202">
        <v>4141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13584</v>
      </c>
      <c r="AT202">
        <v>0</v>
      </c>
      <c r="AU202">
        <v>0</v>
      </c>
      <c r="AV202">
        <v>6717</v>
      </c>
      <c r="AW202">
        <v>0</v>
      </c>
      <c r="AX202">
        <v>23499</v>
      </c>
      <c r="AY202">
        <v>0</v>
      </c>
      <c r="AZ202">
        <v>0</v>
      </c>
      <c r="BA202">
        <v>9171</v>
      </c>
      <c r="BB202">
        <v>0</v>
      </c>
      <c r="BC202">
        <v>0</v>
      </c>
      <c r="BD202">
        <v>1</v>
      </c>
      <c r="BE202">
        <v>30</v>
      </c>
      <c r="BF202">
        <v>5101</v>
      </c>
      <c r="BG202">
        <v>4058</v>
      </c>
      <c r="BH202">
        <v>0</v>
      </c>
      <c r="BI202">
        <v>0</v>
      </c>
      <c r="BJ202">
        <v>468</v>
      </c>
      <c r="BK202">
        <v>0</v>
      </c>
      <c r="BL202">
        <v>0</v>
      </c>
      <c r="BM202">
        <v>0</v>
      </c>
      <c r="BN202">
        <v>14492</v>
      </c>
      <c r="BO202">
        <v>50477</v>
      </c>
      <c r="BP202">
        <v>106912</v>
      </c>
      <c r="BQ202">
        <v>0</v>
      </c>
      <c r="BR202">
        <v>26340</v>
      </c>
      <c r="BS202">
        <v>0</v>
      </c>
      <c r="BT202">
        <v>0</v>
      </c>
      <c r="BU202">
        <v>60769</v>
      </c>
      <c r="BV202">
        <v>0</v>
      </c>
      <c r="BW202">
        <v>0</v>
      </c>
      <c r="BX202">
        <v>0</v>
      </c>
      <c r="BY202">
        <v>0</v>
      </c>
      <c r="BZ202">
        <v>0</v>
      </c>
      <c r="CA202">
        <v>75</v>
      </c>
      <c r="CB202">
        <v>0</v>
      </c>
      <c r="CC202">
        <v>0</v>
      </c>
      <c r="CD202">
        <v>0</v>
      </c>
      <c r="CE202">
        <v>10000</v>
      </c>
      <c r="CF202">
        <v>0</v>
      </c>
      <c r="CG202">
        <v>8333</v>
      </c>
      <c r="CH202">
        <v>0</v>
      </c>
      <c r="CI202">
        <v>2771</v>
      </c>
      <c r="CJ202">
        <v>155</v>
      </c>
      <c r="CK202">
        <v>5430</v>
      </c>
    </row>
    <row r="203" spans="1:89" x14ac:dyDescent="0.35">
      <c r="A203" t="s">
        <v>191</v>
      </c>
      <c r="B203">
        <f t="shared" si="63"/>
        <v>589</v>
      </c>
      <c r="C203">
        <f t="shared" si="64"/>
        <v>12148</v>
      </c>
      <c r="D203">
        <f t="shared" si="65"/>
        <v>36225</v>
      </c>
      <c r="E203">
        <f t="shared" si="66"/>
        <v>7</v>
      </c>
      <c r="F203">
        <f t="shared" si="67"/>
        <v>1625</v>
      </c>
      <c r="G203">
        <f t="shared" si="68"/>
        <v>930</v>
      </c>
      <c r="H203">
        <f t="shared" si="69"/>
        <v>0</v>
      </c>
      <c r="I203">
        <f t="shared" si="70"/>
        <v>73741</v>
      </c>
      <c r="J203">
        <f t="shared" si="71"/>
        <v>191</v>
      </c>
      <c r="K203">
        <f t="shared" si="72"/>
        <v>20594</v>
      </c>
      <c r="L203">
        <f t="shared" si="73"/>
        <v>-1556</v>
      </c>
      <c r="M203">
        <f t="shared" si="74"/>
        <v>5315</v>
      </c>
      <c r="N203">
        <f t="shared" si="75"/>
        <v>50108</v>
      </c>
      <c r="O203">
        <f t="shared" si="76"/>
        <v>12163</v>
      </c>
      <c r="P203">
        <f t="shared" si="77"/>
        <v>76834</v>
      </c>
      <c r="Q203">
        <f t="shared" si="78"/>
        <v>161</v>
      </c>
      <c r="R203">
        <f t="shared" si="79"/>
        <v>0</v>
      </c>
      <c r="S203">
        <f t="shared" si="80"/>
        <v>3027</v>
      </c>
      <c r="T203">
        <f t="shared" si="81"/>
        <v>7517</v>
      </c>
      <c r="U203">
        <f t="shared" si="82"/>
        <v>60631</v>
      </c>
      <c r="V203">
        <f t="shared" si="83"/>
        <v>48962</v>
      </c>
      <c r="Z203" s="23">
        <v>24015</v>
      </c>
      <c r="AB203">
        <v>0</v>
      </c>
      <c r="AC203">
        <v>528</v>
      </c>
      <c r="AD203">
        <v>61</v>
      </c>
      <c r="AE203">
        <v>12148</v>
      </c>
      <c r="AF203">
        <v>9</v>
      </c>
      <c r="AG203">
        <v>14010</v>
      </c>
      <c r="AH203">
        <v>18097</v>
      </c>
      <c r="AI203">
        <v>356</v>
      </c>
      <c r="AJ203">
        <v>241</v>
      </c>
      <c r="AK203">
        <v>3512</v>
      </c>
      <c r="AL203">
        <v>7</v>
      </c>
      <c r="AM203">
        <v>0</v>
      </c>
      <c r="AN203">
        <v>0</v>
      </c>
      <c r="AO203">
        <v>1625</v>
      </c>
      <c r="AP203">
        <v>0</v>
      </c>
      <c r="AQ203">
        <v>0</v>
      </c>
      <c r="AR203">
        <v>0</v>
      </c>
      <c r="AS203">
        <v>930</v>
      </c>
      <c r="AT203">
        <v>0</v>
      </c>
      <c r="AU203">
        <v>0</v>
      </c>
      <c r="AV203">
        <v>0</v>
      </c>
      <c r="AW203">
        <v>0</v>
      </c>
      <c r="AX203">
        <v>73741</v>
      </c>
      <c r="AY203">
        <v>191</v>
      </c>
      <c r="AZ203">
        <v>0</v>
      </c>
      <c r="BA203">
        <v>3953</v>
      </c>
      <c r="BB203">
        <v>0</v>
      </c>
      <c r="BC203">
        <v>0</v>
      </c>
      <c r="BD203">
        <v>8542</v>
      </c>
      <c r="BE203">
        <v>1570</v>
      </c>
      <c r="BF203">
        <v>6529</v>
      </c>
      <c r="BG203">
        <v>0</v>
      </c>
      <c r="BH203">
        <v>0</v>
      </c>
      <c r="BI203">
        <v>3</v>
      </c>
      <c r="BJ203">
        <v>-1559</v>
      </c>
      <c r="BK203">
        <v>0</v>
      </c>
      <c r="BL203">
        <v>846</v>
      </c>
      <c r="BM203">
        <v>0</v>
      </c>
      <c r="BN203">
        <v>4469</v>
      </c>
      <c r="BO203">
        <v>31108</v>
      </c>
      <c r="BP203">
        <v>12766</v>
      </c>
      <c r="BQ203">
        <v>6234</v>
      </c>
      <c r="BR203">
        <v>12163</v>
      </c>
      <c r="BS203">
        <v>0</v>
      </c>
      <c r="BT203">
        <v>0</v>
      </c>
      <c r="BU203">
        <v>74721</v>
      </c>
      <c r="BV203">
        <v>0</v>
      </c>
      <c r="BW203">
        <v>2113</v>
      </c>
      <c r="BX203">
        <v>0</v>
      </c>
      <c r="BY203">
        <v>0</v>
      </c>
      <c r="BZ203">
        <v>0</v>
      </c>
      <c r="CA203">
        <v>161</v>
      </c>
      <c r="CB203">
        <v>0</v>
      </c>
      <c r="CC203">
        <v>0</v>
      </c>
      <c r="CD203">
        <v>0</v>
      </c>
      <c r="CE203">
        <v>0</v>
      </c>
      <c r="CF203">
        <v>0</v>
      </c>
      <c r="CG203">
        <v>3027</v>
      </c>
      <c r="CH203">
        <v>0</v>
      </c>
      <c r="CI203">
        <v>881</v>
      </c>
      <c r="CJ203">
        <v>1043</v>
      </c>
      <c r="CK203">
        <v>5593</v>
      </c>
    </row>
    <row r="204" spans="1:89" x14ac:dyDescent="0.35">
      <c r="A204" t="s">
        <v>192</v>
      </c>
      <c r="B204">
        <f t="shared" si="63"/>
        <v>0</v>
      </c>
      <c r="C204">
        <f t="shared" si="64"/>
        <v>13858</v>
      </c>
      <c r="D204">
        <f t="shared" si="65"/>
        <v>70386</v>
      </c>
      <c r="E204">
        <f t="shared" si="66"/>
        <v>0</v>
      </c>
      <c r="F204">
        <f t="shared" si="67"/>
        <v>0</v>
      </c>
      <c r="G204">
        <f t="shared" si="68"/>
        <v>4954</v>
      </c>
      <c r="H204">
        <f t="shared" si="69"/>
        <v>0</v>
      </c>
      <c r="I204">
        <f t="shared" si="70"/>
        <v>3331</v>
      </c>
      <c r="J204">
        <f t="shared" si="71"/>
        <v>0</v>
      </c>
      <c r="K204">
        <f t="shared" si="72"/>
        <v>2210</v>
      </c>
      <c r="L204">
        <f t="shared" si="73"/>
        <v>6717</v>
      </c>
      <c r="M204">
        <f t="shared" si="74"/>
        <v>16060</v>
      </c>
      <c r="N204">
        <f t="shared" si="75"/>
        <v>72161</v>
      </c>
      <c r="O204">
        <f t="shared" si="76"/>
        <v>7717</v>
      </c>
      <c r="P204">
        <f t="shared" si="77"/>
        <v>21096</v>
      </c>
      <c r="Q204">
        <f t="shared" si="78"/>
        <v>0</v>
      </c>
      <c r="R204">
        <f t="shared" si="79"/>
        <v>0</v>
      </c>
      <c r="S204">
        <f t="shared" si="80"/>
        <v>6259</v>
      </c>
      <c r="T204">
        <f t="shared" si="81"/>
        <v>10284</v>
      </c>
      <c r="U204">
        <f t="shared" si="82"/>
        <v>7698</v>
      </c>
      <c r="V204">
        <f t="shared" si="83"/>
        <v>84244</v>
      </c>
      <c r="Z204" s="23">
        <v>28731</v>
      </c>
      <c r="AB204">
        <v>0</v>
      </c>
      <c r="AC204">
        <v>0</v>
      </c>
      <c r="AD204">
        <v>0</v>
      </c>
      <c r="AE204">
        <v>13858</v>
      </c>
      <c r="AF204">
        <v>1018</v>
      </c>
      <c r="AG204">
        <v>22218</v>
      </c>
      <c r="AH204">
        <v>19978</v>
      </c>
      <c r="AI204">
        <v>227</v>
      </c>
      <c r="AJ204">
        <v>1471</v>
      </c>
      <c r="AK204">
        <v>25474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2231</v>
      </c>
      <c r="AS204">
        <v>2723</v>
      </c>
      <c r="AT204">
        <v>0</v>
      </c>
      <c r="AU204">
        <v>0</v>
      </c>
      <c r="AV204">
        <v>0</v>
      </c>
      <c r="AW204">
        <v>0</v>
      </c>
      <c r="AX204">
        <v>3331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1519</v>
      </c>
      <c r="BF204">
        <v>691</v>
      </c>
      <c r="BG204">
        <v>6661</v>
      </c>
      <c r="BH204">
        <v>0</v>
      </c>
      <c r="BI204">
        <v>0</v>
      </c>
      <c r="BJ204">
        <v>56</v>
      </c>
      <c r="BK204">
        <v>0</v>
      </c>
      <c r="BL204">
        <v>0</v>
      </c>
      <c r="BM204">
        <v>0</v>
      </c>
      <c r="BN204">
        <v>16060</v>
      </c>
      <c r="BO204">
        <v>5829</v>
      </c>
      <c r="BP204">
        <v>52834</v>
      </c>
      <c r="BQ204">
        <v>13498</v>
      </c>
      <c r="BR204">
        <v>7717</v>
      </c>
      <c r="BS204">
        <v>0</v>
      </c>
      <c r="BT204">
        <v>0</v>
      </c>
      <c r="BU204">
        <v>21096</v>
      </c>
      <c r="BV204">
        <v>0</v>
      </c>
      <c r="BW204">
        <v>0</v>
      </c>
      <c r="BX204">
        <v>0</v>
      </c>
      <c r="BY204">
        <v>0</v>
      </c>
      <c r="BZ204">
        <v>0</v>
      </c>
      <c r="CA204">
        <v>0</v>
      </c>
      <c r="CB204">
        <v>0</v>
      </c>
      <c r="CC204">
        <v>0</v>
      </c>
      <c r="CD204">
        <v>0</v>
      </c>
      <c r="CE204">
        <v>0</v>
      </c>
      <c r="CF204">
        <v>0</v>
      </c>
      <c r="CG204">
        <v>6259</v>
      </c>
      <c r="CH204">
        <v>0</v>
      </c>
      <c r="CI204">
        <v>1938</v>
      </c>
      <c r="CJ204">
        <v>532</v>
      </c>
      <c r="CK204">
        <v>7814</v>
      </c>
    </row>
    <row r="205" spans="1:89" x14ac:dyDescent="0.35">
      <c r="A205" t="s">
        <v>193</v>
      </c>
      <c r="B205">
        <f t="shared" si="63"/>
        <v>62</v>
      </c>
      <c r="C205">
        <f t="shared" si="64"/>
        <v>4980</v>
      </c>
      <c r="D205">
        <f t="shared" si="65"/>
        <v>69497</v>
      </c>
      <c r="E205">
        <f t="shared" si="66"/>
        <v>591</v>
      </c>
      <c r="F205">
        <f t="shared" si="67"/>
        <v>2183</v>
      </c>
      <c r="G205">
        <f t="shared" si="68"/>
        <v>490</v>
      </c>
      <c r="H205">
        <f t="shared" si="69"/>
        <v>0</v>
      </c>
      <c r="I205">
        <f t="shared" si="70"/>
        <v>-2236</v>
      </c>
      <c r="J205">
        <f t="shared" si="71"/>
        <v>0</v>
      </c>
      <c r="K205">
        <f t="shared" si="72"/>
        <v>24098</v>
      </c>
      <c r="L205">
        <f t="shared" si="73"/>
        <v>2</v>
      </c>
      <c r="M205">
        <f t="shared" si="74"/>
        <v>1497</v>
      </c>
      <c r="N205">
        <f t="shared" si="75"/>
        <v>24376</v>
      </c>
      <c r="O205">
        <f t="shared" si="76"/>
        <v>7898</v>
      </c>
      <c r="P205">
        <f t="shared" si="77"/>
        <v>60732</v>
      </c>
      <c r="Q205">
        <f t="shared" si="78"/>
        <v>5</v>
      </c>
      <c r="R205">
        <f t="shared" si="79"/>
        <v>79</v>
      </c>
      <c r="S205">
        <f t="shared" si="80"/>
        <v>3841</v>
      </c>
      <c r="T205">
        <f t="shared" si="81"/>
        <v>4230</v>
      </c>
      <c r="U205">
        <f t="shared" si="82"/>
        <v>40617</v>
      </c>
      <c r="V205">
        <f t="shared" si="83"/>
        <v>74539</v>
      </c>
      <c r="Z205" s="23">
        <v>25746</v>
      </c>
      <c r="AB205">
        <v>0</v>
      </c>
      <c r="AC205">
        <v>0</v>
      </c>
      <c r="AD205">
        <v>62</v>
      </c>
      <c r="AE205">
        <v>4980</v>
      </c>
      <c r="AF205">
        <v>0</v>
      </c>
      <c r="AG205">
        <v>32216</v>
      </c>
      <c r="AH205">
        <v>30394</v>
      </c>
      <c r="AI205">
        <v>412</v>
      </c>
      <c r="AJ205">
        <v>1625</v>
      </c>
      <c r="AK205">
        <v>4850</v>
      </c>
      <c r="AL205">
        <v>591</v>
      </c>
      <c r="AM205">
        <v>0</v>
      </c>
      <c r="AN205">
        <v>0</v>
      </c>
      <c r="AO205">
        <v>0</v>
      </c>
      <c r="AP205">
        <v>2183</v>
      </c>
      <c r="AQ205">
        <v>0</v>
      </c>
      <c r="AR205">
        <v>0</v>
      </c>
      <c r="AS205">
        <v>490</v>
      </c>
      <c r="AT205">
        <v>0</v>
      </c>
      <c r="AU205">
        <v>0</v>
      </c>
      <c r="AV205">
        <v>0</v>
      </c>
      <c r="AW205">
        <v>0</v>
      </c>
      <c r="AX205">
        <v>-2236</v>
      </c>
      <c r="AY205">
        <v>0</v>
      </c>
      <c r="AZ205">
        <v>0</v>
      </c>
      <c r="BA205">
        <v>5451</v>
      </c>
      <c r="BB205">
        <v>0</v>
      </c>
      <c r="BC205">
        <v>0</v>
      </c>
      <c r="BD205">
        <v>14522</v>
      </c>
      <c r="BE205">
        <v>0</v>
      </c>
      <c r="BF205">
        <v>4125</v>
      </c>
      <c r="BG205">
        <v>0</v>
      </c>
      <c r="BH205">
        <v>0</v>
      </c>
      <c r="BI205">
        <v>0</v>
      </c>
      <c r="BJ205">
        <v>2</v>
      </c>
      <c r="BK205">
        <v>0</v>
      </c>
      <c r="BL205">
        <v>210</v>
      </c>
      <c r="BM205">
        <v>0</v>
      </c>
      <c r="BN205">
        <v>1287</v>
      </c>
      <c r="BO205">
        <v>13975</v>
      </c>
      <c r="BP205">
        <v>10401</v>
      </c>
      <c r="BQ205">
        <v>0</v>
      </c>
      <c r="BR205">
        <v>7898</v>
      </c>
      <c r="BS205">
        <v>0</v>
      </c>
      <c r="BT205">
        <v>0</v>
      </c>
      <c r="BU205">
        <v>60732</v>
      </c>
      <c r="BV205">
        <v>0</v>
      </c>
      <c r="BW205">
        <v>0</v>
      </c>
      <c r="BX205">
        <v>0</v>
      </c>
      <c r="BY205">
        <v>0</v>
      </c>
      <c r="BZ205">
        <v>0</v>
      </c>
      <c r="CA205">
        <v>5</v>
      </c>
      <c r="CB205">
        <v>0</v>
      </c>
      <c r="CC205">
        <v>0</v>
      </c>
      <c r="CD205">
        <v>0</v>
      </c>
      <c r="CE205">
        <v>0</v>
      </c>
      <c r="CF205">
        <v>79</v>
      </c>
      <c r="CG205">
        <v>3841</v>
      </c>
      <c r="CH205">
        <v>0</v>
      </c>
      <c r="CI205">
        <v>3045</v>
      </c>
      <c r="CJ205">
        <v>48</v>
      </c>
      <c r="CK205">
        <v>1137</v>
      </c>
    </row>
    <row r="206" spans="1:89" x14ac:dyDescent="0.35">
      <c r="A206" t="s">
        <v>194</v>
      </c>
      <c r="B206">
        <f t="shared" si="63"/>
        <v>288</v>
      </c>
      <c r="C206">
        <f t="shared" si="64"/>
        <v>6662</v>
      </c>
      <c r="D206">
        <f t="shared" si="65"/>
        <v>48855</v>
      </c>
      <c r="E206">
        <f t="shared" si="66"/>
        <v>79</v>
      </c>
      <c r="F206">
        <f t="shared" si="67"/>
        <v>0</v>
      </c>
      <c r="G206">
        <f t="shared" si="68"/>
        <v>603</v>
      </c>
      <c r="H206">
        <f t="shared" si="69"/>
        <v>0</v>
      </c>
      <c r="I206">
        <f t="shared" si="70"/>
        <v>640</v>
      </c>
      <c r="J206">
        <f t="shared" si="71"/>
        <v>2</v>
      </c>
      <c r="K206">
        <f t="shared" si="72"/>
        <v>8696</v>
      </c>
      <c r="L206">
        <f t="shared" si="73"/>
        <v>644</v>
      </c>
      <c r="M206">
        <f t="shared" si="74"/>
        <v>2377</v>
      </c>
      <c r="N206">
        <f t="shared" si="75"/>
        <v>38131</v>
      </c>
      <c r="O206">
        <f t="shared" si="76"/>
        <v>7714</v>
      </c>
      <c r="P206">
        <f t="shared" si="77"/>
        <v>16013</v>
      </c>
      <c r="Q206">
        <f t="shared" si="78"/>
        <v>37</v>
      </c>
      <c r="R206">
        <f t="shared" si="79"/>
        <v>0</v>
      </c>
      <c r="S206">
        <f t="shared" si="80"/>
        <v>3538</v>
      </c>
      <c r="T206">
        <f t="shared" si="81"/>
        <v>3392</v>
      </c>
      <c r="U206">
        <f t="shared" si="82"/>
        <v>10660</v>
      </c>
      <c r="V206">
        <f t="shared" si="83"/>
        <v>55805</v>
      </c>
      <c r="Z206" s="23">
        <v>19217</v>
      </c>
      <c r="AB206">
        <v>0</v>
      </c>
      <c r="AC206">
        <v>0</v>
      </c>
      <c r="AD206">
        <v>288</v>
      </c>
      <c r="AE206">
        <v>6662</v>
      </c>
      <c r="AF206">
        <v>0</v>
      </c>
      <c r="AG206">
        <v>17820</v>
      </c>
      <c r="AH206">
        <v>29137</v>
      </c>
      <c r="AI206">
        <v>232</v>
      </c>
      <c r="AJ206">
        <v>1103</v>
      </c>
      <c r="AK206">
        <v>563</v>
      </c>
      <c r="AL206">
        <v>79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603</v>
      </c>
      <c r="AT206">
        <v>0</v>
      </c>
      <c r="AU206">
        <v>0</v>
      </c>
      <c r="AV206">
        <v>0</v>
      </c>
      <c r="AW206">
        <v>0</v>
      </c>
      <c r="AX206">
        <v>640</v>
      </c>
      <c r="AY206">
        <v>2</v>
      </c>
      <c r="AZ206">
        <v>0</v>
      </c>
      <c r="BA206">
        <v>1091</v>
      </c>
      <c r="BB206">
        <v>0</v>
      </c>
      <c r="BC206">
        <v>0</v>
      </c>
      <c r="BD206">
        <v>1987</v>
      </c>
      <c r="BE206">
        <v>0</v>
      </c>
      <c r="BF206">
        <v>5618</v>
      </c>
      <c r="BG206">
        <v>0</v>
      </c>
      <c r="BH206">
        <v>0</v>
      </c>
      <c r="BI206">
        <v>0</v>
      </c>
      <c r="BJ206">
        <v>644</v>
      </c>
      <c r="BK206">
        <v>0</v>
      </c>
      <c r="BL206">
        <v>0</v>
      </c>
      <c r="BM206">
        <v>0</v>
      </c>
      <c r="BN206">
        <v>2377</v>
      </c>
      <c r="BO206">
        <v>12576</v>
      </c>
      <c r="BP206">
        <v>20847</v>
      </c>
      <c r="BQ206">
        <v>4708</v>
      </c>
      <c r="BR206">
        <v>7714</v>
      </c>
      <c r="BS206">
        <v>0</v>
      </c>
      <c r="BT206">
        <v>0</v>
      </c>
      <c r="BU206">
        <v>16013</v>
      </c>
      <c r="BV206">
        <v>0</v>
      </c>
      <c r="BW206">
        <v>0</v>
      </c>
      <c r="BX206">
        <v>0</v>
      </c>
      <c r="BY206">
        <v>0</v>
      </c>
      <c r="BZ206">
        <v>0</v>
      </c>
      <c r="CA206">
        <v>37</v>
      </c>
      <c r="CB206">
        <v>0</v>
      </c>
      <c r="CC206">
        <v>0</v>
      </c>
      <c r="CD206">
        <v>0</v>
      </c>
      <c r="CE206">
        <v>0</v>
      </c>
      <c r="CF206">
        <v>0</v>
      </c>
      <c r="CG206">
        <v>3538</v>
      </c>
      <c r="CH206">
        <v>0</v>
      </c>
      <c r="CI206">
        <v>1693</v>
      </c>
      <c r="CJ206">
        <v>189</v>
      </c>
      <c r="CK206">
        <v>1510</v>
      </c>
    </row>
    <row r="207" spans="1:89" x14ac:dyDescent="0.35">
      <c r="A207" t="s">
        <v>195</v>
      </c>
      <c r="B207">
        <f t="shared" si="63"/>
        <v>610</v>
      </c>
      <c r="C207">
        <f t="shared" si="64"/>
        <v>8875</v>
      </c>
      <c r="D207">
        <f t="shared" si="65"/>
        <v>59582</v>
      </c>
      <c r="E207">
        <f t="shared" si="66"/>
        <v>715</v>
      </c>
      <c r="F207">
        <f t="shared" si="67"/>
        <v>0</v>
      </c>
      <c r="G207">
        <f t="shared" si="68"/>
        <v>1976</v>
      </c>
      <c r="H207">
        <f t="shared" si="69"/>
        <v>-209</v>
      </c>
      <c r="I207">
        <f t="shared" si="70"/>
        <v>2762</v>
      </c>
      <c r="J207">
        <f t="shared" si="71"/>
        <v>390</v>
      </c>
      <c r="K207">
        <f t="shared" si="72"/>
        <v>7423</v>
      </c>
      <c r="L207">
        <f t="shared" si="73"/>
        <v>11020</v>
      </c>
      <c r="M207">
        <f t="shared" si="74"/>
        <v>9982</v>
      </c>
      <c r="N207">
        <f t="shared" si="75"/>
        <v>21434</v>
      </c>
      <c r="O207">
        <f t="shared" si="76"/>
        <v>10043</v>
      </c>
      <c r="P207">
        <f t="shared" si="77"/>
        <v>54969</v>
      </c>
      <c r="Q207">
        <f t="shared" si="78"/>
        <v>1</v>
      </c>
      <c r="R207">
        <f t="shared" si="79"/>
        <v>0</v>
      </c>
      <c r="S207">
        <f t="shared" si="80"/>
        <v>6987</v>
      </c>
      <c r="T207">
        <f t="shared" si="81"/>
        <v>9694</v>
      </c>
      <c r="U207">
        <f t="shared" si="82"/>
        <v>41459</v>
      </c>
      <c r="V207">
        <f t="shared" si="83"/>
        <v>69067</v>
      </c>
      <c r="Z207" s="23">
        <v>32941</v>
      </c>
      <c r="AB207">
        <v>0</v>
      </c>
      <c r="AC207">
        <v>228</v>
      </c>
      <c r="AD207">
        <v>382</v>
      </c>
      <c r="AE207">
        <v>8875</v>
      </c>
      <c r="AF207">
        <v>0</v>
      </c>
      <c r="AG207">
        <v>42038</v>
      </c>
      <c r="AH207">
        <v>14408</v>
      </c>
      <c r="AI207">
        <v>234</v>
      </c>
      <c r="AJ207">
        <v>1505</v>
      </c>
      <c r="AK207">
        <v>1397</v>
      </c>
      <c r="AL207">
        <v>53</v>
      </c>
      <c r="AM207">
        <v>0</v>
      </c>
      <c r="AN207">
        <v>662</v>
      </c>
      <c r="AO207">
        <v>0</v>
      </c>
      <c r="AP207">
        <v>0</v>
      </c>
      <c r="AQ207">
        <v>0</v>
      </c>
      <c r="AR207">
        <v>0</v>
      </c>
      <c r="AS207">
        <v>1976</v>
      </c>
      <c r="AT207">
        <v>0</v>
      </c>
      <c r="AU207">
        <v>0</v>
      </c>
      <c r="AV207">
        <v>-209</v>
      </c>
      <c r="AW207">
        <v>0</v>
      </c>
      <c r="AX207">
        <v>2762</v>
      </c>
      <c r="AY207">
        <v>390</v>
      </c>
      <c r="AZ207">
        <v>0</v>
      </c>
      <c r="BA207">
        <v>1605</v>
      </c>
      <c r="BB207">
        <v>0</v>
      </c>
      <c r="BC207">
        <v>0</v>
      </c>
      <c r="BD207">
        <v>0</v>
      </c>
      <c r="BE207">
        <v>1495</v>
      </c>
      <c r="BF207">
        <v>4323</v>
      </c>
      <c r="BG207">
        <v>11581</v>
      </c>
      <c r="BH207">
        <v>0</v>
      </c>
      <c r="BI207">
        <v>0</v>
      </c>
      <c r="BJ207">
        <v>-561</v>
      </c>
      <c r="BK207">
        <v>0</v>
      </c>
      <c r="BL207">
        <v>0</v>
      </c>
      <c r="BM207">
        <v>0</v>
      </c>
      <c r="BN207">
        <v>9982</v>
      </c>
      <c r="BO207">
        <v>8464</v>
      </c>
      <c r="BP207">
        <v>13903</v>
      </c>
      <c r="BQ207">
        <v>-933</v>
      </c>
      <c r="BR207">
        <v>10043</v>
      </c>
      <c r="BS207">
        <v>0</v>
      </c>
      <c r="BT207">
        <v>0</v>
      </c>
      <c r="BU207">
        <v>54969</v>
      </c>
      <c r="BV207">
        <v>0</v>
      </c>
      <c r="BW207">
        <v>0</v>
      </c>
      <c r="BX207">
        <v>0</v>
      </c>
      <c r="BY207">
        <v>0</v>
      </c>
      <c r="BZ207">
        <v>0</v>
      </c>
      <c r="CA207">
        <v>1</v>
      </c>
      <c r="CB207">
        <v>0</v>
      </c>
      <c r="CC207">
        <v>0</v>
      </c>
      <c r="CD207">
        <v>0</v>
      </c>
      <c r="CE207">
        <v>0</v>
      </c>
      <c r="CF207">
        <v>0</v>
      </c>
      <c r="CG207">
        <v>6987</v>
      </c>
      <c r="CH207">
        <v>0</v>
      </c>
      <c r="CI207">
        <v>2178</v>
      </c>
      <c r="CJ207">
        <v>425</v>
      </c>
      <c r="CK207">
        <v>7091</v>
      </c>
    </row>
    <row r="208" spans="1:89" x14ac:dyDescent="0.35">
      <c r="A208" t="s">
        <v>196</v>
      </c>
      <c r="B208">
        <f t="shared" si="63"/>
        <v>14057</v>
      </c>
      <c r="C208">
        <f t="shared" si="64"/>
        <v>5214</v>
      </c>
      <c r="D208">
        <f t="shared" si="65"/>
        <v>103493</v>
      </c>
      <c r="E208">
        <f t="shared" si="66"/>
        <v>2273</v>
      </c>
      <c r="F208">
        <f t="shared" si="67"/>
        <v>9270</v>
      </c>
      <c r="G208">
        <f t="shared" si="68"/>
        <v>443</v>
      </c>
      <c r="H208">
        <f t="shared" si="69"/>
        <v>0</v>
      </c>
      <c r="I208">
        <f t="shared" si="70"/>
        <v>-467</v>
      </c>
      <c r="J208">
        <f t="shared" si="71"/>
        <v>0</v>
      </c>
      <c r="K208">
        <f t="shared" si="72"/>
        <v>39636</v>
      </c>
      <c r="L208">
        <f t="shared" si="73"/>
        <v>40426</v>
      </c>
      <c r="M208">
        <f t="shared" si="74"/>
        <v>15293</v>
      </c>
      <c r="N208">
        <f t="shared" si="75"/>
        <v>84908</v>
      </c>
      <c r="O208">
        <f t="shared" si="76"/>
        <v>12062</v>
      </c>
      <c r="P208">
        <f t="shared" si="77"/>
        <v>102003</v>
      </c>
      <c r="Q208">
        <f t="shared" si="78"/>
        <v>3</v>
      </c>
      <c r="R208">
        <f t="shared" si="79"/>
        <v>0</v>
      </c>
      <c r="S208">
        <f t="shared" si="80"/>
        <v>6347</v>
      </c>
      <c r="T208">
        <f t="shared" si="81"/>
        <v>24317</v>
      </c>
      <c r="U208">
        <f t="shared" si="82"/>
        <v>27602</v>
      </c>
      <c r="V208">
        <f t="shared" si="83"/>
        <v>122764</v>
      </c>
      <c r="Z208" s="23">
        <v>39044</v>
      </c>
      <c r="AB208">
        <v>0</v>
      </c>
      <c r="AC208">
        <v>22</v>
      </c>
      <c r="AD208">
        <v>14035</v>
      </c>
      <c r="AE208">
        <v>5214</v>
      </c>
      <c r="AF208">
        <v>0</v>
      </c>
      <c r="AG208">
        <v>47544</v>
      </c>
      <c r="AH208">
        <v>51428</v>
      </c>
      <c r="AI208">
        <v>2185</v>
      </c>
      <c r="AJ208">
        <v>617</v>
      </c>
      <c r="AK208">
        <v>1719</v>
      </c>
      <c r="AL208">
        <v>2273</v>
      </c>
      <c r="AM208">
        <v>0</v>
      </c>
      <c r="AN208">
        <v>0</v>
      </c>
      <c r="AO208">
        <v>6336</v>
      </c>
      <c r="AP208">
        <v>2934</v>
      </c>
      <c r="AQ208">
        <v>0</v>
      </c>
      <c r="AR208">
        <v>165</v>
      </c>
      <c r="AS208">
        <v>278</v>
      </c>
      <c r="AT208">
        <v>0</v>
      </c>
      <c r="AU208">
        <v>0</v>
      </c>
      <c r="AV208">
        <v>0</v>
      </c>
      <c r="AW208">
        <v>0</v>
      </c>
      <c r="AX208">
        <v>-467</v>
      </c>
      <c r="AY208">
        <v>0</v>
      </c>
      <c r="AZ208">
        <v>0</v>
      </c>
      <c r="BA208">
        <v>9520</v>
      </c>
      <c r="BB208">
        <v>0</v>
      </c>
      <c r="BC208">
        <v>0</v>
      </c>
      <c r="BD208">
        <v>21833</v>
      </c>
      <c r="BE208">
        <v>1565</v>
      </c>
      <c r="BF208">
        <v>6718</v>
      </c>
      <c r="BG208">
        <v>40000</v>
      </c>
      <c r="BH208">
        <v>0</v>
      </c>
      <c r="BI208">
        <v>0</v>
      </c>
      <c r="BJ208">
        <v>426</v>
      </c>
      <c r="BK208">
        <v>0</v>
      </c>
      <c r="BL208">
        <v>2772</v>
      </c>
      <c r="BM208">
        <v>2785</v>
      </c>
      <c r="BN208">
        <v>9736</v>
      </c>
      <c r="BO208">
        <v>22961</v>
      </c>
      <c r="BP208">
        <v>61947</v>
      </c>
      <c r="BQ208">
        <v>0</v>
      </c>
      <c r="BR208">
        <v>12062</v>
      </c>
      <c r="BS208">
        <v>0</v>
      </c>
      <c r="BT208">
        <v>0</v>
      </c>
      <c r="BU208">
        <v>94616</v>
      </c>
      <c r="BV208">
        <v>0</v>
      </c>
      <c r="BW208">
        <v>7333</v>
      </c>
      <c r="BX208">
        <v>54</v>
      </c>
      <c r="BY208">
        <v>0</v>
      </c>
      <c r="BZ208">
        <v>0</v>
      </c>
      <c r="CA208">
        <v>3</v>
      </c>
      <c r="CB208">
        <v>0</v>
      </c>
      <c r="CC208">
        <v>0</v>
      </c>
      <c r="CD208">
        <v>0</v>
      </c>
      <c r="CE208">
        <v>0</v>
      </c>
      <c r="CF208">
        <v>0</v>
      </c>
      <c r="CG208">
        <v>6347</v>
      </c>
      <c r="CH208">
        <v>121</v>
      </c>
      <c r="CI208">
        <v>12021</v>
      </c>
      <c r="CJ208">
        <v>698</v>
      </c>
      <c r="CK208">
        <v>11477</v>
      </c>
    </row>
    <row r="209" spans="1:89" x14ac:dyDescent="0.35">
      <c r="A209" t="s">
        <v>197</v>
      </c>
      <c r="B209">
        <f t="shared" si="63"/>
        <v>2235</v>
      </c>
      <c r="C209">
        <f t="shared" si="64"/>
        <v>15016</v>
      </c>
      <c r="D209">
        <f t="shared" si="65"/>
        <v>43829</v>
      </c>
      <c r="E209">
        <f t="shared" si="66"/>
        <v>375</v>
      </c>
      <c r="F209">
        <f t="shared" si="67"/>
        <v>5945</v>
      </c>
      <c r="G209">
        <f t="shared" si="68"/>
        <v>0</v>
      </c>
      <c r="H209">
        <f t="shared" si="69"/>
        <v>7</v>
      </c>
      <c r="I209">
        <f t="shared" si="70"/>
        <v>3764</v>
      </c>
      <c r="J209">
        <f t="shared" si="71"/>
        <v>0</v>
      </c>
      <c r="K209">
        <f t="shared" si="72"/>
        <v>7689</v>
      </c>
      <c r="L209">
        <f t="shared" si="73"/>
        <v>11553</v>
      </c>
      <c r="M209">
        <f t="shared" si="74"/>
        <v>5518</v>
      </c>
      <c r="N209">
        <f t="shared" si="75"/>
        <v>39345</v>
      </c>
      <c r="O209">
        <f t="shared" si="76"/>
        <v>14806</v>
      </c>
      <c r="P209">
        <f t="shared" si="77"/>
        <v>27340</v>
      </c>
      <c r="Q209">
        <f t="shared" si="78"/>
        <v>0</v>
      </c>
      <c r="R209">
        <f t="shared" si="79"/>
        <v>0</v>
      </c>
      <c r="S209">
        <f t="shared" si="80"/>
        <v>6875</v>
      </c>
      <c r="T209">
        <f t="shared" si="81"/>
        <v>7562</v>
      </c>
      <c r="U209">
        <f t="shared" si="82"/>
        <v>11065</v>
      </c>
      <c r="V209">
        <f t="shared" si="83"/>
        <v>61080</v>
      </c>
      <c r="Z209" s="23">
        <v>24264</v>
      </c>
      <c r="AB209">
        <v>0</v>
      </c>
      <c r="AC209">
        <v>917</v>
      </c>
      <c r="AD209">
        <v>1318</v>
      </c>
      <c r="AE209">
        <v>15016</v>
      </c>
      <c r="AF209">
        <v>0</v>
      </c>
      <c r="AG209">
        <v>27870</v>
      </c>
      <c r="AH209">
        <v>10407</v>
      </c>
      <c r="AI209">
        <v>555</v>
      </c>
      <c r="AJ209">
        <v>3498</v>
      </c>
      <c r="AK209">
        <v>1499</v>
      </c>
      <c r="AL209">
        <v>375</v>
      </c>
      <c r="AM209">
        <v>0</v>
      </c>
      <c r="AN209">
        <v>0</v>
      </c>
      <c r="AO209">
        <v>0</v>
      </c>
      <c r="AP209">
        <v>0</v>
      </c>
      <c r="AQ209">
        <v>5945</v>
      </c>
      <c r="AR209">
        <v>0</v>
      </c>
      <c r="AS209">
        <v>0</v>
      </c>
      <c r="AT209">
        <v>0</v>
      </c>
      <c r="AU209">
        <v>0</v>
      </c>
      <c r="AV209">
        <v>7</v>
      </c>
      <c r="AW209">
        <v>0</v>
      </c>
      <c r="AX209">
        <v>3764</v>
      </c>
      <c r="AY209">
        <v>0</v>
      </c>
      <c r="AZ209">
        <v>0</v>
      </c>
      <c r="BA209">
        <v>5455</v>
      </c>
      <c r="BB209">
        <v>0</v>
      </c>
      <c r="BC209">
        <v>0</v>
      </c>
      <c r="BD209">
        <v>0</v>
      </c>
      <c r="BE209">
        <v>0</v>
      </c>
      <c r="BF209">
        <v>2234</v>
      </c>
      <c r="BG209">
        <v>11026</v>
      </c>
      <c r="BH209">
        <v>0</v>
      </c>
      <c r="BI209">
        <v>0</v>
      </c>
      <c r="BJ209">
        <v>527</v>
      </c>
      <c r="BK209">
        <v>0</v>
      </c>
      <c r="BL209">
        <v>2419</v>
      </c>
      <c r="BM209">
        <v>1564</v>
      </c>
      <c r="BN209">
        <v>1535</v>
      </c>
      <c r="BO209">
        <v>6266</v>
      </c>
      <c r="BP209">
        <v>28539</v>
      </c>
      <c r="BQ209">
        <v>4540</v>
      </c>
      <c r="BR209">
        <v>14806</v>
      </c>
      <c r="BS209">
        <v>0</v>
      </c>
      <c r="BT209">
        <v>0</v>
      </c>
      <c r="BU209">
        <v>27340</v>
      </c>
      <c r="BV209">
        <v>0</v>
      </c>
      <c r="BW209">
        <v>0</v>
      </c>
      <c r="BX209">
        <v>0</v>
      </c>
      <c r="BY209">
        <v>0</v>
      </c>
      <c r="BZ209">
        <v>0</v>
      </c>
      <c r="CA209">
        <v>0</v>
      </c>
      <c r="CB209">
        <v>0</v>
      </c>
      <c r="CC209">
        <v>0</v>
      </c>
      <c r="CD209">
        <v>0</v>
      </c>
      <c r="CE209">
        <v>0</v>
      </c>
      <c r="CF209">
        <v>0</v>
      </c>
      <c r="CG209">
        <v>6875</v>
      </c>
      <c r="CH209">
        <v>0</v>
      </c>
      <c r="CI209">
        <v>2556</v>
      </c>
      <c r="CJ209">
        <v>1896</v>
      </c>
      <c r="CK209">
        <v>3110</v>
      </c>
    </row>
    <row r="210" spans="1:89" x14ac:dyDescent="0.35">
      <c r="A210" t="s">
        <v>198</v>
      </c>
      <c r="B210">
        <f t="shared" si="63"/>
        <v>678</v>
      </c>
      <c r="C210">
        <f t="shared" si="64"/>
        <v>11520</v>
      </c>
      <c r="D210">
        <f t="shared" si="65"/>
        <v>73588</v>
      </c>
      <c r="E210">
        <f t="shared" si="66"/>
        <v>818</v>
      </c>
      <c r="F210">
        <f t="shared" si="67"/>
        <v>0</v>
      </c>
      <c r="G210">
        <f t="shared" si="68"/>
        <v>3981</v>
      </c>
      <c r="H210">
        <f t="shared" si="69"/>
        <v>395</v>
      </c>
      <c r="I210">
        <f t="shared" si="70"/>
        <v>-198</v>
      </c>
      <c r="J210">
        <f t="shared" si="71"/>
        <v>-300</v>
      </c>
      <c r="K210">
        <f t="shared" si="72"/>
        <v>13391</v>
      </c>
      <c r="L210">
        <f t="shared" si="73"/>
        <v>2194</v>
      </c>
      <c r="M210">
        <f t="shared" si="74"/>
        <v>5875</v>
      </c>
      <c r="N210">
        <f t="shared" si="75"/>
        <v>51626</v>
      </c>
      <c r="O210">
        <f t="shared" si="76"/>
        <v>7993</v>
      </c>
      <c r="P210">
        <f t="shared" si="77"/>
        <v>27020</v>
      </c>
      <c r="Q210">
        <f t="shared" si="78"/>
        <v>0</v>
      </c>
      <c r="R210">
        <f t="shared" si="79"/>
        <v>733</v>
      </c>
      <c r="S210">
        <f t="shared" si="80"/>
        <v>10983</v>
      </c>
      <c r="T210">
        <f t="shared" si="81"/>
        <v>13587</v>
      </c>
      <c r="U210">
        <f t="shared" si="82"/>
        <v>26487</v>
      </c>
      <c r="V210">
        <f t="shared" si="83"/>
        <v>85786</v>
      </c>
      <c r="Z210" s="23">
        <v>31925</v>
      </c>
      <c r="AB210">
        <v>0</v>
      </c>
      <c r="AC210">
        <v>577</v>
      </c>
      <c r="AD210">
        <v>101</v>
      </c>
      <c r="AE210">
        <v>11520</v>
      </c>
      <c r="AF210">
        <v>0</v>
      </c>
      <c r="AG210">
        <v>36080</v>
      </c>
      <c r="AH210">
        <v>29412</v>
      </c>
      <c r="AI210">
        <v>277</v>
      </c>
      <c r="AJ210">
        <v>2767</v>
      </c>
      <c r="AK210">
        <v>5052</v>
      </c>
      <c r="AL210">
        <v>769</v>
      </c>
      <c r="AM210">
        <v>49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3981</v>
      </c>
      <c r="AT210">
        <v>0</v>
      </c>
      <c r="AU210">
        <v>0</v>
      </c>
      <c r="AV210">
        <v>395</v>
      </c>
      <c r="AW210">
        <v>-300</v>
      </c>
      <c r="AX210">
        <v>-198</v>
      </c>
      <c r="AY210">
        <v>0</v>
      </c>
      <c r="AZ210">
        <v>0</v>
      </c>
      <c r="BA210">
        <v>10953</v>
      </c>
      <c r="BB210">
        <v>0</v>
      </c>
      <c r="BC210">
        <v>0</v>
      </c>
      <c r="BD210">
        <v>0</v>
      </c>
      <c r="BE210">
        <v>1341</v>
      </c>
      <c r="BF210">
        <v>1097</v>
      </c>
      <c r="BG210">
        <v>2188</v>
      </c>
      <c r="BH210">
        <v>0</v>
      </c>
      <c r="BI210">
        <v>0</v>
      </c>
      <c r="BJ210">
        <v>6</v>
      </c>
      <c r="BK210">
        <v>0</v>
      </c>
      <c r="BL210">
        <v>0</v>
      </c>
      <c r="BM210">
        <v>1</v>
      </c>
      <c r="BN210">
        <v>5874</v>
      </c>
      <c r="BO210">
        <v>14168</v>
      </c>
      <c r="BP210">
        <v>28955</v>
      </c>
      <c r="BQ210">
        <v>8503</v>
      </c>
      <c r="BR210">
        <v>7993</v>
      </c>
      <c r="BS210">
        <v>0</v>
      </c>
      <c r="BT210">
        <v>0</v>
      </c>
      <c r="BU210">
        <v>27020</v>
      </c>
      <c r="BV210">
        <v>0</v>
      </c>
      <c r="BW210">
        <v>0</v>
      </c>
      <c r="BX210">
        <v>0</v>
      </c>
      <c r="BY210">
        <v>0</v>
      </c>
      <c r="BZ210">
        <v>0</v>
      </c>
      <c r="CA210">
        <v>0</v>
      </c>
      <c r="CB210">
        <v>0</v>
      </c>
      <c r="CC210">
        <v>0</v>
      </c>
      <c r="CD210">
        <v>0</v>
      </c>
      <c r="CE210">
        <v>0</v>
      </c>
      <c r="CF210">
        <v>733</v>
      </c>
      <c r="CG210">
        <v>10983</v>
      </c>
      <c r="CH210">
        <v>0</v>
      </c>
      <c r="CI210">
        <v>3886</v>
      </c>
      <c r="CJ210">
        <v>7038</v>
      </c>
      <c r="CK210">
        <v>2663</v>
      </c>
    </row>
    <row r="211" spans="1:89" x14ac:dyDescent="0.35">
      <c r="A211" t="s">
        <v>199</v>
      </c>
      <c r="B211">
        <f t="shared" si="63"/>
        <v>526</v>
      </c>
      <c r="C211">
        <f t="shared" si="64"/>
        <v>4691</v>
      </c>
      <c r="D211">
        <f t="shared" si="65"/>
        <v>34863</v>
      </c>
      <c r="E211">
        <f t="shared" si="66"/>
        <v>74</v>
      </c>
      <c r="F211">
        <f t="shared" si="67"/>
        <v>365</v>
      </c>
      <c r="G211">
        <f t="shared" si="68"/>
        <v>9217</v>
      </c>
      <c r="H211">
        <f t="shared" si="69"/>
        <v>0</v>
      </c>
      <c r="I211">
        <f t="shared" si="70"/>
        <v>-859</v>
      </c>
      <c r="J211">
        <f t="shared" si="71"/>
        <v>0</v>
      </c>
      <c r="K211">
        <f t="shared" si="72"/>
        <v>2003</v>
      </c>
      <c r="L211">
        <f t="shared" si="73"/>
        <v>395</v>
      </c>
      <c r="M211">
        <f t="shared" si="74"/>
        <v>6617</v>
      </c>
      <c r="N211">
        <f t="shared" si="75"/>
        <v>15432</v>
      </c>
      <c r="O211">
        <f t="shared" si="76"/>
        <v>6311</v>
      </c>
      <c r="P211">
        <f t="shared" si="77"/>
        <v>22614</v>
      </c>
      <c r="Q211">
        <f t="shared" si="78"/>
        <v>1</v>
      </c>
      <c r="R211">
        <f t="shared" si="79"/>
        <v>0</v>
      </c>
      <c r="S211">
        <f t="shared" si="80"/>
        <v>5836</v>
      </c>
      <c r="T211">
        <f t="shared" si="81"/>
        <v>7698</v>
      </c>
      <c r="U211">
        <f t="shared" si="82"/>
        <v>17552</v>
      </c>
      <c r="V211">
        <f t="shared" si="83"/>
        <v>40080</v>
      </c>
      <c r="Z211" s="23">
        <v>18682</v>
      </c>
      <c r="AB211">
        <v>0</v>
      </c>
      <c r="AC211">
        <v>358</v>
      </c>
      <c r="AD211">
        <v>168</v>
      </c>
      <c r="AE211">
        <v>4691</v>
      </c>
      <c r="AF211">
        <v>0</v>
      </c>
      <c r="AG211">
        <v>15379</v>
      </c>
      <c r="AH211">
        <v>9599</v>
      </c>
      <c r="AI211">
        <v>248</v>
      </c>
      <c r="AJ211">
        <v>103</v>
      </c>
      <c r="AK211">
        <v>9534</v>
      </c>
      <c r="AL211">
        <v>74</v>
      </c>
      <c r="AM211">
        <v>0</v>
      </c>
      <c r="AN211">
        <v>0</v>
      </c>
      <c r="AO211">
        <v>169</v>
      </c>
      <c r="AP211">
        <v>196</v>
      </c>
      <c r="AQ211">
        <v>0</v>
      </c>
      <c r="AR211">
        <v>461</v>
      </c>
      <c r="AS211">
        <v>8756</v>
      </c>
      <c r="AT211">
        <v>0</v>
      </c>
      <c r="AU211">
        <v>0</v>
      </c>
      <c r="AV211">
        <v>0</v>
      </c>
      <c r="AW211">
        <v>0</v>
      </c>
      <c r="AX211">
        <v>-859</v>
      </c>
      <c r="AY211">
        <v>0</v>
      </c>
      <c r="AZ211">
        <v>0</v>
      </c>
      <c r="BA211">
        <v>1154</v>
      </c>
      <c r="BB211">
        <v>0</v>
      </c>
      <c r="BC211">
        <v>0</v>
      </c>
      <c r="BD211">
        <v>0</v>
      </c>
      <c r="BE211">
        <v>0</v>
      </c>
      <c r="BF211">
        <v>849</v>
      </c>
      <c r="BG211">
        <v>81</v>
      </c>
      <c r="BH211">
        <v>0</v>
      </c>
      <c r="BI211">
        <v>0</v>
      </c>
      <c r="BJ211">
        <v>314</v>
      </c>
      <c r="BK211">
        <v>0</v>
      </c>
      <c r="BL211">
        <v>21</v>
      </c>
      <c r="BM211">
        <v>272</v>
      </c>
      <c r="BN211">
        <v>6324</v>
      </c>
      <c r="BO211">
        <v>10432</v>
      </c>
      <c r="BP211">
        <v>1963</v>
      </c>
      <c r="BQ211">
        <v>3037</v>
      </c>
      <c r="BR211">
        <v>6311</v>
      </c>
      <c r="BS211">
        <v>0</v>
      </c>
      <c r="BT211">
        <v>0</v>
      </c>
      <c r="BU211">
        <v>22614</v>
      </c>
      <c r="BV211">
        <v>0</v>
      </c>
      <c r="BW211">
        <v>0</v>
      </c>
      <c r="BX211">
        <v>0</v>
      </c>
      <c r="BY211">
        <v>0</v>
      </c>
      <c r="BZ211">
        <v>0</v>
      </c>
      <c r="CA211">
        <v>1</v>
      </c>
      <c r="CB211">
        <v>0</v>
      </c>
      <c r="CC211">
        <v>0</v>
      </c>
      <c r="CD211">
        <v>0</v>
      </c>
      <c r="CE211">
        <v>0</v>
      </c>
      <c r="CF211">
        <v>0</v>
      </c>
      <c r="CG211">
        <v>5836</v>
      </c>
      <c r="CH211">
        <v>0</v>
      </c>
      <c r="CI211">
        <v>1981</v>
      </c>
      <c r="CJ211">
        <v>1577</v>
      </c>
      <c r="CK211">
        <v>4140</v>
      </c>
    </row>
    <row r="212" spans="1:89" x14ac:dyDescent="0.35">
      <c r="A212" t="s">
        <v>200</v>
      </c>
      <c r="B212">
        <f t="shared" si="63"/>
        <v>1328</v>
      </c>
      <c r="C212">
        <f t="shared" si="64"/>
        <v>3517</v>
      </c>
      <c r="D212">
        <f t="shared" si="65"/>
        <v>36582</v>
      </c>
      <c r="E212">
        <f t="shared" si="66"/>
        <v>961</v>
      </c>
      <c r="F212">
        <f t="shared" si="67"/>
        <v>502</v>
      </c>
      <c r="G212">
        <f t="shared" si="68"/>
        <v>436</v>
      </c>
      <c r="H212">
        <f t="shared" si="69"/>
        <v>0</v>
      </c>
      <c r="I212">
        <f t="shared" si="70"/>
        <v>9301</v>
      </c>
      <c r="J212">
        <f t="shared" si="71"/>
        <v>0</v>
      </c>
      <c r="K212">
        <f t="shared" si="72"/>
        <v>6839</v>
      </c>
      <c r="L212">
        <f t="shared" si="73"/>
        <v>2876</v>
      </c>
      <c r="M212">
        <f t="shared" si="74"/>
        <v>9456</v>
      </c>
      <c r="N212">
        <f t="shared" si="75"/>
        <v>27648</v>
      </c>
      <c r="O212">
        <f t="shared" si="76"/>
        <v>10056</v>
      </c>
      <c r="P212">
        <f t="shared" si="77"/>
        <v>26368</v>
      </c>
      <c r="Q212">
        <f t="shared" si="78"/>
        <v>0</v>
      </c>
      <c r="R212">
        <f t="shared" si="79"/>
        <v>0</v>
      </c>
      <c r="S212">
        <f t="shared" si="80"/>
        <v>2982</v>
      </c>
      <c r="T212">
        <f t="shared" si="81"/>
        <v>4723</v>
      </c>
      <c r="U212">
        <f t="shared" si="82"/>
        <v>13964</v>
      </c>
      <c r="V212">
        <f t="shared" si="83"/>
        <v>41427</v>
      </c>
      <c r="Z212" s="23">
        <v>18955</v>
      </c>
      <c r="AB212">
        <v>1281</v>
      </c>
      <c r="AC212">
        <v>0</v>
      </c>
      <c r="AD212">
        <v>47</v>
      </c>
      <c r="AE212">
        <v>3517</v>
      </c>
      <c r="AF212">
        <v>0</v>
      </c>
      <c r="AG212">
        <v>21914</v>
      </c>
      <c r="AH212">
        <v>8894</v>
      </c>
      <c r="AI212">
        <v>0</v>
      </c>
      <c r="AJ212">
        <v>4753</v>
      </c>
      <c r="AK212">
        <v>1021</v>
      </c>
      <c r="AL212">
        <v>961</v>
      </c>
      <c r="AM212">
        <v>0</v>
      </c>
      <c r="AN212">
        <v>0</v>
      </c>
      <c r="AO212">
        <v>0</v>
      </c>
      <c r="AP212">
        <v>502</v>
      </c>
      <c r="AQ212">
        <v>0</v>
      </c>
      <c r="AR212">
        <v>0</v>
      </c>
      <c r="AS212">
        <v>436</v>
      </c>
      <c r="AT212">
        <v>0</v>
      </c>
      <c r="AU212">
        <v>0</v>
      </c>
      <c r="AV212">
        <v>0</v>
      </c>
      <c r="AW212">
        <v>0</v>
      </c>
      <c r="AX212">
        <v>9301</v>
      </c>
      <c r="AY212">
        <v>0</v>
      </c>
      <c r="AZ212">
        <v>0</v>
      </c>
      <c r="BA212">
        <v>4906</v>
      </c>
      <c r="BB212">
        <v>0</v>
      </c>
      <c r="BC212">
        <v>0</v>
      </c>
      <c r="BD212">
        <v>0</v>
      </c>
      <c r="BE212">
        <v>0</v>
      </c>
      <c r="BF212">
        <v>1933</v>
      </c>
      <c r="BG212">
        <v>3451</v>
      </c>
      <c r="BH212">
        <v>0</v>
      </c>
      <c r="BI212">
        <v>0</v>
      </c>
      <c r="BJ212">
        <v>-575</v>
      </c>
      <c r="BK212">
        <v>0</v>
      </c>
      <c r="BL212">
        <v>117</v>
      </c>
      <c r="BM212">
        <v>746</v>
      </c>
      <c r="BN212">
        <v>8593</v>
      </c>
      <c r="BO212">
        <v>20990</v>
      </c>
      <c r="BP212">
        <v>0</v>
      </c>
      <c r="BQ212">
        <v>6658</v>
      </c>
      <c r="BR212">
        <v>10056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26368</v>
      </c>
      <c r="BY212">
        <v>0</v>
      </c>
      <c r="BZ212">
        <v>0</v>
      </c>
      <c r="CA212">
        <v>0</v>
      </c>
      <c r="CB212">
        <v>0</v>
      </c>
      <c r="CC212">
        <v>0</v>
      </c>
      <c r="CD212">
        <v>0</v>
      </c>
      <c r="CE212">
        <v>0</v>
      </c>
      <c r="CF212">
        <v>0</v>
      </c>
      <c r="CG212">
        <v>2982</v>
      </c>
      <c r="CH212">
        <v>0</v>
      </c>
      <c r="CI212">
        <v>1799</v>
      </c>
      <c r="CJ212">
        <v>623</v>
      </c>
      <c r="CK212">
        <v>2301</v>
      </c>
    </row>
    <row r="213" spans="1:89" x14ac:dyDescent="0.35">
      <c r="A213" t="s">
        <v>201</v>
      </c>
      <c r="B213">
        <f t="shared" si="63"/>
        <v>8625</v>
      </c>
      <c r="C213">
        <f t="shared" si="64"/>
        <v>20055</v>
      </c>
      <c r="D213">
        <f t="shared" si="65"/>
        <v>80664</v>
      </c>
      <c r="E213">
        <f t="shared" si="66"/>
        <v>525</v>
      </c>
      <c r="F213">
        <f t="shared" si="67"/>
        <v>0</v>
      </c>
      <c r="G213">
        <f t="shared" si="68"/>
        <v>11866</v>
      </c>
      <c r="H213">
        <f t="shared" si="69"/>
        <v>0</v>
      </c>
      <c r="I213">
        <f t="shared" si="70"/>
        <v>-900</v>
      </c>
      <c r="J213">
        <f t="shared" si="71"/>
        <v>0</v>
      </c>
      <c r="K213">
        <f t="shared" si="72"/>
        <v>1522</v>
      </c>
      <c r="L213">
        <f t="shared" si="73"/>
        <v>1700</v>
      </c>
      <c r="M213">
        <f t="shared" si="74"/>
        <v>14027</v>
      </c>
      <c r="N213">
        <f t="shared" si="75"/>
        <v>50081</v>
      </c>
      <c r="O213">
        <f t="shared" si="76"/>
        <v>10103</v>
      </c>
      <c r="P213">
        <f t="shared" si="77"/>
        <v>68300</v>
      </c>
      <c r="Q213">
        <f t="shared" si="78"/>
        <v>13</v>
      </c>
      <c r="R213">
        <f t="shared" si="79"/>
        <v>0</v>
      </c>
      <c r="S213">
        <f t="shared" si="80"/>
        <v>1162</v>
      </c>
      <c r="T213">
        <f t="shared" si="81"/>
        <v>8409</v>
      </c>
      <c r="U213">
        <f t="shared" si="82"/>
        <v>48769</v>
      </c>
      <c r="V213">
        <f t="shared" si="83"/>
        <v>109344</v>
      </c>
      <c r="Z213" s="23">
        <v>29846</v>
      </c>
      <c r="AB213">
        <v>0</v>
      </c>
      <c r="AC213">
        <v>300</v>
      </c>
      <c r="AD213">
        <v>8325</v>
      </c>
      <c r="AE213">
        <v>20055</v>
      </c>
      <c r="AF213">
        <v>0</v>
      </c>
      <c r="AG213">
        <v>32581</v>
      </c>
      <c r="AH213">
        <v>45391</v>
      </c>
      <c r="AI213">
        <v>88</v>
      </c>
      <c r="AJ213">
        <v>1842</v>
      </c>
      <c r="AK213">
        <v>762</v>
      </c>
      <c r="AL213">
        <v>482</v>
      </c>
      <c r="AM213">
        <v>43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11866</v>
      </c>
      <c r="AT213">
        <v>0</v>
      </c>
      <c r="AU213">
        <v>0</v>
      </c>
      <c r="AV213">
        <v>0</v>
      </c>
      <c r="AW213">
        <v>0</v>
      </c>
      <c r="AX213">
        <v>-900</v>
      </c>
      <c r="AY213">
        <v>0</v>
      </c>
      <c r="AZ213">
        <v>0</v>
      </c>
      <c r="BA213">
        <v>-240</v>
      </c>
      <c r="BB213">
        <v>0</v>
      </c>
      <c r="BC213">
        <v>0</v>
      </c>
      <c r="BD213">
        <v>0</v>
      </c>
      <c r="BE213">
        <v>0</v>
      </c>
      <c r="BF213">
        <v>1762</v>
      </c>
      <c r="BG213">
        <v>0</v>
      </c>
      <c r="BH213">
        <v>0</v>
      </c>
      <c r="BI213">
        <v>0</v>
      </c>
      <c r="BJ213">
        <v>1700</v>
      </c>
      <c r="BK213">
        <v>0</v>
      </c>
      <c r="BL213">
        <v>0</v>
      </c>
      <c r="BM213">
        <v>0</v>
      </c>
      <c r="BN213">
        <v>14027</v>
      </c>
      <c r="BO213">
        <v>30145</v>
      </c>
      <c r="BP213">
        <v>13939</v>
      </c>
      <c r="BQ213">
        <v>5997</v>
      </c>
      <c r="BR213">
        <v>10103</v>
      </c>
      <c r="BS213">
        <v>0</v>
      </c>
      <c r="BT213">
        <v>0</v>
      </c>
      <c r="BU213">
        <v>68300</v>
      </c>
      <c r="BV213">
        <v>0</v>
      </c>
      <c r="BW213">
        <v>0</v>
      </c>
      <c r="BX213">
        <v>0</v>
      </c>
      <c r="BY213">
        <v>0</v>
      </c>
      <c r="BZ213">
        <v>13</v>
      </c>
      <c r="CA213">
        <v>0</v>
      </c>
      <c r="CB213">
        <v>0</v>
      </c>
      <c r="CC213">
        <v>0</v>
      </c>
      <c r="CD213">
        <v>0</v>
      </c>
      <c r="CE213">
        <v>0</v>
      </c>
      <c r="CF213">
        <v>0</v>
      </c>
      <c r="CG213">
        <v>1162</v>
      </c>
      <c r="CH213">
        <v>0</v>
      </c>
      <c r="CI213">
        <v>0</v>
      </c>
      <c r="CJ213">
        <v>0</v>
      </c>
      <c r="CK213">
        <v>8409</v>
      </c>
    </row>
    <row r="214" spans="1:89" x14ac:dyDescent="0.35">
      <c r="A214" t="s">
        <v>202</v>
      </c>
      <c r="B214">
        <f t="shared" si="63"/>
        <v>4201</v>
      </c>
      <c r="C214">
        <f t="shared" si="64"/>
        <v>18918</v>
      </c>
      <c r="D214">
        <f t="shared" si="65"/>
        <v>196817</v>
      </c>
      <c r="E214">
        <f t="shared" si="66"/>
        <v>2613</v>
      </c>
      <c r="F214">
        <f t="shared" si="67"/>
        <v>5375</v>
      </c>
      <c r="G214">
        <f t="shared" si="68"/>
        <v>6022</v>
      </c>
      <c r="H214">
        <f t="shared" si="69"/>
        <v>0</v>
      </c>
      <c r="I214">
        <f t="shared" si="70"/>
        <v>9514</v>
      </c>
      <c r="J214">
        <f t="shared" si="71"/>
        <v>8</v>
      </c>
      <c r="K214">
        <f t="shared" si="72"/>
        <v>10033</v>
      </c>
      <c r="L214">
        <f t="shared" si="73"/>
        <v>3808</v>
      </c>
      <c r="M214">
        <f t="shared" si="74"/>
        <v>23879</v>
      </c>
      <c r="N214">
        <f t="shared" si="75"/>
        <v>172310</v>
      </c>
      <c r="O214">
        <f t="shared" si="76"/>
        <v>8523</v>
      </c>
      <c r="P214">
        <f t="shared" si="77"/>
        <v>65377</v>
      </c>
      <c r="Q214">
        <f t="shared" si="78"/>
        <v>0</v>
      </c>
      <c r="R214">
        <f t="shared" si="79"/>
        <v>0</v>
      </c>
      <c r="S214">
        <f t="shared" si="80"/>
        <v>15437</v>
      </c>
      <c r="T214">
        <f t="shared" si="81"/>
        <v>19538</v>
      </c>
      <c r="U214">
        <f t="shared" si="82"/>
        <v>51235</v>
      </c>
      <c r="V214">
        <f t="shared" si="83"/>
        <v>219936</v>
      </c>
      <c r="Z214" s="23">
        <v>57425</v>
      </c>
      <c r="AB214">
        <v>0</v>
      </c>
      <c r="AC214">
        <v>3664</v>
      </c>
      <c r="AD214">
        <v>537</v>
      </c>
      <c r="AE214">
        <v>18918</v>
      </c>
      <c r="AF214">
        <v>0</v>
      </c>
      <c r="AG214">
        <v>84351</v>
      </c>
      <c r="AH214">
        <v>88162</v>
      </c>
      <c r="AI214">
        <v>1007</v>
      </c>
      <c r="AJ214">
        <v>20032</v>
      </c>
      <c r="AK214">
        <v>3265</v>
      </c>
      <c r="AL214">
        <v>2613</v>
      </c>
      <c r="AM214">
        <v>0</v>
      </c>
      <c r="AN214">
        <v>0</v>
      </c>
      <c r="AO214">
        <v>5375</v>
      </c>
      <c r="AP214">
        <v>0</v>
      </c>
      <c r="AQ214">
        <v>0</v>
      </c>
      <c r="AR214">
        <v>0</v>
      </c>
      <c r="AS214">
        <v>6022</v>
      </c>
      <c r="AT214">
        <v>0</v>
      </c>
      <c r="AU214">
        <v>0</v>
      </c>
      <c r="AV214">
        <v>0</v>
      </c>
      <c r="AW214">
        <v>0</v>
      </c>
      <c r="AX214">
        <v>9514</v>
      </c>
      <c r="AY214">
        <v>8</v>
      </c>
      <c r="AZ214">
        <v>0</v>
      </c>
      <c r="BA214">
        <v>4680</v>
      </c>
      <c r="BB214">
        <v>0</v>
      </c>
      <c r="BC214">
        <v>0</v>
      </c>
      <c r="BD214">
        <v>0</v>
      </c>
      <c r="BE214">
        <v>4474</v>
      </c>
      <c r="BF214">
        <v>879</v>
      </c>
      <c r="BG214">
        <v>1506</v>
      </c>
      <c r="BH214">
        <v>0</v>
      </c>
      <c r="BI214">
        <v>0</v>
      </c>
      <c r="BJ214">
        <v>2302</v>
      </c>
      <c r="BK214">
        <v>0</v>
      </c>
      <c r="BL214">
        <v>15188</v>
      </c>
      <c r="BM214">
        <v>886</v>
      </c>
      <c r="BN214">
        <v>7805</v>
      </c>
      <c r="BO214">
        <v>90965</v>
      </c>
      <c r="BP214">
        <v>75031</v>
      </c>
      <c r="BQ214">
        <v>6314</v>
      </c>
      <c r="BR214">
        <v>8523</v>
      </c>
      <c r="BS214">
        <v>0</v>
      </c>
      <c r="BT214">
        <v>0</v>
      </c>
      <c r="BU214">
        <v>65377</v>
      </c>
      <c r="BV214">
        <v>0</v>
      </c>
      <c r="BW214">
        <v>0</v>
      </c>
      <c r="BX214">
        <v>0</v>
      </c>
      <c r="BY214">
        <v>0</v>
      </c>
      <c r="BZ214">
        <v>0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15437</v>
      </c>
      <c r="CH214">
        <v>0</v>
      </c>
      <c r="CI214">
        <v>9936</v>
      </c>
      <c r="CJ214">
        <v>771</v>
      </c>
      <c r="CK214">
        <v>8831</v>
      </c>
    </row>
    <row r="215" spans="1:89" x14ac:dyDescent="0.35">
      <c r="A215" t="s">
        <v>203</v>
      </c>
      <c r="B215">
        <f t="shared" si="63"/>
        <v>2361</v>
      </c>
      <c r="C215">
        <f t="shared" si="64"/>
        <v>1990</v>
      </c>
      <c r="D215">
        <f t="shared" si="65"/>
        <v>57884</v>
      </c>
      <c r="E215">
        <f t="shared" si="66"/>
        <v>148</v>
      </c>
      <c r="F215">
        <f t="shared" si="67"/>
        <v>2437</v>
      </c>
      <c r="G215">
        <f t="shared" si="68"/>
        <v>2506</v>
      </c>
      <c r="H215">
        <f t="shared" si="69"/>
        <v>0</v>
      </c>
      <c r="I215">
        <f t="shared" si="70"/>
        <v>800</v>
      </c>
      <c r="J215">
        <f t="shared" si="71"/>
        <v>0</v>
      </c>
      <c r="K215">
        <f t="shared" si="72"/>
        <v>9766</v>
      </c>
      <c r="L215">
        <f t="shared" si="73"/>
        <v>429</v>
      </c>
      <c r="M215">
        <f t="shared" si="74"/>
        <v>3278</v>
      </c>
      <c r="N215">
        <f t="shared" si="75"/>
        <v>39739</v>
      </c>
      <c r="O215">
        <f t="shared" si="76"/>
        <v>10762</v>
      </c>
      <c r="P215">
        <f t="shared" si="77"/>
        <v>26537</v>
      </c>
      <c r="Q215">
        <f t="shared" si="78"/>
        <v>0</v>
      </c>
      <c r="R215">
        <f t="shared" si="79"/>
        <v>0</v>
      </c>
      <c r="S215">
        <f t="shared" si="80"/>
        <v>1908</v>
      </c>
      <c r="T215">
        <f t="shared" si="81"/>
        <v>2651</v>
      </c>
      <c r="U215">
        <f t="shared" si="82"/>
        <v>12680</v>
      </c>
      <c r="V215">
        <f t="shared" si="83"/>
        <v>62235</v>
      </c>
      <c r="Z215" s="23">
        <v>25837</v>
      </c>
      <c r="AB215">
        <v>0</v>
      </c>
      <c r="AC215">
        <v>0</v>
      </c>
      <c r="AD215">
        <v>2361</v>
      </c>
      <c r="AE215">
        <v>1990</v>
      </c>
      <c r="AF215">
        <v>0</v>
      </c>
      <c r="AG215">
        <v>34469</v>
      </c>
      <c r="AH215">
        <v>22393</v>
      </c>
      <c r="AI215">
        <v>201</v>
      </c>
      <c r="AJ215">
        <v>739</v>
      </c>
      <c r="AK215">
        <v>82</v>
      </c>
      <c r="AL215">
        <v>148</v>
      </c>
      <c r="AM215">
        <v>0</v>
      </c>
      <c r="AN215">
        <v>0</v>
      </c>
      <c r="AO215">
        <v>2437</v>
      </c>
      <c r="AP215">
        <v>0</v>
      </c>
      <c r="AQ215">
        <v>0</v>
      </c>
      <c r="AR215">
        <v>0</v>
      </c>
      <c r="AS215">
        <v>2506</v>
      </c>
      <c r="AT215">
        <v>0</v>
      </c>
      <c r="AU215">
        <v>0</v>
      </c>
      <c r="AV215">
        <v>0</v>
      </c>
      <c r="AW215">
        <v>0</v>
      </c>
      <c r="AX215">
        <v>800</v>
      </c>
      <c r="AY215">
        <v>0</v>
      </c>
      <c r="AZ215">
        <v>0</v>
      </c>
      <c r="BA215">
        <v>-318</v>
      </c>
      <c r="BB215">
        <v>0</v>
      </c>
      <c r="BC215">
        <v>0</v>
      </c>
      <c r="BD215">
        <v>7473</v>
      </c>
      <c r="BE215">
        <v>0</v>
      </c>
      <c r="BF215">
        <v>2611</v>
      </c>
      <c r="BG215">
        <v>0</v>
      </c>
      <c r="BH215">
        <v>0</v>
      </c>
      <c r="BI215">
        <v>0</v>
      </c>
      <c r="BJ215">
        <v>429</v>
      </c>
      <c r="BK215">
        <v>0</v>
      </c>
      <c r="BL215">
        <v>0</v>
      </c>
      <c r="BM215">
        <v>0</v>
      </c>
      <c r="BN215">
        <v>3278</v>
      </c>
      <c r="BO215">
        <v>31890</v>
      </c>
      <c r="BP215">
        <v>7849</v>
      </c>
      <c r="BQ215">
        <v>0</v>
      </c>
      <c r="BR215">
        <v>10762</v>
      </c>
      <c r="BS215">
        <v>0</v>
      </c>
      <c r="BT215">
        <v>0</v>
      </c>
      <c r="BU215">
        <v>26537</v>
      </c>
      <c r="BV215">
        <v>0</v>
      </c>
      <c r="BW215">
        <v>0</v>
      </c>
      <c r="BX215">
        <v>0</v>
      </c>
      <c r="BY215">
        <v>0</v>
      </c>
      <c r="BZ215">
        <v>0</v>
      </c>
      <c r="CA215">
        <v>0</v>
      </c>
      <c r="CB215">
        <v>0</v>
      </c>
      <c r="CC215">
        <v>0</v>
      </c>
      <c r="CD215">
        <v>0</v>
      </c>
      <c r="CE215">
        <v>0</v>
      </c>
      <c r="CF215">
        <v>0</v>
      </c>
      <c r="CG215">
        <v>1908</v>
      </c>
      <c r="CH215">
        <v>0</v>
      </c>
      <c r="CI215">
        <v>0</v>
      </c>
      <c r="CJ215">
        <v>0</v>
      </c>
      <c r="CK215">
        <v>2651</v>
      </c>
    </row>
    <row r="216" spans="1:89" x14ac:dyDescent="0.35">
      <c r="A216" t="s">
        <v>204</v>
      </c>
      <c r="B216">
        <f t="shared" si="63"/>
        <v>796</v>
      </c>
      <c r="C216">
        <f t="shared" si="64"/>
        <v>1298</v>
      </c>
      <c r="D216">
        <f t="shared" si="65"/>
        <v>31271</v>
      </c>
      <c r="E216">
        <f t="shared" si="66"/>
        <v>1211</v>
      </c>
      <c r="F216">
        <f t="shared" si="67"/>
        <v>0</v>
      </c>
      <c r="G216">
        <f t="shared" si="68"/>
        <v>446</v>
      </c>
      <c r="H216">
        <f t="shared" si="69"/>
        <v>0</v>
      </c>
      <c r="I216">
        <f t="shared" si="70"/>
        <v>0</v>
      </c>
      <c r="J216">
        <f t="shared" si="71"/>
        <v>0</v>
      </c>
      <c r="K216">
        <f t="shared" si="72"/>
        <v>6360</v>
      </c>
      <c r="L216">
        <f t="shared" si="73"/>
        <v>420</v>
      </c>
      <c r="M216">
        <f t="shared" si="74"/>
        <v>1897</v>
      </c>
      <c r="N216">
        <f t="shared" si="75"/>
        <v>6217</v>
      </c>
      <c r="O216">
        <f t="shared" si="76"/>
        <v>2635</v>
      </c>
      <c r="P216">
        <f t="shared" si="77"/>
        <v>30704</v>
      </c>
      <c r="Q216">
        <f t="shared" si="78"/>
        <v>14</v>
      </c>
      <c r="R216">
        <f t="shared" si="79"/>
        <v>0</v>
      </c>
      <c r="S216">
        <f t="shared" si="80"/>
        <v>1940</v>
      </c>
      <c r="T216">
        <f t="shared" si="81"/>
        <v>2187</v>
      </c>
      <c r="U216">
        <f t="shared" si="82"/>
        <v>25722</v>
      </c>
      <c r="V216">
        <f t="shared" si="83"/>
        <v>33365</v>
      </c>
      <c r="Z216" s="23">
        <v>9720</v>
      </c>
      <c r="AB216">
        <v>0</v>
      </c>
      <c r="AC216">
        <v>0</v>
      </c>
      <c r="AD216">
        <v>796</v>
      </c>
      <c r="AE216">
        <v>1298</v>
      </c>
      <c r="AF216">
        <v>398</v>
      </c>
      <c r="AG216">
        <v>17276</v>
      </c>
      <c r="AH216">
        <v>13357</v>
      </c>
      <c r="AI216">
        <v>81</v>
      </c>
      <c r="AJ216">
        <v>159</v>
      </c>
      <c r="AK216">
        <v>0</v>
      </c>
      <c r="AL216">
        <v>1211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446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4794</v>
      </c>
      <c r="BB216">
        <v>0</v>
      </c>
      <c r="BC216">
        <v>0</v>
      </c>
      <c r="BD216">
        <v>0</v>
      </c>
      <c r="BE216">
        <v>0</v>
      </c>
      <c r="BF216">
        <v>1566</v>
      </c>
      <c r="BG216">
        <v>0</v>
      </c>
      <c r="BH216">
        <v>0</v>
      </c>
      <c r="BI216">
        <v>0</v>
      </c>
      <c r="BJ216">
        <v>420</v>
      </c>
      <c r="BK216">
        <v>0</v>
      </c>
      <c r="BL216">
        <v>0</v>
      </c>
      <c r="BM216">
        <v>0</v>
      </c>
      <c r="BN216">
        <v>1897</v>
      </c>
      <c r="BO216">
        <v>1699</v>
      </c>
      <c r="BP216">
        <v>2775</v>
      </c>
      <c r="BQ216">
        <v>1743</v>
      </c>
      <c r="BR216">
        <v>2635</v>
      </c>
      <c r="BS216">
        <v>0</v>
      </c>
      <c r="BT216">
        <v>0</v>
      </c>
      <c r="BU216">
        <v>30704</v>
      </c>
      <c r="BV216">
        <v>0</v>
      </c>
      <c r="BW216">
        <v>0</v>
      </c>
      <c r="BX216">
        <v>0</v>
      </c>
      <c r="BY216">
        <v>0</v>
      </c>
      <c r="BZ216">
        <v>0</v>
      </c>
      <c r="CA216">
        <v>14</v>
      </c>
      <c r="CB216">
        <v>0</v>
      </c>
      <c r="CC216">
        <v>0</v>
      </c>
      <c r="CD216">
        <v>0</v>
      </c>
      <c r="CE216">
        <v>0</v>
      </c>
      <c r="CF216">
        <v>0</v>
      </c>
      <c r="CG216">
        <v>1940</v>
      </c>
      <c r="CH216">
        <v>0</v>
      </c>
      <c r="CI216">
        <v>230</v>
      </c>
      <c r="CJ216">
        <v>391</v>
      </c>
      <c r="CK216">
        <v>1566</v>
      </c>
    </row>
    <row r="217" spans="1:89" x14ac:dyDescent="0.35">
      <c r="A217" t="s">
        <v>205</v>
      </c>
      <c r="B217">
        <f t="shared" si="63"/>
        <v>736</v>
      </c>
      <c r="C217">
        <f t="shared" si="64"/>
        <v>3343</v>
      </c>
      <c r="D217">
        <f t="shared" si="65"/>
        <v>42832</v>
      </c>
      <c r="E217">
        <f t="shared" si="66"/>
        <v>81</v>
      </c>
      <c r="F217">
        <f t="shared" si="67"/>
        <v>434</v>
      </c>
      <c r="G217">
        <f t="shared" si="68"/>
        <v>1425</v>
      </c>
      <c r="H217">
        <f t="shared" si="69"/>
        <v>0</v>
      </c>
      <c r="I217">
        <f t="shared" si="70"/>
        <v>791</v>
      </c>
      <c r="J217">
        <f t="shared" si="71"/>
        <v>0</v>
      </c>
      <c r="K217">
        <f t="shared" si="72"/>
        <v>30598</v>
      </c>
      <c r="L217">
        <f t="shared" si="73"/>
        <v>85</v>
      </c>
      <c r="M217">
        <f t="shared" si="74"/>
        <v>2445</v>
      </c>
      <c r="N217">
        <f t="shared" si="75"/>
        <v>55760</v>
      </c>
      <c r="O217">
        <f t="shared" si="76"/>
        <v>6332</v>
      </c>
      <c r="P217">
        <f t="shared" si="77"/>
        <v>14960</v>
      </c>
      <c r="Q217">
        <f t="shared" si="78"/>
        <v>1</v>
      </c>
      <c r="R217">
        <f t="shared" si="79"/>
        <v>0</v>
      </c>
      <c r="S217">
        <f t="shared" si="80"/>
        <v>2003</v>
      </c>
      <c r="T217">
        <f t="shared" si="81"/>
        <v>3714</v>
      </c>
      <c r="U217">
        <f t="shared" si="82"/>
        <v>-14309</v>
      </c>
      <c r="V217">
        <f t="shared" si="83"/>
        <v>46911</v>
      </c>
      <c r="Z217" s="23">
        <v>12180</v>
      </c>
      <c r="AB217">
        <v>0</v>
      </c>
      <c r="AC217">
        <v>0</v>
      </c>
      <c r="AD217">
        <v>736</v>
      </c>
      <c r="AE217">
        <v>3343</v>
      </c>
      <c r="AF217">
        <v>33469</v>
      </c>
      <c r="AG217">
        <v>5944</v>
      </c>
      <c r="AH217">
        <v>831</v>
      </c>
      <c r="AI217">
        <v>101</v>
      </c>
      <c r="AJ217">
        <v>190</v>
      </c>
      <c r="AK217">
        <v>2297</v>
      </c>
      <c r="AL217">
        <v>81</v>
      </c>
      <c r="AM217">
        <v>0</v>
      </c>
      <c r="AN217">
        <v>0</v>
      </c>
      <c r="AO217">
        <v>0</v>
      </c>
      <c r="AP217">
        <v>310</v>
      </c>
      <c r="AQ217">
        <v>124</v>
      </c>
      <c r="AR217">
        <v>0</v>
      </c>
      <c r="AS217">
        <v>1425</v>
      </c>
      <c r="AT217">
        <v>0</v>
      </c>
      <c r="AU217">
        <v>0</v>
      </c>
      <c r="AV217">
        <v>0</v>
      </c>
      <c r="AW217">
        <v>0</v>
      </c>
      <c r="AX217">
        <v>791</v>
      </c>
      <c r="AY217">
        <v>0</v>
      </c>
      <c r="AZ217">
        <v>0</v>
      </c>
      <c r="BA217">
        <v>3000</v>
      </c>
      <c r="BB217">
        <v>0</v>
      </c>
      <c r="BC217">
        <v>0</v>
      </c>
      <c r="BD217">
        <v>26758</v>
      </c>
      <c r="BE217">
        <v>510</v>
      </c>
      <c r="BF217">
        <v>330</v>
      </c>
      <c r="BG217">
        <v>0</v>
      </c>
      <c r="BH217">
        <v>0</v>
      </c>
      <c r="BI217">
        <v>0</v>
      </c>
      <c r="BJ217">
        <v>85</v>
      </c>
      <c r="BK217">
        <v>0</v>
      </c>
      <c r="BL217">
        <v>0</v>
      </c>
      <c r="BM217">
        <v>1943</v>
      </c>
      <c r="BN217">
        <v>502</v>
      </c>
      <c r="BO217">
        <v>4522</v>
      </c>
      <c r="BP217">
        <v>46025</v>
      </c>
      <c r="BQ217">
        <v>5213</v>
      </c>
      <c r="BR217">
        <v>6332</v>
      </c>
      <c r="BS217">
        <v>0</v>
      </c>
      <c r="BT217">
        <v>0</v>
      </c>
      <c r="BU217">
        <v>14960</v>
      </c>
      <c r="BV217">
        <v>0</v>
      </c>
      <c r="BW217">
        <v>0</v>
      </c>
      <c r="BX217">
        <v>0</v>
      </c>
      <c r="BY217">
        <v>0</v>
      </c>
      <c r="BZ217">
        <v>0</v>
      </c>
      <c r="CA217">
        <v>1</v>
      </c>
      <c r="CB217">
        <v>0</v>
      </c>
      <c r="CC217">
        <v>0</v>
      </c>
      <c r="CD217">
        <v>0</v>
      </c>
      <c r="CE217">
        <v>0</v>
      </c>
      <c r="CF217">
        <v>0</v>
      </c>
      <c r="CG217">
        <v>2003</v>
      </c>
      <c r="CH217">
        <v>0</v>
      </c>
      <c r="CI217">
        <v>1797</v>
      </c>
      <c r="CJ217">
        <v>0</v>
      </c>
      <c r="CK217">
        <v>1917</v>
      </c>
    </row>
    <row r="218" spans="1:89" x14ac:dyDescent="0.35">
      <c r="A218" t="s">
        <v>206</v>
      </c>
      <c r="B218">
        <f t="shared" si="63"/>
        <v>962</v>
      </c>
      <c r="C218">
        <f t="shared" si="64"/>
        <v>9958</v>
      </c>
      <c r="D218">
        <f t="shared" si="65"/>
        <v>54685</v>
      </c>
      <c r="E218">
        <f t="shared" si="66"/>
        <v>260</v>
      </c>
      <c r="F218">
        <f t="shared" si="67"/>
        <v>0</v>
      </c>
      <c r="G218">
        <f t="shared" si="68"/>
        <v>241</v>
      </c>
      <c r="H218">
        <f t="shared" si="69"/>
        <v>0</v>
      </c>
      <c r="I218">
        <f t="shared" si="70"/>
        <v>-6659</v>
      </c>
      <c r="J218">
        <f t="shared" si="71"/>
        <v>0</v>
      </c>
      <c r="K218">
        <f t="shared" si="72"/>
        <v>39235</v>
      </c>
      <c r="L218">
        <f t="shared" si="73"/>
        <v>600</v>
      </c>
      <c r="M218">
        <f t="shared" si="74"/>
        <v>9766</v>
      </c>
      <c r="N218">
        <f t="shared" si="75"/>
        <v>40930</v>
      </c>
      <c r="O218">
        <f t="shared" si="76"/>
        <v>9421</v>
      </c>
      <c r="P218">
        <f t="shared" si="77"/>
        <v>36800</v>
      </c>
      <c r="Q218">
        <f t="shared" si="78"/>
        <v>0</v>
      </c>
      <c r="R218">
        <f t="shared" si="79"/>
        <v>0</v>
      </c>
      <c r="S218">
        <f t="shared" si="80"/>
        <v>5183</v>
      </c>
      <c r="T218">
        <f t="shared" si="81"/>
        <v>16714</v>
      </c>
      <c r="U218">
        <f t="shared" si="82"/>
        <v>8855</v>
      </c>
      <c r="V218">
        <f t="shared" si="83"/>
        <v>65605</v>
      </c>
      <c r="Z218" s="23">
        <v>30054</v>
      </c>
      <c r="AB218">
        <v>0</v>
      </c>
      <c r="AC218">
        <v>0</v>
      </c>
      <c r="AD218">
        <v>962</v>
      </c>
      <c r="AE218">
        <v>9958</v>
      </c>
      <c r="AF218">
        <v>0</v>
      </c>
      <c r="AG218">
        <v>27545</v>
      </c>
      <c r="AH218">
        <v>25060</v>
      </c>
      <c r="AI218">
        <v>570</v>
      </c>
      <c r="AJ218">
        <v>1191</v>
      </c>
      <c r="AK218">
        <v>319</v>
      </c>
      <c r="AL218">
        <v>260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241</v>
      </c>
      <c r="AT218">
        <v>0</v>
      </c>
      <c r="AU218">
        <v>0</v>
      </c>
      <c r="AV218">
        <v>0</v>
      </c>
      <c r="AW218">
        <v>0</v>
      </c>
      <c r="AX218">
        <v>-6659</v>
      </c>
      <c r="AY218">
        <v>0</v>
      </c>
      <c r="AZ218">
        <v>0</v>
      </c>
      <c r="BA218">
        <v>5891</v>
      </c>
      <c r="BB218">
        <v>0</v>
      </c>
      <c r="BC218">
        <v>0</v>
      </c>
      <c r="BD218">
        <v>30627</v>
      </c>
      <c r="BE218">
        <v>2038</v>
      </c>
      <c r="BF218">
        <v>679</v>
      </c>
      <c r="BG218">
        <v>0</v>
      </c>
      <c r="BH218">
        <v>0</v>
      </c>
      <c r="BI218">
        <v>0</v>
      </c>
      <c r="BJ218">
        <v>600</v>
      </c>
      <c r="BK218">
        <v>0</v>
      </c>
      <c r="BL218">
        <v>0</v>
      </c>
      <c r="BM218">
        <v>0</v>
      </c>
      <c r="BN218">
        <v>9766</v>
      </c>
      <c r="BO218">
        <v>37114</v>
      </c>
      <c r="BP218">
        <v>3816</v>
      </c>
      <c r="BQ218">
        <v>0</v>
      </c>
      <c r="BR218">
        <v>9421</v>
      </c>
      <c r="BS218">
        <v>0</v>
      </c>
      <c r="BT218">
        <v>0</v>
      </c>
      <c r="BU218">
        <v>36800</v>
      </c>
      <c r="BV218">
        <v>0</v>
      </c>
      <c r="BW218">
        <v>0</v>
      </c>
      <c r="BX218">
        <v>0</v>
      </c>
      <c r="BY218">
        <v>0</v>
      </c>
      <c r="BZ218">
        <v>0</v>
      </c>
      <c r="CA218">
        <v>0</v>
      </c>
      <c r="CB218">
        <v>0</v>
      </c>
      <c r="CC218">
        <v>0</v>
      </c>
      <c r="CD218">
        <v>0</v>
      </c>
      <c r="CE218">
        <v>0</v>
      </c>
      <c r="CF218">
        <v>0</v>
      </c>
      <c r="CG218">
        <v>5183</v>
      </c>
      <c r="CH218">
        <v>0</v>
      </c>
      <c r="CI218">
        <v>0</v>
      </c>
      <c r="CJ218">
        <v>0</v>
      </c>
      <c r="CK218">
        <v>16714</v>
      </c>
    </row>
    <row r="219" spans="1:89" x14ac:dyDescent="0.35">
      <c r="A219" t="s">
        <v>207</v>
      </c>
      <c r="B219">
        <f t="shared" si="63"/>
        <v>1142</v>
      </c>
      <c r="C219">
        <f t="shared" si="64"/>
        <v>60046</v>
      </c>
      <c r="D219">
        <f t="shared" si="65"/>
        <v>179833</v>
      </c>
      <c r="E219">
        <f t="shared" si="66"/>
        <v>2519</v>
      </c>
      <c r="F219">
        <f t="shared" si="67"/>
        <v>1560</v>
      </c>
      <c r="G219">
        <f t="shared" si="68"/>
        <v>23269</v>
      </c>
      <c r="H219">
        <f t="shared" si="69"/>
        <v>0</v>
      </c>
      <c r="I219">
        <f t="shared" si="70"/>
        <v>0</v>
      </c>
      <c r="J219">
        <f t="shared" si="71"/>
        <v>0</v>
      </c>
      <c r="K219">
        <f t="shared" si="72"/>
        <v>65434</v>
      </c>
      <c r="L219">
        <f t="shared" si="73"/>
        <v>388</v>
      </c>
      <c r="M219">
        <f t="shared" si="74"/>
        <v>21516</v>
      </c>
      <c r="N219">
        <f t="shared" si="75"/>
        <v>210907</v>
      </c>
      <c r="O219">
        <f t="shared" si="76"/>
        <v>40191</v>
      </c>
      <c r="P219">
        <f t="shared" si="77"/>
        <v>59054</v>
      </c>
      <c r="Q219">
        <f t="shared" si="78"/>
        <v>1583</v>
      </c>
      <c r="R219">
        <f t="shared" si="79"/>
        <v>0</v>
      </c>
      <c r="S219">
        <f t="shared" si="80"/>
        <v>17672</v>
      </c>
      <c r="T219">
        <f t="shared" si="81"/>
        <v>26300</v>
      </c>
      <c r="U219">
        <f t="shared" si="82"/>
        <v>-7558</v>
      </c>
      <c r="V219">
        <f t="shared" si="83"/>
        <v>241021</v>
      </c>
      <c r="Z219" s="23">
        <v>94437</v>
      </c>
      <c r="AB219">
        <v>0</v>
      </c>
      <c r="AC219">
        <v>0</v>
      </c>
      <c r="AD219">
        <v>1142</v>
      </c>
      <c r="AE219">
        <v>60046</v>
      </c>
      <c r="AF219">
        <v>0</v>
      </c>
      <c r="AG219">
        <v>117178</v>
      </c>
      <c r="AH219">
        <v>36827</v>
      </c>
      <c r="AI219">
        <v>3035</v>
      </c>
      <c r="AJ219">
        <v>3937</v>
      </c>
      <c r="AK219">
        <v>18856</v>
      </c>
      <c r="AL219">
        <v>2519</v>
      </c>
      <c r="AM219">
        <v>0</v>
      </c>
      <c r="AN219">
        <v>0</v>
      </c>
      <c r="AO219">
        <v>9</v>
      </c>
      <c r="AP219">
        <v>1551</v>
      </c>
      <c r="AQ219">
        <v>0</v>
      </c>
      <c r="AR219">
        <v>0</v>
      </c>
      <c r="AS219">
        <v>23269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14626</v>
      </c>
      <c r="BB219">
        <v>0</v>
      </c>
      <c r="BC219">
        <v>0</v>
      </c>
      <c r="BD219">
        <v>34332</v>
      </c>
      <c r="BE219">
        <v>7020</v>
      </c>
      <c r="BF219">
        <v>9456</v>
      </c>
      <c r="BG219">
        <v>0</v>
      </c>
      <c r="BH219">
        <v>0</v>
      </c>
      <c r="BI219">
        <v>0</v>
      </c>
      <c r="BJ219">
        <v>388</v>
      </c>
      <c r="BK219">
        <v>0</v>
      </c>
      <c r="BL219">
        <v>6138</v>
      </c>
      <c r="BM219">
        <v>158</v>
      </c>
      <c r="BN219">
        <v>15220</v>
      </c>
      <c r="BO219">
        <v>35980</v>
      </c>
      <c r="BP219">
        <v>155862</v>
      </c>
      <c r="BQ219">
        <v>19065</v>
      </c>
      <c r="BR219">
        <v>40191</v>
      </c>
      <c r="BS219">
        <v>0</v>
      </c>
      <c r="BT219">
        <v>0</v>
      </c>
      <c r="BU219">
        <v>59054</v>
      </c>
      <c r="BV219">
        <v>0</v>
      </c>
      <c r="BW219">
        <v>0</v>
      </c>
      <c r="BX219">
        <v>0</v>
      </c>
      <c r="BY219">
        <v>0</v>
      </c>
      <c r="BZ219">
        <v>1583</v>
      </c>
      <c r="CA219">
        <v>0</v>
      </c>
      <c r="CB219">
        <v>0</v>
      </c>
      <c r="CC219">
        <v>0</v>
      </c>
      <c r="CD219">
        <v>0</v>
      </c>
      <c r="CE219">
        <v>0</v>
      </c>
      <c r="CF219">
        <v>0</v>
      </c>
      <c r="CG219">
        <v>17672</v>
      </c>
      <c r="CH219">
        <v>0</v>
      </c>
      <c r="CI219">
        <v>8228</v>
      </c>
      <c r="CJ219">
        <v>103</v>
      </c>
      <c r="CK219">
        <v>17969</v>
      </c>
    </row>
    <row r="220" spans="1:89" x14ac:dyDescent="0.35">
      <c r="A220" t="s">
        <v>208</v>
      </c>
      <c r="B220">
        <f t="shared" si="63"/>
        <v>7087</v>
      </c>
      <c r="C220">
        <f t="shared" si="64"/>
        <v>9557</v>
      </c>
      <c r="D220">
        <f t="shared" si="65"/>
        <v>119151</v>
      </c>
      <c r="E220">
        <f t="shared" si="66"/>
        <v>279</v>
      </c>
      <c r="F220">
        <f t="shared" si="67"/>
        <v>2565</v>
      </c>
      <c r="G220">
        <f t="shared" si="68"/>
        <v>8760</v>
      </c>
      <c r="H220">
        <f t="shared" si="69"/>
        <v>0</v>
      </c>
      <c r="I220">
        <f t="shared" si="70"/>
        <v>8068</v>
      </c>
      <c r="J220">
        <f t="shared" si="71"/>
        <v>0</v>
      </c>
      <c r="K220">
        <f t="shared" si="72"/>
        <v>4099</v>
      </c>
      <c r="L220">
        <f t="shared" si="73"/>
        <v>-2078</v>
      </c>
      <c r="M220">
        <f t="shared" si="74"/>
        <v>7558</v>
      </c>
      <c r="N220">
        <f t="shared" si="75"/>
        <v>38155</v>
      </c>
      <c r="O220">
        <f t="shared" si="76"/>
        <v>5781</v>
      </c>
      <c r="P220">
        <f t="shared" si="77"/>
        <v>106078</v>
      </c>
      <c r="Q220">
        <f t="shared" si="78"/>
        <v>2</v>
      </c>
      <c r="R220">
        <f t="shared" si="79"/>
        <v>0</v>
      </c>
      <c r="S220">
        <f t="shared" si="80"/>
        <v>3120</v>
      </c>
      <c r="T220">
        <f t="shared" si="81"/>
        <v>11910</v>
      </c>
      <c r="U220">
        <f t="shared" si="82"/>
        <v>100206</v>
      </c>
      <c r="V220">
        <f t="shared" si="83"/>
        <v>135795</v>
      </c>
      <c r="Z220" s="23">
        <v>39613</v>
      </c>
      <c r="AB220">
        <v>0</v>
      </c>
      <c r="AC220">
        <v>741</v>
      </c>
      <c r="AD220">
        <v>6346</v>
      </c>
      <c r="AE220">
        <v>9557</v>
      </c>
      <c r="AF220">
        <v>0</v>
      </c>
      <c r="AG220">
        <v>33312</v>
      </c>
      <c r="AH220">
        <v>77709</v>
      </c>
      <c r="AI220">
        <v>1299</v>
      </c>
      <c r="AJ220">
        <v>917</v>
      </c>
      <c r="AK220">
        <v>5914</v>
      </c>
      <c r="AL220">
        <v>275</v>
      </c>
      <c r="AM220">
        <v>0</v>
      </c>
      <c r="AN220">
        <v>4</v>
      </c>
      <c r="AO220">
        <v>0</v>
      </c>
      <c r="AP220">
        <v>2565</v>
      </c>
      <c r="AQ220">
        <v>0</v>
      </c>
      <c r="AR220">
        <v>0</v>
      </c>
      <c r="AS220">
        <v>8760</v>
      </c>
      <c r="AT220">
        <v>0</v>
      </c>
      <c r="AU220">
        <v>0</v>
      </c>
      <c r="AV220">
        <v>0</v>
      </c>
      <c r="AW220">
        <v>0</v>
      </c>
      <c r="AX220">
        <v>8068</v>
      </c>
      <c r="AY220">
        <v>0</v>
      </c>
      <c r="AZ220">
        <v>0</v>
      </c>
      <c r="BA220">
        <v>2194</v>
      </c>
      <c r="BB220">
        <v>0</v>
      </c>
      <c r="BC220">
        <v>0</v>
      </c>
      <c r="BD220">
        <v>0</v>
      </c>
      <c r="BE220">
        <v>-38</v>
      </c>
      <c r="BF220">
        <v>1943</v>
      </c>
      <c r="BG220">
        <v>0</v>
      </c>
      <c r="BH220">
        <v>0</v>
      </c>
      <c r="BI220">
        <v>0</v>
      </c>
      <c r="BJ220">
        <v>-2078</v>
      </c>
      <c r="BK220">
        <v>0</v>
      </c>
      <c r="BL220">
        <v>512</v>
      </c>
      <c r="BM220">
        <v>0</v>
      </c>
      <c r="BN220">
        <v>7046</v>
      </c>
      <c r="BO220">
        <v>24018</v>
      </c>
      <c r="BP220">
        <v>11286</v>
      </c>
      <c r="BQ220">
        <v>2851</v>
      </c>
      <c r="BR220">
        <v>5781</v>
      </c>
      <c r="BS220">
        <v>0</v>
      </c>
      <c r="BT220">
        <v>0</v>
      </c>
      <c r="BU220">
        <v>106078</v>
      </c>
      <c r="BV220">
        <v>0</v>
      </c>
      <c r="BW220">
        <v>0</v>
      </c>
      <c r="BX220">
        <v>0</v>
      </c>
      <c r="BY220">
        <v>0</v>
      </c>
      <c r="BZ220">
        <v>0</v>
      </c>
      <c r="CA220">
        <v>2</v>
      </c>
      <c r="CB220">
        <v>0</v>
      </c>
      <c r="CC220">
        <v>0</v>
      </c>
      <c r="CD220">
        <v>0</v>
      </c>
      <c r="CE220">
        <v>0</v>
      </c>
      <c r="CF220">
        <v>0</v>
      </c>
      <c r="CG220">
        <v>3120</v>
      </c>
      <c r="CH220">
        <v>0</v>
      </c>
      <c r="CI220">
        <v>2996</v>
      </c>
      <c r="CJ220">
        <v>1193</v>
      </c>
      <c r="CK220">
        <v>7721</v>
      </c>
    </row>
    <row r="221" spans="1:89" x14ac:dyDescent="0.35">
      <c r="A221" t="s">
        <v>209</v>
      </c>
      <c r="B221">
        <f t="shared" si="63"/>
        <v>160</v>
      </c>
      <c r="C221">
        <f t="shared" si="64"/>
        <v>97</v>
      </c>
      <c r="D221">
        <f t="shared" si="65"/>
        <v>22284</v>
      </c>
      <c r="E221">
        <f t="shared" si="66"/>
        <v>49</v>
      </c>
      <c r="F221">
        <f t="shared" si="67"/>
        <v>0</v>
      </c>
      <c r="G221">
        <f t="shared" si="68"/>
        <v>3750</v>
      </c>
      <c r="H221">
        <f t="shared" si="69"/>
        <v>0</v>
      </c>
      <c r="I221">
        <f t="shared" si="70"/>
        <v>0</v>
      </c>
      <c r="J221">
        <f t="shared" si="71"/>
        <v>0</v>
      </c>
      <c r="K221">
        <f t="shared" si="72"/>
        <v>7641</v>
      </c>
      <c r="L221">
        <f t="shared" si="73"/>
        <v>1971</v>
      </c>
      <c r="M221">
        <f t="shared" si="74"/>
        <v>4998</v>
      </c>
      <c r="N221">
        <f t="shared" si="75"/>
        <v>17729</v>
      </c>
      <c r="O221">
        <f t="shared" si="76"/>
        <v>12626</v>
      </c>
      <c r="P221">
        <f t="shared" si="77"/>
        <v>0</v>
      </c>
      <c r="Q221">
        <f t="shared" si="78"/>
        <v>0</v>
      </c>
      <c r="R221">
        <f t="shared" si="79"/>
        <v>0</v>
      </c>
      <c r="S221">
        <f t="shared" si="80"/>
        <v>4671</v>
      </c>
      <c r="T221">
        <f t="shared" si="81"/>
        <v>5925</v>
      </c>
      <c r="U221">
        <f t="shared" si="82"/>
        <v>-7764</v>
      </c>
      <c r="V221">
        <f t="shared" si="83"/>
        <v>22541</v>
      </c>
      <c r="Z221" s="23">
        <v>14276</v>
      </c>
      <c r="AB221">
        <v>0</v>
      </c>
      <c r="AC221">
        <v>0</v>
      </c>
      <c r="AD221">
        <v>160</v>
      </c>
      <c r="AE221">
        <v>97</v>
      </c>
      <c r="AF221">
        <v>0</v>
      </c>
      <c r="AG221">
        <v>10607</v>
      </c>
      <c r="AH221">
        <v>10440</v>
      </c>
      <c r="AI221">
        <v>0</v>
      </c>
      <c r="AJ221">
        <v>1237</v>
      </c>
      <c r="AK221">
        <v>0</v>
      </c>
      <c r="AL221">
        <v>49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3750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4850</v>
      </c>
      <c r="BB221">
        <v>0</v>
      </c>
      <c r="BC221">
        <v>0</v>
      </c>
      <c r="BD221">
        <v>0</v>
      </c>
      <c r="BE221">
        <v>0</v>
      </c>
      <c r="BF221">
        <v>2791</v>
      </c>
      <c r="BG221">
        <v>1710</v>
      </c>
      <c r="BH221">
        <v>0</v>
      </c>
      <c r="BI221">
        <v>0</v>
      </c>
      <c r="BJ221">
        <v>261</v>
      </c>
      <c r="BK221">
        <v>0</v>
      </c>
      <c r="BL221">
        <v>0</v>
      </c>
      <c r="BM221">
        <v>0</v>
      </c>
      <c r="BN221">
        <v>4998</v>
      </c>
      <c r="BO221">
        <v>2000</v>
      </c>
      <c r="BP221">
        <v>12599</v>
      </c>
      <c r="BQ221">
        <v>3130</v>
      </c>
      <c r="BR221">
        <v>12626</v>
      </c>
      <c r="BS221">
        <v>0</v>
      </c>
      <c r="BT221">
        <v>0</v>
      </c>
      <c r="BU221">
        <v>0</v>
      </c>
      <c r="BV221">
        <v>0</v>
      </c>
      <c r="BW221">
        <v>0</v>
      </c>
      <c r="BX221">
        <v>0</v>
      </c>
      <c r="BY221">
        <v>0</v>
      </c>
      <c r="BZ221">
        <v>0</v>
      </c>
      <c r="CA221">
        <v>0</v>
      </c>
      <c r="CB221">
        <v>0</v>
      </c>
      <c r="CC221">
        <v>0</v>
      </c>
      <c r="CD221">
        <v>0</v>
      </c>
      <c r="CE221">
        <v>0</v>
      </c>
      <c r="CF221">
        <v>0</v>
      </c>
      <c r="CG221">
        <v>4671</v>
      </c>
      <c r="CH221">
        <v>0</v>
      </c>
      <c r="CI221">
        <v>0</v>
      </c>
      <c r="CJ221">
        <v>0</v>
      </c>
      <c r="CK221">
        <v>5925</v>
      </c>
    </row>
    <row r="222" spans="1:89" x14ac:dyDescent="0.35">
      <c r="A222" t="s">
        <v>210</v>
      </c>
      <c r="B222">
        <f t="shared" si="63"/>
        <v>-263</v>
      </c>
      <c r="C222">
        <f t="shared" si="64"/>
        <v>2251</v>
      </c>
      <c r="D222">
        <f t="shared" si="65"/>
        <v>26928</v>
      </c>
      <c r="E222">
        <f t="shared" si="66"/>
        <v>0</v>
      </c>
      <c r="F222">
        <f t="shared" si="67"/>
        <v>72</v>
      </c>
      <c r="G222">
        <f t="shared" si="68"/>
        <v>402</v>
      </c>
      <c r="H222">
        <f t="shared" si="69"/>
        <v>0</v>
      </c>
      <c r="I222">
        <f t="shared" si="70"/>
        <v>3241</v>
      </c>
      <c r="J222">
        <f t="shared" si="71"/>
        <v>0</v>
      </c>
      <c r="K222">
        <f t="shared" si="72"/>
        <v>4126</v>
      </c>
      <c r="L222">
        <f t="shared" si="73"/>
        <v>1298</v>
      </c>
      <c r="M222">
        <f t="shared" si="74"/>
        <v>2128</v>
      </c>
      <c r="N222">
        <f t="shared" si="75"/>
        <v>8403</v>
      </c>
      <c r="O222">
        <f t="shared" si="76"/>
        <v>6770</v>
      </c>
      <c r="P222">
        <f t="shared" si="77"/>
        <v>21440</v>
      </c>
      <c r="Q222">
        <f t="shared" si="78"/>
        <v>184</v>
      </c>
      <c r="R222">
        <f t="shared" si="79"/>
        <v>0</v>
      </c>
      <c r="S222">
        <f t="shared" si="80"/>
        <v>1047</v>
      </c>
      <c r="T222">
        <f t="shared" si="81"/>
        <v>2336</v>
      </c>
      <c r="U222">
        <f t="shared" si="82"/>
        <v>16981</v>
      </c>
      <c r="V222">
        <f t="shared" si="83"/>
        <v>28916</v>
      </c>
      <c r="Z222" s="23">
        <v>10232</v>
      </c>
      <c r="AB222">
        <v>0</v>
      </c>
      <c r="AC222">
        <v>-263</v>
      </c>
      <c r="AD222">
        <v>0</v>
      </c>
      <c r="AE222">
        <v>2251</v>
      </c>
      <c r="AF222">
        <v>1018</v>
      </c>
      <c r="AG222">
        <v>9082</v>
      </c>
      <c r="AH222">
        <v>15713</v>
      </c>
      <c r="AI222">
        <v>0</v>
      </c>
      <c r="AJ222">
        <v>881</v>
      </c>
      <c r="AK222">
        <v>234</v>
      </c>
      <c r="AL222">
        <v>0</v>
      </c>
      <c r="AM222">
        <v>0</v>
      </c>
      <c r="AN222">
        <v>0</v>
      </c>
      <c r="AO222">
        <v>0</v>
      </c>
      <c r="AP222">
        <v>72</v>
      </c>
      <c r="AQ222">
        <v>0</v>
      </c>
      <c r="AR222">
        <v>0</v>
      </c>
      <c r="AS222">
        <v>402</v>
      </c>
      <c r="AT222">
        <v>0</v>
      </c>
      <c r="AU222">
        <v>0</v>
      </c>
      <c r="AV222">
        <v>0</v>
      </c>
      <c r="AW222">
        <v>0</v>
      </c>
      <c r="AX222">
        <v>3241</v>
      </c>
      <c r="AY222">
        <v>0</v>
      </c>
      <c r="AZ222">
        <v>0</v>
      </c>
      <c r="BA222">
        <v>3932</v>
      </c>
      <c r="BB222">
        <v>0</v>
      </c>
      <c r="BC222">
        <v>0</v>
      </c>
      <c r="BD222">
        <v>0</v>
      </c>
      <c r="BE222">
        <v>0</v>
      </c>
      <c r="BF222">
        <v>194</v>
      </c>
      <c r="BG222">
        <v>1051</v>
      </c>
      <c r="BH222">
        <v>0</v>
      </c>
      <c r="BI222">
        <v>0</v>
      </c>
      <c r="BJ222">
        <v>247</v>
      </c>
      <c r="BK222">
        <v>0</v>
      </c>
      <c r="BL222">
        <v>0</v>
      </c>
      <c r="BM222">
        <v>0</v>
      </c>
      <c r="BN222">
        <v>2128</v>
      </c>
      <c r="BO222">
        <v>5094</v>
      </c>
      <c r="BP222">
        <v>3309</v>
      </c>
      <c r="BQ222">
        <v>0</v>
      </c>
      <c r="BR222">
        <v>6770</v>
      </c>
      <c r="BS222">
        <v>0</v>
      </c>
      <c r="BT222">
        <v>0</v>
      </c>
      <c r="BU222">
        <v>21440</v>
      </c>
      <c r="BV222">
        <v>0</v>
      </c>
      <c r="BW222">
        <v>0</v>
      </c>
      <c r="BX222">
        <v>0</v>
      </c>
      <c r="BY222">
        <v>0</v>
      </c>
      <c r="BZ222">
        <v>0</v>
      </c>
      <c r="CA222">
        <v>184</v>
      </c>
      <c r="CB222">
        <v>0</v>
      </c>
      <c r="CC222">
        <v>0</v>
      </c>
      <c r="CD222">
        <v>0</v>
      </c>
      <c r="CE222">
        <v>0</v>
      </c>
      <c r="CF222">
        <v>0</v>
      </c>
      <c r="CG222">
        <v>1047</v>
      </c>
      <c r="CH222">
        <v>0</v>
      </c>
      <c r="CI222">
        <v>704</v>
      </c>
      <c r="CJ222">
        <v>0</v>
      </c>
      <c r="CK222">
        <v>1632</v>
      </c>
    </row>
    <row r="223" spans="1:89" x14ac:dyDescent="0.35">
      <c r="A223" t="s">
        <v>211</v>
      </c>
      <c r="B223">
        <f t="shared" si="63"/>
        <v>2923</v>
      </c>
      <c r="C223">
        <f t="shared" si="64"/>
        <v>18041</v>
      </c>
      <c r="D223">
        <f t="shared" si="65"/>
        <v>134257</v>
      </c>
      <c r="E223">
        <f t="shared" si="66"/>
        <v>298</v>
      </c>
      <c r="F223">
        <f t="shared" si="67"/>
        <v>0</v>
      </c>
      <c r="G223">
        <f t="shared" si="68"/>
        <v>8113</v>
      </c>
      <c r="H223">
        <f t="shared" si="69"/>
        <v>0</v>
      </c>
      <c r="I223">
        <f t="shared" si="70"/>
        <v>7614</v>
      </c>
      <c r="J223">
        <f t="shared" si="71"/>
        <v>0</v>
      </c>
      <c r="K223">
        <f t="shared" si="72"/>
        <v>14303</v>
      </c>
      <c r="L223">
        <f t="shared" si="73"/>
        <v>563</v>
      </c>
      <c r="M223">
        <f t="shared" si="74"/>
        <v>2157</v>
      </c>
      <c r="N223">
        <f t="shared" si="75"/>
        <v>49986</v>
      </c>
      <c r="O223">
        <f t="shared" si="76"/>
        <v>27509</v>
      </c>
      <c r="P223">
        <f t="shared" si="77"/>
        <v>94519</v>
      </c>
      <c r="Q223">
        <f t="shared" si="78"/>
        <v>250</v>
      </c>
      <c r="R223">
        <f t="shared" si="79"/>
        <v>4000</v>
      </c>
      <c r="S223">
        <f t="shared" si="80"/>
        <v>175</v>
      </c>
      <c r="T223">
        <f t="shared" si="81"/>
        <v>11829</v>
      </c>
      <c r="U223">
        <f t="shared" si="82"/>
        <v>85637</v>
      </c>
      <c r="V223">
        <f t="shared" si="83"/>
        <v>155221</v>
      </c>
      <c r="Z223" s="23">
        <v>48707</v>
      </c>
      <c r="AB223">
        <v>0</v>
      </c>
      <c r="AC223">
        <v>2041</v>
      </c>
      <c r="AD223">
        <v>882</v>
      </c>
      <c r="AE223">
        <v>18041</v>
      </c>
      <c r="AF223">
        <v>290</v>
      </c>
      <c r="AG223">
        <v>77047</v>
      </c>
      <c r="AH223">
        <v>48764</v>
      </c>
      <c r="AI223">
        <v>2852</v>
      </c>
      <c r="AJ223">
        <v>589</v>
      </c>
      <c r="AK223">
        <v>4715</v>
      </c>
      <c r="AL223">
        <v>209</v>
      </c>
      <c r="AM223">
        <v>0</v>
      </c>
      <c r="AN223">
        <v>89</v>
      </c>
      <c r="AO223">
        <v>0</v>
      </c>
      <c r="AP223">
        <v>0</v>
      </c>
      <c r="AQ223">
        <v>0</v>
      </c>
      <c r="AR223">
        <v>0</v>
      </c>
      <c r="AS223">
        <v>8113</v>
      </c>
      <c r="AT223">
        <v>0</v>
      </c>
      <c r="AU223">
        <v>0</v>
      </c>
      <c r="AV223">
        <v>0</v>
      </c>
      <c r="AW223">
        <v>0</v>
      </c>
      <c r="AX223">
        <v>7614</v>
      </c>
      <c r="AY223">
        <v>0</v>
      </c>
      <c r="AZ223">
        <v>0</v>
      </c>
      <c r="BA223">
        <v>1392</v>
      </c>
      <c r="BB223">
        <v>0</v>
      </c>
      <c r="BC223">
        <v>0</v>
      </c>
      <c r="BD223">
        <v>0</v>
      </c>
      <c r="BE223">
        <v>0</v>
      </c>
      <c r="BF223">
        <v>12911</v>
      </c>
      <c r="BG223">
        <v>0</v>
      </c>
      <c r="BH223">
        <v>0</v>
      </c>
      <c r="BI223">
        <v>0</v>
      </c>
      <c r="BJ223">
        <v>563</v>
      </c>
      <c r="BK223">
        <v>0</v>
      </c>
      <c r="BL223">
        <v>0</v>
      </c>
      <c r="BM223">
        <v>0</v>
      </c>
      <c r="BN223">
        <v>2157</v>
      </c>
      <c r="BO223">
        <v>15809</v>
      </c>
      <c r="BP223">
        <v>23491</v>
      </c>
      <c r="BQ223">
        <v>10686</v>
      </c>
      <c r="BR223">
        <v>27509</v>
      </c>
      <c r="BS223">
        <v>0</v>
      </c>
      <c r="BT223">
        <v>0</v>
      </c>
      <c r="BU223">
        <v>86015</v>
      </c>
      <c r="BV223">
        <v>0</v>
      </c>
      <c r="BW223">
        <v>0</v>
      </c>
      <c r="BX223">
        <v>8000</v>
      </c>
      <c r="BY223">
        <v>504</v>
      </c>
      <c r="BZ223">
        <v>0</v>
      </c>
      <c r="CA223">
        <v>250</v>
      </c>
      <c r="CB223">
        <v>0</v>
      </c>
      <c r="CC223">
        <v>0</v>
      </c>
      <c r="CD223">
        <v>0</v>
      </c>
      <c r="CE223">
        <v>4000</v>
      </c>
      <c r="CF223">
        <v>0</v>
      </c>
      <c r="CG223">
        <v>175</v>
      </c>
      <c r="CH223">
        <v>0</v>
      </c>
      <c r="CI223">
        <v>4790</v>
      </c>
      <c r="CJ223">
        <v>228</v>
      </c>
      <c r="CK223">
        <v>6811</v>
      </c>
    </row>
    <row r="224" spans="1:89" x14ac:dyDescent="0.35">
      <c r="A224" t="s">
        <v>212</v>
      </c>
      <c r="B224">
        <f t="shared" si="63"/>
        <v>55</v>
      </c>
      <c r="C224">
        <f t="shared" si="64"/>
        <v>28556</v>
      </c>
      <c r="D224">
        <f t="shared" si="65"/>
        <v>93399</v>
      </c>
      <c r="E224">
        <f t="shared" si="66"/>
        <v>8918</v>
      </c>
      <c r="F224">
        <f t="shared" si="67"/>
        <v>9073</v>
      </c>
      <c r="G224">
        <f t="shared" si="68"/>
        <v>8671</v>
      </c>
      <c r="H224">
        <f t="shared" si="69"/>
        <v>0</v>
      </c>
      <c r="I224">
        <f t="shared" si="70"/>
        <v>-1438</v>
      </c>
      <c r="J224">
        <f t="shared" si="71"/>
        <v>0</v>
      </c>
      <c r="K224">
        <f t="shared" si="72"/>
        <v>12409</v>
      </c>
      <c r="L224">
        <f t="shared" si="73"/>
        <v>2339</v>
      </c>
      <c r="M224">
        <f t="shared" si="74"/>
        <v>3042</v>
      </c>
      <c r="N224">
        <f t="shared" si="75"/>
        <v>82747</v>
      </c>
      <c r="O224">
        <f t="shared" si="76"/>
        <v>11802</v>
      </c>
      <c r="P224">
        <f t="shared" si="77"/>
        <v>59846</v>
      </c>
      <c r="Q224">
        <f t="shared" si="78"/>
        <v>29</v>
      </c>
      <c r="R224">
        <f t="shared" si="79"/>
        <v>0</v>
      </c>
      <c r="S224">
        <f t="shared" si="80"/>
        <v>3563</v>
      </c>
      <c r="T224">
        <f t="shared" si="81"/>
        <v>7035</v>
      </c>
      <c r="U224">
        <f t="shared" si="82"/>
        <v>34939</v>
      </c>
      <c r="V224">
        <f t="shared" si="83"/>
        <v>122010</v>
      </c>
      <c r="Z224" s="23">
        <v>32277</v>
      </c>
      <c r="AB224">
        <v>0</v>
      </c>
      <c r="AC224">
        <v>0</v>
      </c>
      <c r="AD224">
        <v>55</v>
      </c>
      <c r="AE224">
        <v>28556</v>
      </c>
      <c r="AF224">
        <v>0</v>
      </c>
      <c r="AG224">
        <v>63804</v>
      </c>
      <c r="AH224">
        <v>24825</v>
      </c>
      <c r="AI224">
        <v>0</v>
      </c>
      <c r="AJ224">
        <v>3154</v>
      </c>
      <c r="AK224">
        <v>1616</v>
      </c>
      <c r="AL224">
        <v>8468</v>
      </c>
      <c r="AM224">
        <v>0</v>
      </c>
      <c r="AN224">
        <v>450</v>
      </c>
      <c r="AO224">
        <v>0</v>
      </c>
      <c r="AP224">
        <v>9073</v>
      </c>
      <c r="AQ224">
        <v>0</v>
      </c>
      <c r="AR224">
        <v>0</v>
      </c>
      <c r="AS224">
        <v>8671</v>
      </c>
      <c r="AT224">
        <v>0</v>
      </c>
      <c r="AU224">
        <v>0</v>
      </c>
      <c r="AV224">
        <v>0</v>
      </c>
      <c r="AW224">
        <v>0</v>
      </c>
      <c r="AX224">
        <v>-1438</v>
      </c>
      <c r="AY224">
        <v>0</v>
      </c>
      <c r="AZ224">
        <v>0</v>
      </c>
      <c r="BA224">
        <v>7594</v>
      </c>
      <c r="BB224">
        <v>0</v>
      </c>
      <c r="BC224">
        <v>0</v>
      </c>
      <c r="BD224">
        <v>2502</v>
      </c>
      <c r="BE224">
        <v>1217</v>
      </c>
      <c r="BF224">
        <v>1096</v>
      </c>
      <c r="BG224">
        <v>0</v>
      </c>
      <c r="BH224">
        <v>0</v>
      </c>
      <c r="BI224">
        <v>0</v>
      </c>
      <c r="BJ224">
        <v>2339</v>
      </c>
      <c r="BK224">
        <v>0</v>
      </c>
      <c r="BL224">
        <v>313</v>
      </c>
      <c r="BM224">
        <v>0</v>
      </c>
      <c r="BN224">
        <v>2729</v>
      </c>
      <c r="BO224">
        <v>52291</v>
      </c>
      <c r="BP224">
        <v>18191</v>
      </c>
      <c r="BQ224">
        <v>12265</v>
      </c>
      <c r="BR224">
        <v>11802</v>
      </c>
      <c r="BS224">
        <v>0</v>
      </c>
      <c r="BT224">
        <v>0</v>
      </c>
      <c r="BU224">
        <v>50622</v>
      </c>
      <c r="BV224">
        <v>0</v>
      </c>
      <c r="BW224">
        <v>9224</v>
      </c>
      <c r="BX224">
        <v>0</v>
      </c>
      <c r="BY224">
        <v>0</v>
      </c>
      <c r="BZ224">
        <v>0</v>
      </c>
      <c r="CA224">
        <v>29</v>
      </c>
      <c r="CB224">
        <v>0</v>
      </c>
      <c r="CC224">
        <v>0</v>
      </c>
      <c r="CD224">
        <v>0</v>
      </c>
      <c r="CE224">
        <v>0</v>
      </c>
      <c r="CF224">
        <v>0</v>
      </c>
      <c r="CG224">
        <v>3563</v>
      </c>
      <c r="CH224">
        <v>0</v>
      </c>
      <c r="CI224">
        <v>1629</v>
      </c>
      <c r="CJ224">
        <v>990</v>
      </c>
      <c r="CK224">
        <v>4416</v>
      </c>
    </row>
    <row r="225" spans="1:89" x14ac:dyDescent="0.35">
      <c r="A225" t="s">
        <v>213</v>
      </c>
      <c r="B225">
        <f t="shared" si="63"/>
        <v>4744</v>
      </c>
      <c r="C225">
        <f t="shared" si="64"/>
        <v>18521</v>
      </c>
      <c r="D225">
        <f t="shared" si="65"/>
        <v>128960</v>
      </c>
      <c r="E225">
        <f t="shared" si="66"/>
        <v>1562</v>
      </c>
      <c r="F225">
        <f t="shared" si="67"/>
        <v>5867</v>
      </c>
      <c r="G225">
        <f t="shared" si="68"/>
        <v>3232</v>
      </c>
      <c r="H225">
        <f t="shared" si="69"/>
        <v>0</v>
      </c>
      <c r="I225">
        <f t="shared" si="70"/>
        <v>3447</v>
      </c>
      <c r="J225">
        <f t="shared" si="71"/>
        <v>0</v>
      </c>
      <c r="K225">
        <f t="shared" si="72"/>
        <v>9089</v>
      </c>
      <c r="L225">
        <f t="shared" si="73"/>
        <v>46</v>
      </c>
      <c r="M225">
        <f t="shared" si="74"/>
        <v>4616</v>
      </c>
      <c r="N225">
        <f t="shared" si="75"/>
        <v>54893</v>
      </c>
      <c r="O225">
        <f t="shared" si="76"/>
        <v>22113</v>
      </c>
      <c r="P225">
        <f t="shared" si="77"/>
        <v>78660</v>
      </c>
      <c r="Q225">
        <f t="shared" si="78"/>
        <v>4</v>
      </c>
      <c r="R225">
        <f t="shared" si="79"/>
        <v>10815</v>
      </c>
      <c r="S225">
        <f t="shared" si="80"/>
        <v>6140</v>
      </c>
      <c r="T225">
        <f t="shared" si="81"/>
        <v>7457</v>
      </c>
      <c r="U225">
        <f t="shared" si="82"/>
        <v>80226</v>
      </c>
      <c r="V225">
        <f t="shared" si="83"/>
        <v>152225</v>
      </c>
      <c r="Z225" s="23">
        <v>45276</v>
      </c>
      <c r="AB225">
        <v>0</v>
      </c>
      <c r="AC225">
        <v>0</v>
      </c>
      <c r="AD225">
        <v>4744</v>
      </c>
      <c r="AE225">
        <v>18521</v>
      </c>
      <c r="AF225">
        <v>177</v>
      </c>
      <c r="AG225">
        <v>49056</v>
      </c>
      <c r="AH225">
        <v>75066</v>
      </c>
      <c r="AI225">
        <v>1179</v>
      </c>
      <c r="AJ225">
        <v>2932</v>
      </c>
      <c r="AK225">
        <v>550</v>
      </c>
      <c r="AL225">
        <v>1562</v>
      </c>
      <c r="AM225">
        <v>0</v>
      </c>
      <c r="AN225">
        <v>0</v>
      </c>
      <c r="AO225">
        <v>2268</v>
      </c>
      <c r="AP225">
        <v>1899</v>
      </c>
      <c r="AQ225">
        <v>1700</v>
      </c>
      <c r="AR225">
        <v>0</v>
      </c>
      <c r="AS225">
        <v>3232</v>
      </c>
      <c r="AT225">
        <v>0</v>
      </c>
      <c r="AU225">
        <v>0</v>
      </c>
      <c r="AV225">
        <v>0</v>
      </c>
      <c r="AW225">
        <v>0</v>
      </c>
      <c r="AX225">
        <v>3447</v>
      </c>
      <c r="AY225">
        <v>0</v>
      </c>
      <c r="AZ225">
        <v>0</v>
      </c>
      <c r="BA225">
        <v>4693</v>
      </c>
      <c r="BB225">
        <v>0</v>
      </c>
      <c r="BC225">
        <v>0</v>
      </c>
      <c r="BD225">
        <v>0</v>
      </c>
      <c r="BE225">
        <v>0</v>
      </c>
      <c r="BF225">
        <v>4396</v>
      </c>
      <c r="BG225">
        <v>0</v>
      </c>
      <c r="BH225">
        <v>0</v>
      </c>
      <c r="BI225">
        <v>0</v>
      </c>
      <c r="BJ225">
        <v>46</v>
      </c>
      <c r="BK225">
        <v>0</v>
      </c>
      <c r="BL225">
        <v>0</v>
      </c>
      <c r="BM225">
        <v>0</v>
      </c>
      <c r="BN225">
        <v>4616</v>
      </c>
      <c r="BO225">
        <v>20312</v>
      </c>
      <c r="BP225">
        <v>34581</v>
      </c>
      <c r="BQ225">
        <v>0</v>
      </c>
      <c r="BR225">
        <v>22113</v>
      </c>
      <c r="BS225">
        <v>0</v>
      </c>
      <c r="BT225">
        <v>0</v>
      </c>
      <c r="BU225">
        <v>78200</v>
      </c>
      <c r="BV225">
        <v>460</v>
      </c>
      <c r="BW225">
        <v>0</v>
      </c>
      <c r="BX225">
        <v>0</v>
      </c>
      <c r="BY225">
        <v>0</v>
      </c>
      <c r="BZ225">
        <v>0</v>
      </c>
      <c r="CA225">
        <v>4</v>
      </c>
      <c r="CB225">
        <v>0</v>
      </c>
      <c r="CC225">
        <v>0</v>
      </c>
      <c r="CD225">
        <v>0</v>
      </c>
      <c r="CE225">
        <v>11000</v>
      </c>
      <c r="CF225">
        <v>-185</v>
      </c>
      <c r="CG225">
        <v>6140</v>
      </c>
      <c r="CH225">
        <v>0</v>
      </c>
      <c r="CI225">
        <v>0</v>
      </c>
      <c r="CJ225">
        <v>50</v>
      </c>
      <c r="CK225">
        <v>7407</v>
      </c>
    </row>
    <row r="226" spans="1:89" x14ac:dyDescent="0.35">
      <c r="A226" t="s">
        <v>214</v>
      </c>
      <c r="B226">
        <f t="shared" si="63"/>
        <v>6</v>
      </c>
      <c r="C226">
        <f t="shared" si="64"/>
        <v>189</v>
      </c>
      <c r="D226">
        <f t="shared" si="65"/>
        <v>19900</v>
      </c>
      <c r="E226">
        <f t="shared" si="66"/>
        <v>163</v>
      </c>
      <c r="F226">
        <f t="shared" si="67"/>
        <v>0</v>
      </c>
      <c r="G226">
        <f t="shared" si="68"/>
        <v>68</v>
      </c>
      <c r="H226">
        <f t="shared" si="69"/>
        <v>0</v>
      </c>
      <c r="I226">
        <f t="shared" si="70"/>
        <v>2451</v>
      </c>
      <c r="J226">
        <f t="shared" si="71"/>
        <v>0</v>
      </c>
      <c r="K226">
        <f t="shared" si="72"/>
        <v>7466</v>
      </c>
      <c r="L226">
        <f t="shared" si="73"/>
        <v>16650</v>
      </c>
      <c r="M226">
        <f t="shared" si="74"/>
        <v>1918</v>
      </c>
      <c r="N226">
        <f t="shared" si="75"/>
        <v>28450</v>
      </c>
      <c r="O226">
        <f t="shared" si="76"/>
        <v>3331</v>
      </c>
      <c r="P226">
        <f t="shared" si="77"/>
        <v>6400</v>
      </c>
      <c r="Q226">
        <f t="shared" si="78"/>
        <v>0</v>
      </c>
      <c r="R226">
        <f t="shared" si="79"/>
        <v>2315</v>
      </c>
      <c r="S226">
        <f t="shared" si="80"/>
        <v>4377</v>
      </c>
      <c r="T226">
        <f t="shared" si="81"/>
        <v>3939</v>
      </c>
      <c r="U226">
        <f t="shared" si="82"/>
        <v>-9071</v>
      </c>
      <c r="V226">
        <f t="shared" si="83"/>
        <v>20095</v>
      </c>
      <c r="Z226" s="23">
        <v>12404</v>
      </c>
      <c r="AB226">
        <v>0</v>
      </c>
      <c r="AC226">
        <v>0</v>
      </c>
      <c r="AD226">
        <v>6</v>
      </c>
      <c r="AE226">
        <v>189</v>
      </c>
      <c r="AF226">
        <v>0</v>
      </c>
      <c r="AG226">
        <v>8086</v>
      </c>
      <c r="AH226">
        <v>10152</v>
      </c>
      <c r="AI226">
        <v>146</v>
      </c>
      <c r="AJ226">
        <v>1066</v>
      </c>
      <c r="AK226">
        <v>450</v>
      </c>
      <c r="AL226">
        <v>163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68</v>
      </c>
      <c r="AT226">
        <v>0</v>
      </c>
      <c r="AU226">
        <v>0</v>
      </c>
      <c r="AV226">
        <v>0</v>
      </c>
      <c r="AW226">
        <v>0</v>
      </c>
      <c r="AX226">
        <v>2451</v>
      </c>
      <c r="AY226">
        <v>0</v>
      </c>
      <c r="AZ226">
        <v>0</v>
      </c>
      <c r="BA226">
        <v>6987</v>
      </c>
      <c r="BB226">
        <v>0</v>
      </c>
      <c r="BC226">
        <v>0</v>
      </c>
      <c r="BD226">
        <v>0</v>
      </c>
      <c r="BE226">
        <v>0</v>
      </c>
      <c r="BF226">
        <v>479</v>
      </c>
      <c r="BG226">
        <v>14094</v>
      </c>
      <c r="BH226">
        <v>0</v>
      </c>
      <c r="BI226">
        <v>0</v>
      </c>
      <c r="BJ226">
        <v>2556</v>
      </c>
      <c r="BK226">
        <v>0</v>
      </c>
      <c r="BL226">
        <v>240</v>
      </c>
      <c r="BM226">
        <v>514</v>
      </c>
      <c r="BN226">
        <v>1164</v>
      </c>
      <c r="BO226">
        <v>11336</v>
      </c>
      <c r="BP226">
        <v>7550</v>
      </c>
      <c r="BQ226">
        <v>9564</v>
      </c>
      <c r="BR226">
        <v>3331</v>
      </c>
      <c r="BS226">
        <v>0</v>
      </c>
      <c r="BT226">
        <v>0</v>
      </c>
      <c r="BU226">
        <v>6400</v>
      </c>
      <c r="BV226">
        <v>0</v>
      </c>
      <c r="BW226">
        <v>0</v>
      </c>
      <c r="BX226">
        <v>0</v>
      </c>
      <c r="BY226">
        <v>0</v>
      </c>
      <c r="BZ226">
        <v>0</v>
      </c>
      <c r="CA226">
        <v>0</v>
      </c>
      <c r="CB226">
        <v>0</v>
      </c>
      <c r="CC226">
        <v>0</v>
      </c>
      <c r="CD226">
        <v>0</v>
      </c>
      <c r="CE226">
        <v>0</v>
      </c>
      <c r="CF226">
        <v>2315</v>
      </c>
      <c r="CG226">
        <v>4377</v>
      </c>
      <c r="CH226">
        <v>0</v>
      </c>
      <c r="CI226">
        <v>1942</v>
      </c>
      <c r="CJ226">
        <v>75</v>
      </c>
      <c r="CK226">
        <v>1922</v>
      </c>
    </row>
    <row r="227" spans="1:89" x14ac:dyDescent="0.35">
      <c r="A227" t="s">
        <v>215</v>
      </c>
      <c r="B227">
        <f t="shared" si="63"/>
        <v>114</v>
      </c>
      <c r="C227">
        <f t="shared" si="64"/>
        <v>31966</v>
      </c>
      <c r="D227">
        <f t="shared" si="65"/>
        <v>137027</v>
      </c>
      <c r="E227">
        <f t="shared" si="66"/>
        <v>8549</v>
      </c>
      <c r="F227">
        <f t="shared" si="67"/>
        <v>0</v>
      </c>
      <c r="G227">
        <f t="shared" si="68"/>
        <v>3186</v>
      </c>
      <c r="H227">
        <f t="shared" si="69"/>
        <v>0</v>
      </c>
      <c r="I227">
        <f t="shared" si="70"/>
        <v>11675</v>
      </c>
      <c r="J227">
        <f t="shared" si="71"/>
        <v>0</v>
      </c>
      <c r="K227">
        <f t="shared" si="72"/>
        <v>13216</v>
      </c>
      <c r="L227">
        <f t="shared" si="73"/>
        <v>115700</v>
      </c>
      <c r="M227">
        <f t="shared" si="74"/>
        <v>9400</v>
      </c>
      <c r="N227">
        <f t="shared" si="75"/>
        <v>197417</v>
      </c>
      <c r="O227">
        <f t="shared" si="76"/>
        <v>22542</v>
      </c>
      <c r="P227">
        <f t="shared" si="77"/>
        <v>80504</v>
      </c>
      <c r="Q227">
        <f t="shared" si="78"/>
        <v>21</v>
      </c>
      <c r="R227">
        <f t="shared" si="79"/>
        <v>0</v>
      </c>
      <c r="S227">
        <f t="shared" si="80"/>
        <v>10928</v>
      </c>
      <c r="T227">
        <f t="shared" si="81"/>
        <v>19421</v>
      </c>
      <c r="U227">
        <f t="shared" si="82"/>
        <v>-30628</v>
      </c>
      <c r="V227">
        <f t="shared" si="83"/>
        <v>169107</v>
      </c>
      <c r="Z227" s="23">
        <v>57672</v>
      </c>
      <c r="AB227">
        <v>0</v>
      </c>
      <c r="AC227">
        <v>114</v>
      </c>
      <c r="AD227">
        <v>0</v>
      </c>
      <c r="AE227">
        <v>31966</v>
      </c>
      <c r="AF227">
        <v>37</v>
      </c>
      <c r="AG227">
        <v>62199</v>
      </c>
      <c r="AH227">
        <v>65438</v>
      </c>
      <c r="AI227">
        <v>659</v>
      </c>
      <c r="AJ227">
        <v>4595</v>
      </c>
      <c r="AK227">
        <v>4099</v>
      </c>
      <c r="AL227">
        <v>8549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3186</v>
      </c>
      <c r="AT227">
        <v>0</v>
      </c>
      <c r="AU227">
        <v>0</v>
      </c>
      <c r="AV227">
        <v>0</v>
      </c>
      <c r="AW227">
        <v>0</v>
      </c>
      <c r="AX227">
        <v>11675</v>
      </c>
      <c r="AY227">
        <v>0</v>
      </c>
      <c r="AZ227">
        <v>0</v>
      </c>
      <c r="BA227">
        <v>7539</v>
      </c>
      <c r="BB227">
        <v>0</v>
      </c>
      <c r="BC227">
        <v>0</v>
      </c>
      <c r="BD227">
        <v>0</v>
      </c>
      <c r="BE227">
        <v>0</v>
      </c>
      <c r="BF227">
        <v>5677</v>
      </c>
      <c r="BG227">
        <v>116386</v>
      </c>
      <c r="BH227">
        <v>0</v>
      </c>
      <c r="BI227">
        <v>0</v>
      </c>
      <c r="BJ227">
        <v>-686</v>
      </c>
      <c r="BK227">
        <v>0</v>
      </c>
      <c r="BL227">
        <v>2616</v>
      </c>
      <c r="BM227">
        <v>1243</v>
      </c>
      <c r="BN227">
        <v>5541</v>
      </c>
      <c r="BO227">
        <v>47239</v>
      </c>
      <c r="BP227">
        <v>130887</v>
      </c>
      <c r="BQ227">
        <v>19291</v>
      </c>
      <c r="BR227">
        <v>22542</v>
      </c>
      <c r="BS227">
        <v>0</v>
      </c>
      <c r="BT227">
        <v>41</v>
      </c>
      <c r="BU227">
        <v>80463</v>
      </c>
      <c r="BV227">
        <v>0</v>
      </c>
      <c r="BW227">
        <v>0</v>
      </c>
      <c r="BX227">
        <v>0</v>
      </c>
      <c r="BY227">
        <v>0</v>
      </c>
      <c r="BZ227">
        <v>0</v>
      </c>
      <c r="CA227">
        <v>21</v>
      </c>
      <c r="CB227">
        <v>0</v>
      </c>
      <c r="CC227">
        <v>0</v>
      </c>
      <c r="CD227">
        <v>0</v>
      </c>
      <c r="CE227">
        <v>0</v>
      </c>
      <c r="CF227">
        <v>0</v>
      </c>
      <c r="CG227">
        <v>10928</v>
      </c>
      <c r="CH227">
        <v>0</v>
      </c>
      <c r="CI227">
        <v>11887</v>
      </c>
      <c r="CJ227">
        <v>1700</v>
      </c>
      <c r="CK227">
        <v>5834</v>
      </c>
    </row>
    <row r="228" spans="1:89" x14ac:dyDescent="0.35">
      <c r="A228" t="s">
        <v>216</v>
      </c>
      <c r="B228">
        <f t="shared" si="63"/>
        <v>1122</v>
      </c>
      <c r="C228">
        <f t="shared" si="64"/>
        <v>42506</v>
      </c>
      <c r="D228">
        <f t="shared" si="65"/>
        <v>268846</v>
      </c>
      <c r="E228">
        <f t="shared" si="66"/>
        <v>38801</v>
      </c>
      <c r="F228">
        <f t="shared" si="67"/>
        <v>12523</v>
      </c>
      <c r="G228">
        <f t="shared" si="68"/>
        <v>7365</v>
      </c>
      <c r="H228">
        <f t="shared" si="69"/>
        <v>0</v>
      </c>
      <c r="I228">
        <f t="shared" si="70"/>
        <v>32473</v>
      </c>
      <c r="J228">
        <f t="shared" si="71"/>
        <v>181</v>
      </c>
      <c r="K228">
        <f t="shared" si="72"/>
        <v>25936</v>
      </c>
      <c r="L228">
        <f t="shared" si="73"/>
        <v>-6710</v>
      </c>
      <c r="M228">
        <f t="shared" si="74"/>
        <v>12605</v>
      </c>
      <c r="N228">
        <f t="shared" si="75"/>
        <v>94097</v>
      </c>
      <c r="O228">
        <f t="shared" si="76"/>
        <v>17378</v>
      </c>
      <c r="P228">
        <f t="shared" si="77"/>
        <v>265045</v>
      </c>
      <c r="Q228">
        <f t="shared" si="78"/>
        <v>37</v>
      </c>
      <c r="R228">
        <f t="shared" si="79"/>
        <v>8000</v>
      </c>
      <c r="S228">
        <f t="shared" si="80"/>
        <v>7638</v>
      </c>
      <c r="T228">
        <f t="shared" si="81"/>
        <v>43451</v>
      </c>
      <c r="U228">
        <f t="shared" si="82"/>
        <v>272452</v>
      </c>
      <c r="V228">
        <f t="shared" si="83"/>
        <v>312474</v>
      </c>
      <c r="Z228" s="23">
        <v>93992</v>
      </c>
      <c r="AB228">
        <v>0</v>
      </c>
      <c r="AC228">
        <v>838</v>
      </c>
      <c r="AD228">
        <v>284</v>
      </c>
      <c r="AE228">
        <v>42506</v>
      </c>
      <c r="AF228">
        <v>0</v>
      </c>
      <c r="AG228">
        <v>131279</v>
      </c>
      <c r="AH228">
        <v>104109</v>
      </c>
      <c r="AI228">
        <v>3624</v>
      </c>
      <c r="AJ228">
        <v>21359</v>
      </c>
      <c r="AK228">
        <v>8475</v>
      </c>
      <c r="AL228">
        <v>0</v>
      </c>
      <c r="AM228">
        <v>0</v>
      </c>
      <c r="AN228">
        <v>38801</v>
      </c>
      <c r="AO228">
        <v>1941</v>
      </c>
      <c r="AP228">
        <v>0</v>
      </c>
      <c r="AQ228">
        <v>10582</v>
      </c>
      <c r="AR228">
        <v>0</v>
      </c>
      <c r="AS228">
        <v>7365</v>
      </c>
      <c r="AT228">
        <v>0</v>
      </c>
      <c r="AU228">
        <v>0</v>
      </c>
      <c r="AV228">
        <v>0</v>
      </c>
      <c r="AW228">
        <v>181</v>
      </c>
      <c r="AX228">
        <v>32473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2087</v>
      </c>
      <c r="BF228">
        <v>23849</v>
      </c>
      <c r="BG228">
        <v>0</v>
      </c>
      <c r="BH228">
        <v>0</v>
      </c>
      <c r="BI228">
        <v>0</v>
      </c>
      <c r="BJ228">
        <v>-6710</v>
      </c>
      <c r="BK228">
        <v>0</v>
      </c>
      <c r="BL228">
        <v>0</v>
      </c>
      <c r="BM228">
        <v>57</v>
      </c>
      <c r="BN228">
        <v>12548</v>
      </c>
      <c r="BO228">
        <v>51195</v>
      </c>
      <c r="BP228">
        <v>22827</v>
      </c>
      <c r="BQ228">
        <v>20075</v>
      </c>
      <c r="BR228">
        <v>17378</v>
      </c>
      <c r="BS228">
        <v>0</v>
      </c>
      <c r="BT228">
        <v>0</v>
      </c>
      <c r="BU228">
        <v>265045</v>
      </c>
      <c r="BV228">
        <v>0</v>
      </c>
      <c r="BW228">
        <v>0</v>
      </c>
      <c r="BX228">
        <v>0</v>
      </c>
      <c r="BY228">
        <v>0</v>
      </c>
      <c r="BZ228">
        <v>0</v>
      </c>
      <c r="CA228">
        <v>37</v>
      </c>
      <c r="CB228">
        <v>0</v>
      </c>
      <c r="CC228">
        <v>0</v>
      </c>
      <c r="CD228">
        <v>0</v>
      </c>
      <c r="CE228">
        <v>8000</v>
      </c>
      <c r="CF228">
        <v>0</v>
      </c>
      <c r="CG228">
        <v>7638</v>
      </c>
      <c r="CH228">
        <v>0</v>
      </c>
      <c r="CI228">
        <v>25750</v>
      </c>
      <c r="CJ228">
        <v>752</v>
      </c>
      <c r="CK228">
        <v>16949</v>
      </c>
    </row>
    <row r="229" spans="1:89" x14ac:dyDescent="0.35">
      <c r="A229" t="s">
        <v>217</v>
      </c>
      <c r="B229">
        <f t="shared" si="63"/>
        <v>5756</v>
      </c>
      <c r="C229">
        <f t="shared" si="64"/>
        <v>4926</v>
      </c>
      <c r="D229">
        <f t="shared" si="65"/>
        <v>51370</v>
      </c>
      <c r="E229">
        <f t="shared" si="66"/>
        <v>3187</v>
      </c>
      <c r="F229">
        <f t="shared" si="67"/>
        <v>715</v>
      </c>
      <c r="G229">
        <f t="shared" si="68"/>
        <v>7976</v>
      </c>
      <c r="H229">
        <f t="shared" si="69"/>
        <v>0</v>
      </c>
      <c r="I229">
        <f t="shared" si="70"/>
        <v>-1191</v>
      </c>
      <c r="J229">
        <f t="shared" si="71"/>
        <v>33</v>
      </c>
      <c r="K229">
        <f t="shared" si="72"/>
        <v>32445</v>
      </c>
      <c r="L229">
        <f t="shared" si="73"/>
        <v>4639</v>
      </c>
      <c r="M229">
        <f t="shared" si="74"/>
        <v>3289</v>
      </c>
      <c r="N229">
        <f t="shared" si="75"/>
        <v>71451</v>
      </c>
      <c r="O229">
        <f t="shared" si="76"/>
        <v>14778</v>
      </c>
      <c r="P229">
        <f t="shared" si="77"/>
        <v>14720</v>
      </c>
      <c r="Q229">
        <f t="shared" si="78"/>
        <v>150</v>
      </c>
      <c r="R229">
        <f t="shared" si="79"/>
        <v>0</v>
      </c>
      <c r="S229">
        <f t="shared" si="80"/>
        <v>4623</v>
      </c>
      <c r="T229">
        <f t="shared" si="81"/>
        <v>7423</v>
      </c>
      <c r="U229">
        <f t="shared" si="82"/>
        <v>-22148</v>
      </c>
      <c r="V229">
        <f t="shared" si="83"/>
        <v>62052</v>
      </c>
      <c r="Z229" s="23">
        <v>24904</v>
      </c>
      <c r="AB229">
        <v>0</v>
      </c>
      <c r="AC229">
        <v>1866</v>
      </c>
      <c r="AD229">
        <v>3890</v>
      </c>
      <c r="AE229">
        <v>4926</v>
      </c>
      <c r="AF229">
        <v>0</v>
      </c>
      <c r="AG229">
        <v>18893</v>
      </c>
      <c r="AH229">
        <v>26930</v>
      </c>
      <c r="AI229">
        <v>558</v>
      </c>
      <c r="AJ229">
        <v>1424</v>
      </c>
      <c r="AK229">
        <v>3565</v>
      </c>
      <c r="AL229">
        <v>3183</v>
      </c>
      <c r="AM229">
        <v>0</v>
      </c>
      <c r="AN229">
        <v>4</v>
      </c>
      <c r="AO229">
        <v>0</v>
      </c>
      <c r="AP229">
        <v>0</v>
      </c>
      <c r="AQ229">
        <v>715</v>
      </c>
      <c r="AR229">
        <v>0</v>
      </c>
      <c r="AS229">
        <v>7976</v>
      </c>
      <c r="AT229">
        <v>0</v>
      </c>
      <c r="AU229">
        <v>0</v>
      </c>
      <c r="AV229">
        <v>0</v>
      </c>
      <c r="AW229">
        <v>0</v>
      </c>
      <c r="AX229">
        <v>-1191</v>
      </c>
      <c r="AY229">
        <v>33</v>
      </c>
      <c r="AZ229">
        <v>0</v>
      </c>
      <c r="BA229">
        <v>7044</v>
      </c>
      <c r="BB229">
        <v>4500</v>
      </c>
      <c r="BC229">
        <v>0</v>
      </c>
      <c r="BD229">
        <v>25536</v>
      </c>
      <c r="BE229">
        <v>0</v>
      </c>
      <c r="BF229">
        <v>-135</v>
      </c>
      <c r="BG229">
        <v>0</v>
      </c>
      <c r="BH229">
        <v>0</v>
      </c>
      <c r="BI229">
        <v>0</v>
      </c>
      <c r="BJ229">
        <v>139</v>
      </c>
      <c r="BK229">
        <v>0</v>
      </c>
      <c r="BL229">
        <v>0</v>
      </c>
      <c r="BM229">
        <v>0</v>
      </c>
      <c r="BN229">
        <v>3289</v>
      </c>
      <c r="BO229">
        <v>11138</v>
      </c>
      <c r="BP229">
        <v>60313</v>
      </c>
      <c r="BQ229">
        <v>0</v>
      </c>
      <c r="BR229">
        <v>14778</v>
      </c>
      <c r="BS229">
        <v>0</v>
      </c>
      <c r="BT229">
        <v>0</v>
      </c>
      <c r="BU229">
        <v>14720</v>
      </c>
      <c r="BV229">
        <v>0</v>
      </c>
      <c r="BW229">
        <v>0</v>
      </c>
      <c r="BX229">
        <v>0</v>
      </c>
      <c r="BY229">
        <v>0</v>
      </c>
      <c r="BZ229">
        <v>0</v>
      </c>
      <c r="CA229">
        <v>150</v>
      </c>
      <c r="CB229">
        <v>0</v>
      </c>
      <c r="CC229">
        <v>0</v>
      </c>
      <c r="CD229">
        <v>0</v>
      </c>
      <c r="CE229">
        <v>0</v>
      </c>
      <c r="CF229">
        <v>0</v>
      </c>
      <c r="CG229">
        <v>4623</v>
      </c>
      <c r="CH229">
        <v>0</v>
      </c>
      <c r="CI229">
        <v>0</v>
      </c>
      <c r="CJ229">
        <v>3255</v>
      </c>
      <c r="CK229">
        <v>4168</v>
      </c>
    </row>
    <row r="230" spans="1:89" x14ac:dyDescent="0.35">
      <c r="A230" t="s">
        <v>218</v>
      </c>
      <c r="B230">
        <f t="shared" si="63"/>
        <v>396</v>
      </c>
      <c r="C230">
        <f t="shared" si="64"/>
        <v>10308</v>
      </c>
      <c r="D230">
        <f t="shared" si="65"/>
        <v>101827</v>
      </c>
      <c r="E230">
        <f t="shared" si="66"/>
        <v>299</v>
      </c>
      <c r="F230">
        <f t="shared" si="67"/>
        <v>1879</v>
      </c>
      <c r="G230">
        <f t="shared" si="68"/>
        <v>3816</v>
      </c>
      <c r="H230">
        <f t="shared" si="69"/>
        <v>0</v>
      </c>
      <c r="I230">
        <f t="shared" si="70"/>
        <v>12081</v>
      </c>
      <c r="J230">
        <f t="shared" si="71"/>
        <v>0</v>
      </c>
      <c r="K230">
        <f t="shared" si="72"/>
        <v>2914</v>
      </c>
      <c r="L230">
        <f t="shared" si="73"/>
        <v>15433</v>
      </c>
      <c r="M230">
        <f t="shared" si="74"/>
        <v>13203</v>
      </c>
      <c r="N230">
        <f t="shared" si="75"/>
        <v>80036</v>
      </c>
      <c r="O230">
        <f t="shared" si="76"/>
        <v>6398</v>
      </c>
      <c r="P230">
        <f t="shared" si="77"/>
        <v>60730</v>
      </c>
      <c r="Q230">
        <f t="shared" si="78"/>
        <v>6</v>
      </c>
      <c r="R230">
        <f t="shared" si="79"/>
        <v>2</v>
      </c>
      <c r="S230">
        <f t="shared" si="80"/>
        <v>3806</v>
      </c>
      <c r="T230">
        <f t="shared" si="81"/>
        <v>11177</v>
      </c>
      <c r="U230">
        <f t="shared" si="82"/>
        <v>38476</v>
      </c>
      <c r="V230">
        <f t="shared" si="83"/>
        <v>112531</v>
      </c>
      <c r="Z230" s="23">
        <v>38500</v>
      </c>
      <c r="AB230">
        <v>0</v>
      </c>
      <c r="AC230">
        <v>0</v>
      </c>
      <c r="AD230">
        <v>396</v>
      </c>
      <c r="AE230">
        <v>10308</v>
      </c>
      <c r="AF230">
        <v>0</v>
      </c>
      <c r="AG230">
        <v>62134</v>
      </c>
      <c r="AH230">
        <v>27424</v>
      </c>
      <c r="AI230">
        <v>1184</v>
      </c>
      <c r="AJ230">
        <v>5507</v>
      </c>
      <c r="AK230">
        <v>5578</v>
      </c>
      <c r="AL230">
        <v>299</v>
      </c>
      <c r="AM230">
        <v>0</v>
      </c>
      <c r="AN230">
        <v>0</v>
      </c>
      <c r="AO230">
        <v>730</v>
      </c>
      <c r="AP230">
        <v>1149</v>
      </c>
      <c r="AQ230">
        <v>0</v>
      </c>
      <c r="AR230">
        <v>0</v>
      </c>
      <c r="AS230">
        <v>3816</v>
      </c>
      <c r="AT230">
        <v>0</v>
      </c>
      <c r="AU230">
        <v>0</v>
      </c>
      <c r="AV230">
        <v>0</v>
      </c>
      <c r="AW230">
        <v>0</v>
      </c>
      <c r="AX230">
        <v>12081</v>
      </c>
      <c r="AY230">
        <v>0</v>
      </c>
      <c r="AZ230">
        <v>0</v>
      </c>
      <c r="BA230">
        <v>1056</v>
      </c>
      <c r="BB230">
        <v>0</v>
      </c>
      <c r="BC230">
        <v>0</v>
      </c>
      <c r="BD230">
        <v>0</v>
      </c>
      <c r="BE230">
        <v>0</v>
      </c>
      <c r="BF230">
        <v>1858</v>
      </c>
      <c r="BG230">
        <v>15426</v>
      </c>
      <c r="BH230">
        <v>0</v>
      </c>
      <c r="BI230">
        <v>0</v>
      </c>
      <c r="BJ230">
        <v>7</v>
      </c>
      <c r="BK230">
        <v>0</v>
      </c>
      <c r="BL230">
        <v>3363</v>
      </c>
      <c r="BM230">
        <v>760</v>
      </c>
      <c r="BN230">
        <v>9080</v>
      </c>
      <c r="BO230">
        <v>27094</v>
      </c>
      <c r="BP230">
        <v>43126</v>
      </c>
      <c r="BQ230">
        <v>9816</v>
      </c>
      <c r="BR230">
        <v>6398</v>
      </c>
      <c r="BS230">
        <v>0</v>
      </c>
      <c r="BT230">
        <v>5000</v>
      </c>
      <c r="BU230">
        <v>40730</v>
      </c>
      <c r="BV230">
        <v>5000</v>
      </c>
      <c r="BW230">
        <v>0</v>
      </c>
      <c r="BX230">
        <v>0</v>
      </c>
      <c r="BY230">
        <v>10000</v>
      </c>
      <c r="BZ230">
        <v>0</v>
      </c>
      <c r="CA230">
        <v>6</v>
      </c>
      <c r="CB230">
        <v>0</v>
      </c>
      <c r="CC230">
        <v>0</v>
      </c>
      <c r="CD230">
        <v>0</v>
      </c>
      <c r="CE230">
        <v>0</v>
      </c>
      <c r="CF230">
        <v>2</v>
      </c>
      <c r="CG230">
        <v>3806</v>
      </c>
      <c r="CH230">
        <v>0</v>
      </c>
      <c r="CI230">
        <v>3043</v>
      </c>
      <c r="CJ230">
        <v>948</v>
      </c>
      <c r="CK230">
        <v>7186</v>
      </c>
    </row>
    <row r="231" spans="1:89" x14ac:dyDescent="0.35">
      <c r="A231" t="s">
        <v>219</v>
      </c>
      <c r="B231">
        <f t="shared" si="63"/>
        <v>660</v>
      </c>
      <c r="C231">
        <f t="shared" si="64"/>
        <v>23899</v>
      </c>
      <c r="D231">
        <f t="shared" si="65"/>
        <v>55711</v>
      </c>
      <c r="E231">
        <f t="shared" si="66"/>
        <v>963</v>
      </c>
      <c r="F231">
        <f t="shared" si="67"/>
        <v>0</v>
      </c>
      <c r="G231">
        <f t="shared" si="68"/>
        <v>598</v>
      </c>
      <c r="H231">
        <f t="shared" si="69"/>
        <v>2092</v>
      </c>
      <c r="I231">
        <f t="shared" si="70"/>
        <v>-6533</v>
      </c>
      <c r="J231">
        <f t="shared" si="71"/>
        <v>1</v>
      </c>
      <c r="K231">
        <f t="shared" si="72"/>
        <v>14110</v>
      </c>
      <c r="L231">
        <f t="shared" si="73"/>
        <v>16</v>
      </c>
      <c r="M231">
        <f t="shared" si="74"/>
        <v>3270</v>
      </c>
      <c r="N231">
        <f t="shared" si="75"/>
        <v>48742</v>
      </c>
      <c r="O231">
        <f t="shared" si="76"/>
        <v>7647</v>
      </c>
      <c r="P231">
        <f t="shared" si="77"/>
        <v>26209</v>
      </c>
      <c r="Q231">
        <f t="shared" si="78"/>
        <v>118</v>
      </c>
      <c r="R231">
        <f t="shared" si="79"/>
        <v>0</v>
      </c>
      <c r="S231">
        <f t="shared" si="80"/>
        <v>5785</v>
      </c>
      <c r="T231">
        <f t="shared" si="81"/>
        <v>6289</v>
      </c>
      <c r="U231">
        <f t="shared" si="82"/>
        <v>18315</v>
      </c>
      <c r="V231">
        <f t="shared" si="83"/>
        <v>80270</v>
      </c>
      <c r="Z231" s="23">
        <v>23255</v>
      </c>
      <c r="AB231">
        <v>0</v>
      </c>
      <c r="AC231">
        <v>660</v>
      </c>
      <c r="AD231">
        <v>0</v>
      </c>
      <c r="AE231">
        <v>23899</v>
      </c>
      <c r="AF231">
        <v>0</v>
      </c>
      <c r="AG231">
        <v>28158</v>
      </c>
      <c r="AH231">
        <v>23834</v>
      </c>
      <c r="AI231">
        <v>200</v>
      </c>
      <c r="AJ231">
        <v>2374</v>
      </c>
      <c r="AK231">
        <v>1145</v>
      </c>
      <c r="AL231">
        <v>963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598</v>
      </c>
      <c r="AT231">
        <v>0</v>
      </c>
      <c r="AU231">
        <v>2092</v>
      </c>
      <c r="AV231">
        <v>0</v>
      </c>
      <c r="AW231">
        <v>0</v>
      </c>
      <c r="AX231">
        <v>-6533</v>
      </c>
      <c r="AY231">
        <v>1</v>
      </c>
      <c r="AZ231">
        <v>0</v>
      </c>
      <c r="BA231">
        <v>3738</v>
      </c>
      <c r="BB231">
        <v>0</v>
      </c>
      <c r="BC231">
        <v>0</v>
      </c>
      <c r="BD231">
        <v>8122</v>
      </c>
      <c r="BE231">
        <v>0</v>
      </c>
      <c r="BF231">
        <v>2250</v>
      </c>
      <c r="BG231">
        <v>0</v>
      </c>
      <c r="BH231">
        <v>0</v>
      </c>
      <c r="BI231">
        <v>0</v>
      </c>
      <c r="BJ231">
        <v>16</v>
      </c>
      <c r="BK231">
        <v>0</v>
      </c>
      <c r="BL231">
        <v>850</v>
      </c>
      <c r="BM231">
        <v>742</v>
      </c>
      <c r="BN231">
        <v>1678</v>
      </c>
      <c r="BO231">
        <v>13606</v>
      </c>
      <c r="BP231">
        <v>32136</v>
      </c>
      <c r="BQ231">
        <v>3000</v>
      </c>
      <c r="BR231">
        <v>7647</v>
      </c>
      <c r="BS231">
        <v>0</v>
      </c>
      <c r="BT231">
        <v>0</v>
      </c>
      <c r="BU231">
        <v>26209</v>
      </c>
      <c r="BV231">
        <v>0</v>
      </c>
      <c r="BW231">
        <v>0</v>
      </c>
      <c r="BX231">
        <v>0</v>
      </c>
      <c r="BY231">
        <v>0</v>
      </c>
      <c r="BZ231">
        <v>0</v>
      </c>
      <c r="CA231">
        <v>118</v>
      </c>
      <c r="CB231">
        <v>0</v>
      </c>
      <c r="CC231">
        <v>0</v>
      </c>
      <c r="CD231">
        <v>0</v>
      </c>
      <c r="CE231">
        <v>0</v>
      </c>
      <c r="CF231">
        <v>0</v>
      </c>
      <c r="CG231">
        <v>5785</v>
      </c>
      <c r="CH231">
        <v>0</v>
      </c>
      <c r="CI231">
        <v>2114</v>
      </c>
      <c r="CJ231">
        <v>145</v>
      </c>
      <c r="CK231">
        <v>4030</v>
      </c>
    </row>
    <row r="232" spans="1:89" x14ac:dyDescent="0.35">
      <c r="A232" t="s">
        <v>220</v>
      </c>
      <c r="B232">
        <f t="shared" si="63"/>
        <v>11720</v>
      </c>
      <c r="C232">
        <f t="shared" si="64"/>
        <v>3622</v>
      </c>
      <c r="D232">
        <f t="shared" si="65"/>
        <v>41786</v>
      </c>
      <c r="E232">
        <f t="shared" si="66"/>
        <v>928</v>
      </c>
      <c r="F232">
        <f t="shared" si="67"/>
        <v>0</v>
      </c>
      <c r="G232">
        <f t="shared" si="68"/>
        <v>4442</v>
      </c>
      <c r="H232">
        <f t="shared" si="69"/>
        <v>0</v>
      </c>
      <c r="I232">
        <f t="shared" si="70"/>
        <v>2038</v>
      </c>
      <c r="J232">
        <f t="shared" si="71"/>
        <v>0</v>
      </c>
      <c r="K232">
        <f t="shared" si="72"/>
        <v>30668</v>
      </c>
      <c r="L232">
        <f t="shared" si="73"/>
        <v>105</v>
      </c>
      <c r="M232">
        <f t="shared" si="74"/>
        <v>2638</v>
      </c>
      <c r="N232">
        <f t="shared" si="75"/>
        <v>23620</v>
      </c>
      <c r="O232">
        <f t="shared" si="76"/>
        <v>19134</v>
      </c>
      <c r="P232">
        <f t="shared" si="77"/>
        <v>41398</v>
      </c>
      <c r="Q232">
        <f t="shared" si="78"/>
        <v>0</v>
      </c>
      <c r="R232">
        <f t="shared" si="79"/>
        <v>0</v>
      </c>
      <c r="S232">
        <f t="shared" si="80"/>
        <v>10335</v>
      </c>
      <c r="T232">
        <f t="shared" si="81"/>
        <v>3458</v>
      </c>
      <c r="U232">
        <f t="shared" si="82"/>
        <v>17338</v>
      </c>
      <c r="V232">
        <f t="shared" si="83"/>
        <v>57128</v>
      </c>
      <c r="Z232" s="23">
        <v>31461</v>
      </c>
      <c r="AB232">
        <v>0</v>
      </c>
      <c r="AC232">
        <v>704</v>
      </c>
      <c r="AD232">
        <v>11016</v>
      </c>
      <c r="AE232">
        <v>3622</v>
      </c>
      <c r="AF232">
        <v>0</v>
      </c>
      <c r="AG232">
        <v>22345</v>
      </c>
      <c r="AH232">
        <v>16350</v>
      </c>
      <c r="AI232">
        <v>539</v>
      </c>
      <c r="AJ232">
        <v>511</v>
      </c>
      <c r="AK232">
        <v>2041</v>
      </c>
      <c r="AL232">
        <v>0</v>
      </c>
      <c r="AM232">
        <v>928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4442</v>
      </c>
      <c r="AT232">
        <v>0</v>
      </c>
      <c r="AU232">
        <v>0</v>
      </c>
      <c r="AV232">
        <v>0</v>
      </c>
      <c r="AW232">
        <v>0</v>
      </c>
      <c r="AX232">
        <v>2038</v>
      </c>
      <c r="AY232">
        <v>0</v>
      </c>
      <c r="AZ232">
        <v>0</v>
      </c>
      <c r="BA232">
        <v>1309</v>
      </c>
      <c r="BB232">
        <v>0</v>
      </c>
      <c r="BC232">
        <v>0</v>
      </c>
      <c r="BD232">
        <v>17954</v>
      </c>
      <c r="BE232">
        <v>0</v>
      </c>
      <c r="BF232">
        <v>11405</v>
      </c>
      <c r="BG232">
        <v>0</v>
      </c>
      <c r="BH232">
        <v>0</v>
      </c>
      <c r="BI232">
        <v>0</v>
      </c>
      <c r="BJ232">
        <v>105</v>
      </c>
      <c r="BK232">
        <v>0</v>
      </c>
      <c r="BL232">
        <v>0</v>
      </c>
      <c r="BM232">
        <v>0</v>
      </c>
      <c r="BN232">
        <v>2638</v>
      </c>
      <c r="BO232">
        <v>11201</v>
      </c>
      <c r="BP232">
        <v>7797</v>
      </c>
      <c r="BQ232">
        <v>4622</v>
      </c>
      <c r="BR232">
        <v>19134</v>
      </c>
      <c r="BS232">
        <v>0</v>
      </c>
      <c r="BT232">
        <v>0</v>
      </c>
      <c r="BU232">
        <v>34998</v>
      </c>
      <c r="BV232">
        <v>0</v>
      </c>
      <c r="BW232">
        <v>6400</v>
      </c>
      <c r="BX232">
        <v>0</v>
      </c>
      <c r="BY232">
        <v>0</v>
      </c>
      <c r="BZ232">
        <v>0</v>
      </c>
      <c r="CA232">
        <v>0</v>
      </c>
      <c r="CB232">
        <v>0</v>
      </c>
      <c r="CC232">
        <v>0</v>
      </c>
      <c r="CD232">
        <v>0</v>
      </c>
      <c r="CE232">
        <v>0</v>
      </c>
      <c r="CF232">
        <v>0</v>
      </c>
      <c r="CG232">
        <v>10335</v>
      </c>
      <c r="CH232">
        <v>0</v>
      </c>
      <c r="CI232">
        <v>2774</v>
      </c>
      <c r="CJ232">
        <v>436</v>
      </c>
      <c r="CK232">
        <v>248</v>
      </c>
    </row>
    <row r="233" spans="1:89" x14ac:dyDescent="0.35">
      <c r="A233" t="s">
        <v>221</v>
      </c>
      <c r="B233">
        <f t="shared" si="63"/>
        <v>0</v>
      </c>
      <c r="C233">
        <f t="shared" si="64"/>
        <v>774</v>
      </c>
      <c r="D233">
        <f t="shared" si="65"/>
        <v>39452</v>
      </c>
      <c r="E233">
        <f t="shared" si="66"/>
        <v>246</v>
      </c>
      <c r="F233">
        <f t="shared" si="67"/>
        <v>0</v>
      </c>
      <c r="G233">
        <f t="shared" si="68"/>
        <v>1402</v>
      </c>
      <c r="H233">
        <f t="shared" si="69"/>
        <v>0</v>
      </c>
      <c r="I233">
        <f t="shared" si="70"/>
        <v>3217</v>
      </c>
      <c r="J233">
        <f t="shared" si="71"/>
        <v>0</v>
      </c>
      <c r="K233">
        <f t="shared" si="72"/>
        <v>3007</v>
      </c>
      <c r="L233">
        <f t="shared" si="73"/>
        <v>549</v>
      </c>
      <c r="M233">
        <f t="shared" si="74"/>
        <v>1447</v>
      </c>
      <c r="N233">
        <f t="shared" si="75"/>
        <v>19691</v>
      </c>
      <c r="O233">
        <f t="shared" si="76"/>
        <v>2721</v>
      </c>
      <c r="P233">
        <f t="shared" si="77"/>
        <v>24267</v>
      </c>
      <c r="Q233">
        <f t="shared" si="78"/>
        <v>92</v>
      </c>
      <c r="R233">
        <f t="shared" si="79"/>
        <v>167</v>
      </c>
      <c r="S233">
        <f t="shared" si="80"/>
        <v>1613</v>
      </c>
      <c r="T233">
        <f t="shared" si="81"/>
        <v>1540</v>
      </c>
      <c r="U233">
        <f t="shared" si="82"/>
        <v>21274</v>
      </c>
      <c r="V233">
        <f t="shared" si="83"/>
        <v>40226</v>
      </c>
      <c r="Z233" s="23">
        <v>5747</v>
      </c>
      <c r="AB233">
        <v>0</v>
      </c>
      <c r="AC233">
        <v>0</v>
      </c>
      <c r="AD233">
        <v>0</v>
      </c>
      <c r="AE233">
        <v>774</v>
      </c>
      <c r="AF233">
        <v>26645</v>
      </c>
      <c r="AG233">
        <v>9449</v>
      </c>
      <c r="AH233">
        <v>2842</v>
      </c>
      <c r="AI233">
        <v>77</v>
      </c>
      <c r="AJ233">
        <v>437</v>
      </c>
      <c r="AK233">
        <v>2</v>
      </c>
      <c r="AL233">
        <v>246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1402</v>
      </c>
      <c r="AT233">
        <v>0</v>
      </c>
      <c r="AU233">
        <v>0</v>
      </c>
      <c r="AV233">
        <v>0</v>
      </c>
      <c r="AW233">
        <v>0</v>
      </c>
      <c r="AX233">
        <v>3217</v>
      </c>
      <c r="AY233">
        <v>0</v>
      </c>
      <c r="AZ233">
        <v>0</v>
      </c>
      <c r="BA233">
        <v>2624</v>
      </c>
      <c r="BB233">
        <v>0</v>
      </c>
      <c r="BC233">
        <v>0</v>
      </c>
      <c r="BD233">
        <v>0</v>
      </c>
      <c r="BE233">
        <v>0</v>
      </c>
      <c r="BF233">
        <v>383</v>
      </c>
      <c r="BG233">
        <v>420</v>
      </c>
      <c r="BH233">
        <v>0</v>
      </c>
      <c r="BI233">
        <v>0</v>
      </c>
      <c r="BJ233">
        <v>129</v>
      </c>
      <c r="BK233">
        <v>0</v>
      </c>
      <c r="BL233">
        <v>376</v>
      </c>
      <c r="BM233">
        <v>0</v>
      </c>
      <c r="BN233">
        <v>1071</v>
      </c>
      <c r="BO233">
        <v>7964</v>
      </c>
      <c r="BP233">
        <v>11230</v>
      </c>
      <c r="BQ233">
        <v>497</v>
      </c>
      <c r="BR233">
        <v>2721</v>
      </c>
      <c r="BS233">
        <v>0</v>
      </c>
      <c r="BT233">
        <v>0</v>
      </c>
      <c r="BU233">
        <v>24267</v>
      </c>
      <c r="BV233">
        <v>0</v>
      </c>
      <c r="BW233">
        <v>0</v>
      </c>
      <c r="BX233">
        <v>0</v>
      </c>
      <c r="BY233">
        <v>0</v>
      </c>
      <c r="BZ233">
        <v>0</v>
      </c>
      <c r="CA233">
        <v>92</v>
      </c>
      <c r="CB233">
        <v>0</v>
      </c>
      <c r="CC233">
        <v>0</v>
      </c>
      <c r="CD233">
        <v>1</v>
      </c>
      <c r="CE233">
        <v>0</v>
      </c>
      <c r="CF233">
        <v>166</v>
      </c>
      <c r="CG233">
        <v>1613</v>
      </c>
      <c r="CH233">
        <v>0</v>
      </c>
      <c r="CI233">
        <v>207</v>
      </c>
      <c r="CJ233">
        <v>316</v>
      </c>
      <c r="CK233">
        <v>1017</v>
      </c>
    </row>
    <row r="234" spans="1:89" x14ac:dyDescent="0.35">
      <c r="A234" t="s">
        <v>222</v>
      </c>
      <c r="B234">
        <f t="shared" si="63"/>
        <v>706</v>
      </c>
      <c r="C234">
        <f t="shared" si="64"/>
        <v>3432</v>
      </c>
      <c r="D234">
        <f t="shared" si="65"/>
        <v>32432</v>
      </c>
      <c r="E234">
        <f t="shared" si="66"/>
        <v>12</v>
      </c>
      <c r="F234">
        <f t="shared" si="67"/>
        <v>0</v>
      </c>
      <c r="G234">
        <f t="shared" si="68"/>
        <v>285</v>
      </c>
      <c r="H234">
        <f t="shared" si="69"/>
        <v>0</v>
      </c>
      <c r="I234">
        <f t="shared" si="70"/>
        <v>18548</v>
      </c>
      <c r="J234">
        <f t="shared" si="71"/>
        <v>0</v>
      </c>
      <c r="K234">
        <f t="shared" si="72"/>
        <v>6461</v>
      </c>
      <c r="L234">
        <f t="shared" si="73"/>
        <v>5810</v>
      </c>
      <c r="M234">
        <f t="shared" si="74"/>
        <v>2458</v>
      </c>
      <c r="N234">
        <f t="shared" si="75"/>
        <v>26074</v>
      </c>
      <c r="O234">
        <f t="shared" si="76"/>
        <v>21940</v>
      </c>
      <c r="P234">
        <f t="shared" si="77"/>
        <v>13648</v>
      </c>
      <c r="Q234">
        <f t="shared" si="78"/>
        <v>0</v>
      </c>
      <c r="R234">
        <f t="shared" si="79"/>
        <v>0</v>
      </c>
      <c r="S234">
        <f t="shared" si="80"/>
        <v>3439</v>
      </c>
      <c r="T234">
        <f t="shared" si="81"/>
        <v>5045</v>
      </c>
      <c r="U234">
        <f t="shared" si="82"/>
        <v>7118</v>
      </c>
      <c r="V234">
        <f t="shared" si="83"/>
        <v>36570</v>
      </c>
      <c r="Z234" s="23">
        <v>13542</v>
      </c>
      <c r="AB234">
        <v>0</v>
      </c>
      <c r="AC234">
        <v>0</v>
      </c>
      <c r="AD234">
        <v>706</v>
      </c>
      <c r="AE234">
        <v>3432</v>
      </c>
      <c r="AF234">
        <v>14</v>
      </c>
      <c r="AG234">
        <v>9749</v>
      </c>
      <c r="AH234">
        <v>21966</v>
      </c>
      <c r="AI234">
        <v>279</v>
      </c>
      <c r="AJ234">
        <v>305</v>
      </c>
      <c r="AK234">
        <v>119</v>
      </c>
      <c r="AL234">
        <v>12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285</v>
      </c>
      <c r="AT234">
        <v>0</v>
      </c>
      <c r="AU234">
        <v>0</v>
      </c>
      <c r="AV234">
        <v>0</v>
      </c>
      <c r="AW234">
        <v>0</v>
      </c>
      <c r="AX234">
        <v>18548</v>
      </c>
      <c r="AY234">
        <v>0</v>
      </c>
      <c r="AZ234">
        <v>0</v>
      </c>
      <c r="BA234">
        <v>4189</v>
      </c>
      <c r="BB234">
        <v>0</v>
      </c>
      <c r="BC234">
        <v>0</v>
      </c>
      <c r="BD234">
        <v>0</v>
      </c>
      <c r="BE234">
        <v>0</v>
      </c>
      <c r="BF234">
        <v>2272</v>
      </c>
      <c r="BG234">
        <v>6044</v>
      </c>
      <c r="BH234">
        <v>0</v>
      </c>
      <c r="BI234">
        <v>0</v>
      </c>
      <c r="BJ234">
        <v>-234</v>
      </c>
      <c r="BK234">
        <v>0</v>
      </c>
      <c r="BL234">
        <v>0</v>
      </c>
      <c r="BM234">
        <v>0</v>
      </c>
      <c r="BN234">
        <v>2458</v>
      </c>
      <c r="BO234">
        <v>8555</v>
      </c>
      <c r="BP234">
        <v>11014</v>
      </c>
      <c r="BQ234">
        <v>6505</v>
      </c>
      <c r="BR234">
        <v>21940</v>
      </c>
      <c r="BS234">
        <v>0</v>
      </c>
      <c r="BT234">
        <v>0</v>
      </c>
      <c r="BU234">
        <v>13648</v>
      </c>
      <c r="BV234">
        <v>0</v>
      </c>
      <c r="BW234">
        <v>0</v>
      </c>
      <c r="BX234">
        <v>0</v>
      </c>
      <c r="BY234">
        <v>0</v>
      </c>
      <c r="BZ234">
        <v>0</v>
      </c>
      <c r="CA234">
        <v>0</v>
      </c>
      <c r="CB234">
        <v>0</v>
      </c>
      <c r="CC234">
        <v>0</v>
      </c>
      <c r="CD234">
        <v>0</v>
      </c>
      <c r="CE234">
        <v>0</v>
      </c>
      <c r="CF234">
        <v>0</v>
      </c>
      <c r="CG234">
        <v>3439</v>
      </c>
      <c r="CH234">
        <v>0</v>
      </c>
      <c r="CI234">
        <v>0</v>
      </c>
      <c r="CJ234">
        <v>0</v>
      </c>
      <c r="CK234">
        <v>5045</v>
      </c>
    </row>
    <row r="235" spans="1:89" x14ac:dyDescent="0.35">
      <c r="A235" t="s">
        <v>223</v>
      </c>
      <c r="B235">
        <f t="shared" si="63"/>
        <v>508</v>
      </c>
      <c r="C235">
        <f t="shared" si="64"/>
        <v>4891</v>
      </c>
      <c r="D235">
        <f t="shared" si="65"/>
        <v>114281</v>
      </c>
      <c r="E235">
        <f t="shared" si="66"/>
        <v>609</v>
      </c>
      <c r="F235">
        <f t="shared" si="67"/>
        <v>2207</v>
      </c>
      <c r="G235">
        <f t="shared" si="68"/>
        <v>2413</v>
      </c>
      <c r="H235">
        <f t="shared" si="69"/>
        <v>0</v>
      </c>
      <c r="I235">
        <f t="shared" si="70"/>
        <v>249</v>
      </c>
      <c r="J235">
        <f t="shared" si="71"/>
        <v>0</v>
      </c>
      <c r="K235">
        <f t="shared" si="72"/>
        <v>24212</v>
      </c>
      <c r="L235">
        <f t="shared" si="73"/>
        <v>11522</v>
      </c>
      <c r="M235">
        <f t="shared" si="74"/>
        <v>4182</v>
      </c>
      <c r="N235">
        <f t="shared" si="75"/>
        <v>32885</v>
      </c>
      <c r="O235">
        <f t="shared" si="76"/>
        <v>7563</v>
      </c>
      <c r="P235">
        <f t="shared" si="77"/>
        <v>90500</v>
      </c>
      <c r="Q235">
        <f t="shared" si="78"/>
        <v>236</v>
      </c>
      <c r="R235">
        <f t="shared" si="79"/>
        <v>11001</v>
      </c>
      <c r="S235">
        <f t="shared" si="80"/>
        <v>13277</v>
      </c>
      <c r="T235">
        <f t="shared" si="81"/>
        <v>9611</v>
      </c>
      <c r="U235">
        <f t="shared" si="82"/>
        <v>80089</v>
      </c>
      <c r="V235">
        <f t="shared" si="83"/>
        <v>119680</v>
      </c>
      <c r="Z235" s="23">
        <v>43570</v>
      </c>
      <c r="AB235">
        <v>0</v>
      </c>
      <c r="AC235">
        <v>368</v>
      </c>
      <c r="AD235">
        <v>140</v>
      </c>
      <c r="AE235">
        <v>4891</v>
      </c>
      <c r="AF235">
        <v>17</v>
      </c>
      <c r="AG235">
        <v>37907</v>
      </c>
      <c r="AH235">
        <v>69655</v>
      </c>
      <c r="AI235">
        <v>216</v>
      </c>
      <c r="AJ235">
        <v>1394</v>
      </c>
      <c r="AK235">
        <v>5092</v>
      </c>
      <c r="AL235">
        <v>609</v>
      </c>
      <c r="AM235">
        <v>0</v>
      </c>
      <c r="AN235">
        <v>0</v>
      </c>
      <c r="AO235">
        <v>0</v>
      </c>
      <c r="AP235">
        <v>2207</v>
      </c>
      <c r="AQ235">
        <v>0</v>
      </c>
      <c r="AR235">
        <v>0</v>
      </c>
      <c r="AS235">
        <v>2413</v>
      </c>
      <c r="AT235">
        <v>0</v>
      </c>
      <c r="AU235">
        <v>0</v>
      </c>
      <c r="AV235">
        <v>0</v>
      </c>
      <c r="AW235">
        <v>0</v>
      </c>
      <c r="AX235">
        <v>249</v>
      </c>
      <c r="AY235">
        <v>0</v>
      </c>
      <c r="AZ235">
        <v>0</v>
      </c>
      <c r="BA235">
        <v>287</v>
      </c>
      <c r="BB235">
        <v>0</v>
      </c>
      <c r="BC235">
        <v>0</v>
      </c>
      <c r="BD235">
        <v>9384</v>
      </c>
      <c r="BE235">
        <v>286</v>
      </c>
      <c r="BF235">
        <v>14255</v>
      </c>
      <c r="BG235">
        <v>0</v>
      </c>
      <c r="BH235">
        <v>0</v>
      </c>
      <c r="BI235">
        <v>0</v>
      </c>
      <c r="BJ235">
        <v>11522</v>
      </c>
      <c r="BK235">
        <v>0</v>
      </c>
      <c r="BL235">
        <v>0</v>
      </c>
      <c r="BM235">
        <v>0</v>
      </c>
      <c r="BN235">
        <v>4182</v>
      </c>
      <c r="BO235">
        <v>11584</v>
      </c>
      <c r="BP235">
        <v>18044</v>
      </c>
      <c r="BQ235">
        <v>3257</v>
      </c>
      <c r="BR235">
        <v>7563</v>
      </c>
      <c r="BS235">
        <v>0</v>
      </c>
      <c r="BT235">
        <v>0</v>
      </c>
      <c r="BU235">
        <v>90500</v>
      </c>
      <c r="BV235">
        <v>0</v>
      </c>
      <c r="BW235">
        <v>0</v>
      </c>
      <c r="BX235">
        <v>0</v>
      </c>
      <c r="BY235">
        <v>0</v>
      </c>
      <c r="BZ235">
        <v>0</v>
      </c>
      <c r="CA235">
        <v>236</v>
      </c>
      <c r="CB235">
        <v>0</v>
      </c>
      <c r="CC235">
        <v>0</v>
      </c>
      <c r="CD235">
        <v>0</v>
      </c>
      <c r="CE235">
        <v>0</v>
      </c>
      <c r="CF235">
        <v>11001</v>
      </c>
      <c r="CG235">
        <v>13277</v>
      </c>
      <c r="CH235">
        <v>0</v>
      </c>
      <c r="CI235">
        <v>244</v>
      </c>
      <c r="CJ235">
        <v>162</v>
      </c>
      <c r="CK235">
        <v>9205</v>
      </c>
    </row>
    <row r="236" spans="1:89" x14ac:dyDescent="0.35">
      <c r="A236" t="s">
        <v>224</v>
      </c>
      <c r="B236">
        <f t="shared" si="63"/>
        <v>195</v>
      </c>
      <c r="C236">
        <f t="shared" si="64"/>
        <v>6391</v>
      </c>
      <c r="D236">
        <f t="shared" si="65"/>
        <v>61352</v>
      </c>
      <c r="E236">
        <f t="shared" si="66"/>
        <v>167</v>
      </c>
      <c r="F236">
        <f t="shared" si="67"/>
        <v>0</v>
      </c>
      <c r="G236">
        <f t="shared" si="68"/>
        <v>4745</v>
      </c>
      <c r="H236">
        <f t="shared" si="69"/>
        <v>0</v>
      </c>
      <c r="I236">
        <f t="shared" si="70"/>
        <v>271</v>
      </c>
      <c r="J236">
        <f t="shared" si="71"/>
        <v>0</v>
      </c>
      <c r="K236">
        <f t="shared" si="72"/>
        <v>5117</v>
      </c>
      <c r="L236">
        <f t="shared" si="73"/>
        <v>14657</v>
      </c>
      <c r="M236">
        <f t="shared" si="74"/>
        <v>5334</v>
      </c>
      <c r="N236">
        <f t="shared" si="75"/>
        <v>32153</v>
      </c>
      <c r="O236">
        <f t="shared" si="76"/>
        <v>7423</v>
      </c>
      <c r="P236">
        <f t="shared" si="77"/>
        <v>49058</v>
      </c>
      <c r="Q236">
        <f t="shared" si="78"/>
        <v>0</v>
      </c>
      <c r="R236">
        <f t="shared" si="79"/>
        <v>0</v>
      </c>
      <c r="S236">
        <f t="shared" si="80"/>
        <v>4385</v>
      </c>
      <c r="T236">
        <f t="shared" si="81"/>
        <v>5209</v>
      </c>
      <c r="U236">
        <f t="shared" si="82"/>
        <v>28799</v>
      </c>
      <c r="V236">
        <f t="shared" si="83"/>
        <v>67938</v>
      </c>
      <c r="Z236" s="23">
        <v>20329</v>
      </c>
      <c r="AB236">
        <v>0</v>
      </c>
      <c r="AC236">
        <v>0</v>
      </c>
      <c r="AD236">
        <v>195</v>
      </c>
      <c r="AE236">
        <v>6391</v>
      </c>
      <c r="AF236">
        <v>35</v>
      </c>
      <c r="AG236">
        <v>32284</v>
      </c>
      <c r="AH236">
        <v>27618</v>
      </c>
      <c r="AI236">
        <v>635</v>
      </c>
      <c r="AJ236">
        <v>343</v>
      </c>
      <c r="AK236">
        <v>437</v>
      </c>
      <c r="AL236">
        <v>167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4745</v>
      </c>
      <c r="AT236">
        <v>0</v>
      </c>
      <c r="AU236">
        <v>0</v>
      </c>
      <c r="AV236">
        <v>0</v>
      </c>
      <c r="AW236">
        <v>0</v>
      </c>
      <c r="AX236">
        <v>271</v>
      </c>
      <c r="AY236">
        <v>0</v>
      </c>
      <c r="AZ236">
        <v>0</v>
      </c>
      <c r="BA236">
        <v>3960</v>
      </c>
      <c r="BB236">
        <v>0</v>
      </c>
      <c r="BC236">
        <v>0</v>
      </c>
      <c r="BD236">
        <v>0</v>
      </c>
      <c r="BE236">
        <v>0</v>
      </c>
      <c r="BF236">
        <v>1157</v>
      </c>
      <c r="BG236">
        <v>14234</v>
      </c>
      <c r="BH236">
        <v>0</v>
      </c>
      <c r="BI236">
        <v>0</v>
      </c>
      <c r="BJ236">
        <v>423</v>
      </c>
      <c r="BK236">
        <v>0</v>
      </c>
      <c r="BL236">
        <v>1061</v>
      </c>
      <c r="BM236">
        <v>46</v>
      </c>
      <c r="BN236">
        <v>4227</v>
      </c>
      <c r="BO236">
        <v>16770</v>
      </c>
      <c r="BP236">
        <v>12162</v>
      </c>
      <c r="BQ236">
        <v>3221</v>
      </c>
      <c r="BR236">
        <v>7423</v>
      </c>
      <c r="BS236">
        <v>0</v>
      </c>
      <c r="BT236">
        <v>0</v>
      </c>
      <c r="BU236">
        <v>49058</v>
      </c>
      <c r="BV236">
        <v>0</v>
      </c>
      <c r="BW236">
        <v>0</v>
      </c>
      <c r="BX236">
        <v>0</v>
      </c>
      <c r="BY236">
        <v>0</v>
      </c>
      <c r="BZ236">
        <v>0</v>
      </c>
      <c r="CA236">
        <v>0</v>
      </c>
      <c r="CB236">
        <v>0</v>
      </c>
      <c r="CC236">
        <v>0</v>
      </c>
      <c r="CD236">
        <v>0</v>
      </c>
      <c r="CE236">
        <v>0</v>
      </c>
      <c r="CF236">
        <v>0</v>
      </c>
      <c r="CG236">
        <v>4385</v>
      </c>
      <c r="CH236">
        <v>0</v>
      </c>
      <c r="CI236">
        <v>2121</v>
      </c>
      <c r="CJ236">
        <v>0</v>
      </c>
      <c r="CK236">
        <v>3088</v>
      </c>
    </row>
    <row r="237" spans="1:89" x14ac:dyDescent="0.35">
      <c r="A237" t="s">
        <v>225</v>
      </c>
      <c r="B237">
        <f t="shared" si="63"/>
        <v>496</v>
      </c>
      <c r="C237">
        <f t="shared" si="64"/>
        <v>12699</v>
      </c>
      <c r="D237">
        <f t="shared" si="65"/>
        <v>106497</v>
      </c>
      <c r="E237">
        <f t="shared" si="66"/>
        <v>3516</v>
      </c>
      <c r="F237">
        <f t="shared" si="67"/>
        <v>0</v>
      </c>
      <c r="G237">
        <f t="shared" si="68"/>
        <v>2701</v>
      </c>
      <c r="H237">
        <f t="shared" si="69"/>
        <v>0</v>
      </c>
      <c r="I237">
        <f t="shared" si="70"/>
        <v>-6989</v>
      </c>
      <c r="J237">
        <f t="shared" si="71"/>
        <v>0</v>
      </c>
      <c r="K237">
        <f t="shared" si="72"/>
        <v>7347</v>
      </c>
      <c r="L237">
        <f t="shared" si="73"/>
        <v>12440</v>
      </c>
      <c r="M237">
        <f t="shared" si="74"/>
        <v>22577</v>
      </c>
      <c r="N237">
        <f t="shared" si="75"/>
        <v>95155</v>
      </c>
      <c r="O237">
        <f t="shared" si="76"/>
        <v>15028</v>
      </c>
      <c r="P237">
        <f t="shared" si="77"/>
        <v>32091</v>
      </c>
      <c r="Q237">
        <f t="shared" si="78"/>
        <v>13</v>
      </c>
      <c r="R237">
        <f t="shared" si="79"/>
        <v>0</v>
      </c>
      <c r="S237">
        <f t="shared" si="80"/>
        <v>7528</v>
      </c>
      <c r="T237">
        <f t="shared" si="81"/>
        <v>11468</v>
      </c>
      <c r="U237">
        <f t="shared" si="82"/>
        <v>6035</v>
      </c>
      <c r="V237">
        <f t="shared" si="83"/>
        <v>119692</v>
      </c>
      <c r="Z237" s="23">
        <v>47477</v>
      </c>
      <c r="AB237">
        <v>0</v>
      </c>
      <c r="AC237">
        <v>486</v>
      </c>
      <c r="AD237">
        <v>10</v>
      </c>
      <c r="AE237">
        <v>12699</v>
      </c>
      <c r="AF237">
        <v>119</v>
      </c>
      <c r="AG237">
        <v>65251</v>
      </c>
      <c r="AH237">
        <v>24853</v>
      </c>
      <c r="AI237">
        <v>0</v>
      </c>
      <c r="AJ237">
        <v>7838</v>
      </c>
      <c r="AK237">
        <v>8436</v>
      </c>
      <c r="AL237">
        <v>2260</v>
      </c>
      <c r="AM237">
        <v>1256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2701</v>
      </c>
      <c r="AT237">
        <v>0</v>
      </c>
      <c r="AU237">
        <v>0</v>
      </c>
      <c r="AV237">
        <v>0</v>
      </c>
      <c r="AW237">
        <v>0</v>
      </c>
      <c r="AX237">
        <v>-6989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340</v>
      </c>
      <c r="BF237">
        <v>7007</v>
      </c>
      <c r="BG237">
        <v>12022</v>
      </c>
      <c r="BH237">
        <v>0</v>
      </c>
      <c r="BI237">
        <v>0</v>
      </c>
      <c r="BJ237">
        <v>418</v>
      </c>
      <c r="BK237">
        <v>0</v>
      </c>
      <c r="BL237">
        <v>0</v>
      </c>
      <c r="BM237">
        <v>0</v>
      </c>
      <c r="BN237">
        <v>22577</v>
      </c>
      <c r="BO237">
        <v>32758</v>
      </c>
      <c r="BP237">
        <v>55368</v>
      </c>
      <c r="BQ237">
        <v>7029</v>
      </c>
      <c r="BR237">
        <v>15028</v>
      </c>
      <c r="BS237">
        <v>0</v>
      </c>
      <c r="BT237">
        <v>0</v>
      </c>
      <c r="BU237">
        <v>32091</v>
      </c>
      <c r="BV237">
        <v>0</v>
      </c>
      <c r="BW237">
        <v>0</v>
      </c>
      <c r="BX237">
        <v>0</v>
      </c>
      <c r="BY237">
        <v>0</v>
      </c>
      <c r="BZ237">
        <v>0</v>
      </c>
      <c r="CA237">
        <v>13</v>
      </c>
      <c r="CB237">
        <v>0</v>
      </c>
      <c r="CC237">
        <v>0</v>
      </c>
      <c r="CD237">
        <v>0</v>
      </c>
      <c r="CE237">
        <v>0</v>
      </c>
      <c r="CF237">
        <v>0</v>
      </c>
      <c r="CG237">
        <v>7528</v>
      </c>
      <c r="CH237">
        <v>0</v>
      </c>
      <c r="CI237">
        <v>3970</v>
      </c>
      <c r="CJ237">
        <v>0</v>
      </c>
      <c r="CK237">
        <v>7498</v>
      </c>
    </row>
    <row r="238" spans="1:89" x14ac:dyDescent="0.35">
      <c r="A238" t="s">
        <v>226</v>
      </c>
      <c r="B238">
        <f t="shared" si="63"/>
        <v>6281</v>
      </c>
      <c r="C238">
        <f t="shared" si="64"/>
        <v>11975</v>
      </c>
      <c r="D238">
        <f t="shared" si="65"/>
        <v>104456</v>
      </c>
      <c r="E238">
        <f t="shared" si="66"/>
        <v>6621</v>
      </c>
      <c r="F238">
        <f t="shared" si="67"/>
        <v>216</v>
      </c>
      <c r="G238">
        <f t="shared" si="68"/>
        <v>1369</v>
      </c>
      <c r="H238">
        <f t="shared" si="69"/>
        <v>0</v>
      </c>
      <c r="I238">
        <f t="shared" si="70"/>
        <v>5215</v>
      </c>
      <c r="J238">
        <f t="shared" si="71"/>
        <v>2</v>
      </c>
      <c r="K238">
        <f t="shared" si="72"/>
        <v>8155</v>
      </c>
      <c r="L238">
        <f t="shared" si="73"/>
        <v>2087</v>
      </c>
      <c r="M238">
        <f t="shared" si="74"/>
        <v>2100</v>
      </c>
      <c r="N238">
        <f t="shared" si="75"/>
        <v>81733</v>
      </c>
      <c r="O238">
        <f t="shared" si="76"/>
        <v>8923</v>
      </c>
      <c r="P238">
        <f t="shared" si="77"/>
        <v>45564</v>
      </c>
      <c r="Q238">
        <f t="shared" si="78"/>
        <v>13</v>
      </c>
      <c r="R238">
        <f t="shared" si="79"/>
        <v>0</v>
      </c>
      <c r="S238">
        <f t="shared" si="80"/>
        <v>7523</v>
      </c>
      <c r="T238">
        <f t="shared" si="81"/>
        <v>4724</v>
      </c>
      <c r="U238">
        <f t="shared" si="82"/>
        <v>43897</v>
      </c>
      <c r="V238">
        <f t="shared" si="83"/>
        <v>122712</v>
      </c>
      <c r="Z238" s="23">
        <v>38493</v>
      </c>
      <c r="AB238">
        <v>0</v>
      </c>
      <c r="AC238">
        <v>6281</v>
      </c>
      <c r="AD238">
        <v>0</v>
      </c>
      <c r="AE238">
        <v>11975</v>
      </c>
      <c r="AF238">
        <v>2827</v>
      </c>
      <c r="AG238">
        <v>61702</v>
      </c>
      <c r="AH238">
        <v>36252</v>
      </c>
      <c r="AI238">
        <v>1388</v>
      </c>
      <c r="AJ238">
        <v>704</v>
      </c>
      <c r="AK238">
        <v>1583</v>
      </c>
      <c r="AL238">
        <v>736</v>
      </c>
      <c r="AM238">
        <v>58</v>
      </c>
      <c r="AN238">
        <v>5827</v>
      </c>
      <c r="AO238">
        <v>0</v>
      </c>
      <c r="AP238">
        <v>216</v>
      </c>
      <c r="AQ238">
        <v>0</v>
      </c>
      <c r="AR238">
        <v>0</v>
      </c>
      <c r="AS238">
        <v>1369</v>
      </c>
      <c r="AT238">
        <v>0</v>
      </c>
      <c r="AU238">
        <v>0</v>
      </c>
      <c r="AV238">
        <v>0</v>
      </c>
      <c r="AW238">
        <v>0</v>
      </c>
      <c r="AX238">
        <v>5215</v>
      </c>
      <c r="AY238">
        <v>2</v>
      </c>
      <c r="AZ238">
        <v>0</v>
      </c>
      <c r="BA238">
        <v>-118</v>
      </c>
      <c r="BB238">
        <v>0</v>
      </c>
      <c r="BC238">
        <v>0</v>
      </c>
      <c r="BD238">
        <v>0</v>
      </c>
      <c r="BE238">
        <v>0</v>
      </c>
      <c r="BF238">
        <v>8273</v>
      </c>
      <c r="BG238">
        <v>0</v>
      </c>
      <c r="BH238">
        <v>0</v>
      </c>
      <c r="BI238">
        <v>0</v>
      </c>
      <c r="BJ238">
        <v>2087</v>
      </c>
      <c r="BK238">
        <v>0</v>
      </c>
      <c r="BL238">
        <v>0</v>
      </c>
      <c r="BM238">
        <v>0</v>
      </c>
      <c r="BN238">
        <v>2100</v>
      </c>
      <c r="BO238">
        <v>42575</v>
      </c>
      <c r="BP238">
        <v>32185</v>
      </c>
      <c r="BQ238">
        <v>6973</v>
      </c>
      <c r="BR238">
        <v>8923</v>
      </c>
      <c r="BS238">
        <v>0</v>
      </c>
      <c r="BT238">
        <v>0</v>
      </c>
      <c r="BU238">
        <v>45564</v>
      </c>
      <c r="BV238">
        <v>0</v>
      </c>
      <c r="BW238">
        <v>0</v>
      </c>
      <c r="BX238">
        <v>0</v>
      </c>
      <c r="BY238">
        <v>0</v>
      </c>
      <c r="BZ238">
        <v>0</v>
      </c>
      <c r="CA238">
        <v>13</v>
      </c>
      <c r="CB238">
        <v>0</v>
      </c>
      <c r="CC238">
        <v>0</v>
      </c>
      <c r="CD238">
        <v>0</v>
      </c>
      <c r="CE238">
        <v>0</v>
      </c>
      <c r="CF238">
        <v>0</v>
      </c>
      <c r="CG238">
        <v>7523</v>
      </c>
      <c r="CH238">
        <v>0</v>
      </c>
      <c r="CI238">
        <v>0</v>
      </c>
      <c r="CJ238">
        <v>4588</v>
      </c>
      <c r="CK238">
        <v>136</v>
      </c>
    </row>
    <row r="239" spans="1:89" x14ac:dyDescent="0.35">
      <c r="A239" t="s">
        <v>481</v>
      </c>
      <c r="B239">
        <f t="shared" si="63"/>
        <v>568</v>
      </c>
      <c r="C239">
        <f t="shared" si="64"/>
        <v>17234</v>
      </c>
      <c r="D239">
        <f t="shared" si="65"/>
        <v>205361</v>
      </c>
      <c r="E239">
        <f t="shared" si="66"/>
        <v>12911</v>
      </c>
      <c r="F239">
        <f t="shared" si="67"/>
        <v>550</v>
      </c>
      <c r="G239">
        <f t="shared" si="68"/>
        <v>1997</v>
      </c>
      <c r="H239">
        <f t="shared" si="69"/>
        <v>0</v>
      </c>
      <c r="I239">
        <f t="shared" si="70"/>
        <v>109584</v>
      </c>
      <c r="J239">
        <f t="shared" si="71"/>
        <v>0</v>
      </c>
      <c r="K239">
        <f t="shared" si="72"/>
        <v>38831</v>
      </c>
      <c r="L239">
        <f t="shared" si="73"/>
        <v>1752</v>
      </c>
      <c r="M239">
        <f t="shared" si="74"/>
        <v>0</v>
      </c>
      <c r="N239">
        <f t="shared" si="75"/>
        <v>88319</v>
      </c>
      <c r="O239">
        <f t="shared" si="76"/>
        <v>31915</v>
      </c>
      <c r="P239">
        <f t="shared" si="77"/>
        <v>219880</v>
      </c>
      <c r="Q239">
        <f t="shared" si="78"/>
        <v>0</v>
      </c>
      <c r="R239">
        <f t="shared" si="79"/>
        <v>-9998</v>
      </c>
      <c r="S239">
        <f t="shared" si="80"/>
        <v>27592</v>
      </c>
      <c r="T239">
        <f t="shared" si="81"/>
        <v>31082</v>
      </c>
      <c r="U239">
        <f t="shared" si="82"/>
        <v>225426</v>
      </c>
      <c r="V239">
        <f t="shared" si="83"/>
        <v>223163</v>
      </c>
      <c r="Z239" s="23">
        <v>57997</v>
      </c>
      <c r="AB239">
        <v>0</v>
      </c>
      <c r="AC239">
        <v>0</v>
      </c>
      <c r="AD239">
        <v>568</v>
      </c>
      <c r="AE239">
        <v>17234</v>
      </c>
      <c r="AF239">
        <v>1218</v>
      </c>
      <c r="AG239">
        <v>112587</v>
      </c>
      <c r="AH239">
        <v>57950</v>
      </c>
      <c r="AI239">
        <v>345</v>
      </c>
      <c r="AJ239">
        <v>14027</v>
      </c>
      <c r="AK239">
        <v>19234</v>
      </c>
      <c r="AL239">
        <v>12911</v>
      </c>
      <c r="AM239">
        <v>0</v>
      </c>
      <c r="AN239">
        <v>0</v>
      </c>
      <c r="AO239">
        <v>550</v>
      </c>
      <c r="AP239">
        <v>0</v>
      </c>
      <c r="AQ239">
        <v>0</v>
      </c>
      <c r="AR239">
        <v>0</v>
      </c>
      <c r="AS239">
        <v>1997</v>
      </c>
      <c r="AT239">
        <v>0</v>
      </c>
      <c r="AU239">
        <v>0</v>
      </c>
      <c r="AV239">
        <v>0</v>
      </c>
      <c r="AW239">
        <v>0</v>
      </c>
      <c r="AX239">
        <v>109584</v>
      </c>
      <c r="AY239">
        <v>0</v>
      </c>
      <c r="AZ239">
        <v>0</v>
      </c>
      <c r="BA239">
        <v>23080</v>
      </c>
      <c r="BB239">
        <v>0</v>
      </c>
      <c r="BC239">
        <v>0</v>
      </c>
      <c r="BD239">
        <v>3515</v>
      </c>
      <c r="BE239">
        <v>0</v>
      </c>
      <c r="BF239">
        <v>12236</v>
      </c>
      <c r="BG239">
        <v>0</v>
      </c>
      <c r="BH239">
        <v>0</v>
      </c>
      <c r="BI239">
        <v>0</v>
      </c>
      <c r="BJ239">
        <v>1752</v>
      </c>
      <c r="BK239">
        <v>0</v>
      </c>
      <c r="BL239">
        <v>0</v>
      </c>
      <c r="BM239">
        <v>0</v>
      </c>
      <c r="BN239">
        <v>0</v>
      </c>
      <c r="BO239">
        <v>32124</v>
      </c>
      <c r="BP239">
        <v>67851</v>
      </c>
      <c r="BQ239">
        <v>-11656</v>
      </c>
      <c r="BR239">
        <v>31915</v>
      </c>
      <c r="BS239">
        <v>0</v>
      </c>
      <c r="BT239">
        <v>0</v>
      </c>
      <c r="BU239">
        <v>219880</v>
      </c>
      <c r="BV239">
        <v>0</v>
      </c>
      <c r="BW239">
        <v>0</v>
      </c>
      <c r="BX239">
        <v>0</v>
      </c>
      <c r="BY239">
        <v>0</v>
      </c>
      <c r="BZ239">
        <v>0</v>
      </c>
      <c r="CA239">
        <v>0</v>
      </c>
      <c r="CB239">
        <v>0</v>
      </c>
      <c r="CC239">
        <v>0</v>
      </c>
      <c r="CD239">
        <v>0</v>
      </c>
      <c r="CE239">
        <v>-10000</v>
      </c>
      <c r="CF239">
        <v>2</v>
      </c>
      <c r="CG239">
        <v>27592</v>
      </c>
      <c r="CH239">
        <v>0</v>
      </c>
      <c r="CI239">
        <v>23886</v>
      </c>
      <c r="CJ239">
        <v>0</v>
      </c>
      <c r="CK239">
        <v>7196</v>
      </c>
    </row>
    <row r="240" spans="1:89" x14ac:dyDescent="0.35">
      <c r="A240" t="s">
        <v>227</v>
      </c>
      <c r="B240">
        <f t="shared" si="63"/>
        <v>413</v>
      </c>
      <c r="C240">
        <f t="shared" si="64"/>
        <v>2642</v>
      </c>
      <c r="D240">
        <f t="shared" si="65"/>
        <v>43834</v>
      </c>
      <c r="E240">
        <f t="shared" si="66"/>
        <v>2907</v>
      </c>
      <c r="F240">
        <f t="shared" si="67"/>
        <v>0</v>
      </c>
      <c r="G240">
        <f t="shared" si="68"/>
        <v>895</v>
      </c>
      <c r="H240">
        <f t="shared" si="69"/>
        <v>3972</v>
      </c>
      <c r="I240">
        <f t="shared" si="70"/>
        <v>-227</v>
      </c>
      <c r="J240">
        <f t="shared" si="71"/>
        <v>17</v>
      </c>
      <c r="K240">
        <f t="shared" si="72"/>
        <v>6599</v>
      </c>
      <c r="L240">
        <f t="shared" si="73"/>
        <v>60</v>
      </c>
      <c r="M240">
        <f t="shared" si="74"/>
        <v>2550</v>
      </c>
      <c r="N240">
        <f t="shared" si="75"/>
        <v>29523</v>
      </c>
      <c r="O240">
        <f t="shared" si="76"/>
        <v>10960</v>
      </c>
      <c r="P240">
        <f t="shared" si="77"/>
        <v>14429</v>
      </c>
      <c r="Q240">
        <f t="shared" si="78"/>
        <v>0</v>
      </c>
      <c r="R240">
        <f t="shared" si="79"/>
        <v>461</v>
      </c>
      <c r="S240">
        <f t="shared" si="80"/>
        <v>5971</v>
      </c>
      <c r="T240">
        <f t="shared" si="81"/>
        <v>2318</v>
      </c>
      <c r="U240">
        <f t="shared" si="82"/>
        <v>9103</v>
      </c>
      <c r="V240">
        <f t="shared" si="83"/>
        <v>46889</v>
      </c>
      <c r="Z240" s="23">
        <v>20702</v>
      </c>
      <c r="AB240">
        <v>0</v>
      </c>
      <c r="AC240">
        <v>110</v>
      </c>
      <c r="AD240">
        <v>303</v>
      </c>
      <c r="AE240">
        <v>2642</v>
      </c>
      <c r="AF240">
        <v>100</v>
      </c>
      <c r="AG240">
        <v>12083</v>
      </c>
      <c r="AH240">
        <v>29255</v>
      </c>
      <c r="AI240">
        <v>655</v>
      </c>
      <c r="AJ240">
        <v>1175</v>
      </c>
      <c r="AK240">
        <v>566</v>
      </c>
      <c r="AL240">
        <v>2586</v>
      </c>
      <c r="AM240">
        <v>321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895</v>
      </c>
      <c r="AT240">
        <v>0</v>
      </c>
      <c r="AU240">
        <v>0</v>
      </c>
      <c r="AV240">
        <v>3972</v>
      </c>
      <c r="AW240">
        <v>17</v>
      </c>
      <c r="AX240">
        <v>-227</v>
      </c>
      <c r="AY240">
        <v>0</v>
      </c>
      <c r="AZ240">
        <v>0</v>
      </c>
      <c r="BA240">
        <v>89</v>
      </c>
      <c r="BB240">
        <v>0</v>
      </c>
      <c r="BC240">
        <v>0</v>
      </c>
      <c r="BD240">
        <v>0</v>
      </c>
      <c r="BE240">
        <v>0</v>
      </c>
      <c r="BF240">
        <v>6510</v>
      </c>
      <c r="BG240">
        <v>0</v>
      </c>
      <c r="BH240">
        <v>0</v>
      </c>
      <c r="BI240">
        <v>0</v>
      </c>
      <c r="BJ240">
        <v>60</v>
      </c>
      <c r="BK240">
        <v>0</v>
      </c>
      <c r="BL240">
        <v>538</v>
      </c>
      <c r="BM240">
        <v>0</v>
      </c>
      <c r="BN240">
        <v>2012</v>
      </c>
      <c r="BO240">
        <v>9379</v>
      </c>
      <c r="BP240">
        <v>18080</v>
      </c>
      <c r="BQ240">
        <v>2064</v>
      </c>
      <c r="BR240">
        <v>10960</v>
      </c>
      <c r="BS240">
        <v>0</v>
      </c>
      <c r="BT240">
        <v>0</v>
      </c>
      <c r="BU240">
        <v>14429</v>
      </c>
      <c r="BV240">
        <v>0</v>
      </c>
      <c r="BW240">
        <v>0</v>
      </c>
      <c r="BX240">
        <v>0</v>
      </c>
      <c r="BY240">
        <v>0</v>
      </c>
      <c r="BZ240">
        <v>0</v>
      </c>
      <c r="CA240">
        <v>0</v>
      </c>
      <c r="CB240">
        <v>0</v>
      </c>
      <c r="CC240">
        <v>0</v>
      </c>
      <c r="CD240">
        <v>0</v>
      </c>
      <c r="CE240">
        <v>0</v>
      </c>
      <c r="CF240">
        <v>461</v>
      </c>
      <c r="CG240">
        <v>5971</v>
      </c>
      <c r="CH240">
        <v>0</v>
      </c>
      <c r="CI240">
        <v>0</v>
      </c>
      <c r="CJ240">
        <v>789</v>
      </c>
      <c r="CK240">
        <v>1529</v>
      </c>
    </row>
    <row r="241" spans="1:89" x14ac:dyDescent="0.35">
      <c r="A241" t="s">
        <v>228</v>
      </c>
      <c r="B241">
        <f t="shared" si="63"/>
        <v>6448</v>
      </c>
      <c r="C241">
        <f t="shared" si="64"/>
        <v>12356</v>
      </c>
      <c r="D241">
        <f t="shared" si="65"/>
        <v>173692</v>
      </c>
      <c r="E241">
        <f t="shared" si="66"/>
        <v>630</v>
      </c>
      <c r="F241">
        <f t="shared" si="67"/>
        <v>305</v>
      </c>
      <c r="G241">
        <f t="shared" si="68"/>
        <v>3198</v>
      </c>
      <c r="H241">
        <f t="shared" si="69"/>
        <v>619</v>
      </c>
      <c r="I241">
        <f t="shared" si="70"/>
        <v>3622</v>
      </c>
      <c r="J241">
        <f t="shared" si="71"/>
        <v>361</v>
      </c>
      <c r="K241">
        <f t="shared" si="72"/>
        <v>37236</v>
      </c>
      <c r="L241">
        <f t="shared" si="73"/>
        <v>11333</v>
      </c>
      <c r="M241">
        <f t="shared" si="74"/>
        <v>506</v>
      </c>
      <c r="N241">
        <f t="shared" si="75"/>
        <v>86494</v>
      </c>
      <c r="O241">
        <f t="shared" si="76"/>
        <v>23808</v>
      </c>
      <c r="P241">
        <f t="shared" si="77"/>
        <v>95947</v>
      </c>
      <c r="Q241">
        <f t="shared" si="78"/>
        <v>146</v>
      </c>
      <c r="R241">
        <f t="shared" si="79"/>
        <v>0</v>
      </c>
      <c r="S241">
        <f t="shared" si="80"/>
        <v>12522</v>
      </c>
      <c r="T241">
        <f t="shared" si="81"/>
        <v>31389</v>
      </c>
      <c r="U241">
        <f t="shared" si="82"/>
        <v>86807</v>
      </c>
      <c r="V241">
        <f t="shared" si="83"/>
        <v>192496</v>
      </c>
      <c r="Z241" s="23">
        <v>59981</v>
      </c>
      <c r="AB241">
        <v>0</v>
      </c>
      <c r="AC241">
        <v>0</v>
      </c>
      <c r="AD241">
        <v>6448</v>
      </c>
      <c r="AE241">
        <v>12356</v>
      </c>
      <c r="AF241">
        <v>110</v>
      </c>
      <c r="AG241">
        <v>78411</v>
      </c>
      <c r="AH241">
        <v>85298</v>
      </c>
      <c r="AI241">
        <v>1599</v>
      </c>
      <c r="AJ241">
        <v>3313</v>
      </c>
      <c r="AK241">
        <v>4961</v>
      </c>
      <c r="AL241">
        <v>630</v>
      </c>
      <c r="AM241">
        <v>0</v>
      </c>
      <c r="AN241">
        <v>0</v>
      </c>
      <c r="AO241">
        <v>305</v>
      </c>
      <c r="AP241">
        <v>0</v>
      </c>
      <c r="AQ241">
        <v>0</v>
      </c>
      <c r="AR241">
        <v>0</v>
      </c>
      <c r="AS241">
        <v>3198</v>
      </c>
      <c r="AT241">
        <v>0</v>
      </c>
      <c r="AU241">
        <v>0</v>
      </c>
      <c r="AV241">
        <v>619</v>
      </c>
      <c r="AW241">
        <v>0</v>
      </c>
      <c r="AX241">
        <v>3622</v>
      </c>
      <c r="AY241">
        <v>361</v>
      </c>
      <c r="AZ241">
        <v>0</v>
      </c>
      <c r="BA241">
        <v>14702</v>
      </c>
      <c r="BB241">
        <v>0</v>
      </c>
      <c r="BC241">
        <v>0</v>
      </c>
      <c r="BD241">
        <v>0</v>
      </c>
      <c r="BE241">
        <v>-6</v>
      </c>
      <c r="BF241">
        <v>22540</v>
      </c>
      <c r="BG241">
        <v>8352</v>
      </c>
      <c r="BH241">
        <v>0</v>
      </c>
      <c r="BI241">
        <v>0</v>
      </c>
      <c r="BJ241">
        <v>2981</v>
      </c>
      <c r="BK241">
        <v>0</v>
      </c>
      <c r="BL241">
        <v>136</v>
      </c>
      <c r="BM241">
        <v>323</v>
      </c>
      <c r="BN241">
        <v>47</v>
      </c>
      <c r="BO241">
        <v>37997</v>
      </c>
      <c r="BP241">
        <v>18177</v>
      </c>
      <c r="BQ241">
        <v>30320</v>
      </c>
      <c r="BR241">
        <v>23808</v>
      </c>
      <c r="BS241">
        <v>0</v>
      </c>
      <c r="BT241">
        <v>0</v>
      </c>
      <c r="BU241">
        <v>95947</v>
      </c>
      <c r="BV241">
        <v>0</v>
      </c>
      <c r="BW241">
        <v>0</v>
      </c>
      <c r="BX241">
        <v>0</v>
      </c>
      <c r="BY241">
        <v>0</v>
      </c>
      <c r="BZ241">
        <v>0</v>
      </c>
      <c r="CA241">
        <v>146</v>
      </c>
      <c r="CB241">
        <v>0</v>
      </c>
      <c r="CC241">
        <v>0</v>
      </c>
      <c r="CD241">
        <v>0</v>
      </c>
      <c r="CE241">
        <v>0</v>
      </c>
      <c r="CF241">
        <v>0</v>
      </c>
      <c r="CG241">
        <v>12522</v>
      </c>
      <c r="CH241">
        <v>0</v>
      </c>
      <c r="CI241">
        <v>30</v>
      </c>
      <c r="CJ241">
        <v>0</v>
      </c>
      <c r="CK241">
        <v>31359</v>
      </c>
    </row>
    <row r="242" spans="1:89" x14ac:dyDescent="0.35">
      <c r="A242" t="s">
        <v>229</v>
      </c>
      <c r="B242">
        <f t="shared" si="63"/>
        <v>202</v>
      </c>
      <c r="C242">
        <f t="shared" si="64"/>
        <v>15504</v>
      </c>
      <c r="D242">
        <f t="shared" si="65"/>
        <v>186071</v>
      </c>
      <c r="E242">
        <f t="shared" si="66"/>
        <v>2349</v>
      </c>
      <c r="F242">
        <f t="shared" si="67"/>
        <v>600</v>
      </c>
      <c r="G242">
        <f t="shared" si="68"/>
        <v>15241</v>
      </c>
      <c r="H242">
        <f t="shared" si="69"/>
        <v>0</v>
      </c>
      <c r="I242">
        <f t="shared" si="70"/>
        <v>38340</v>
      </c>
      <c r="J242">
        <f t="shared" si="71"/>
        <v>1483</v>
      </c>
      <c r="K242">
        <f t="shared" si="72"/>
        <v>10207</v>
      </c>
      <c r="L242">
        <f t="shared" si="73"/>
        <v>12</v>
      </c>
      <c r="M242">
        <f t="shared" si="74"/>
        <v>32079</v>
      </c>
      <c r="N242">
        <f t="shared" si="75"/>
        <v>97756</v>
      </c>
      <c r="O242">
        <f t="shared" si="76"/>
        <v>40039</v>
      </c>
      <c r="P242">
        <f t="shared" si="77"/>
        <v>98000</v>
      </c>
      <c r="Q242">
        <f t="shared" si="78"/>
        <v>0</v>
      </c>
      <c r="R242">
        <f t="shared" si="79"/>
        <v>25318</v>
      </c>
      <c r="S242">
        <f t="shared" si="80"/>
        <v>11107</v>
      </c>
      <c r="T242">
        <f t="shared" si="81"/>
        <v>29868</v>
      </c>
      <c r="U242">
        <f t="shared" si="82"/>
        <v>106154</v>
      </c>
      <c r="V242">
        <f t="shared" si="83"/>
        <v>201777</v>
      </c>
      <c r="Z242" s="23">
        <v>77613</v>
      </c>
      <c r="AB242">
        <v>0</v>
      </c>
      <c r="AC242">
        <v>0</v>
      </c>
      <c r="AD242">
        <v>202</v>
      </c>
      <c r="AE242">
        <v>15504</v>
      </c>
      <c r="AF242">
        <v>0</v>
      </c>
      <c r="AG242">
        <v>97634</v>
      </c>
      <c r="AH242">
        <v>0</v>
      </c>
      <c r="AI242">
        <v>328</v>
      </c>
      <c r="AJ242">
        <v>1662</v>
      </c>
      <c r="AK242">
        <v>86447</v>
      </c>
      <c r="AL242">
        <v>1857</v>
      </c>
      <c r="AM242">
        <v>0</v>
      </c>
      <c r="AN242">
        <v>492</v>
      </c>
      <c r="AO242">
        <v>0</v>
      </c>
      <c r="AP242">
        <v>600</v>
      </c>
      <c r="AQ242">
        <v>0</v>
      </c>
      <c r="AR242">
        <v>0</v>
      </c>
      <c r="AS242">
        <v>15241</v>
      </c>
      <c r="AT242">
        <v>0</v>
      </c>
      <c r="AU242">
        <v>0</v>
      </c>
      <c r="AV242">
        <v>0</v>
      </c>
      <c r="AW242">
        <v>0</v>
      </c>
      <c r="AX242">
        <v>38340</v>
      </c>
      <c r="AY242">
        <v>1483</v>
      </c>
      <c r="AZ242">
        <v>0</v>
      </c>
      <c r="BA242">
        <v>2878</v>
      </c>
      <c r="BB242">
        <v>0</v>
      </c>
      <c r="BC242">
        <v>0</v>
      </c>
      <c r="BD242">
        <v>0</v>
      </c>
      <c r="BE242">
        <v>1974</v>
      </c>
      <c r="BF242">
        <v>5355</v>
      </c>
      <c r="BG242">
        <v>0</v>
      </c>
      <c r="BH242">
        <v>0</v>
      </c>
      <c r="BI242">
        <v>0</v>
      </c>
      <c r="BJ242">
        <v>12</v>
      </c>
      <c r="BK242">
        <v>0</v>
      </c>
      <c r="BL242">
        <v>6283</v>
      </c>
      <c r="BM242">
        <v>736</v>
      </c>
      <c r="BN242">
        <v>25060</v>
      </c>
      <c r="BO242">
        <v>22718</v>
      </c>
      <c r="BP242">
        <v>65265</v>
      </c>
      <c r="BQ242">
        <v>9773</v>
      </c>
      <c r="BR242">
        <v>40039</v>
      </c>
      <c r="BS242">
        <v>0</v>
      </c>
      <c r="BT242">
        <v>0</v>
      </c>
      <c r="BU242">
        <v>98000</v>
      </c>
      <c r="BV242">
        <v>0</v>
      </c>
      <c r="BW242">
        <v>0</v>
      </c>
      <c r="BX242">
        <v>0</v>
      </c>
      <c r="BY242">
        <v>0</v>
      </c>
      <c r="BZ242">
        <v>0</v>
      </c>
      <c r="CA242">
        <v>0</v>
      </c>
      <c r="CB242">
        <v>0</v>
      </c>
      <c r="CC242">
        <v>0</v>
      </c>
      <c r="CD242">
        <v>0</v>
      </c>
      <c r="CE242">
        <v>20000</v>
      </c>
      <c r="CF242">
        <v>5318</v>
      </c>
      <c r="CG242">
        <v>11107</v>
      </c>
      <c r="CH242">
        <v>0</v>
      </c>
      <c r="CI242">
        <v>23498</v>
      </c>
      <c r="CJ242">
        <v>6182</v>
      </c>
      <c r="CK242">
        <v>188</v>
      </c>
    </row>
    <row r="243" spans="1:89" x14ac:dyDescent="0.35">
      <c r="A243" t="s">
        <v>230</v>
      </c>
      <c r="B243">
        <f t="shared" si="63"/>
        <v>47493</v>
      </c>
      <c r="C243">
        <f t="shared" si="64"/>
        <v>178701</v>
      </c>
      <c r="D243">
        <f t="shared" si="65"/>
        <v>2795612</v>
      </c>
      <c r="E243">
        <f t="shared" si="66"/>
        <v>444416</v>
      </c>
      <c r="F243">
        <f t="shared" si="67"/>
        <v>69141</v>
      </c>
      <c r="G243">
        <f t="shared" si="68"/>
        <v>30587</v>
      </c>
      <c r="H243">
        <f t="shared" si="69"/>
        <v>860</v>
      </c>
      <c r="I243">
        <f t="shared" si="70"/>
        <v>-142598</v>
      </c>
      <c r="J243">
        <f t="shared" si="71"/>
        <v>83005</v>
      </c>
      <c r="K243">
        <f t="shared" si="72"/>
        <v>431002</v>
      </c>
      <c r="L243">
        <f t="shared" si="73"/>
        <v>92402</v>
      </c>
      <c r="M243">
        <f t="shared" si="74"/>
        <v>365511</v>
      </c>
      <c r="N243">
        <f t="shared" si="75"/>
        <v>2814556</v>
      </c>
      <c r="O243">
        <f t="shared" si="76"/>
        <v>120291</v>
      </c>
      <c r="P243">
        <f t="shared" si="77"/>
        <v>638657</v>
      </c>
      <c r="Q243">
        <f t="shared" si="78"/>
        <v>2060</v>
      </c>
      <c r="R243">
        <f t="shared" si="79"/>
        <v>109510</v>
      </c>
      <c r="S243">
        <f t="shared" si="80"/>
        <v>147584</v>
      </c>
      <c r="T243">
        <f t="shared" si="81"/>
        <v>563471</v>
      </c>
      <c r="U243">
        <f t="shared" si="82"/>
        <v>471779</v>
      </c>
      <c r="V243">
        <f t="shared" si="83"/>
        <v>3021806</v>
      </c>
      <c r="Z243" s="23">
        <v>663900</v>
      </c>
      <c r="AB243">
        <v>0</v>
      </c>
      <c r="AC243">
        <v>11427</v>
      </c>
      <c r="AD243">
        <v>36066</v>
      </c>
      <c r="AE243">
        <v>178701</v>
      </c>
      <c r="AF243">
        <v>0</v>
      </c>
      <c r="AG243">
        <v>1554122</v>
      </c>
      <c r="AH243">
        <v>745985</v>
      </c>
      <c r="AI243">
        <v>89632</v>
      </c>
      <c r="AJ243">
        <v>22087</v>
      </c>
      <c r="AK243">
        <v>383786</v>
      </c>
      <c r="AL243">
        <v>436819</v>
      </c>
      <c r="AM243">
        <v>0</v>
      </c>
      <c r="AN243">
        <v>7597</v>
      </c>
      <c r="AO243">
        <v>35141</v>
      </c>
      <c r="AP243">
        <v>34000</v>
      </c>
      <c r="AQ243">
        <v>0</v>
      </c>
      <c r="AR243">
        <v>0</v>
      </c>
      <c r="AS243">
        <v>30587</v>
      </c>
      <c r="AT243">
        <v>0</v>
      </c>
      <c r="AU243">
        <v>0</v>
      </c>
      <c r="AV243">
        <v>860</v>
      </c>
      <c r="AW243">
        <v>5388</v>
      </c>
      <c r="AX243">
        <v>-142598</v>
      </c>
      <c r="AY243">
        <v>77617</v>
      </c>
      <c r="AZ243">
        <v>0</v>
      </c>
      <c r="BA243">
        <v>237304</v>
      </c>
      <c r="BB243">
        <v>0</v>
      </c>
      <c r="BC243">
        <v>0</v>
      </c>
      <c r="BD243">
        <v>0</v>
      </c>
      <c r="BE243">
        <v>14805</v>
      </c>
      <c r="BF243">
        <v>178893</v>
      </c>
      <c r="BG243">
        <v>78000</v>
      </c>
      <c r="BH243">
        <v>0</v>
      </c>
      <c r="BI243">
        <v>0</v>
      </c>
      <c r="BJ243">
        <v>14402</v>
      </c>
      <c r="BK243">
        <v>1017</v>
      </c>
      <c r="BL243">
        <v>55304</v>
      </c>
      <c r="BM243">
        <v>18504</v>
      </c>
      <c r="BN243">
        <v>290686</v>
      </c>
      <c r="BO243">
        <v>175747</v>
      </c>
      <c r="BP243">
        <v>2553493</v>
      </c>
      <c r="BQ243">
        <v>85316</v>
      </c>
      <c r="BR243">
        <v>120291</v>
      </c>
      <c r="BS243">
        <v>34054</v>
      </c>
      <c r="BT243">
        <v>0</v>
      </c>
      <c r="BU243">
        <v>479603</v>
      </c>
      <c r="BV243">
        <v>0</v>
      </c>
      <c r="BW243">
        <v>125000</v>
      </c>
      <c r="BX243">
        <v>0</v>
      </c>
      <c r="BY243">
        <v>0</v>
      </c>
      <c r="BZ243">
        <v>0</v>
      </c>
      <c r="CA243">
        <v>2060</v>
      </c>
      <c r="CB243">
        <v>0</v>
      </c>
      <c r="CC243">
        <v>36266</v>
      </c>
      <c r="CD243">
        <v>0</v>
      </c>
      <c r="CE243">
        <v>60000</v>
      </c>
      <c r="CF243">
        <v>13244</v>
      </c>
      <c r="CG243">
        <v>147584</v>
      </c>
      <c r="CH243">
        <v>38914</v>
      </c>
      <c r="CI243">
        <v>285538</v>
      </c>
      <c r="CJ243">
        <v>9965</v>
      </c>
      <c r="CK243">
        <v>229054</v>
      </c>
    </row>
    <row r="244" spans="1:89" x14ac:dyDescent="0.35">
      <c r="A244" t="s">
        <v>231</v>
      </c>
      <c r="B244">
        <f t="shared" si="63"/>
        <v>0</v>
      </c>
      <c r="C244">
        <f t="shared" si="64"/>
        <v>167</v>
      </c>
      <c r="D244">
        <f t="shared" si="65"/>
        <v>5680</v>
      </c>
      <c r="E244">
        <f t="shared" si="66"/>
        <v>0</v>
      </c>
      <c r="F244">
        <f t="shared" si="67"/>
        <v>0</v>
      </c>
      <c r="G244">
        <f t="shared" si="68"/>
        <v>143</v>
      </c>
      <c r="H244">
        <f t="shared" si="69"/>
        <v>1550</v>
      </c>
      <c r="I244">
        <f t="shared" si="70"/>
        <v>0</v>
      </c>
      <c r="J244">
        <f t="shared" si="71"/>
        <v>1</v>
      </c>
      <c r="K244">
        <f t="shared" si="72"/>
        <v>681</v>
      </c>
      <c r="L244">
        <f t="shared" si="73"/>
        <v>4681</v>
      </c>
      <c r="M244">
        <f t="shared" si="74"/>
        <v>105</v>
      </c>
      <c r="N244">
        <f t="shared" si="75"/>
        <v>10421</v>
      </c>
      <c r="O244">
        <f t="shared" si="76"/>
        <v>1308</v>
      </c>
      <c r="P244">
        <f t="shared" si="77"/>
        <v>0</v>
      </c>
      <c r="Q244">
        <f t="shared" si="78"/>
        <v>0</v>
      </c>
      <c r="R244">
        <f t="shared" si="79"/>
        <v>0</v>
      </c>
      <c r="S244">
        <f t="shared" si="80"/>
        <v>997</v>
      </c>
      <c r="T244">
        <f t="shared" si="81"/>
        <v>281</v>
      </c>
      <c r="U244">
        <f t="shared" si="82"/>
        <v>-5882</v>
      </c>
      <c r="V244">
        <f t="shared" si="83"/>
        <v>5847</v>
      </c>
      <c r="Z244" s="23">
        <v>1754</v>
      </c>
      <c r="AB244">
        <v>0</v>
      </c>
      <c r="AC244">
        <v>0</v>
      </c>
      <c r="AD244">
        <v>0</v>
      </c>
      <c r="AE244">
        <v>167</v>
      </c>
      <c r="AF244">
        <v>0</v>
      </c>
      <c r="AG244">
        <v>4016</v>
      </c>
      <c r="AH244">
        <v>1306</v>
      </c>
      <c r="AI244">
        <v>47</v>
      </c>
      <c r="AJ244">
        <v>101</v>
      </c>
      <c r="AK244">
        <v>210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143</v>
      </c>
      <c r="AT244">
        <v>0</v>
      </c>
      <c r="AU244">
        <v>1550</v>
      </c>
      <c r="AV244">
        <v>0</v>
      </c>
      <c r="AW244">
        <v>0</v>
      </c>
      <c r="AX244">
        <v>0</v>
      </c>
      <c r="AY244">
        <v>1</v>
      </c>
      <c r="AZ244">
        <v>0</v>
      </c>
      <c r="BA244">
        <v>165</v>
      </c>
      <c r="BB244">
        <v>0</v>
      </c>
      <c r="BC244">
        <v>0</v>
      </c>
      <c r="BD244">
        <v>0</v>
      </c>
      <c r="BE244">
        <v>0</v>
      </c>
      <c r="BF244">
        <v>516</v>
      </c>
      <c r="BG244">
        <v>4639</v>
      </c>
      <c r="BH244">
        <v>0</v>
      </c>
      <c r="BI244">
        <v>0</v>
      </c>
      <c r="BJ244">
        <v>42</v>
      </c>
      <c r="BK244">
        <v>0</v>
      </c>
      <c r="BL244">
        <v>0</v>
      </c>
      <c r="BM244">
        <v>0</v>
      </c>
      <c r="BN244">
        <v>105</v>
      </c>
      <c r="BO244">
        <v>4321</v>
      </c>
      <c r="BP244">
        <v>5652</v>
      </c>
      <c r="BQ244">
        <v>448</v>
      </c>
      <c r="BR244">
        <v>1308</v>
      </c>
      <c r="BS244">
        <v>0</v>
      </c>
      <c r="BT244">
        <v>0</v>
      </c>
      <c r="BU244">
        <v>0</v>
      </c>
      <c r="BV244">
        <v>0</v>
      </c>
      <c r="BW244">
        <v>0</v>
      </c>
      <c r="BX244">
        <v>0</v>
      </c>
      <c r="BY244">
        <v>0</v>
      </c>
      <c r="BZ244">
        <v>0</v>
      </c>
      <c r="CA244">
        <v>0</v>
      </c>
      <c r="CB244">
        <v>0</v>
      </c>
      <c r="CC244">
        <v>0</v>
      </c>
      <c r="CD244">
        <v>0</v>
      </c>
      <c r="CE244">
        <v>0</v>
      </c>
      <c r="CF244">
        <v>0</v>
      </c>
      <c r="CG244">
        <v>997</v>
      </c>
      <c r="CH244">
        <v>0</v>
      </c>
      <c r="CI244">
        <v>281</v>
      </c>
      <c r="CJ244">
        <v>0</v>
      </c>
      <c r="CK244">
        <v>0</v>
      </c>
    </row>
    <row r="245" spans="1:89" x14ac:dyDescent="0.35">
      <c r="A245" t="s">
        <v>232</v>
      </c>
      <c r="B245">
        <f t="shared" si="63"/>
        <v>3693</v>
      </c>
      <c r="C245">
        <f t="shared" si="64"/>
        <v>5720</v>
      </c>
      <c r="D245">
        <f t="shared" si="65"/>
        <v>69978</v>
      </c>
      <c r="E245">
        <f t="shared" si="66"/>
        <v>403</v>
      </c>
      <c r="F245">
        <f t="shared" si="67"/>
        <v>0</v>
      </c>
      <c r="G245">
        <f t="shared" si="68"/>
        <v>333</v>
      </c>
      <c r="H245">
        <f t="shared" si="69"/>
        <v>0</v>
      </c>
      <c r="I245">
        <f t="shared" si="70"/>
        <v>9292</v>
      </c>
      <c r="J245">
        <f t="shared" si="71"/>
        <v>11</v>
      </c>
      <c r="K245">
        <f t="shared" si="72"/>
        <v>13801</v>
      </c>
      <c r="L245">
        <f t="shared" si="73"/>
        <v>455</v>
      </c>
      <c r="M245">
        <f t="shared" si="74"/>
        <v>171</v>
      </c>
      <c r="N245">
        <f t="shared" si="75"/>
        <v>56784</v>
      </c>
      <c r="O245">
        <f t="shared" si="76"/>
        <v>3781</v>
      </c>
      <c r="P245">
        <f t="shared" si="77"/>
        <v>31392</v>
      </c>
      <c r="Q245">
        <f t="shared" si="78"/>
        <v>12</v>
      </c>
      <c r="R245">
        <f t="shared" si="79"/>
        <v>0</v>
      </c>
      <c r="S245">
        <f t="shared" si="80"/>
        <v>8858</v>
      </c>
      <c r="T245">
        <f t="shared" si="81"/>
        <v>3030</v>
      </c>
      <c r="U245">
        <f t="shared" si="82"/>
        <v>28532</v>
      </c>
      <c r="V245">
        <f t="shared" si="83"/>
        <v>79391</v>
      </c>
      <c r="Z245" s="23">
        <v>23636</v>
      </c>
      <c r="AB245">
        <v>0</v>
      </c>
      <c r="AC245">
        <v>202</v>
      </c>
      <c r="AD245">
        <v>3491</v>
      </c>
      <c r="AE245">
        <v>5720</v>
      </c>
      <c r="AF245">
        <v>1052</v>
      </c>
      <c r="AG245">
        <v>24075</v>
      </c>
      <c r="AH245">
        <v>39168</v>
      </c>
      <c r="AI245">
        <v>522</v>
      </c>
      <c r="AJ245">
        <v>2925</v>
      </c>
      <c r="AK245">
        <v>2236</v>
      </c>
      <c r="AL245">
        <v>401</v>
      </c>
      <c r="AM245">
        <v>2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333</v>
      </c>
      <c r="AT245">
        <v>0</v>
      </c>
      <c r="AU245">
        <v>0</v>
      </c>
      <c r="AV245">
        <v>0</v>
      </c>
      <c r="AW245">
        <v>0</v>
      </c>
      <c r="AX245">
        <v>9292</v>
      </c>
      <c r="AY245">
        <v>11</v>
      </c>
      <c r="AZ245">
        <v>0</v>
      </c>
      <c r="BA245">
        <v>5411</v>
      </c>
      <c r="BB245">
        <v>0</v>
      </c>
      <c r="BC245">
        <v>0</v>
      </c>
      <c r="BD245">
        <v>4997</v>
      </c>
      <c r="BE245">
        <v>0</v>
      </c>
      <c r="BF245">
        <v>3393</v>
      </c>
      <c r="BG245">
        <v>0</v>
      </c>
      <c r="BH245">
        <v>0</v>
      </c>
      <c r="BI245">
        <v>0</v>
      </c>
      <c r="BJ245">
        <v>455</v>
      </c>
      <c r="BK245">
        <v>0</v>
      </c>
      <c r="BL245">
        <v>0</v>
      </c>
      <c r="BM245">
        <v>0</v>
      </c>
      <c r="BN245">
        <v>171</v>
      </c>
      <c r="BO245">
        <v>7898</v>
      </c>
      <c r="BP245">
        <v>44823</v>
      </c>
      <c r="BQ245">
        <v>4063</v>
      </c>
      <c r="BR245">
        <v>3781</v>
      </c>
      <c r="BS245">
        <v>0</v>
      </c>
      <c r="BT245">
        <v>0</v>
      </c>
      <c r="BU245">
        <v>31392</v>
      </c>
      <c r="BV245">
        <v>0</v>
      </c>
      <c r="BW245">
        <v>0</v>
      </c>
      <c r="BX245">
        <v>0</v>
      </c>
      <c r="BY245">
        <v>0</v>
      </c>
      <c r="BZ245">
        <v>0</v>
      </c>
      <c r="CA245">
        <v>12</v>
      </c>
      <c r="CB245">
        <v>0</v>
      </c>
      <c r="CC245">
        <v>0</v>
      </c>
      <c r="CD245">
        <v>0</v>
      </c>
      <c r="CE245">
        <v>0</v>
      </c>
      <c r="CF245">
        <v>0</v>
      </c>
      <c r="CG245">
        <v>8858</v>
      </c>
      <c r="CH245">
        <v>0</v>
      </c>
      <c r="CI245">
        <v>2931</v>
      </c>
      <c r="CJ245">
        <v>18</v>
      </c>
      <c r="CK245">
        <v>81</v>
      </c>
    </row>
    <row r="246" spans="1:89" x14ac:dyDescent="0.35">
      <c r="A246" t="s">
        <v>233</v>
      </c>
      <c r="B246">
        <f t="shared" si="63"/>
        <v>6754</v>
      </c>
      <c r="C246">
        <f t="shared" si="64"/>
        <v>7814</v>
      </c>
      <c r="D246">
        <f t="shared" si="65"/>
        <v>94207</v>
      </c>
      <c r="E246">
        <f t="shared" si="66"/>
        <v>326</v>
      </c>
      <c r="F246">
        <f t="shared" si="67"/>
        <v>7827</v>
      </c>
      <c r="G246">
        <f t="shared" si="68"/>
        <v>0</v>
      </c>
      <c r="H246">
        <f t="shared" si="69"/>
        <v>0</v>
      </c>
      <c r="I246">
        <f t="shared" si="70"/>
        <v>2455</v>
      </c>
      <c r="J246">
        <f t="shared" si="71"/>
        <v>5</v>
      </c>
      <c r="K246">
        <f t="shared" si="72"/>
        <v>22868</v>
      </c>
      <c r="L246">
        <f t="shared" si="73"/>
        <v>8072</v>
      </c>
      <c r="M246">
        <f t="shared" si="74"/>
        <v>-763</v>
      </c>
      <c r="N246">
        <f t="shared" si="75"/>
        <v>71507</v>
      </c>
      <c r="O246">
        <f t="shared" si="76"/>
        <v>7821</v>
      </c>
      <c r="P246">
        <f t="shared" si="77"/>
        <v>50965</v>
      </c>
      <c r="Q246">
        <f t="shared" si="78"/>
        <v>14</v>
      </c>
      <c r="R246">
        <f t="shared" si="79"/>
        <v>0</v>
      </c>
      <c r="S246">
        <f t="shared" si="80"/>
        <v>19507</v>
      </c>
      <c r="T246">
        <f t="shared" si="81"/>
        <v>-249</v>
      </c>
      <c r="U246">
        <f t="shared" si="82"/>
        <v>32233</v>
      </c>
      <c r="V246">
        <f t="shared" si="83"/>
        <v>108775</v>
      </c>
      <c r="Z246" s="23">
        <v>47450</v>
      </c>
      <c r="AB246">
        <v>0</v>
      </c>
      <c r="AC246">
        <v>2</v>
      </c>
      <c r="AD246">
        <v>6752</v>
      </c>
      <c r="AE246">
        <v>7814</v>
      </c>
      <c r="AF246">
        <v>42</v>
      </c>
      <c r="AG246">
        <v>49512</v>
      </c>
      <c r="AH246">
        <v>31728</v>
      </c>
      <c r="AI246">
        <v>909</v>
      </c>
      <c r="AJ246">
        <v>1184</v>
      </c>
      <c r="AK246">
        <v>10832</v>
      </c>
      <c r="AL246">
        <v>326</v>
      </c>
      <c r="AM246">
        <v>0</v>
      </c>
      <c r="AN246">
        <v>0</v>
      </c>
      <c r="AO246">
        <v>0</v>
      </c>
      <c r="AP246">
        <v>1446</v>
      </c>
      <c r="AQ246">
        <v>6381</v>
      </c>
      <c r="AR246">
        <v>0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2455</v>
      </c>
      <c r="AY246">
        <v>0</v>
      </c>
      <c r="AZ246">
        <v>5</v>
      </c>
      <c r="BA246">
        <v>4009</v>
      </c>
      <c r="BB246">
        <v>0</v>
      </c>
      <c r="BC246">
        <v>0</v>
      </c>
      <c r="BD246">
        <v>0</v>
      </c>
      <c r="BE246">
        <v>0</v>
      </c>
      <c r="BF246">
        <v>18859</v>
      </c>
      <c r="BG246">
        <v>0</v>
      </c>
      <c r="BH246">
        <v>0</v>
      </c>
      <c r="BI246">
        <v>0</v>
      </c>
      <c r="BJ246">
        <v>8072</v>
      </c>
      <c r="BK246">
        <v>0</v>
      </c>
      <c r="BL246">
        <v>0</v>
      </c>
      <c r="BM246">
        <v>0</v>
      </c>
      <c r="BN246">
        <v>-763</v>
      </c>
      <c r="BO246">
        <v>4190</v>
      </c>
      <c r="BP246">
        <v>63436</v>
      </c>
      <c r="BQ246">
        <v>3881</v>
      </c>
      <c r="BR246">
        <v>7821</v>
      </c>
      <c r="BS246">
        <v>0</v>
      </c>
      <c r="BT246">
        <v>0</v>
      </c>
      <c r="BU246">
        <v>50965</v>
      </c>
      <c r="BV246">
        <v>0</v>
      </c>
      <c r="BW246">
        <v>0</v>
      </c>
      <c r="BX246">
        <v>0</v>
      </c>
      <c r="BY246">
        <v>0</v>
      </c>
      <c r="BZ246">
        <v>14</v>
      </c>
      <c r="CA246">
        <v>0</v>
      </c>
      <c r="CB246">
        <v>0</v>
      </c>
      <c r="CC246">
        <v>0</v>
      </c>
      <c r="CD246">
        <v>0</v>
      </c>
      <c r="CE246">
        <v>0</v>
      </c>
      <c r="CF246">
        <v>0</v>
      </c>
      <c r="CG246">
        <v>19507</v>
      </c>
      <c r="CH246">
        <v>0</v>
      </c>
      <c r="CI246">
        <v>-249</v>
      </c>
      <c r="CJ246">
        <v>0</v>
      </c>
      <c r="CK246">
        <v>0</v>
      </c>
    </row>
    <row r="247" spans="1:89" x14ac:dyDescent="0.35">
      <c r="A247" t="s">
        <v>234</v>
      </c>
      <c r="B247">
        <f t="shared" si="63"/>
        <v>0</v>
      </c>
      <c r="C247">
        <f t="shared" si="64"/>
        <v>3414</v>
      </c>
      <c r="D247">
        <f t="shared" si="65"/>
        <v>18934</v>
      </c>
      <c r="E247">
        <f t="shared" si="66"/>
        <v>17</v>
      </c>
      <c r="F247">
        <f t="shared" si="67"/>
        <v>0</v>
      </c>
      <c r="G247">
        <f t="shared" si="68"/>
        <v>4710</v>
      </c>
      <c r="H247">
        <f t="shared" si="69"/>
        <v>0</v>
      </c>
      <c r="I247">
        <f t="shared" si="70"/>
        <v>9560</v>
      </c>
      <c r="J247">
        <f t="shared" si="71"/>
        <v>0</v>
      </c>
      <c r="K247">
        <f t="shared" si="72"/>
        <v>2870</v>
      </c>
      <c r="L247">
        <f t="shared" si="73"/>
        <v>72</v>
      </c>
      <c r="M247">
        <f t="shared" si="74"/>
        <v>1803</v>
      </c>
      <c r="N247">
        <f t="shared" si="75"/>
        <v>17423</v>
      </c>
      <c r="O247">
        <f t="shared" si="76"/>
        <v>9805</v>
      </c>
      <c r="P247">
        <f t="shared" si="77"/>
        <v>11021</v>
      </c>
      <c r="Q247">
        <f t="shared" si="78"/>
        <v>60</v>
      </c>
      <c r="R247">
        <f t="shared" si="79"/>
        <v>0</v>
      </c>
      <c r="S247">
        <f t="shared" si="80"/>
        <v>1355</v>
      </c>
      <c r="T247">
        <f t="shared" si="81"/>
        <v>1716</v>
      </c>
      <c r="U247">
        <f t="shared" si="82"/>
        <v>4697</v>
      </c>
      <c r="V247">
        <f t="shared" si="83"/>
        <v>22348</v>
      </c>
      <c r="Z247" s="23">
        <v>10386</v>
      </c>
      <c r="AB247">
        <v>0</v>
      </c>
      <c r="AC247">
        <v>0</v>
      </c>
      <c r="AD247">
        <v>0</v>
      </c>
      <c r="AE247">
        <v>3414</v>
      </c>
      <c r="AF247">
        <v>0</v>
      </c>
      <c r="AG247">
        <v>8616</v>
      </c>
      <c r="AH247">
        <v>9866</v>
      </c>
      <c r="AI247">
        <v>194</v>
      </c>
      <c r="AJ247">
        <v>85</v>
      </c>
      <c r="AK247">
        <v>173</v>
      </c>
      <c r="AL247">
        <v>17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4710</v>
      </c>
      <c r="AT247">
        <v>0</v>
      </c>
      <c r="AU247">
        <v>0</v>
      </c>
      <c r="AV247">
        <v>0</v>
      </c>
      <c r="AW247">
        <v>0</v>
      </c>
      <c r="AX247">
        <v>9560</v>
      </c>
      <c r="AY247">
        <v>0</v>
      </c>
      <c r="AZ247">
        <v>0</v>
      </c>
      <c r="BA247">
        <v>1742</v>
      </c>
      <c r="BB247">
        <v>0</v>
      </c>
      <c r="BC247">
        <v>0</v>
      </c>
      <c r="BD247">
        <v>0</v>
      </c>
      <c r="BE247">
        <v>354</v>
      </c>
      <c r="BF247">
        <v>774</v>
      </c>
      <c r="BG247">
        <v>0</v>
      </c>
      <c r="BH247">
        <v>0</v>
      </c>
      <c r="BI247">
        <v>0</v>
      </c>
      <c r="BJ247">
        <v>72</v>
      </c>
      <c r="BK247">
        <v>0</v>
      </c>
      <c r="BL247">
        <v>193</v>
      </c>
      <c r="BM247">
        <v>672</v>
      </c>
      <c r="BN247">
        <v>938</v>
      </c>
      <c r="BO247">
        <v>2378</v>
      </c>
      <c r="BP247">
        <v>15256</v>
      </c>
      <c r="BQ247">
        <v>-211</v>
      </c>
      <c r="BR247">
        <v>9805</v>
      </c>
      <c r="BS247">
        <v>0</v>
      </c>
      <c r="BT247">
        <v>0</v>
      </c>
      <c r="BU247">
        <v>11021</v>
      </c>
      <c r="BV247">
        <v>0</v>
      </c>
      <c r="BW247">
        <v>0</v>
      </c>
      <c r="BX247">
        <v>0</v>
      </c>
      <c r="BY247">
        <v>0</v>
      </c>
      <c r="BZ247">
        <v>0</v>
      </c>
      <c r="CA247">
        <v>60</v>
      </c>
      <c r="CB247">
        <v>0</v>
      </c>
      <c r="CC247">
        <v>0</v>
      </c>
      <c r="CD247">
        <v>0</v>
      </c>
      <c r="CE247">
        <v>0</v>
      </c>
      <c r="CF247">
        <v>0</v>
      </c>
      <c r="CG247">
        <v>1355</v>
      </c>
      <c r="CH247">
        <v>0</v>
      </c>
      <c r="CI247">
        <v>323</v>
      </c>
      <c r="CJ247">
        <v>163</v>
      </c>
      <c r="CK247">
        <v>1230</v>
      </c>
    </row>
    <row r="248" spans="1:89" x14ac:dyDescent="0.35">
      <c r="A248" t="s">
        <v>235</v>
      </c>
      <c r="B248">
        <f t="shared" si="63"/>
        <v>0</v>
      </c>
      <c r="C248">
        <f t="shared" si="64"/>
        <v>299394</v>
      </c>
      <c r="D248">
        <f t="shared" si="65"/>
        <v>305020</v>
      </c>
      <c r="E248">
        <f t="shared" si="66"/>
        <v>15145</v>
      </c>
      <c r="F248">
        <f t="shared" si="67"/>
        <v>610</v>
      </c>
      <c r="G248">
        <f t="shared" si="68"/>
        <v>26346</v>
      </c>
      <c r="H248">
        <f t="shared" si="69"/>
        <v>212</v>
      </c>
      <c r="I248">
        <f t="shared" si="70"/>
        <v>19912</v>
      </c>
      <c r="J248">
        <f t="shared" si="71"/>
        <v>0</v>
      </c>
      <c r="K248">
        <f t="shared" si="72"/>
        <v>28544</v>
      </c>
      <c r="L248">
        <f t="shared" si="73"/>
        <v>37150</v>
      </c>
      <c r="M248">
        <f t="shared" si="74"/>
        <v>6502</v>
      </c>
      <c r="N248">
        <f t="shared" si="75"/>
        <v>168275</v>
      </c>
      <c r="O248">
        <f t="shared" si="76"/>
        <v>37745</v>
      </c>
      <c r="P248">
        <f t="shared" si="77"/>
        <v>333039</v>
      </c>
      <c r="Q248">
        <f t="shared" si="78"/>
        <v>102478</v>
      </c>
      <c r="R248">
        <f t="shared" si="79"/>
        <v>28300</v>
      </c>
      <c r="S248">
        <f t="shared" si="80"/>
        <v>10416</v>
      </c>
      <c r="T248">
        <f t="shared" si="81"/>
        <v>58582</v>
      </c>
      <c r="U248">
        <f t="shared" si="82"/>
        <v>433451</v>
      </c>
      <c r="V248">
        <f t="shared" si="83"/>
        <v>604414</v>
      </c>
      <c r="Z248" s="23">
        <v>80628</v>
      </c>
      <c r="AB248">
        <v>0</v>
      </c>
      <c r="AC248">
        <v>0</v>
      </c>
      <c r="AD248">
        <v>0</v>
      </c>
      <c r="AE248">
        <v>299394</v>
      </c>
      <c r="AF248">
        <v>339</v>
      </c>
      <c r="AG248">
        <v>125121</v>
      </c>
      <c r="AH248">
        <v>169600</v>
      </c>
      <c r="AI248">
        <v>0</v>
      </c>
      <c r="AJ248">
        <v>8702</v>
      </c>
      <c r="AK248">
        <v>1258</v>
      </c>
      <c r="AL248">
        <v>5545</v>
      </c>
      <c r="AM248">
        <v>9600</v>
      </c>
      <c r="AN248">
        <v>0</v>
      </c>
      <c r="AO248">
        <v>610</v>
      </c>
      <c r="AP248">
        <v>0</v>
      </c>
      <c r="AQ248">
        <v>0</v>
      </c>
      <c r="AR248">
        <v>0</v>
      </c>
      <c r="AS248">
        <v>26346</v>
      </c>
      <c r="AT248">
        <v>0</v>
      </c>
      <c r="AU248">
        <v>0</v>
      </c>
      <c r="AV248">
        <v>212</v>
      </c>
      <c r="AW248">
        <v>0</v>
      </c>
      <c r="AX248">
        <v>19912</v>
      </c>
      <c r="AY248">
        <v>0</v>
      </c>
      <c r="AZ248">
        <v>0</v>
      </c>
      <c r="BA248">
        <v>22374</v>
      </c>
      <c r="BB248">
        <v>0</v>
      </c>
      <c r="BC248">
        <v>0</v>
      </c>
      <c r="BD248">
        <v>0</v>
      </c>
      <c r="BE248">
        <v>0</v>
      </c>
      <c r="BF248">
        <v>6170</v>
      </c>
      <c r="BG248">
        <v>35128</v>
      </c>
      <c r="BH248">
        <v>0</v>
      </c>
      <c r="BI248">
        <v>0</v>
      </c>
      <c r="BJ248">
        <v>2022</v>
      </c>
      <c r="BK248">
        <v>0</v>
      </c>
      <c r="BL248">
        <v>402</v>
      </c>
      <c r="BM248">
        <v>0</v>
      </c>
      <c r="BN248">
        <v>6100</v>
      </c>
      <c r="BO248">
        <v>69276</v>
      </c>
      <c r="BP248">
        <v>98999</v>
      </c>
      <c r="BQ248">
        <v>0</v>
      </c>
      <c r="BR248">
        <v>37745</v>
      </c>
      <c r="BS248">
        <v>0</v>
      </c>
      <c r="BT248">
        <v>0</v>
      </c>
      <c r="BU248">
        <v>307039</v>
      </c>
      <c r="BV248">
        <v>0</v>
      </c>
      <c r="BW248">
        <v>26000</v>
      </c>
      <c r="BX248">
        <v>0</v>
      </c>
      <c r="BY248">
        <v>0</v>
      </c>
      <c r="BZ248">
        <v>102145</v>
      </c>
      <c r="CA248">
        <v>333</v>
      </c>
      <c r="CB248">
        <v>0</v>
      </c>
      <c r="CC248">
        <v>0</v>
      </c>
      <c r="CD248">
        <v>0</v>
      </c>
      <c r="CE248">
        <v>28300</v>
      </c>
      <c r="CF248">
        <v>0</v>
      </c>
      <c r="CG248">
        <v>10416</v>
      </c>
      <c r="CH248">
        <v>0</v>
      </c>
      <c r="CI248">
        <v>38505</v>
      </c>
      <c r="CJ248">
        <v>543</v>
      </c>
      <c r="CK248">
        <v>19534</v>
      </c>
    </row>
    <row r="249" spans="1:89" x14ac:dyDescent="0.35">
      <c r="A249" t="s">
        <v>236</v>
      </c>
      <c r="B249">
        <f t="shared" si="63"/>
        <v>10</v>
      </c>
      <c r="C249">
        <f t="shared" si="64"/>
        <v>819</v>
      </c>
      <c r="D249">
        <f t="shared" si="65"/>
        <v>6887</v>
      </c>
      <c r="E249">
        <f t="shared" si="66"/>
        <v>155</v>
      </c>
      <c r="F249">
        <f t="shared" si="67"/>
        <v>0</v>
      </c>
      <c r="G249">
        <f t="shared" si="68"/>
        <v>316</v>
      </c>
      <c r="H249">
        <f t="shared" si="69"/>
        <v>0</v>
      </c>
      <c r="I249">
        <f t="shared" si="70"/>
        <v>522</v>
      </c>
      <c r="J249">
        <f t="shared" si="71"/>
        <v>0</v>
      </c>
      <c r="K249">
        <f t="shared" si="72"/>
        <v>4336</v>
      </c>
      <c r="L249">
        <f t="shared" si="73"/>
        <v>130</v>
      </c>
      <c r="M249">
        <f t="shared" si="74"/>
        <v>936</v>
      </c>
      <c r="N249">
        <f t="shared" si="75"/>
        <v>3975</v>
      </c>
      <c r="O249">
        <f t="shared" si="76"/>
        <v>1482</v>
      </c>
      <c r="P249">
        <f t="shared" si="77"/>
        <v>5316</v>
      </c>
      <c r="Q249">
        <f t="shared" si="78"/>
        <v>11</v>
      </c>
      <c r="R249">
        <f t="shared" si="79"/>
        <v>0</v>
      </c>
      <c r="S249">
        <f t="shared" si="80"/>
        <v>333</v>
      </c>
      <c r="T249">
        <f t="shared" si="81"/>
        <v>2993</v>
      </c>
      <c r="U249">
        <f t="shared" si="82"/>
        <v>2935</v>
      </c>
      <c r="V249">
        <f t="shared" si="83"/>
        <v>7716</v>
      </c>
      <c r="Z249" s="23">
        <v>982</v>
      </c>
      <c r="AB249">
        <v>0</v>
      </c>
      <c r="AC249">
        <v>0</v>
      </c>
      <c r="AD249">
        <v>10</v>
      </c>
      <c r="AE249">
        <v>819</v>
      </c>
      <c r="AF249">
        <v>671</v>
      </c>
      <c r="AG249">
        <v>3574</v>
      </c>
      <c r="AH249">
        <v>1548</v>
      </c>
      <c r="AI249">
        <v>142</v>
      </c>
      <c r="AJ249">
        <v>520</v>
      </c>
      <c r="AK249">
        <v>432</v>
      </c>
      <c r="AL249">
        <v>0</v>
      </c>
      <c r="AM249">
        <v>41</v>
      </c>
      <c r="AN249">
        <v>114</v>
      </c>
      <c r="AO249">
        <v>0</v>
      </c>
      <c r="AP249">
        <v>0</v>
      </c>
      <c r="AQ249">
        <v>0</v>
      </c>
      <c r="AR249">
        <v>0</v>
      </c>
      <c r="AS249">
        <v>316</v>
      </c>
      <c r="AT249">
        <v>0</v>
      </c>
      <c r="AU249">
        <v>0</v>
      </c>
      <c r="AV249">
        <v>0</v>
      </c>
      <c r="AW249">
        <v>0</v>
      </c>
      <c r="AX249">
        <v>522</v>
      </c>
      <c r="AY249">
        <v>0</v>
      </c>
      <c r="AZ249">
        <v>0</v>
      </c>
      <c r="BA249">
        <v>56</v>
      </c>
      <c r="BB249">
        <v>0</v>
      </c>
      <c r="BC249">
        <v>0</v>
      </c>
      <c r="BD249">
        <v>3743</v>
      </c>
      <c r="BE249">
        <v>38</v>
      </c>
      <c r="BF249">
        <v>499</v>
      </c>
      <c r="BG249">
        <v>0</v>
      </c>
      <c r="BH249">
        <v>0</v>
      </c>
      <c r="BI249">
        <v>0</v>
      </c>
      <c r="BJ249">
        <v>130</v>
      </c>
      <c r="BK249">
        <v>0</v>
      </c>
      <c r="BL249">
        <v>613</v>
      </c>
      <c r="BM249">
        <v>30</v>
      </c>
      <c r="BN249">
        <v>293</v>
      </c>
      <c r="BO249">
        <v>1539</v>
      </c>
      <c r="BP249">
        <v>1942</v>
      </c>
      <c r="BQ249">
        <v>494</v>
      </c>
      <c r="BR249">
        <v>1482</v>
      </c>
      <c r="BS249">
        <v>0</v>
      </c>
      <c r="BT249">
        <v>0</v>
      </c>
      <c r="BU249">
        <v>5316</v>
      </c>
      <c r="BV249">
        <v>0</v>
      </c>
      <c r="BW249">
        <v>0</v>
      </c>
      <c r="BX249">
        <v>0</v>
      </c>
      <c r="BY249">
        <v>0</v>
      </c>
      <c r="BZ249">
        <v>0</v>
      </c>
      <c r="CA249">
        <v>11</v>
      </c>
      <c r="CB249">
        <v>0</v>
      </c>
      <c r="CC249">
        <v>0</v>
      </c>
      <c r="CD249">
        <v>0</v>
      </c>
      <c r="CE249">
        <v>0</v>
      </c>
      <c r="CF249">
        <v>0</v>
      </c>
      <c r="CG249">
        <v>333</v>
      </c>
      <c r="CH249">
        <v>0</v>
      </c>
      <c r="CI249">
        <v>2358</v>
      </c>
      <c r="CJ249">
        <v>21</v>
      </c>
      <c r="CK249">
        <v>614</v>
      </c>
    </row>
    <row r="250" spans="1:89" x14ac:dyDescent="0.35">
      <c r="A250" t="s">
        <v>237</v>
      </c>
      <c r="B250">
        <f t="shared" si="63"/>
        <v>408</v>
      </c>
      <c r="C250">
        <f t="shared" si="64"/>
        <v>15279</v>
      </c>
      <c r="D250">
        <f t="shared" si="65"/>
        <v>117813</v>
      </c>
      <c r="E250">
        <f t="shared" si="66"/>
        <v>3588</v>
      </c>
      <c r="F250">
        <f t="shared" si="67"/>
        <v>0</v>
      </c>
      <c r="G250">
        <f t="shared" si="68"/>
        <v>3768</v>
      </c>
      <c r="H250">
        <f t="shared" si="69"/>
        <v>274</v>
      </c>
      <c r="I250">
        <f t="shared" si="70"/>
        <v>2785</v>
      </c>
      <c r="J250">
        <f t="shared" si="71"/>
        <v>1296</v>
      </c>
      <c r="K250">
        <f t="shared" si="72"/>
        <v>56442</v>
      </c>
      <c r="L250">
        <f t="shared" si="73"/>
        <v>503</v>
      </c>
      <c r="M250">
        <f t="shared" si="74"/>
        <v>8849</v>
      </c>
      <c r="N250">
        <f t="shared" si="75"/>
        <v>57289</v>
      </c>
      <c r="O250">
        <f t="shared" si="76"/>
        <v>29918</v>
      </c>
      <c r="P250">
        <f t="shared" si="77"/>
        <v>105990</v>
      </c>
      <c r="Q250">
        <f t="shared" si="78"/>
        <v>960</v>
      </c>
      <c r="R250">
        <f t="shared" si="79"/>
        <v>0</v>
      </c>
      <c r="S250">
        <f t="shared" si="80"/>
        <v>7019</v>
      </c>
      <c r="T250">
        <f t="shared" si="81"/>
        <v>9832</v>
      </c>
      <c r="U250">
        <f t="shared" si="82"/>
        <v>53965</v>
      </c>
      <c r="V250">
        <f t="shared" si="83"/>
        <v>133500</v>
      </c>
      <c r="Z250" s="23">
        <v>34561</v>
      </c>
      <c r="AB250">
        <v>0</v>
      </c>
      <c r="AC250">
        <v>408</v>
      </c>
      <c r="AD250">
        <v>0</v>
      </c>
      <c r="AE250">
        <v>15279</v>
      </c>
      <c r="AF250">
        <v>0</v>
      </c>
      <c r="AG250">
        <v>52517</v>
      </c>
      <c r="AH250">
        <v>51053</v>
      </c>
      <c r="AI250">
        <v>1948</v>
      </c>
      <c r="AJ250">
        <v>8939</v>
      </c>
      <c r="AK250">
        <v>3356</v>
      </c>
      <c r="AL250">
        <v>3588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3768</v>
      </c>
      <c r="AT250">
        <v>0</v>
      </c>
      <c r="AU250">
        <v>0</v>
      </c>
      <c r="AV250">
        <v>274</v>
      </c>
      <c r="AW250">
        <v>29</v>
      </c>
      <c r="AX250">
        <v>2785</v>
      </c>
      <c r="AY250">
        <v>1267</v>
      </c>
      <c r="AZ250">
        <v>0</v>
      </c>
      <c r="BA250">
        <v>7277</v>
      </c>
      <c r="BB250">
        <v>0</v>
      </c>
      <c r="BC250">
        <v>0</v>
      </c>
      <c r="BD250">
        <v>0</v>
      </c>
      <c r="BE250">
        <v>44374</v>
      </c>
      <c r="BF250">
        <v>4791</v>
      </c>
      <c r="BG250">
        <v>0</v>
      </c>
      <c r="BH250">
        <v>0</v>
      </c>
      <c r="BI250">
        <v>0</v>
      </c>
      <c r="BJ250">
        <v>503</v>
      </c>
      <c r="BK250">
        <v>0</v>
      </c>
      <c r="BL250">
        <v>0</v>
      </c>
      <c r="BM250">
        <v>0</v>
      </c>
      <c r="BN250">
        <v>8849</v>
      </c>
      <c r="BO250">
        <v>34139</v>
      </c>
      <c r="BP250">
        <v>18481</v>
      </c>
      <c r="BQ250">
        <v>4669</v>
      </c>
      <c r="BR250">
        <v>29918</v>
      </c>
      <c r="BS250">
        <v>0</v>
      </c>
      <c r="BT250">
        <v>0</v>
      </c>
      <c r="BU250">
        <v>105990</v>
      </c>
      <c r="BV250">
        <v>0</v>
      </c>
      <c r="BW250">
        <v>0</v>
      </c>
      <c r="BX250">
        <v>0</v>
      </c>
      <c r="BY250">
        <v>0</v>
      </c>
      <c r="BZ250">
        <v>0</v>
      </c>
      <c r="CA250">
        <v>960</v>
      </c>
      <c r="CB250">
        <v>0</v>
      </c>
      <c r="CC250">
        <v>0</v>
      </c>
      <c r="CD250">
        <v>0</v>
      </c>
      <c r="CE250">
        <v>0</v>
      </c>
      <c r="CF250">
        <v>0</v>
      </c>
      <c r="CG250">
        <v>7019</v>
      </c>
      <c r="CH250">
        <v>0</v>
      </c>
      <c r="CI250">
        <v>0</v>
      </c>
      <c r="CJ250">
        <v>0</v>
      </c>
      <c r="CK250">
        <v>9832</v>
      </c>
    </row>
    <row r="251" spans="1:89" x14ac:dyDescent="0.35">
      <c r="A251" t="s">
        <v>467</v>
      </c>
      <c r="B251">
        <f t="shared" si="63"/>
        <v>6723</v>
      </c>
      <c r="C251">
        <f t="shared" si="64"/>
        <v>570401</v>
      </c>
      <c r="D251">
        <f t="shared" si="65"/>
        <v>1490176</v>
      </c>
      <c r="E251">
        <f t="shared" si="66"/>
        <v>94671</v>
      </c>
      <c r="F251">
        <f t="shared" si="67"/>
        <v>52017</v>
      </c>
      <c r="G251">
        <f t="shared" si="68"/>
        <v>82003</v>
      </c>
      <c r="H251">
        <f t="shared" si="69"/>
        <v>164919</v>
      </c>
      <c r="I251">
        <f t="shared" si="70"/>
        <v>0</v>
      </c>
      <c r="J251">
        <f t="shared" si="71"/>
        <v>14426</v>
      </c>
      <c r="K251">
        <f t="shared" si="72"/>
        <v>802777</v>
      </c>
      <c r="L251">
        <f t="shared" si="73"/>
        <v>36455</v>
      </c>
      <c r="M251">
        <f t="shared" si="74"/>
        <v>125846</v>
      </c>
      <c r="N251">
        <f t="shared" si="75"/>
        <v>1243400</v>
      </c>
      <c r="O251">
        <f t="shared" si="76"/>
        <v>160311</v>
      </c>
      <c r="P251">
        <f t="shared" si="77"/>
        <v>1439563</v>
      </c>
      <c r="Q251">
        <f t="shared" si="78"/>
        <v>7609</v>
      </c>
      <c r="R251">
        <f t="shared" si="79"/>
        <v>20902</v>
      </c>
      <c r="S251">
        <f t="shared" si="80"/>
        <v>213875</v>
      </c>
      <c r="T251">
        <f t="shared" si="81"/>
        <v>354754</v>
      </c>
      <c r="U251">
        <f t="shared" si="82"/>
        <v>772686</v>
      </c>
      <c r="V251">
        <f t="shared" si="83"/>
        <v>2067300</v>
      </c>
      <c r="Z251" s="23">
        <v>562839</v>
      </c>
      <c r="AB251">
        <v>0</v>
      </c>
      <c r="AC251">
        <v>6723</v>
      </c>
      <c r="AD251">
        <v>0</v>
      </c>
      <c r="AE251">
        <v>570401</v>
      </c>
      <c r="AF251">
        <v>13133</v>
      </c>
      <c r="AG251">
        <v>965836</v>
      </c>
      <c r="AH251">
        <v>278629</v>
      </c>
      <c r="AI251">
        <v>3222</v>
      </c>
      <c r="AJ251">
        <v>146237</v>
      </c>
      <c r="AK251">
        <v>83119</v>
      </c>
      <c r="AL251">
        <v>94036</v>
      </c>
      <c r="AM251">
        <v>0</v>
      </c>
      <c r="AN251">
        <v>635</v>
      </c>
      <c r="AO251">
        <v>0</v>
      </c>
      <c r="AP251">
        <v>0</v>
      </c>
      <c r="AQ251">
        <v>52017</v>
      </c>
      <c r="AR251">
        <v>0</v>
      </c>
      <c r="AS251">
        <v>82003</v>
      </c>
      <c r="AT251">
        <v>0</v>
      </c>
      <c r="AU251">
        <v>0</v>
      </c>
      <c r="AV251">
        <v>164919</v>
      </c>
      <c r="AW251">
        <v>214</v>
      </c>
      <c r="AX251">
        <v>0</v>
      </c>
      <c r="AY251">
        <v>14212</v>
      </c>
      <c r="AZ251">
        <v>0</v>
      </c>
      <c r="BA251">
        <v>162760</v>
      </c>
      <c r="BB251">
        <v>0</v>
      </c>
      <c r="BC251">
        <v>0</v>
      </c>
      <c r="BD251">
        <v>482000</v>
      </c>
      <c r="BE251">
        <v>0</v>
      </c>
      <c r="BF251">
        <v>158017</v>
      </c>
      <c r="BG251">
        <v>0</v>
      </c>
      <c r="BH251">
        <v>0</v>
      </c>
      <c r="BI251">
        <v>33951</v>
      </c>
      <c r="BJ251">
        <v>2504</v>
      </c>
      <c r="BK251">
        <v>2528</v>
      </c>
      <c r="BL251">
        <v>13098</v>
      </c>
      <c r="BM251">
        <v>17527</v>
      </c>
      <c r="BN251">
        <v>92693</v>
      </c>
      <c r="BO251">
        <v>99987</v>
      </c>
      <c r="BP251">
        <v>1088326</v>
      </c>
      <c r="BQ251">
        <v>55087</v>
      </c>
      <c r="BR251">
        <v>160311</v>
      </c>
      <c r="BS251">
        <v>0</v>
      </c>
      <c r="BT251">
        <v>9076</v>
      </c>
      <c r="BU251">
        <v>1428288</v>
      </c>
      <c r="BV251">
        <v>2199</v>
      </c>
      <c r="BW251">
        <v>0</v>
      </c>
      <c r="BX251">
        <v>0</v>
      </c>
      <c r="BY251">
        <v>0</v>
      </c>
      <c r="BZ251">
        <v>4074</v>
      </c>
      <c r="CA251">
        <v>3535</v>
      </c>
      <c r="CB251">
        <v>0</v>
      </c>
      <c r="CC251">
        <v>20902</v>
      </c>
      <c r="CD251">
        <v>0</v>
      </c>
      <c r="CE251">
        <v>0</v>
      </c>
      <c r="CF251">
        <v>0</v>
      </c>
      <c r="CG251">
        <v>213875</v>
      </c>
      <c r="CH251">
        <v>1415</v>
      </c>
      <c r="CI251">
        <v>168300</v>
      </c>
      <c r="CJ251">
        <v>5387</v>
      </c>
      <c r="CK251">
        <v>179652</v>
      </c>
    </row>
    <row r="252" spans="1:89" x14ac:dyDescent="0.35">
      <c r="A252" t="s">
        <v>468</v>
      </c>
      <c r="B252">
        <f t="shared" si="63"/>
        <v>5023</v>
      </c>
      <c r="C252">
        <f t="shared" si="64"/>
        <v>84460</v>
      </c>
      <c r="D252">
        <f t="shared" si="65"/>
        <v>756538</v>
      </c>
      <c r="E252">
        <f t="shared" si="66"/>
        <v>5092</v>
      </c>
      <c r="F252">
        <f t="shared" si="67"/>
        <v>48224</v>
      </c>
      <c r="G252">
        <f t="shared" si="68"/>
        <v>157210</v>
      </c>
      <c r="H252">
        <f t="shared" si="69"/>
        <v>5145</v>
      </c>
      <c r="I252">
        <f t="shared" si="70"/>
        <v>53203</v>
      </c>
      <c r="J252">
        <f t="shared" si="71"/>
        <v>199</v>
      </c>
      <c r="K252">
        <f t="shared" si="72"/>
        <v>37363</v>
      </c>
      <c r="L252">
        <f t="shared" si="73"/>
        <v>14719</v>
      </c>
      <c r="M252">
        <f t="shared" si="74"/>
        <v>52217</v>
      </c>
      <c r="N252">
        <f t="shared" si="75"/>
        <v>748143</v>
      </c>
      <c r="O252">
        <f t="shared" si="76"/>
        <v>42552</v>
      </c>
      <c r="P252">
        <f t="shared" si="77"/>
        <v>297464</v>
      </c>
      <c r="Q252">
        <f t="shared" si="78"/>
        <v>1579</v>
      </c>
      <c r="R252">
        <f t="shared" si="79"/>
        <v>12193</v>
      </c>
      <c r="S252">
        <f t="shared" si="80"/>
        <v>5063</v>
      </c>
      <c r="T252">
        <f t="shared" si="81"/>
        <v>112399</v>
      </c>
      <c r="U252">
        <f t="shared" si="82"/>
        <v>113820</v>
      </c>
      <c r="V252">
        <f t="shared" si="83"/>
        <v>846021</v>
      </c>
      <c r="Z252" s="23">
        <v>158753</v>
      </c>
      <c r="AB252">
        <v>0</v>
      </c>
      <c r="AC252">
        <v>3036</v>
      </c>
      <c r="AD252">
        <v>1987</v>
      </c>
      <c r="AE252">
        <v>84460</v>
      </c>
      <c r="AF252">
        <v>1049</v>
      </c>
      <c r="AG252">
        <v>456757</v>
      </c>
      <c r="AH252">
        <v>251765</v>
      </c>
      <c r="AI252">
        <v>7068</v>
      </c>
      <c r="AJ252">
        <v>24657</v>
      </c>
      <c r="AK252">
        <v>15242</v>
      </c>
      <c r="AL252">
        <v>5092</v>
      </c>
      <c r="AM252">
        <v>0</v>
      </c>
      <c r="AN252">
        <v>0</v>
      </c>
      <c r="AO252">
        <v>2519</v>
      </c>
      <c r="AP252">
        <v>45705</v>
      </c>
      <c r="AQ252">
        <v>0</v>
      </c>
      <c r="AR252">
        <v>39500</v>
      </c>
      <c r="AS252">
        <v>117710</v>
      </c>
      <c r="AT252">
        <v>0</v>
      </c>
      <c r="AU252">
        <v>0</v>
      </c>
      <c r="AV252">
        <v>5145</v>
      </c>
      <c r="AW252">
        <v>4</v>
      </c>
      <c r="AX252">
        <v>53203</v>
      </c>
      <c r="AY252">
        <v>195</v>
      </c>
      <c r="AZ252">
        <v>0</v>
      </c>
      <c r="BA252">
        <v>31121</v>
      </c>
      <c r="BB252">
        <v>0</v>
      </c>
      <c r="BC252">
        <v>1206</v>
      </c>
      <c r="BD252">
        <v>0</v>
      </c>
      <c r="BE252">
        <v>0</v>
      </c>
      <c r="BF252">
        <v>6242</v>
      </c>
      <c r="BG252">
        <v>0</v>
      </c>
      <c r="BH252">
        <v>0</v>
      </c>
      <c r="BI252">
        <v>13453</v>
      </c>
      <c r="BJ252">
        <v>60</v>
      </c>
      <c r="BK252">
        <v>1613</v>
      </c>
      <c r="BL252">
        <v>21578</v>
      </c>
      <c r="BM252">
        <v>1388</v>
      </c>
      <c r="BN252">
        <v>27638</v>
      </c>
      <c r="BO252">
        <v>45033</v>
      </c>
      <c r="BP252">
        <v>703110</v>
      </c>
      <c r="BQ252">
        <v>0</v>
      </c>
      <c r="BR252">
        <v>42552</v>
      </c>
      <c r="BS252">
        <v>100000</v>
      </c>
      <c r="BT252">
        <v>45000</v>
      </c>
      <c r="BU252">
        <v>135464</v>
      </c>
      <c r="BV252">
        <v>0</v>
      </c>
      <c r="BW252">
        <v>17000</v>
      </c>
      <c r="BX252">
        <v>0</v>
      </c>
      <c r="BY252">
        <v>0</v>
      </c>
      <c r="BZ252">
        <v>1064</v>
      </c>
      <c r="CA252">
        <v>515</v>
      </c>
      <c r="CB252">
        <v>0</v>
      </c>
      <c r="CC252">
        <v>0</v>
      </c>
      <c r="CD252">
        <v>0</v>
      </c>
      <c r="CE252">
        <v>0</v>
      </c>
      <c r="CF252">
        <v>12193</v>
      </c>
      <c r="CG252">
        <v>5063</v>
      </c>
      <c r="CH252">
        <v>229</v>
      </c>
      <c r="CI252">
        <v>29490</v>
      </c>
      <c r="CJ252">
        <v>3895</v>
      </c>
      <c r="CK252">
        <v>78785</v>
      </c>
    </row>
    <row r="253" spans="1:89" x14ac:dyDescent="0.35">
      <c r="A253" t="s">
        <v>238</v>
      </c>
      <c r="B253">
        <f t="shared" si="63"/>
        <v>0</v>
      </c>
      <c r="C253">
        <f t="shared" si="64"/>
        <v>620</v>
      </c>
      <c r="D253">
        <f t="shared" si="65"/>
        <v>25344</v>
      </c>
      <c r="E253">
        <f t="shared" si="66"/>
        <v>96</v>
      </c>
      <c r="F253">
        <f t="shared" si="67"/>
        <v>498</v>
      </c>
      <c r="G253">
        <f t="shared" si="68"/>
        <v>1347</v>
      </c>
      <c r="H253">
        <f t="shared" si="69"/>
        <v>0</v>
      </c>
      <c r="I253">
        <f t="shared" si="70"/>
        <v>0</v>
      </c>
      <c r="J253">
        <f t="shared" si="71"/>
        <v>0</v>
      </c>
      <c r="K253">
        <f t="shared" si="72"/>
        <v>3267</v>
      </c>
      <c r="L253">
        <f t="shared" si="73"/>
        <v>6025</v>
      </c>
      <c r="M253">
        <f t="shared" si="74"/>
        <v>3966</v>
      </c>
      <c r="N253">
        <f t="shared" si="75"/>
        <v>13341</v>
      </c>
      <c r="O253">
        <f t="shared" si="76"/>
        <v>3784</v>
      </c>
      <c r="P253">
        <f t="shared" si="77"/>
        <v>19969</v>
      </c>
      <c r="Q253">
        <f t="shared" si="78"/>
        <v>30</v>
      </c>
      <c r="R253">
        <f t="shared" si="79"/>
        <v>157</v>
      </c>
      <c r="S253">
        <f t="shared" si="80"/>
        <v>971</v>
      </c>
      <c r="T253">
        <f t="shared" si="81"/>
        <v>2911</v>
      </c>
      <c r="U253">
        <f t="shared" si="82"/>
        <v>8935</v>
      </c>
      <c r="V253">
        <f t="shared" si="83"/>
        <v>25964</v>
      </c>
      <c r="Z253" s="23">
        <v>10396</v>
      </c>
      <c r="AB253">
        <v>0</v>
      </c>
      <c r="AC253">
        <v>0</v>
      </c>
      <c r="AD253">
        <v>0</v>
      </c>
      <c r="AE253">
        <v>620</v>
      </c>
      <c r="AF253">
        <v>0</v>
      </c>
      <c r="AG253">
        <v>7222</v>
      </c>
      <c r="AH253">
        <v>17596</v>
      </c>
      <c r="AI253">
        <v>133</v>
      </c>
      <c r="AJ253">
        <v>355</v>
      </c>
      <c r="AK253">
        <v>38</v>
      </c>
      <c r="AL253">
        <v>96</v>
      </c>
      <c r="AM253">
        <v>0</v>
      </c>
      <c r="AN253">
        <v>0</v>
      </c>
      <c r="AO253">
        <v>0</v>
      </c>
      <c r="AP253">
        <v>498</v>
      </c>
      <c r="AQ253">
        <v>0</v>
      </c>
      <c r="AR253">
        <v>0</v>
      </c>
      <c r="AS253">
        <v>1347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2274</v>
      </c>
      <c r="BB253">
        <v>0</v>
      </c>
      <c r="BC253">
        <v>0</v>
      </c>
      <c r="BD253">
        <v>0</v>
      </c>
      <c r="BE253">
        <v>783</v>
      </c>
      <c r="BF253">
        <v>210</v>
      </c>
      <c r="BG253">
        <v>5993</v>
      </c>
      <c r="BH253">
        <v>0</v>
      </c>
      <c r="BI253">
        <v>0</v>
      </c>
      <c r="BJ253">
        <v>32</v>
      </c>
      <c r="BK253">
        <v>0</v>
      </c>
      <c r="BL253">
        <v>0</v>
      </c>
      <c r="BM253">
        <v>3966</v>
      </c>
      <c r="BN253">
        <v>0</v>
      </c>
      <c r="BO253">
        <v>4960</v>
      </c>
      <c r="BP253">
        <v>6749</v>
      </c>
      <c r="BQ253">
        <v>1632</v>
      </c>
      <c r="BR253">
        <v>3784</v>
      </c>
      <c r="BS253">
        <v>0</v>
      </c>
      <c r="BT253">
        <v>0</v>
      </c>
      <c r="BU253">
        <v>19969</v>
      </c>
      <c r="BV253">
        <v>0</v>
      </c>
      <c r="BW253">
        <v>0</v>
      </c>
      <c r="BX253">
        <v>0</v>
      </c>
      <c r="BY253">
        <v>0</v>
      </c>
      <c r="BZ253">
        <v>0</v>
      </c>
      <c r="CA253">
        <v>30</v>
      </c>
      <c r="CB253">
        <v>0</v>
      </c>
      <c r="CC253">
        <v>0</v>
      </c>
      <c r="CD253">
        <v>0</v>
      </c>
      <c r="CE253">
        <v>0</v>
      </c>
      <c r="CF253">
        <v>157</v>
      </c>
      <c r="CG253">
        <v>971</v>
      </c>
      <c r="CH253">
        <v>0</v>
      </c>
      <c r="CI253">
        <v>0</v>
      </c>
      <c r="CJ253">
        <v>1621</v>
      </c>
      <c r="CK253">
        <v>1290</v>
      </c>
    </row>
    <row r="254" spans="1:89" x14ac:dyDescent="0.35">
      <c r="A254" t="s">
        <v>239</v>
      </c>
      <c r="B254">
        <f t="shared" si="63"/>
        <v>2</v>
      </c>
      <c r="C254">
        <f t="shared" si="64"/>
        <v>2808</v>
      </c>
      <c r="D254">
        <f t="shared" si="65"/>
        <v>34132</v>
      </c>
      <c r="E254">
        <f t="shared" si="66"/>
        <v>55</v>
      </c>
      <c r="F254">
        <f t="shared" si="67"/>
        <v>1054</v>
      </c>
      <c r="G254">
        <f t="shared" si="68"/>
        <v>911</v>
      </c>
      <c r="H254">
        <f t="shared" si="69"/>
        <v>0</v>
      </c>
      <c r="I254">
        <f t="shared" si="70"/>
        <v>-2313</v>
      </c>
      <c r="J254">
        <f t="shared" si="71"/>
        <v>0</v>
      </c>
      <c r="K254">
        <f t="shared" si="72"/>
        <v>18700</v>
      </c>
      <c r="L254">
        <f t="shared" si="73"/>
        <v>402</v>
      </c>
      <c r="M254">
        <f t="shared" si="74"/>
        <v>1336</v>
      </c>
      <c r="N254">
        <f t="shared" si="75"/>
        <v>27365</v>
      </c>
      <c r="O254">
        <f t="shared" si="76"/>
        <v>15261</v>
      </c>
      <c r="P254">
        <f t="shared" si="77"/>
        <v>1654</v>
      </c>
      <c r="Q254">
        <f t="shared" si="78"/>
        <v>0</v>
      </c>
      <c r="R254">
        <f t="shared" si="79"/>
        <v>0</v>
      </c>
      <c r="S254">
        <f t="shared" si="80"/>
        <v>9335</v>
      </c>
      <c r="T254">
        <f t="shared" si="81"/>
        <v>3473</v>
      </c>
      <c r="U254">
        <f t="shared" si="82"/>
        <v>-7941</v>
      </c>
      <c r="V254">
        <f t="shared" si="83"/>
        <v>36942</v>
      </c>
      <c r="Z254" s="23">
        <v>30135</v>
      </c>
      <c r="AB254">
        <v>0</v>
      </c>
      <c r="AC254">
        <v>0</v>
      </c>
      <c r="AD254">
        <v>2</v>
      </c>
      <c r="AE254">
        <v>2808</v>
      </c>
      <c r="AF254">
        <v>0</v>
      </c>
      <c r="AG254">
        <v>20470</v>
      </c>
      <c r="AH254">
        <v>12415</v>
      </c>
      <c r="AI254">
        <v>59</v>
      </c>
      <c r="AJ254">
        <v>781</v>
      </c>
      <c r="AK254">
        <v>407</v>
      </c>
      <c r="AL254">
        <v>55</v>
      </c>
      <c r="AM254">
        <v>0</v>
      </c>
      <c r="AN254">
        <v>0</v>
      </c>
      <c r="AO254">
        <v>1054</v>
      </c>
      <c r="AP254">
        <v>0</v>
      </c>
      <c r="AQ254">
        <v>0</v>
      </c>
      <c r="AR254">
        <v>0</v>
      </c>
      <c r="AS254">
        <v>911</v>
      </c>
      <c r="AT254">
        <v>0</v>
      </c>
      <c r="AU254">
        <v>0</v>
      </c>
      <c r="AV254">
        <v>0</v>
      </c>
      <c r="AW254">
        <v>0</v>
      </c>
      <c r="AX254">
        <v>-2313</v>
      </c>
      <c r="AY254">
        <v>0</v>
      </c>
      <c r="AZ254">
        <v>0</v>
      </c>
      <c r="BA254">
        <v>9848</v>
      </c>
      <c r="BB254">
        <v>0</v>
      </c>
      <c r="BC254">
        <v>0</v>
      </c>
      <c r="BD254">
        <v>5557</v>
      </c>
      <c r="BE254">
        <v>753</v>
      </c>
      <c r="BF254">
        <v>2542</v>
      </c>
      <c r="BG254">
        <v>0</v>
      </c>
      <c r="BH254">
        <v>0</v>
      </c>
      <c r="BI254">
        <v>0</v>
      </c>
      <c r="BJ254">
        <v>402</v>
      </c>
      <c r="BK254">
        <v>0</v>
      </c>
      <c r="BL254">
        <v>0</v>
      </c>
      <c r="BM254">
        <v>0</v>
      </c>
      <c r="BN254">
        <v>1336</v>
      </c>
      <c r="BO254">
        <v>5655</v>
      </c>
      <c r="BP254">
        <v>19740</v>
      </c>
      <c r="BQ254">
        <v>1970</v>
      </c>
      <c r="BR254">
        <v>15261</v>
      </c>
      <c r="BS254">
        <v>0</v>
      </c>
      <c r="BT254">
        <v>0</v>
      </c>
      <c r="BU254">
        <v>1654</v>
      </c>
      <c r="BV254">
        <v>0</v>
      </c>
      <c r="BW254">
        <v>0</v>
      </c>
      <c r="BX254">
        <v>0</v>
      </c>
      <c r="BY254">
        <v>0</v>
      </c>
      <c r="BZ254">
        <v>0</v>
      </c>
      <c r="CA254">
        <v>0</v>
      </c>
      <c r="CB254">
        <v>0</v>
      </c>
      <c r="CC254">
        <v>0</v>
      </c>
      <c r="CD254">
        <v>0</v>
      </c>
      <c r="CE254">
        <v>0</v>
      </c>
      <c r="CF254">
        <v>0</v>
      </c>
      <c r="CG254">
        <v>9335</v>
      </c>
      <c r="CH254">
        <v>0</v>
      </c>
      <c r="CI254">
        <v>1164</v>
      </c>
      <c r="CJ254">
        <v>365</v>
      </c>
      <c r="CK254">
        <v>1944</v>
      </c>
    </row>
    <row r="255" spans="1:89" x14ac:dyDescent="0.35">
      <c r="A255" t="s">
        <v>240</v>
      </c>
      <c r="B255">
        <f t="shared" si="63"/>
        <v>24151</v>
      </c>
      <c r="C255">
        <f t="shared" si="64"/>
        <v>16444</v>
      </c>
      <c r="D255">
        <f t="shared" si="65"/>
        <v>354277</v>
      </c>
      <c r="E255">
        <f t="shared" si="66"/>
        <v>4214</v>
      </c>
      <c r="F255">
        <f t="shared" si="67"/>
        <v>366</v>
      </c>
      <c r="G255">
        <f t="shared" si="68"/>
        <v>9572</v>
      </c>
      <c r="H255">
        <f t="shared" si="69"/>
        <v>45020</v>
      </c>
      <c r="I255">
        <f t="shared" si="70"/>
        <v>4403</v>
      </c>
      <c r="J255">
        <f t="shared" si="71"/>
        <v>21600</v>
      </c>
      <c r="K255">
        <f t="shared" si="72"/>
        <v>29406</v>
      </c>
      <c r="L255">
        <f t="shared" si="73"/>
        <v>6647</v>
      </c>
      <c r="M255">
        <f t="shared" si="74"/>
        <v>33774</v>
      </c>
      <c r="N255">
        <f t="shared" si="75"/>
        <v>99618</v>
      </c>
      <c r="O255">
        <f t="shared" si="76"/>
        <v>12231</v>
      </c>
      <c r="P255">
        <f t="shared" si="77"/>
        <v>375214</v>
      </c>
      <c r="Q255">
        <f t="shared" si="78"/>
        <v>56</v>
      </c>
      <c r="R255">
        <f t="shared" si="79"/>
        <v>0</v>
      </c>
      <c r="S255">
        <f t="shared" si="80"/>
        <v>32662</v>
      </c>
      <c r="T255">
        <f t="shared" si="81"/>
        <v>30092</v>
      </c>
      <c r="U255">
        <f t="shared" si="82"/>
        <v>313239</v>
      </c>
      <c r="V255">
        <f t="shared" si="83"/>
        <v>394872</v>
      </c>
      <c r="Z255" s="23">
        <v>92234</v>
      </c>
      <c r="AB255">
        <v>8160</v>
      </c>
      <c r="AC255">
        <v>1933</v>
      </c>
      <c r="AD255">
        <v>14058</v>
      </c>
      <c r="AE255">
        <v>16444</v>
      </c>
      <c r="AF255">
        <v>3</v>
      </c>
      <c r="AG255">
        <v>118463</v>
      </c>
      <c r="AH255">
        <v>224666</v>
      </c>
      <c r="AI255">
        <v>8</v>
      </c>
      <c r="AJ255">
        <v>7393</v>
      </c>
      <c r="AK255">
        <v>3744</v>
      </c>
      <c r="AL255">
        <v>4214</v>
      </c>
      <c r="AM255">
        <v>0</v>
      </c>
      <c r="AN255">
        <v>0</v>
      </c>
      <c r="AO255">
        <v>238</v>
      </c>
      <c r="AP255">
        <v>0</v>
      </c>
      <c r="AQ255">
        <v>128</v>
      </c>
      <c r="AR255">
        <v>0</v>
      </c>
      <c r="AS255">
        <v>9572</v>
      </c>
      <c r="AT255">
        <v>45020</v>
      </c>
      <c r="AU255">
        <v>0</v>
      </c>
      <c r="AV255">
        <v>0</v>
      </c>
      <c r="AW255">
        <v>2118</v>
      </c>
      <c r="AX255">
        <v>4403</v>
      </c>
      <c r="AY255">
        <v>19482</v>
      </c>
      <c r="AZ255">
        <v>0</v>
      </c>
      <c r="BA255">
        <v>15210</v>
      </c>
      <c r="BB255">
        <v>0</v>
      </c>
      <c r="BC255">
        <v>0</v>
      </c>
      <c r="BD255">
        <v>0</v>
      </c>
      <c r="BE255">
        <v>0</v>
      </c>
      <c r="BF255">
        <v>14196</v>
      </c>
      <c r="BG255">
        <v>0</v>
      </c>
      <c r="BH255">
        <v>0</v>
      </c>
      <c r="BI255">
        <v>0</v>
      </c>
      <c r="BJ255">
        <v>6647</v>
      </c>
      <c r="BK255">
        <v>0</v>
      </c>
      <c r="BL255">
        <v>6678</v>
      </c>
      <c r="BM255">
        <v>1333</v>
      </c>
      <c r="BN255">
        <v>25763</v>
      </c>
      <c r="BO255">
        <v>29704</v>
      </c>
      <c r="BP255">
        <v>46876</v>
      </c>
      <c r="BQ255">
        <v>23038</v>
      </c>
      <c r="BR255">
        <v>12231</v>
      </c>
      <c r="BS255">
        <v>0</v>
      </c>
      <c r="BT255">
        <v>7500</v>
      </c>
      <c r="BU255">
        <v>337914</v>
      </c>
      <c r="BV255">
        <v>0</v>
      </c>
      <c r="BW255">
        <v>29800</v>
      </c>
      <c r="BX255">
        <v>0</v>
      </c>
      <c r="BY255">
        <v>0</v>
      </c>
      <c r="BZ255">
        <v>0</v>
      </c>
      <c r="CA255">
        <v>56</v>
      </c>
      <c r="CB255">
        <v>0</v>
      </c>
      <c r="CC255">
        <v>0</v>
      </c>
      <c r="CD255">
        <v>0</v>
      </c>
      <c r="CE255">
        <v>0</v>
      </c>
      <c r="CF255">
        <v>0</v>
      </c>
      <c r="CG255">
        <v>32662</v>
      </c>
      <c r="CH255">
        <v>0</v>
      </c>
      <c r="CI255">
        <v>11752</v>
      </c>
      <c r="CJ255">
        <v>1005</v>
      </c>
      <c r="CK255">
        <v>17335</v>
      </c>
    </row>
    <row r="256" spans="1:89" x14ac:dyDescent="0.35">
      <c r="A256" t="s">
        <v>241</v>
      </c>
      <c r="B256">
        <f t="shared" si="63"/>
        <v>2271</v>
      </c>
      <c r="C256">
        <f t="shared" si="64"/>
        <v>7229</v>
      </c>
      <c r="D256">
        <f t="shared" si="65"/>
        <v>70088</v>
      </c>
      <c r="E256">
        <f t="shared" si="66"/>
        <v>2306</v>
      </c>
      <c r="F256">
        <f t="shared" si="67"/>
        <v>0</v>
      </c>
      <c r="G256">
        <f t="shared" si="68"/>
        <v>1922</v>
      </c>
      <c r="H256">
        <f t="shared" si="69"/>
        <v>0</v>
      </c>
      <c r="I256">
        <f t="shared" si="70"/>
        <v>2054</v>
      </c>
      <c r="J256">
        <f t="shared" si="71"/>
        <v>0</v>
      </c>
      <c r="K256">
        <f t="shared" si="72"/>
        <v>18465</v>
      </c>
      <c r="L256">
        <f t="shared" si="73"/>
        <v>1864</v>
      </c>
      <c r="M256">
        <f t="shared" si="74"/>
        <v>8207</v>
      </c>
      <c r="N256">
        <f t="shared" si="75"/>
        <v>57184</v>
      </c>
      <c r="O256">
        <f t="shared" si="76"/>
        <v>9366</v>
      </c>
      <c r="P256">
        <f t="shared" si="77"/>
        <v>33684</v>
      </c>
      <c r="Q256">
        <f t="shared" si="78"/>
        <v>0</v>
      </c>
      <c r="R256">
        <f t="shared" si="79"/>
        <v>0</v>
      </c>
      <c r="S256">
        <f t="shared" si="80"/>
        <v>4031</v>
      </c>
      <c r="T256">
        <f t="shared" si="81"/>
        <v>10142</v>
      </c>
      <c r="U256">
        <f t="shared" si="82"/>
        <v>17399</v>
      </c>
      <c r="V256">
        <f t="shared" si="83"/>
        <v>79588</v>
      </c>
      <c r="Z256" s="23">
        <v>26184</v>
      </c>
      <c r="AB256">
        <v>0</v>
      </c>
      <c r="AC256">
        <v>0</v>
      </c>
      <c r="AD256">
        <v>2271</v>
      </c>
      <c r="AE256">
        <v>7229</v>
      </c>
      <c r="AF256">
        <v>0</v>
      </c>
      <c r="AG256">
        <v>42743</v>
      </c>
      <c r="AH256">
        <v>21021</v>
      </c>
      <c r="AI256">
        <v>1430</v>
      </c>
      <c r="AJ256">
        <v>3621</v>
      </c>
      <c r="AK256">
        <v>1273</v>
      </c>
      <c r="AL256">
        <v>2306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1922</v>
      </c>
      <c r="AT256">
        <v>0</v>
      </c>
      <c r="AU256">
        <v>0</v>
      </c>
      <c r="AV256">
        <v>0</v>
      </c>
      <c r="AW256">
        <v>0</v>
      </c>
      <c r="AX256">
        <v>2054</v>
      </c>
      <c r="AY256">
        <v>0</v>
      </c>
      <c r="AZ256">
        <v>0</v>
      </c>
      <c r="BA256">
        <v>6512</v>
      </c>
      <c r="BB256">
        <v>0</v>
      </c>
      <c r="BC256">
        <v>0</v>
      </c>
      <c r="BD256">
        <v>11003</v>
      </c>
      <c r="BE256">
        <v>478</v>
      </c>
      <c r="BF256">
        <v>472</v>
      </c>
      <c r="BG256">
        <v>0</v>
      </c>
      <c r="BH256">
        <v>0</v>
      </c>
      <c r="BI256">
        <v>0</v>
      </c>
      <c r="BJ256">
        <v>1864</v>
      </c>
      <c r="BK256">
        <v>0</v>
      </c>
      <c r="BL256">
        <v>5226</v>
      </c>
      <c r="BM256">
        <v>13</v>
      </c>
      <c r="BN256">
        <v>2968</v>
      </c>
      <c r="BO256">
        <v>2625</v>
      </c>
      <c r="BP256">
        <v>47421</v>
      </c>
      <c r="BQ256">
        <v>7138</v>
      </c>
      <c r="BR256">
        <v>9366</v>
      </c>
      <c r="BS256">
        <v>0</v>
      </c>
      <c r="BT256">
        <v>0</v>
      </c>
      <c r="BU256">
        <v>28684</v>
      </c>
      <c r="BV256">
        <v>0</v>
      </c>
      <c r="BW256">
        <v>5000</v>
      </c>
      <c r="BX256">
        <v>0</v>
      </c>
      <c r="BY256">
        <v>0</v>
      </c>
      <c r="BZ256">
        <v>0</v>
      </c>
      <c r="CA256">
        <v>0</v>
      </c>
      <c r="CB256">
        <v>0</v>
      </c>
      <c r="CC256">
        <v>0</v>
      </c>
      <c r="CD256">
        <v>0</v>
      </c>
      <c r="CE256">
        <v>0</v>
      </c>
      <c r="CF256">
        <v>0</v>
      </c>
      <c r="CG256">
        <v>4031</v>
      </c>
      <c r="CH256">
        <v>0</v>
      </c>
      <c r="CI256">
        <v>5605</v>
      </c>
      <c r="CJ256">
        <v>1517</v>
      </c>
      <c r="CK256">
        <v>3020</v>
      </c>
    </row>
    <row r="257" spans="1:89" x14ac:dyDescent="0.35">
      <c r="A257" t="s">
        <v>242</v>
      </c>
      <c r="B257">
        <f t="shared" si="63"/>
        <v>215</v>
      </c>
      <c r="C257">
        <f t="shared" si="64"/>
        <v>1982</v>
      </c>
      <c r="D257">
        <f t="shared" si="65"/>
        <v>101106</v>
      </c>
      <c r="E257">
        <f t="shared" si="66"/>
        <v>3975</v>
      </c>
      <c r="F257">
        <f t="shared" si="67"/>
        <v>0</v>
      </c>
      <c r="G257">
        <f t="shared" si="68"/>
        <v>1574</v>
      </c>
      <c r="H257">
        <f t="shared" si="69"/>
        <v>0</v>
      </c>
      <c r="I257">
        <f t="shared" si="70"/>
        <v>-42</v>
      </c>
      <c r="J257">
        <f t="shared" si="71"/>
        <v>0</v>
      </c>
      <c r="K257">
        <f t="shared" si="72"/>
        <v>9812</v>
      </c>
      <c r="L257">
        <f t="shared" si="73"/>
        <v>1996</v>
      </c>
      <c r="M257">
        <f t="shared" si="74"/>
        <v>17621</v>
      </c>
      <c r="N257">
        <f t="shared" si="75"/>
        <v>50437</v>
      </c>
      <c r="O257">
        <f t="shared" si="76"/>
        <v>19721</v>
      </c>
      <c r="P257">
        <f t="shared" si="77"/>
        <v>54477</v>
      </c>
      <c r="Q257">
        <f t="shared" si="78"/>
        <v>0</v>
      </c>
      <c r="R257">
        <f t="shared" si="79"/>
        <v>0</v>
      </c>
      <c r="S257">
        <f t="shared" si="80"/>
        <v>6200</v>
      </c>
      <c r="T257">
        <f t="shared" si="81"/>
        <v>7402</v>
      </c>
      <c r="U257">
        <f t="shared" si="82"/>
        <v>37076</v>
      </c>
      <c r="V257">
        <f t="shared" si="83"/>
        <v>103303</v>
      </c>
      <c r="Z257" s="23">
        <v>23243</v>
      </c>
      <c r="AB257">
        <v>0</v>
      </c>
      <c r="AC257">
        <v>46</v>
      </c>
      <c r="AD257">
        <v>169</v>
      </c>
      <c r="AE257">
        <v>1982</v>
      </c>
      <c r="AF257">
        <v>558</v>
      </c>
      <c r="AG257">
        <v>32712</v>
      </c>
      <c r="AH257">
        <v>62316</v>
      </c>
      <c r="AI257">
        <v>1060</v>
      </c>
      <c r="AJ257">
        <v>3246</v>
      </c>
      <c r="AK257">
        <v>1214</v>
      </c>
      <c r="AL257">
        <v>3975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1574</v>
      </c>
      <c r="AT257">
        <v>0</v>
      </c>
      <c r="AU257">
        <v>0</v>
      </c>
      <c r="AV257">
        <v>0</v>
      </c>
      <c r="AW257">
        <v>0</v>
      </c>
      <c r="AX257">
        <v>-42</v>
      </c>
      <c r="AY257">
        <v>0</v>
      </c>
      <c r="AZ257">
        <v>0</v>
      </c>
      <c r="BA257">
        <v>7988</v>
      </c>
      <c r="BB257">
        <v>0</v>
      </c>
      <c r="BC257">
        <v>0</v>
      </c>
      <c r="BD257">
        <v>0</v>
      </c>
      <c r="BE257">
        <v>0</v>
      </c>
      <c r="BF257">
        <v>1824</v>
      </c>
      <c r="BG257">
        <v>2293</v>
      </c>
      <c r="BH257">
        <v>0</v>
      </c>
      <c r="BI257">
        <v>0</v>
      </c>
      <c r="BJ257">
        <v>-297</v>
      </c>
      <c r="BK257">
        <v>0</v>
      </c>
      <c r="BL257">
        <v>-92</v>
      </c>
      <c r="BM257">
        <v>0</v>
      </c>
      <c r="BN257">
        <v>17713</v>
      </c>
      <c r="BO257">
        <v>17060</v>
      </c>
      <c r="BP257">
        <v>33377</v>
      </c>
      <c r="BQ257">
        <v>0</v>
      </c>
      <c r="BR257">
        <v>19721</v>
      </c>
      <c r="BS257">
        <v>0</v>
      </c>
      <c r="BT257">
        <v>0</v>
      </c>
      <c r="BU257">
        <v>54477</v>
      </c>
      <c r="BV257">
        <v>0</v>
      </c>
      <c r="BW257">
        <v>0</v>
      </c>
      <c r="BX257">
        <v>0</v>
      </c>
      <c r="BY257">
        <v>0</v>
      </c>
      <c r="BZ257">
        <v>0</v>
      </c>
      <c r="CA257">
        <v>0</v>
      </c>
      <c r="CB257">
        <v>0</v>
      </c>
      <c r="CC257">
        <v>0</v>
      </c>
      <c r="CD257">
        <v>0</v>
      </c>
      <c r="CE257">
        <v>0</v>
      </c>
      <c r="CF257">
        <v>0</v>
      </c>
      <c r="CG257">
        <v>6200</v>
      </c>
      <c r="CH257">
        <v>269</v>
      </c>
      <c r="CI257">
        <v>0</v>
      </c>
      <c r="CJ257">
        <v>2911</v>
      </c>
      <c r="CK257">
        <v>4222</v>
      </c>
    </row>
    <row r="258" spans="1:89" x14ac:dyDescent="0.35">
      <c r="A258" t="s">
        <v>243</v>
      </c>
      <c r="B258">
        <f t="shared" si="63"/>
        <v>1080</v>
      </c>
      <c r="C258">
        <f t="shared" si="64"/>
        <v>11462</v>
      </c>
      <c r="D258">
        <f t="shared" si="65"/>
        <v>190382</v>
      </c>
      <c r="E258">
        <f t="shared" si="66"/>
        <v>450</v>
      </c>
      <c r="F258">
        <f t="shared" si="67"/>
        <v>1209</v>
      </c>
      <c r="G258">
        <f t="shared" si="68"/>
        <v>1851</v>
      </c>
      <c r="H258">
        <f t="shared" si="69"/>
        <v>0</v>
      </c>
      <c r="I258">
        <f t="shared" si="70"/>
        <v>-2760</v>
      </c>
      <c r="J258">
        <f t="shared" si="71"/>
        <v>0</v>
      </c>
      <c r="K258">
        <f t="shared" si="72"/>
        <v>17169</v>
      </c>
      <c r="L258">
        <f t="shared" si="73"/>
        <v>28</v>
      </c>
      <c r="M258">
        <f t="shared" si="74"/>
        <v>7953</v>
      </c>
      <c r="N258">
        <f t="shared" si="75"/>
        <v>82579</v>
      </c>
      <c r="O258">
        <f t="shared" si="76"/>
        <v>10805</v>
      </c>
      <c r="P258">
        <f t="shared" si="77"/>
        <v>96336</v>
      </c>
      <c r="Q258">
        <f t="shared" si="78"/>
        <v>116</v>
      </c>
      <c r="R258">
        <f t="shared" si="79"/>
        <v>14367</v>
      </c>
      <c r="S258">
        <f t="shared" si="80"/>
        <v>9573</v>
      </c>
      <c r="T258">
        <f t="shared" si="81"/>
        <v>15049</v>
      </c>
      <c r="U258">
        <f t="shared" si="82"/>
        <v>107231</v>
      </c>
      <c r="V258">
        <f t="shared" si="83"/>
        <v>202924</v>
      </c>
      <c r="Z258" s="23">
        <v>56098</v>
      </c>
      <c r="AB258">
        <v>0</v>
      </c>
      <c r="AC258">
        <v>1080</v>
      </c>
      <c r="AD258">
        <v>0</v>
      </c>
      <c r="AE258">
        <v>11462</v>
      </c>
      <c r="AF258">
        <v>0</v>
      </c>
      <c r="AG258">
        <v>128051</v>
      </c>
      <c r="AH258">
        <v>49355</v>
      </c>
      <c r="AI258">
        <v>2760</v>
      </c>
      <c r="AJ258">
        <v>7107</v>
      </c>
      <c r="AK258">
        <v>3109</v>
      </c>
      <c r="AL258">
        <v>443</v>
      </c>
      <c r="AM258">
        <v>0</v>
      </c>
      <c r="AN258">
        <v>7</v>
      </c>
      <c r="AO258">
        <v>1209</v>
      </c>
      <c r="AP258">
        <v>0</v>
      </c>
      <c r="AQ258">
        <v>0</v>
      </c>
      <c r="AR258">
        <v>0</v>
      </c>
      <c r="AS258">
        <v>1851</v>
      </c>
      <c r="AT258">
        <v>0</v>
      </c>
      <c r="AU258">
        <v>0</v>
      </c>
      <c r="AV258">
        <v>0</v>
      </c>
      <c r="AW258">
        <v>0</v>
      </c>
      <c r="AX258">
        <v>-2760</v>
      </c>
      <c r="AY258">
        <v>0</v>
      </c>
      <c r="AZ258">
        <v>0</v>
      </c>
      <c r="BA258">
        <v>9921</v>
      </c>
      <c r="BB258">
        <v>0</v>
      </c>
      <c r="BC258">
        <v>0</v>
      </c>
      <c r="BD258">
        <v>0</v>
      </c>
      <c r="BE258">
        <v>0</v>
      </c>
      <c r="BF258">
        <v>7248</v>
      </c>
      <c r="BG258">
        <v>0</v>
      </c>
      <c r="BH258">
        <v>0</v>
      </c>
      <c r="BI258">
        <v>13</v>
      </c>
      <c r="BJ258">
        <v>15</v>
      </c>
      <c r="BK258">
        <v>652</v>
      </c>
      <c r="BL258">
        <v>2912</v>
      </c>
      <c r="BM258">
        <v>240</v>
      </c>
      <c r="BN258">
        <v>4149</v>
      </c>
      <c r="BO258">
        <v>32299</v>
      </c>
      <c r="BP258">
        <v>23072</v>
      </c>
      <c r="BQ258">
        <v>27208</v>
      </c>
      <c r="BR258">
        <v>10805</v>
      </c>
      <c r="BS258">
        <v>0</v>
      </c>
      <c r="BT258">
        <v>0</v>
      </c>
      <c r="BU258">
        <v>96336</v>
      </c>
      <c r="BV258">
        <v>0</v>
      </c>
      <c r="BW258">
        <v>0</v>
      </c>
      <c r="BX258">
        <v>0</v>
      </c>
      <c r="BY258">
        <v>0</v>
      </c>
      <c r="BZ258">
        <v>0</v>
      </c>
      <c r="CA258">
        <v>116</v>
      </c>
      <c r="CB258">
        <v>0</v>
      </c>
      <c r="CC258">
        <v>0</v>
      </c>
      <c r="CD258">
        <v>0</v>
      </c>
      <c r="CE258">
        <v>0</v>
      </c>
      <c r="CF258">
        <v>14367</v>
      </c>
      <c r="CG258">
        <v>9573</v>
      </c>
      <c r="CH258">
        <v>181</v>
      </c>
      <c r="CI258">
        <v>7665</v>
      </c>
      <c r="CJ258">
        <v>1126</v>
      </c>
      <c r="CK258">
        <v>6077</v>
      </c>
    </row>
    <row r="259" spans="1:89" x14ac:dyDescent="0.35">
      <c r="A259" t="s">
        <v>244</v>
      </c>
      <c r="B259">
        <f t="shared" ref="B259:B322" si="84">SUM(AB259:AD259)</f>
        <v>587</v>
      </c>
      <c r="C259">
        <f t="shared" ref="C259:C322" si="85">AE259</f>
        <v>7801</v>
      </c>
      <c r="D259">
        <f t="shared" ref="D259:D322" si="86">SUM(AF259:AK259)</f>
        <v>84087</v>
      </c>
      <c r="E259">
        <f t="shared" ref="E259:E322" si="87">SUM(AL259:AN259)</f>
        <v>0</v>
      </c>
      <c r="F259">
        <f t="shared" ref="F259:F322" si="88">SUM(AO259:AQ259)</f>
        <v>364</v>
      </c>
      <c r="G259">
        <f t="shared" ref="G259:G322" si="89">SUM(AR259:AS259)</f>
        <v>2966</v>
      </c>
      <c r="H259">
        <f t="shared" ref="H259:H322" si="90">SUM(AT259:AV259)</f>
        <v>34</v>
      </c>
      <c r="I259">
        <f t="shared" ref="I259:I322" si="91">AX259</f>
        <v>3399</v>
      </c>
      <c r="J259">
        <f t="shared" ref="J259:J322" si="92">SUM(AW259,AY259,AZ259)</f>
        <v>9</v>
      </c>
      <c r="K259">
        <f t="shared" ref="K259:K322" si="93">SUM(BA259,BD259:BF259)</f>
        <v>29316</v>
      </c>
      <c r="L259">
        <f t="shared" ref="L259:L322" si="94">SUM(BB259,BC259,BG259,BH259,BI259,BJ259)</f>
        <v>367</v>
      </c>
      <c r="M259">
        <f t="shared" ref="M259:M322" si="95">SUM(BK259:BN259)</f>
        <v>10821</v>
      </c>
      <c r="N259">
        <f t="shared" ref="N259:N322" si="96">SUM(BO259:BQ259)</f>
        <v>63066</v>
      </c>
      <c r="O259">
        <f t="shared" ref="O259:O322" si="97">BR259</f>
        <v>11881</v>
      </c>
      <c r="P259">
        <f t="shared" ref="P259:P322" si="98">SUM(BS259:BY259,CB259)</f>
        <v>44283</v>
      </c>
      <c r="Q259">
        <f t="shared" ref="Q259:Q322" si="99">SUM(BZ259:CA259)</f>
        <v>2</v>
      </c>
      <c r="R259">
        <f t="shared" ref="R259:R322" si="100">SUM(CC259:CF259)</f>
        <v>0</v>
      </c>
      <c r="S259">
        <f t="shared" ref="S259:S322" si="101">CG259</f>
        <v>6402</v>
      </c>
      <c r="T259">
        <f t="shared" ref="T259:T322" si="102">SUM(CH259:CK259)</f>
        <v>14115</v>
      </c>
      <c r="U259">
        <f t="shared" ref="U259:U322" si="103">SUM(SUM(P259:T259),-SUM(F259,G259,H259,K259,L259,M259))</f>
        <v>20934</v>
      </c>
      <c r="V259">
        <f t="shared" ref="V259:V322" si="104">SUM(B259:D259)</f>
        <v>92475</v>
      </c>
      <c r="Z259" s="23">
        <v>47439</v>
      </c>
      <c r="AB259">
        <v>0</v>
      </c>
      <c r="AC259">
        <v>587</v>
      </c>
      <c r="AD259">
        <v>0</v>
      </c>
      <c r="AE259">
        <v>7801</v>
      </c>
      <c r="AF259">
        <v>3</v>
      </c>
      <c r="AG259">
        <v>40627</v>
      </c>
      <c r="AH259">
        <v>35570</v>
      </c>
      <c r="AI259">
        <v>375</v>
      </c>
      <c r="AJ259">
        <v>5136</v>
      </c>
      <c r="AK259">
        <v>2376</v>
      </c>
      <c r="AL259">
        <v>0</v>
      </c>
      <c r="AM259">
        <v>0</v>
      </c>
      <c r="AN259">
        <v>0</v>
      </c>
      <c r="AO259">
        <v>0</v>
      </c>
      <c r="AP259">
        <v>364</v>
      </c>
      <c r="AQ259">
        <v>0</v>
      </c>
      <c r="AR259">
        <v>0</v>
      </c>
      <c r="AS259">
        <v>2966</v>
      </c>
      <c r="AT259">
        <v>0</v>
      </c>
      <c r="AU259">
        <v>0</v>
      </c>
      <c r="AV259">
        <v>34</v>
      </c>
      <c r="AW259">
        <v>0</v>
      </c>
      <c r="AX259">
        <v>3399</v>
      </c>
      <c r="AY259">
        <v>9</v>
      </c>
      <c r="AZ259">
        <v>0</v>
      </c>
      <c r="BA259">
        <v>18024</v>
      </c>
      <c r="BB259">
        <v>0</v>
      </c>
      <c r="BC259">
        <v>0</v>
      </c>
      <c r="BD259">
        <v>0</v>
      </c>
      <c r="BE259">
        <v>0</v>
      </c>
      <c r="BF259">
        <v>11292</v>
      </c>
      <c r="BG259">
        <v>0</v>
      </c>
      <c r="BH259">
        <v>0</v>
      </c>
      <c r="BI259">
        <v>0</v>
      </c>
      <c r="BJ259">
        <v>367</v>
      </c>
      <c r="BK259">
        <v>0</v>
      </c>
      <c r="BL259">
        <v>0</v>
      </c>
      <c r="BM259">
        <v>10366</v>
      </c>
      <c r="BN259">
        <v>455</v>
      </c>
      <c r="BO259">
        <v>14618</v>
      </c>
      <c r="BP259">
        <v>38252</v>
      </c>
      <c r="BQ259">
        <v>10196</v>
      </c>
      <c r="BR259">
        <v>11881</v>
      </c>
      <c r="BS259">
        <v>0</v>
      </c>
      <c r="BT259">
        <v>0</v>
      </c>
      <c r="BU259">
        <v>35000</v>
      </c>
      <c r="BV259">
        <v>0</v>
      </c>
      <c r="BW259">
        <v>9283</v>
      </c>
      <c r="BX259">
        <v>0</v>
      </c>
      <c r="BY259">
        <v>0</v>
      </c>
      <c r="BZ259">
        <v>0</v>
      </c>
      <c r="CA259">
        <v>2</v>
      </c>
      <c r="CB259">
        <v>0</v>
      </c>
      <c r="CC259">
        <v>0</v>
      </c>
      <c r="CD259">
        <v>0</v>
      </c>
      <c r="CE259">
        <v>0</v>
      </c>
      <c r="CF259">
        <v>0</v>
      </c>
      <c r="CG259">
        <v>6402</v>
      </c>
      <c r="CH259">
        <v>0</v>
      </c>
      <c r="CI259">
        <v>3054</v>
      </c>
      <c r="CJ259">
        <v>3684</v>
      </c>
      <c r="CK259">
        <v>7377</v>
      </c>
    </row>
    <row r="260" spans="1:89" x14ac:dyDescent="0.35">
      <c r="A260" t="s">
        <v>245</v>
      </c>
      <c r="B260">
        <f t="shared" si="84"/>
        <v>541</v>
      </c>
      <c r="C260">
        <f t="shared" si="85"/>
        <v>7905</v>
      </c>
      <c r="D260">
        <f t="shared" si="86"/>
        <v>34985</v>
      </c>
      <c r="E260">
        <f t="shared" si="87"/>
        <v>37</v>
      </c>
      <c r="F260">
        <f t="shared" si="88"/>
        <v>0</v>
      </c>
      <c r="G260">
        <f t="shared" si="89"/>
        <v>7163</v>
      </c>
      <c r="H260">
        <f t="shared" si="90"/>
        <v>14900</v>
      </c>
      <c r="I260">
        <f t="shared" si="91"/>
        <v>-4054</v>
      </c>
      <c r="J260">
        <f t="shared" si="92"/>
        <v>0</v>
      </c>
      <c r="K260">
        <f t="shared" si="93"/>
        <v>8128</v>
      </c>
      <c r="L260">
        <f t="shared" si="94"/>
        <v>10</v>
      </c>
      <c r="M260">
        <f t="shared" si="95"/>
        <v>2635</v>
      </c>
      <c r="N260">
        <f t="shared" si="96"/>
        <v>55370</v>
      </c>
      <c r="O260">
        <f t="shared" si="97"/>
        <v>6212</v>
      </c>
      <c r="P260">
        <f t="shared" si="98"/>
        <v>0</v>
      </c>
      <c r="Q260">
        <f t="shared" si="99"/>
        <v>310</v>
      </c>
      <c r="R260">
        <f t="shared" si="100"/>
        <v>0</v>
      </c>
      <c r="S260">
        <f t="shared" si="101"/>
        <v>7009</v>
      </c>
      <c r="T260">
        <f t="shared" si="102"/>
        <v>3346</v>
      </c>
      <c r="U260">
        <f t="shared" si="103"/>
        <v>-22171</v>
      </c>
      <c r="V260">
        <f t="shared" si="104"/>
        <v>43431</v>
      </c>
      <c r="Z260" s="23">
        <v>20061</v>
      </c>
      <c r="AB260">
        <v>0</v>
      </c>
      <c r="AC260">
        <v>0</v>
      </c>
      <c r="AD260">
        <v>541</v>
      </c>
      <c r="AE260">
        <v>7905</v>
      </c>
      <c r="AF260">
        <v>49</v>
      </c>
      <c r="AG260">
        <v>10961</v>
      </c>
      <c r="AH260">
        <v>19285</v>
      </c>
      <c r="AI260">
        <v>0</v>
      </c>
      <c r="AJ260">
        <v>260</v>
      </c>
      <c r="AK260">
        <v>4430</v>
      </c>
      <c r="AL260">
        <v>37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7163</v>
      </c>
      <c r="AT260">
        <v>0</v>
      </c>
      <c r="AU260">
        <v>0</v>
      </c>
      <c r="AV260">
        <v>14900</v>
      </c>
      <c r="AW260">
        <v>0</v>
      </c>
      <c r="AX260">
        <v>-4054</v>
      </c>
      <c r="AY260">
        <v>0</v>
      </c>
      <c r="AZ260">
        <v>0</v>
      </c>
      <c r="BA260">
        <v>7281</v>
      </c>
      <c r="BB260">
        <v>0</v>
      </c>
      <c r="BC260">
        <v>0</v>
      </c>
      <c r="BD260">
        <v>681</v>
      </c>
      <c r="BE260">
        <v>-214</v>
      </c>
      <c r="BF260">
        <v>380</v>
      </c>
      <c r="BG260">
        <v>0</v>
      </c>
      <c r="BH260">
        <v>0</v>
      </c>
      <c r="BI260">
        <v>0</v>
      </c>
      <c r="BJ260">
        <v>10</v>
      </c>
      <c r="BK260">
        <v>0</v>
      </c>
      <c r="BL260">
        <v>0</v>
      </c>
      <c r="BM260">
        <v>2150</v>
      </c>
      <c r="BN260">
        <v>485</v>
      </c>
      <c r="BO260">
        <v>31082</v>
      </c>
      <c r="BP260">
        <v>20913</v>
      </c>
      <c r="BQ260">
        <v>3375</v>
      </c>
      <c r="BR260">
        <v>6212</v>
      </c>
      <c r="BS260">
        <v>0</v>
      </c>
      <c r="BT260">
        <v>0</v>
      </c>
      <c r="BU260">
        <v>0</v>
      </c>
      <c r="BV260">
        <v>0</v>
      </c>
      <c r="BW260">
        <v>0</v>
      </c>
      <c r="BX260">
        <v>0</v>
      </c>
      <c r="BY260">
        <v>0</v>
      </c>
      <c r="BZ260">
        <v>0</v>
      </c>
      <c r="CA260">
        <v>310</v>
      </c>
      <c r="CB260">
        <v>0</v>
      </c>
      <c r="CC260">
        <v>0</v>
      </c>
      <c r="CD260">
        <v>0</v>
      </c>
      <c r="CE260">
        <v>0</v>
      </c>
      <c r="CF260">
        <v>0</v>
      </c>
      <c r="CG260">
        <v>7009</v>
      </c>
      <c r="CH260">
        <v>0</v>
      </c>
      <c r="CI260">
        <v>2900</v>
      </c>
      <c r="CJ260">
        <v>446</v>
      </c>
      <c r="CK260">
        <v>0</v>
      </c>
    </row>
    <row r="261" spans="1:89" x14ac:dyDescent="0.35">
      <c r="A261" t="s">
        <v>246</v>
      </c>
      <c r="B261">
        <f t="shared" si="84"/>
        <v>108</v>
      </c>
      <c r="C261">
        <f t="shared" si="85"/>
        <v>9119</v>
      </c>
      <c r="D261">
        <f t="shared" si="86"/>
        <v>52920</v>
      </c>
      <c r="E261">
        <f t="shared" si="87"/>
        <v>70</v>
      </c>
      <c r="F261">
        <f t="shared" si="88"/>
        <v>17</v>
      </c>
      <c r="G261">
        <f t="shared" si="89"/>
        <v>1678</v>
      </c>
      <c r="H261">
        <f t="shared" si="90"/>
        <v>0</v>
      </c>
      <c r="I261">
        <f t="shared" si="91"/>
        <v>-8303</v>
      </c>
      <c r="J261">
        <f t="shared" si="92"/>
        <v>0</v>
      </c>
      <c r="K261">
        <f t="shared" si="93"/>
        <v>6124</v>
      </c>
      <c r="L261">
        <f t="shared" si="94"/>
        <v>-902</v>
      </c>
      <c r="M261">
        <f t="shared" si="95"/>
        <v>3795</v>
      </c>
      <c r="N261">
        <f t="shared" si="96"/>
        <v>37502</v>
      </c>
      <c r="O261">
        <f t="shared" si="97"/>
        <v>5512</v>
      </c>
      <c r="P261">
        <f t="shared" si="98"/>
        <v>15951</v>
      </c>
      <c r="Q261">
        <f t="shared" si="99"/>
        <v>13</v>
      </c>
      <c r="R261">
        <f t="shared" si="100"/>
        <v>0</v>
      </c>
      <c r="S261">
        <f t="shared" si="101"/>
        <v>2755</v>
      </c>
      <c r="T261">
        <f t="shared" si="102"/>
        <v>2892</v>
      </c>
      <c r="U261">
        <f t="shared" si="103"/>
        <v>10899</v>
      </c>
      <c r="V261">
        <f t="shared" si="104"/>
        <v>62147</v>
      </c>
      <c r="Z261" s="23">
        <v>18010</v>
      </c>
      <c r="AB261">
        <v>0</v>
      </c>
      <c r="AC261">
        <v>108</v>
      </c>
      <c r="AD261">
        <v>0</v>
      </c>
      <c r="AE261">
        <v>9119</v>
      </c>
      <c r="AF261">
        <v>402</v>
      </c>
      <c r="AG261">
        <v>32930</v>
      </c>
      <c r="AH261">
        <v>11326</v>
      </c>
      <c r="AI261">
        <v>213</v>
      </c>
      <c r="AJ261">
        <v>1539</v>
      </c>
      <c r="AK261">
        <v>6510</v>
      </c>
      <c r="AL261">
        <v>70</v>
      </c>
      <c r="AM261">
        <v>0</v>
      </c>
      <c r="AN261">
        <v>0</v>
      </c>
      <c r="AO261">
        <v>0</v>
      </c>
      <c r="AP261">
        <v>0</v>
      </c>
      <c r="AQ261">
        <v>17</v>
      </c>
      <c r="AR261">
        <v>0</v>
      </c>
      <c r="AS261">
        <v>1678</v>
      </c>
      <c r="AT261">
        <v>0</v>
      </c>
      <c r="AU261">
        <v>0</v>
      </c>
      <c r="AV261">
        <v>0</v>
      </c>
      <c r="AW261">
        <v>0</v>
      </c>
      <c r="AX261">
        <v>-8303</v>
      </c>
      <c r="AY261">
        <v>0</v>
      </c>
      <c r="AZ261">
        <v>0</v>
      </c>
      <c r="BA261">
        <v>3677</v>
      </c>
      <c r="BB261">
        <v>0</v>
      </c>
      <c r="BC261">
        <v>0</v>
      </c>
      <c r="BD261">
        <v>1352</v>
      </c>
      <c r="BE261">
        <v>175</v>
      </c>
      <c r="BF261">
        <v>920</v>
      </c>
      <c r="BG261">
        <v>0</v>
      </c>
      <c r="BH261">
        <v>0</v>
      </c>
      <c r="BI261">
        <v>2</v>
      </c>
      <c r="BJ261">
        <v>-904</v>
      </c>
      <c r="BK261">
        <v>0</v>
      </c>
      <c r="BL261">
        <v>0</v>
      </c>
      <c r="BM261">
        <v>1205</v>
      </c>
      <c r="BN261">
        <v>2590</v>
      </c>
      <c r="BO261">
        <v>12549</v>
      </c>
      <c r="BP261">
        <v>22030</v>
      </c>
      <c r="BQ261">
        <v>2923</v>
      </c>
      <c r="BR261">
        <v>5512</v>
      </c>
      <c r="BS261">
        <v>0</v>
      </c>
      <c r="BT261">
        <v>0</v>
      </c>
      <c r="BU261">
        <v>14000</v>
      </c>
      <c r="BV261">
        <v>0</v>
      </c>
      <c r="BW261">
        <v>1951</v>
      </c>
      <c r="BX261">
        <v>0</v>
      </c>
      <c r="BY261">
        <v>0</v>
      </c>
      <c r="BZ261">
        <v>0</v>
      </c>
      <c r="CA261">
        <v>13</v>
      </c>
      <c r="CB261">
        <v>0</v>
      </c>
      <c r="CC261">
        <v>0</v>
      </c>
      <c r="CD261">
        <v>0</v>
      </c>
      <c r="CE261">
        <v>0</v>
      </c>
      <c r="CF261">
        <v>0</v>
      </c>
      <c r="CG261">
        <v>2755</v>
      </c>
      <c r="CH261">
        <v>0</v>
      </c>
      <c r="CI261">
        <v>651</v>
      </c>
      <c r="CJ261">
        <v>117</v>
      </c>
      <c r="CK261">
        <v>2124</v>
      </c>
    </row>
    <row r="262" spans="1:89" x14ac:dyDescent="0.35">
      <c r="A262" t="s">
        <v>247</v>
      </c>
      <c r="B262">
        <f t="shared" si="84"/>
        <v>2739</v>
      </c>
      <c r="C262">
        <f t="shared" si="85"/>
        <v>2779</v>
      </c>
      <c r="D262">
        <f t="shared" si="86"/>
        <v>84341</v>
      </c>
      <c r="E262">
        <f t="shared" si="87"/>
        <v>651</v>
      </c>
      <c r="F262">
        <f t="shared" si="88"/>
        <v>1899</v>
      </c>
      <c r="G262">
        <f t="shared" si="89"/>
        <v>2810</v>
      </c>
      <c r="H262">
        <f t="shared" si="90"/>
        <v>3</v>
      </c>
      <c r="I262">
        <f t="shared" si="91"/>
        <v>54</v>
      </c>
      <c r="J262">
        <f t="shared" si="92"/>
        <v>237</v>
      </c>
      <c r="K262">
        <f t="shared" si="93"/>
        <v>19715</v>
      </c>
      <c r="L262">
        <f t="shared" si="94"/>
        <v>-111</v>
      </c>
      <c r="M262">
        <f t="shared" si="95"/>
        <v>7621</v>
      </c>
      <c r="N262">
        <f t="shared" si="96"/>
        <v>48397</v>
      </c>
      <c r="O262">
        <f t="shared" si="97"/>
        <v>6054</v>
      </c>
      <c r="P262">
        <f t="shared" si="98"/>
        <v>44720</v>
      </c>
      <c r="Q262">
        <f t="shared" si="99"/>
        <v>1</v>
      </c>
      <c r="R262">
        <f t="shared" si="100"/>
        <v>4999</v>
      </c>
      <c r="S262">
        <f t="shared" si="101"/>
        <v>11547</v>
      </c>
      <c r="T262">
        <f t="shared" si="102"/>
        <v>7018</v>
      </c>
      <c r="U262">
        <f t="shared" si="103"/>
        <v>36348</v>
      </c>
      <c r="V262">
        <f t="shared" si="104"/>
        <v>89859</v>
      </c>
      <c r="Z262" s="23">
        <v>32135</v>
      </c>
      <c r="AB262">
        <v>0</v>
      </c>
      <c r="AC262">
        <v>0</v>
      </c>
      <c r="AD262">
        <v>2739</v>
      </c>
      <c r="AE262">
        <v>2779</v>
      </c>
      <c r="AF262">
        <v>325</v>
      </c>
      <c r="AG262">
        <v>30914</v>
      </c>
      <c r="AH262">
        <v>52021</v>
      </c>
      <c r="AI262">
        <v>113</v>
      </c>
      <c r="AJ262">
        <v>192</v>
      </c>
      <c r="AK262">
        <v>776</v>
      </c>
      <c r="AL262">
        <v>651</v>
      </c>
      <c r="AM262">
        <v>0</v>
      </c>
      <c r="AN262">
        <v>0</v>
      </c>
      <c r="AO262">
        <v>0</v>
      </c>
      <c r="AP262">
        <v>1899</v>
      </c>
      <c r="AQ262">
        <v>0</v>
      </c>
      <c r="AR262">
        <v>0</v>
      </c>
      <c r="AS262">
        <v>2810</v>
      </c>
      <c r="AT262">
        <v>0</v>
      </c>
      <c r="AU262">
        <v>0</v>
      </c>
      <c r="AV262">
        <v>3</v>
      </c>
      <c r="AW262">
        <v>237</v>
      </c>
      <c r="AX262">
        <v>54</v>
      </c>
      <c r="AY262">
        <v>0</v>
      </c>
      <c r="AZ262">
        <v>0</v>
      </c>
      <c r="BA262">
        <v>8091</v>
      </c>
      <c r="BB262">
        <v>0</v>
      </c>
      <c r="BC262">
        <v>0</v>
      </c>
      <c r="BD262">
        <v>4603</v>
      </c>
      <c r="BE262">
        <v>0</v>
      </c>
      <c r="BF262">
        <v>7021</v>
      </c>
      <c r="BG262">
        <v>0</v>
      </c>
      <c r="BH262">
        <v>0</v>
      </c>
      <c r="BI262">
        <v>0</v>
      </c>
      <c r="BJ262">
        <v>-111</v>
      </c>
      <c r="BK262">
        <v>0</v>
      </c>
      <c r="BL262">
        <v>0</v>
      </c>
      <c r="BM262">
        <v>4189</v>
      </c>
      <c r="BN262">
        <v>3432</v>
      </c>
      <c r="BO262">
        <v>8000</v>
      </c>
      <c r="BP262">
        <v>32020</v>
      </c>
      <c r="BQ262">
        <v>8377</v>
      </c>
      <c r="BR262">
        <v>6054</v>
      </c>
      <c r="BS262">
        <v>0</v>
      </c>
      <c r="BT262">
        <v>8000</v>
      </c>
      <c r="BU262">
        <v>36720</v>
      </c>
      <c r="BV262">
        <v>0</v>
      </c>
      <c r="BW262">
        <v>0</v>
      </c>
      <c r="BX262">
        <v>0</v>
      </c>
      <c r="BY262">
        <v>0</v>
      </c>
      <c r="BZ262">
        <v>0</v>
      </c>
      <c r="CA262">
        <v>1</v>
      </c>
      <c r="CB262">
        <v>0</v>
      </c>
      <c r="CC262">
        <v>0</v>
      </c>
      <c r="CD262">
        <v>0</v>
      </c>
      <c r="CE262">
        <v>5000</v>
      </c>
      <c r="CF262">
        <v>-1</v>
      </c>
      <c r="CG262">
        <v>11547</v>
      </c>
      <c r="CH262">
        <v>0</v>
      </c>
      <c r="CI262">
        <v>3632</v>
      </c>
      <c r="CJ262">
        <v>1219</v>
      </c>
      <c r="CK262">
        <v>2167</v>
      </c>
    </row>
    <row r="263" spans="1:89" x14ac:dyDescent="0.35">
      <c r="A263" t="s">
        <v>248</v>
      </c>
      <c r="B263">
        <f t="shared" si="84"/>
        <v>0</v>
      </c>
      <c r="C263">
        <f t="shared" si="85"/>
        <v>5166</v>
      </c>
      <c r="D263">
        <f t="shared" si="86"/>
        <v>24150</v>
      </c>
      <c r="E263">
        <f t="shared" si="87"/>
        <v>184</v>
      </c>
      <c r="F263">
        <f t="shared" si="88"/>
        <v>492</v>
      </c>
      <c r="G263">
        <f t="shared" si="89"/>
        <v>525</v>
      </c>
      <c r="H263">
        <f t="shared" si="90"/>
        <v>0</v>
      </c>
      <c r="I263">
        <f t="shared" si="91"/>
        <v>3717</v>
      </c>
      <c r="J263">
        <f t="shared" si="92"/>
        <v>0</v>
      </c>
      <c r="K263">
        <f t="shared" si="93"/>
        <v>33304</v>
      </c>
      <c r="L263">
        <f t="shared" si="94"/>
        <v>13</v>
      </c>
      <c r="M263">
        <f t="shared" si="95"/>
        <v>1296</v>
      </c>
      <c r="N263">
        <f t="shared" si="96"/>
        <v>55034</v>
      </c>
      <c r="O263">
        <f t="shared" si="97"/>
        <v>2510</v>
      </c>
      <c r="P263">
        <f t="shared" si="98"/>
        <v>0</v>
      </c>
      <c r="Q263">
        <f t="shared" si="99"/>
        <v>0</v>
      </c>
      <c r="R263">
        <f t="shared" si="100"/>
        <v>0</v>
      </c>
      <c r="S263">
        <f t="shared" si="101"/>
        <v>3875</v>
      </c>
      <c r="T263">
        <f t="shared" si="102"/>
        <v>7428</v>
      </c>
      <c r="U263">
        <f t="shared" si="103"/>
        <v>-24327</v>
      </c>
      <c r="V263">
        <f t="shared" si="104"/>
        <v>29316</v>
      </c>
      <c r="Z263" s="23">
        <v>17628</v>
      </c>
      <c r="AB263">
        <v>0</v>
      </c>
      <c r="AC263">
        <v>0</v>
      </c>
      <c r="AD263">
        <v>0</v>
      </c>
      <c r="AE263">
        <v>5166</v>
      </c>
      <c r="AF263">
        <v>0</v>
      </c>
      <c r="AG263">
        <v>10859</v>
      </c>
      <c r="AH263">
        <v>11885</v>
      </c>
      <c r="AI263">
        <v>750</v>
      </c>
      <c r="AJ263">
        <v>537</v>
      </c>
      <c r="AK263">
        <v>119</v>
      </c>
      <c r="AL263">
        <v>184</v>
      </c>
      <c r="AM263">
        <v>0</v>
      </c>
      <c r="AN263">
        <v>0</v>
      </c>
      <c r="AO263">
        <v>0</v>
      </c>
      <c r="AP263">
        <v>492</v>
      </c>
      <c r="AQ263">
        <v>0</v>
      </c>
      <c r="AR263">
        <v>0</v>
      </c>
      <c r="AS263">
        <v>525</v>
      </c>
      <c r="AT263">
        <v>0</v>
      </c>
      <c r="AU263">
        <v>0</v>
      </c>
      <c r="AV263">
        <v>0</v>
      </c>
      <c r="AW263">
        <v>0</v>
      </c>
      <c r="AX263">
        <v>3717</v>
      </c>
      <c r="AY263">
        <v>0</v>
      </c>
      <c r="AZ263">
        <v>0</v>
      </c>
      <c r="BA263">
        <v>4469</v>
      </c>
      <c r="BB263">
        <v>0</v>
      </c>
      <c r="BC263">
        <v>0</v>
      </c>
      <c r="BD263">
        <v>27223</v>
      </c>
      <c r="BE263">
        <v>0</v>
      </c>
      <c r="BF263">
        <v>1612</v>
      </c>
      <c r="BG263">
        <v>0</v>
      </c>
      <c r="BH263">
        <v>0</v>
      </c>
      <c r="BI263">
        <v>0</v>
      </c>
      <c r="BJ263">
        <v>13</v>
      </c>
      <c r="BK263">
        <v>0</v>
      </c>
      <c r="BL263">
        <v>620</v>
      </c>
      <c r="BM263">
        <v>0</v>
      </c>
      <c r="BN263">
        <v>676</v>
      </c>
      <c r="BO263">
        <v>13918</v>
      </c>
      <c r="BP263">
        <v>35909</v>
      </c>
      <c r="BQ263">
        <v>5207</v>
      </c>
      <c r="BR263">
        <v>2510</v>
      </c>
      <c r="BS263">
        <v>0</v>
      </c>
      <c r="BT263">
        <v>0</v>
      </c>
      <c r="BU263">
        <v>0</v>
      </c>
      <c r="BV263">
        <v>0</v>
      </c>
      <c r="BW263">
        <v>0</v>
      </c>
      <c r="BX263">
        <v>0</v>
      </c>
      <c r="BY263">
        <v>0</v>
      </c>
      <c r="BZ263">
        <v>0</v>
      </c>
      <c r="CA263">
        <v>0</v>
      </c>
      <c r="CB263">
        <v>0</v>
      </c>
      <c r="CC263">
        <v>0</v>
      </c>
      <c r="CD263">
        <v>0</v>
      </c>
      <c r="CE263">
        <v>0</v>
      </c>
      <c r="CF263">
        <v>0</v>
      </c>
      <c r="CG263">
        <v>3875</v>
      </c>
      <c r="CH263">
        <v>0</v>
      </c>
      <c r="CI263">
        <v>0</v>
      </c>
      <c r="CJ263">
        <v>0</v>
      </c>
      <c r="CK263">
        <v>7428</v>
      </c>
    </row>
    <row r="264" spans="1:89" x14ac:dyDescent="0.35">
      <c r="A264" t="s">
        <v>249</v>
      </c>
      <c r="B264">
        <f t="shared" si="84"/>
        <v>344</v>
      </c>
      <c r="C264">
        <f t="shared" si="85"/>
        <v>6972</v>
      </c>
      <c r="D264">
        <f t="shared" si="86"/>
        <v>39129</v>
      </c>
      <c r="E264">
        <f t="shared" si="87"/>
        <v>117</v>
      </c>
      <c r="F264">
        <f t="shared" si="88"/>
        <v>7474</v>
      </c>
      <c r="G264">
        <f t="shared" si="89"/>
        <v>7649</v>
      </c>
      <c r="H264">
        <f t="shared" si="90"/>
        <v>0</v>
      </c>
      <c r="I264">
        <f t="shared" si="91"/>
        <v>0</v>
      </c>
      <c r="J264">
        <f t="shared" si="92"/>
        <v>4</v>
      </c>
      <c r="K264">
        <f t="shared" si="93"/>
        <v>7070</v>
      </c>
      <c r="L264">
        <f t="shared" si="94"/>
        <v>8201</v>
      </c>
      <c r="M264">
        <f t="shared" si="95"/>
        <v>10112</v>
      </c>
      <c r="N264">
        <f t="shared" si="96"/>
        <v>22133</v>
      </c>
      <c r="O264">
        <f t="shared" si="97"/>
        <v>7729</v>
      </c>
      <c r="P264">
        <f t="shared" si="98"/>
        <v>42671</v>
      </c>
      <c r="Q264">
        <f t="shared" si="99"/>
        <v>0</v>
      </c>
      <c r="R264">
        <f t="shared" si="100"/>
        <v>0</v>
      </c>
      <c r="S264">
        <f t="shared" si="101"/>
        <v>8069</v>
      </c>
      <c r="T264">
        <f t="shared" si="102"/>
        <v>6468</v>
      </c>
      <c r="U264">
        <f t="shared" si="103"/>
        <v>16702</v>
      </c>
      <c r="V264">
        <f t="shared" si="104"/>
        <v>46445</v>
      </c>
      <c r="Z264" s="23">
        <v>22138</v>
      </c>
      <c r="AB264">
        <v>0</v>
      </c>
      <c r="AC264">
        <v>60</v>
      </c>
      <c r="AD264">
        <v>284</v>
      </c>
      <c r="AE264">
        <v>6972</v>
      </c>
      <c r="AF264">
        <v>78</v>
      </c>
      <c r="AG264">
        <v>24493</v>
      </c>
      <c r="AH264">
        <v>12563</v>
      </c>
      <c r="AI264">
        <v>0</v>
      </c>
      <c r="AJ264">
        <v>715</v>
      </c>
      <c r="AK264">
        <v>1280</v>
      </c>
      <c r="AL264">
        <v>117</v>
      </c>
      <c r="AM264">
        <v>0</v>
      </c>
      <c r="AN264">
        <v>0</v>
      </c>
      <c r="AO264">
        <v>7474</v>
      </c>
      <c r="AP264">
        <v>0</v>
      </c>
      <c r="AQ264">
        <v>0</v>
      </c>
      <c r="AR264">
        <v>0</v>
      </c>
      <c r="AS264">
        <v>7649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4</v>
      </c>
      <c r="AZ264">
        <v>0</v>
      </c>
      <c r="BA264">
        <v>4371</v>
      </c>
      <c r="BB264">
        <v>0</v>
      </c>
      <c r="BC264">
        <v>10</v>
      </c>
      <c r="BD264">
        <v>0</v>
      </c>
      <c r="BE264">
        <v>0</v>
      </c>
      <c r="BF264">
        <v>2699</v>
      </c>
      <c r="BG264">
        <v>7684</v>
      </c>
      <c r="BH264">
        <v>0</v>
      </c>
      <c r="BI264">
        <v>0</v>
      </c>
      <c r="BJ264">
        <v>507</v>
      </c>
      <c r="BK264">
        <v>0</v>
      </c>
      <c r="BL264">
        <v>5048</v>
      </c>
      <c r="BM264">
        <v>416</v>
      </c>
      <c r="BN264">
        <v>4648</v>
      </c>
      <c r="BO264">
        <v>3823</v>
      </c>
      <c r="BP264">
        <v>11634</v>
      </c>
      <c r="BQ264">
        <v>6676</v>
      </c>
      <c r="BR264">
        <v>7729</v>
      </c>
      <c r="BS264">
        <v>0</v>
      </c>
      <c r="BT264">
        <v>0</v>
      </c>
      <c r="BU264">
        <v>39514</v>
      </c>
      <c r="BV264">
        <v>3157</v>
      </c>
      <c r="BW264">
        <v>0</v>
      </c>
      <c r="BX264">
        <v>0</v>
      </c>
      <c r="BY264">
        <v>0</v>
      </c>
      <c r="BZ264">
        <v>0</v>
      </c>
      <c r="CA264">
        <v>0</v>
      </c>
      <c r="CB264">
        <v>0</v>
      </c>
      <c r="CC264">
        <v>0</v>
      </c>
      <c r="CD264">
        <v>0</v>
      </c>
      <c r="CE264">
        <v>0</v>
      </c>
      <c r="CF264">
        <v>0</v>
      </c>
      <c r="CG264">
        <v>8069</v>
      </c>
      <c r="CH264">
        <v>0</v>
      </c>
      <c r="CI264">
        <v>1975</v>
      </c>
      <c r="CJ264">
        <v>177</v>
      </c>
      <c r="CK264">
        <v>4316</v>
      </c>
    </row>
    <row r="265" spans="1:89" x14ac:dyDescent="0.35">
      <c r="A265" t="s">
        <v>250</v>
      </c>
      <c r="B265">
        <f t="shared" si="84"/>
        <v>0</v>
      </c>
      <c r="C265">
        <f t="shared" si="85"/>
        <v>6702</v>
      </c>
      <c r="D265">
        <f t="shared" si="86"/>
        <v>43053</v>
      </c>
      <c r="E265">
        <f t="shared" si="87"/>
        <v>135</v>
      </c>
      <c r="F265">
        <f t="shared" si="88"/>
        <v>0</v>
      </c>
      <c r="G265">
        <f t="shared" si="89"/>
        <v>4201</v>
      </c>
      <c r="H265">
        <f t="shared" si="90"/>
        <v>0</v>
      </c>
      <c r="I265">
        <f t="shared" si="91"/>
        <v>-8527</v>
      </c>
      <c r="J265">
        <f t="shared" si="92"/>
        <v>5</v>
      </c>
      <c r="K265">
        <f t="shared" si="93"/>
        <v>10014</v>
      </c>
      <c r="L265">
        <f t="shared" si="94"/>
        <v>11759</v>
      </c>
      <c r="M265">
        <f t="shared" si="95"/>
        <v>193</v>
      </c>
      <c r="N265">
        <f t="shared" si="96"/>
        <v>32029</v>
      </c>
      <c r="O265">
        <f t="shared" si="97"/>
        <v>19929</v>
      </c>
      <c r="P265">
        <f t="shared" si="98"/>
        <v>5000</v>
      </c>
      <c r="Q265">
        <f t="shared" si="99"/>
        <v>157</v>
      </c>
      <c r="R265">
        <f t="shared" si="100"/>
        <v>5808</v>
      </c>
      <c r="S265">
        <f t="shared" si="101"/>
        <v>41</v>
      </c>
      <c r="T265">
        <f t="shared" si="102"/>
        <v>4570</v>
      </c>
      <c r="U265">
        <f t="shared" si="103"/>
        <v>-10591</v>
      </c>
      <c r="V265">
        <f t="shared" si="104"/>
        <v>49755</v>
      </c>
      <c r="Z265" s="23">
        <v>24610</v>
      </c>
      <c r="AB265">
        <v>0</v>
      </c>
      <c r="AC265">
        <v>0</v>
      </c>
      <c r="AD265">
        <v>0</v>
      </c>
      <c r="AE265">
        <v>6702</v>
      </c>
      <c r="AF265">
        <v>0</v>
      </c>
      <c r="AG265">
        <v>18172</v>
      </c>
      <c r="AH265">
        <v>20657</v>
      </c>
      <c r="AI265">
        <v>557</v>
      </c>
      <c r="AJ265">
        <v>235</v>
      </c>
      <c r="AK265">
        <v>3432</v>
      </c>
      <c r="AL265">
        <v>135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4201</v>
      </c>
      <c r="AT265">
        <v>0</v>
      </c>
      <c r="AU265">
        <v>0</v>
      </c>
      <c r="AV265">
        <v>0</v>
      </c>
      <c r="AW265">
        <v>5</v>
      </c>
      <c r="AX265">
        <v>-8527</v>
      </c>
      <c r="AY265">
        <v>0</v>
      </c>
      <c r="AZ265">
        <v>0</v>
      </c>
      <c r="BA265">
        <v>-255</v>
      </c>
      <c r="BB265">
        <v>0</v>
      </c>
      <c r="BC265">
        <v>0</v>
      </c>
      <c r="BD265">
        <v>0</v>
      </c>
      <c r="BE265">
        <v>0</v>
      </c>
      <c r="BF265">
        <v>10269</v>
      </c>
      <c r="BG265">
        <v>0</v>
      </c>
      <c r="BH265">
        <v>0</v>
      </c>
      <c r="BI265">
        <v>0</v>
      </c>
      <c r="BJ265">
        <v>11759</v>
      </c>
      <c r="BK265">
        <v>0</v>
      </c>
      <c r="BL265">
        <v>0</v>
      </c>
      <c r="BM265">
        <v>0</v>
      </c>
      <c r="BN265">
        <v>193</v>
      </c>
      <c r="BO265">
        <v>11286</v>
      </c>
      <c r="BP265">
        <v>20743</v>
      </c>
      <c r="BQ265">
        <v>0</v>
      </c>
      <c r="BR265">
        <v>19929</v>
      </c>
      <c r="BS265">
        <v>0</v>
      </c>
      <c r="BT265">
        <v>0</v>
      </c>
      <c r="BU265">
        <v>5000</v>
      </c>
      <c r="BV265">
        <v>0</v>
      </c>
      <c r="BW265">
        <v>0</v>
      </c>
      <c r="BX265">
        <v>0</v>
      </c>
      <c r="BY265">
        <v>0</v>
      </c>
      <c r="BZ265">
        <v>0</v>
      </c>
      <c r="CA265">
        <v>157</v>
      </c>
      <c r="CB265">
        <v>0</v>
      </c>
      <c r="CC265">
        <v>0</v>
      </c>
      <c r="CD265">
        <v>0</v>
      </c>
      <c r="CE265">
        <v>0</v>
      </c>
      <c r="CF265">
        <v>5808</v>
      </c>
      <c r="CG265">
        <v>41</v>
      </c>
      <c r="CH265">
        <v>0</v>
      </c>
      <c r="CI265">
        <v>0</v>
      </c>
      <c r="CJ265">
        <v>4513</v>
      </c>
      <c r="CK265">
        <v>57</v>
      </c>
    </row>
    <row r="266" spans="1:89" x14ac:dyDescent="0.35">
      <c r="A266" t="s">
        <v>251</v>
      </c>
      <c r="B266">
        <f t="shared" si="84"/>
        <v>273</v>
      </c>
      <c r="C266">
        <f t="shared" si="85"/>
        <v>4518</v>
      </c>
      <c r="D266">
        <f t="shared" si="86"/>
        <v>105229</v>
      </c>
      <c r="E266">
        <f t="shared" si="87"/>
        <v>1246</v>
      </c>
      <c r="F266">
        <f t="shared" si="88"/>
        <v>6220</v>
      </c>
      <c r="G266">
        <f t="shared" si="89"/>
        <v>2874</v>
      </c>
      <c r="H266">
        <f t="shared" si="90"/>
        <v>0</v>
      </c>
      <c r="I266">
        <f t="shared" si="91"/>
        <v>4431</v>
      </c>
      <c r="J266">
        <f t="shared" si="92"/>
        <v>102</v>
      </c>
      <c r="K266">
        <f t="shared" si="93"/>
        <v>13896</v>
      </c>
      <c r="L266">
        <f t="shared" si="94"/>
        <v>1008</v>
      </c>
      <c r="M266">
        <f t="shared" si="95"/>
        <v>5813</v>
      </c>
      <c r="N266">
        <f t="shared" si="96"/>
        <v>51553</v>
      </c>
      <c r="O266">
        <f t="shared" si="97"/>
        <v>16190</v>
      </c>
      <c r="P266">
        <f t="shared" si="98"/>
        <v>60460</v>
      </c>
      <c r="Q266">
        <f t="shared" si="99"/>
        <v>1010</v>
      </c>
      <c r="R266">
        <f t="shared" si="100"/>
        <v>1178</v>
      </c>
      <c r="S266">
        <f t="shared" si="101"/>
        <v>7950</v>
      </c>
      <c r="T266">
        <f t="shared" si="102"/>
        <v>7268</v>
      </c>
      <c r="U266">
        <f t="shared" si="103"/>
        <v>48055</v>
      </c>
      <c r="V266">
        <f t="shared" si="104"/>
        <v>110020</v>
      </c>
      <c r="Z266" s="23">
        <v>45376</v>
      </c>
      <c r="AB266">
        <v>0</v>
      </c>
      <c r="AC266">
        <v>273</v>
      </c>
      <c r="AD266">
        <v>0</v>
      </c>
      <c r="AE266">
        <v>4518</v>
      </c>
      <c r="AF266">
        <v>350</v>
      </c>
      <c r="AG266">
        <v>42371</v>
      </c>
      <c r="AH266">
        <v>53442</v>
      </c>
      <c r="AI266">
        <v>335</v>
      </c>
      <c r="AJ266">
        <v>2161</v>
      </c>
      <c r="AK266">
        <v>6570</v>
      </c>
      <c r="AL266">
        <v>1246</v>
      </c>
      <c r="AM266">
        <v>0</v>
      </c>
      <c r="AN266">
        <v>0</v>
      </c>
      <c r="AO266">
        <v>4193</v>
      </c>
      <c r="AP266">
        <v>2027</v>
      </c>
      <c r="AQ266">
        <v>0</v>
      </c>
      <c r="AR266">
        <v>0</v>
      </c>
      <c r="AS266">
        <v>2874</v>
      </c>
      <c r="AT266">
        <v>0</v>
      </c>
      <c r="AU266">
        <v>0</v>
      </c>
      <c r="AV266">
        <v>0</v>
      </c>
      <c r="AW266">
        <v>0</v>
      </c>
      <c r="AX266">
        <v>4431</v>
      </c>
      <c r="AY266">
        <v>102</v>
      </c>
      <c r="AZ266">
        <v>0</v>
      </c>
      <c r="BA266">
        <v>10544</v>
      </c>
      <c r="BB266">
        <v>0</v>
      </c>
      <c r="BC266">
        <v>0</v>
      </c>
      <c r="BD266">
        <v>0</v>
      </c>
      <c r="BE266">
        <v>0</v>
      </c>
      <c r="BF266">
        <v>3352</v>
      </c>
      <c r="BG266">
        <v>0</v>
      </c>
      <c r="BH266">
        <v>0</v>
      </c>
      <c r="BI266">
        <v>0</v>
      </c>
      <c r="BJ266">
        <v>1008</v>
      </c>
      <c r="BK266">
        <v>0</v>
      </c>
      <c r="BL266">
        <v>2261</v>
      </c>
      <c r="BM266">
        <v>274</v>
      </c>
      <c r="BN266">
        <v>3278</v>
      </c>
      <c r="BO266">
        <v>33867</v>
      </c>
      <c r="BP266">
        <v>14022</v>
      </c>
      <c r="BQ266">
        <v>3664</v>
      </c>
      <c r="BR266">
        <v>16190</v>
      </c>
      <c r="BS266">
        <v>0</v>
      </c>
      <c r="BT266">
        <v>0</v>
      </c>
      <c r="BU266">
        <v>60460</v>
      </c>
      <c r="BV266">
        <v>0</v>
      </c>
      <c r="BW266">
        <v>0</v>
      </c>
      <c r="BX266">
        <v>0</v>
      </c>
      <c r="BY266">
        <v>0</v>
      </c>
      <c r="BZ266">
        <v>0</v>
      </c>
      <c r="CA266">
        <v>1010</v>
      </c>
      <c r="CB266">
        <v>0</v>
      </c>
      <c r="CC266">
        <v>0</v>
      </c>
      <c r="CD266">
        <v>0</v>
      </c>
      <c r="CE266">
        <v>0</v>
      </c>
      <c r="CF266">
        <v>1178</v>
      </c>
      <c r="CG266">
        <v>7950</v>
      </c>
      <c r="CH266">
        <v>0</v>
      </c>
      <c r="CI266">
        <v>3837</v>
      </c>
      <c r="CJ266">
        <v>689</v>
      </c>
      <c r="CK266">
        <v>2742</v>
      </c>
    </row>
    <row r="267" spans="1:89" x14ac:dyDescent="0.35">
      <c r="A267" t="s">
        <v>482</v>
      </c>
      <c r="B267">
        <f t="shared" si="84"/>
        <v>7</v>
      </c>
      <c r="C267">
        <f t="shared" si="85"/>
        <v>4769</v>
      </c>
      <c r="D267">
        <f t="shared" si="86"/>
        <v>85727</v>
      </c>
      <c r="E267">
        <f t="shared" si="87"/>
        <v>668</v>
      </c>
      <c r="F267">
        <f t="shared" si="88"/>
        <v>2421</v>
      </c>
      <c r="G267">
        <f t="shared" si="89"/>
        <v>2477</v>
      </c>
      <c r="H267">
        <f t="shared" si="90"/>
        <v>0</v>
      </c>
      <c r="I267">
        <f t="shared" si="91"/>
        <v>1493</v>
      </c>
      <c r="J267">
        <f t="shared" si="92"/>
        <v>0</v>
      </c>
      <c r="K267">
        <f t="shared" si="93"/>
        <v>7052</v>
      </c>
      <c r="L267">
        <f t="shared" si="94"/>
        <v>142</v>
      </c>
      <c r="M267">
        <f t="shared" si="95"/>
        <v>1067</v>
      </c>
      <c r="N267">
        <f t="shared" si="96"/>
        <v>30315</v>
      </c>
      <c r="O267">
        <f t="shared" si="97"/>
        <v>5370</v>
      </c>
      <c r="P267">
        <f t="shared" si="98"/>
        <v>59234</v>
      </c>
      <c r="Q267">
        <f t="shared" si="99"/>
        <v>45</v>
      </c>
      <c r="R267">
        <f t="shared" si="100"/>
        <v>-3353</v>
      </c>
      <c r="S267">
        <f t="shared" si="101"/>
        <v>6082</v>
      </c>
      <c r="T267">
        <f t="shared" si="102"/>
        <v>8130</v>
      </c>
      <c r="U267">
        <f t="shared" si="103"/>
        <v>56979</v>
      </c>
      <c r="V267">
        <f t="shared" si="104"/>
        <v>90503</v>
      </c>
      <c r="Z267" s="23">
        <v>24772</v>
      </c>
      <c r="AB267">
        <v>0</v>
      </c>
      <c r="AC267">
        <v>0</v>
      </c>
      <c r="AD267">
        <v>7</v>
      </c>
      <c r="AE267">
        <v>4769</v>
      </c>
      <c r="AF267">
        <v>56</v>
      </c>
      <c r="AG267">
        <v>23328</v>
      </c>
      <c r="AH267">
        <v>56037</v>
      </c>
      <c r="AI267">
        <v>29</v>
      </c>
      <c r="AJ267">
        <v>5436</v>
      </c>
      <c r="AK267">
        <v>841</v>
      </c>
      <c r="AL267">
        <v>668</v>
      </c>
      <c r="AM267">
        <v>0</v>
      </c>
      <c r="AN267">
        <v>0</v>
      </c>
      <c r="AO267">
        <v>2421</v>
      </c>
      <c r="AP267">
        <v>0</v>
      </c>
      <c r="AQ267">
        <v>0</v>
      </c>
      <c r="AR267">
        <v>0</v>
      </c>
      <c r="AS267">
        <v>2477</v>
      </c>
      <c r="AT267">
        <v>0</v>
      </c>
      <c r="AU267">
        <v>0</v>
      </c>
      <c r="AV267">
        <v>0</v>
      </c>
      <c r="AW267">
        <v>0</v>
      </c>
      <c r="AX267">
        <v>1493</v>
      </c>
      <c r="AY267">
        <v>0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82</v>
      </c>
      <c r="BF267">
        <v>6970</v>
      </c>
      <c r="BG267">
        <v>0</v>
      </c>
      <c r="BH267">
        <v>0</v>
      </c>
      <c r="BI267">
        <v>0</v>
      </c>
      <c r="BJ267">
        <v>142</v>
      </c>
      <c r="BK267">
        <v>0</v>
      </c>
      <c r="BL267">
        <v>0</v>
      </c>
      <c r="BM267">
        <v>0</v>
      </c>
      <c r="BN267">
        <v>1067</v>
      </c>
      <c r="BO267">
        <v>20872</v>
      </c>
      <c r="BP267">
        <v>9443</v>
      </c>
      <c r="BQ267">
        <v>0</v>
      </c>
      <c r="BR267">
        <v>5370</v>
      </c>
      <c r="BS267">
        <v>0</v>
      </c>
      <c r="BT267">
        <v>0</v>
      </c>
      <c r="BU267">
        <v>59234</v>
      </c>
      <c r="BV267">
        <v>0</v>
      </c>
      <c r="BW267">
        <v>0</v>
      </c>
      <c r="BX267">
        <v>0</v>
      </c>
      <c r="BY267">
        <v>0</v>
      </c>
      <c r="BZ267">
        <v>30</v>
      </c>
      <c r="CA267">
        <v>15</v>
      </c>
      <c r="CB267">
        <v>0</v>
      </c>
      <c r="CC267">
        <v>0</v>
      </c>
      <c r="CD267">
        <v>0</v>
      </c>
      <c r="CE267">
        <v>0</v>
      </c>
      <c r="CF267">
        <v>-3353</v>
      </c>
      <c r="CG267">
        <v>6082</v>
      </c>
      <c r="CH267">
        <v>0</v>
      </c>
      <c r="CI267">
        <v>0</v>
      </c>
      <c r="CJ267">
        <v>0</v>
      </c>
      <c r="CK267">
        <v>8130</v>
      </c>
    </row>
    <row r="268" spans="1:89" x14ac:dyDescent="0.35">
      <c r="A268" t="s">
        <v>252</v>
      </c>
      <c r="B268">
        <f t="shared" si="84"/>
        <v>0</v>
      </c>
      <c r="C268">
        <f t="shared" si="85"/>
        <v>6910</v>
      </c>
      <c r="D268">
        <f t="shared" si="86"/>
        <v>169793</v>
      </c>
      <c r="E268">
        <f t="shared" si="87"/>
        <v>127</v>
      </c>
      <c r="F268">
        <f t="shared" si="88"/>
        <v>633</v>
      </c>
      <c r="G268">
        <f t="shared" si="89"/>
        <v>181</v>
      </c>
      <c r="H268">
        <f t="shared" si="90"/>
        <v>0</v>
      </c>
      <c r="I268">
        <f t="shared" si="91"/>
        <v>1035</v>
      </c>
      <c r="J268">
        <f t="shared" si="92"/>
        <v>0</v>
      </c>
      <c r="K268">
        <f t="shared" si="93"/>
        <v>22787</v>
      </c>
      <c r="L268">
        <f t="shared" si="94"/>
        <v>14653</v>
      </c>
      <c r="M268">
        <f t="shared" si="95"/>
        <v>8267</v>
      </c>
      <c r="N268">
        <f t="shared" si="96"/>
        <v>46770</v>
      </c>
      <c r="O268">
        <f t="shared" si="97"/>
        <v>28324</v>
      </c>
      <c r="P268">
        <f t="shared" si="98"/>
        <v>123093</v>
      </c>
      <c r="Q268">
        <f t="shared" si="99"/>
        <v>39</v>
      </c>
      <c r="R268">
        <f t="shared" si="100"/>
        <v>0</v>
      </c>
      <c r="S268">
        <f t="shared" si="101"/>
        <v>15184</v>
      </c>
      <c r="T268">
        <f t="shared" si="102"/>
        <v>10971</v>
      </c>
      <c r="U268">
        <f t="shared" si="103"/>
        <v>102766</v>
      </c>
      <c r="V268">
        <f t="shared" si="104"/>
        <v>176703</v>
      </c>
      <c r="Z268" s="23">
        <v>65771</v>
      </c>
      <c r="AB268">
        <v>0</v>
      </c>
      <c r="AC268">
        <v>0</v>
      </c>
      <c r="AD268">
        <v>0</v>
      </c>
      <c r="AE268">
        <v>6910</v>
      </c>
      <c r="AF268">
        <v>37</v>
      </c>
      <c r="AG268">
        <v>74689</v>
      </c>
      <c r="AH268">
        <v>75174</v>
      </c>
      <c r="AI268">
        <v>282</v>
      </c>
      <c r="AJ268">
        <v>11128</v>
      </c>
      <c r="AK268">
        <v>8483</v>
      </c>
      <c r="AL268">
        <v>127</v>
      </c>
      <c r="AM268">
        <v>0</v>
      </c>
      <c r="AN268">
        <v>0</v>
      </c>
      <c r="AO268">
        <v>630</v>
      </c>
      <c r="AP268">
        <v>0</v>
      </c>
      <c r="AQ268">
        <v>3</v>
      </c>
      <c r="AR268">
        <v>0</v>
      </c>
      <c r="AS268">
        <v>181</v>
      </c>
      <c r="AT268">
        <v>0</v>
      </c>
      <c r="AU268">
        <v>0</v>
      </c>
      <c r="AV268">
        <v>0</v>
      </c>
      <c r="AW268">
        <v>0</v>
      </c>
      <c r="AX268">
        <v>1035</v>
      </c>
      <c r="AY268">
        <v>0</v>
      </c>
      <c r="AZ268">
        <v>0</v>
      </c>
      <c r="BA268">
        <v>14582</v>
      </c>
      <c r="BB268">
        <v>0</v>
      </c>
      <c r="BC268">
        <v>0</v>
      </c>
      <c r="BD268">
        <v>0</v>
      </c>
      <c r="BE268">
        <v>1340</v>
      </c>
      <c r="BF268">
        <v>6865</v>
      </c>
      <c r="BG268">
        <v>17975</v>
      </c>
      <c r="BH268">
        <v>0</v>
      </c>
      <c r="BI268">
        <v>0</v>
      </c>
      <c r="BJ268">
        <v>-3322</v>
      </c>
      <c r="BK268">
        <v>0</v>
      </c>
      <c r="BL268">
        <v>0</v>
      </c>
      <c r="BM268">
        <v>0</v>
      </c>
      <c r="BN268">
        <v>8267</v>
      </c>
      <c r="BO268">
        <v>14383</v>
      </c>
      <c r="BP268">
        <v>28039</v>
      </c>
      <c r="BQ268">
        <v>4348</v>
      </c>
      <c r="BR268">
        <v>28324</v>
      </c>
      <c r="BS268">
        <v>0</v>
      </c>
      <c r="BT268">
        <v>0</v>
      </c>
      <c r="BU268">
        <v>123093</v>
      </c>
      <c r="BV268">
        <v>0</v>
      </c>
      <c r="BW268">
        <v>0</v>
      </c>
      <c r="BX268">
        <v>0</v>
      </c>
      <c r="BY268">
        <v>0</v>
      </c>
      <c r="BZ268">
        <v>0</v>
      </c>
      <c r="CA268">
        <v>39</v>
      </c>
      <c r="CB268">
        <v>0</v>
      </c>
      <c r="CC268">
        <v>0</v>
      </c>
      <c r="CD268">
        <v>0</v>
      </c>
      <c r="CE268">
        <v>0</v>
      </c>
      <c r="CF268">
        <v>0</v>
      </c>
      <c r="CG268">
        <v>15184</v>
      </c>
      <c r="CH268">
        <v>0</v>
      </c>
      <c r="CI268">
        <v>3483</v>
      </c>
      <c r="CJ268">
        <v>366</v>
      </c>
      <c r="CK268">
        <v>7122</v>
      </c>
    </row>
    <row r="269" spans="1:89" x14ac:dyDescent="0.35">
      <c r="A269" t="s">
        <v>253</v>
      </c>
      <c r="B269">
        <f t="shared" si="84"/>
        <v>2505</v>
      </c>
      <c r="C269">
        <f t="shared" si="85"/>
        <v>18967</v>
      </c>
      <c r="D269">
        <f t="shared" si="86"/>
        <v>198363</v>
      </c>
      <c r="E269">
        <f t="shared" si="87"/>
        <v>1456</v>
      </c>
      <c r="F269">
        <f t="shared" si="88"/>
        <v>22382</v>
      </c>
      <c r="G269">
        <f t="shared" si="89"/>
        <v>3193</v>
      </c>
      <c r="H269">
        <f t="shared" si="90"/>
        <v>0</v>
      </c>
      <c r="I269">
        <f t="shared" si="91"/>
        <v>5579</v>
      </c>
      <c r="J269">
        <f t="shared" si="92"/>
        <v>49</v>
      </c>
      <c r="K269">
        <f t="shared" si="93"/>
        <v>19956</v>
      </c>
      <c r="L269">
        <f t="shared" si="94"/>
        <v>7146</v>
      </c>
      <c r="M269">
        <f t="shared" si="95"/>
        <v>12133</v>
      </c>
      <c r="N269">
        <f t="shared" si="96"/>
        <v>71809</v>
      </c>
      <c r="O269">
        <f t="shared" si="97"/>
        <v>25463</v>
      </c>
      <c r="P269">
        <f t="shared" si="98"/>
        <v>142483</v>
      </c>
      <c r="Q269">
        <f t="shared" si="99"/>
        <v>0</v>
      </c>
      <c r="R269">
        <f t="shared" si="100"/>
        <v>12028</v>
      </c>
      <c r="S269">
        <f t="shared" si="101"/>
        <v>16690</v>
      </c>
      <c r="T269">
        <f t="shared" si="102"/>
        <v>23256</v>
      </c>
      <c r="U269">
        <f t="shared" si="103"/>
        <v>129647</v>
      </c>
      <c r="V269">
        <f t="shared" si="104"/>
        <v>219835</v>
      </c>
      <c r="Z269" s="23">
        <v>90883</v>
      </c>
      <c r="AB269">
        <v>0</v>
      </c>
      <c r="AC269">
        <v>1044</v>
      </c>
      <c r="AD269">
        <v>1461</v>
      </c>
      <c r="AE269">
        <v>18967</v>
      </c>
      <c r="AF269">
        <v>466</v>
      </c>
      <c r="AG269">
        <v>148087</v>
      </c>
      <c r="AH269">
        <v>38923</v>
      </c>
      <c r="AI269">
        <v>1902</v>
      </c>
      <c r="AJ269">
        <v>5309</v>
      </c>
      <c r="AK269">
        <v>3676</v>
      </c>
      <c r="AL269">
        <v>1456</v>
      </c>
      <c r="AM269">
        <v>0</v>
      </c>
      <c r="AN269">
        <v>0</v>
      </c>
      <c r="AO269">
        <v>15673</v>
      </c>
      <c r="AP269">
        <v>0</v>
      </c>
      <c r="AQ269">
        <v>6709</v>
      </c>
      <c r="AR269">
        <v>0</v>
      </c>
      <c r="AS269">
        <v>3193</v>
      </c>
      <c r="AT269">
        <v>0</v>
      </c>
      <c r="AU269">
        <v>0</v>
      </c>
      <c r="AV269">
        <v>0</v>
      </c>
      <c r="AW269">
        <v>0</v>
      </c>
      <c r="AX269">
        <v>5579</v>
      </c>
      <c r="AY269">
        <v>49</v>
      </c>
      <c r="AZ269">
        <v>0</v>
      </c>
      <c r="BA269">
        <v>0</v>
      </c>
      <c r="BB269">
        <v>0</v>
      </c>
      <c r="BC269">
        <v>0</v>
      </c>
      <c r="BD269">
        <v>0</v>
      </c>
      <c r="BE269">
        <v>0</v>
      </c>
      <c r="BF269">
        <v>19956</v>
      </c>
      <c r="BG269">
        <v>0</v>
      </c>
      <c r="BH269">
        <v>0</v>
      </c>
      <c r="BI269">
        <v>2532</v>
      </c>
      <c r="BJ269">
        <v>4614</v>
      </c>
      <c r="BK269">
        <v>0</v>
      </c>
      <c r="BL269">
        <v>0</v>
      </c>
      <c r="BM269">
        <v>3352</v>
      </c>
      <c r="BN269">
        <v>8781</v>
      </c>
      <c r="BO269">
        <v>18909</v>
      </c>
      <c r="BP269">
        <v>42241</v>
      </c>
      <c r="BQ269">
        <v>10659</v>
      </c>
      <c r="BR269">
        <v>25463</v>
      </c>
      <c r="BS269">
        <v>0</v>
      </c>
      <c r="BT269">
        <v>0</v>
      </c>
      <c r="BU269">
        <v>142483</v>
      </c>
      <c r="BV269">
        <v>0</v>
      </c>
      <c r="BW269">
        <v>0</v>
      </c>
      <c r="BX269">
        <v>0</v>
      </c>
      <c r="BY269">
        <v>0</v>
      </c>
      <c r="BZ269">
        <v>0</v>
      </c>
      <c r="CA269">
        <v>0</v>
      </c>
      <c r="CB269">
        <v>0</v>
      </c>
      <c r="CC269">
        <v>0</v>
      </c>
      <c r="CD269">
        <v>0</v>
      </c>
      <c r="CE269">
        <v>10000</v>
      </c>
      <c r="CF269">
        <v>2028</v>
      </c>
      <c r="CG269">
        <v>16690</v>
      </c>
      <c r="CH269">
        <v>0</v>
      </c>
      <c r="CI269">
        <v>0</v>
      </c>
      <c r="CJ269">
        <v>0</v>
      </c>
      <c r="CK269">
        <v>23256</v>
      </c>
    </row>
    <row r="270" spans="1:89" x14ac:dyDescent="0.35">
      <c r="A270" t="s">
        <v>254</v>
      </c>
      <c r="B270">
        <f t="shared" si="84"/>
        <v>3052</v>
      </c>
      <c r="C270">
        <f t="shared" si="85"/>
        <v>8191</v>
      </c>
      <c r="D270">
        <f t="shared" si="86"/>
        <v>188833</v>
      </c>
      <c r="E270">
        <f t="shared" si="87"/>
        <v>0</v>
      </c>
      <c r="F270">
        <f t="shared" si="88"/>
        <v>0</v>
      </c>
      <c r="G270">
        <f t="shared" si="89"/>
        <v>1400</v>
      </c>
      <c r="H270">
        <f t="shared" si="90"/>
        <v>6723</v>
      </c>
      <c r="I270">
        <f t="shared" si="91"/>
        <v>6551</v>
      </c>
      <c r="J270">
        <f t="shared" si="92"/>
        <v>0</v>
      </c>
      <c r="K270">
        <f t="shared" si="93"/>
        <v>26964</v>
      </c>
      <c r="L270">
        <f t="shared" si="94"/>
        <v>6850</v>
      </c>
      <c r="M270">
        <f t="shared" si="95"/>
        <v>10595</v>
      </c>
      <c r="N270">
        <f t="shared" si="96"/>
        <v>89979</v>
      </c>
      <c r="O270">
        <f t="shared" si="97"/>
        <v>14805</v>
      </c>
      <c r="P270">
        <f t="shared" si="98"/>
        <v>123058</v>
      </c>
      <c r="Q270">
        <f t="shared" si="99"/>
        <v>0</v>
      </c>
      <c r="R270">
        <f t="shared" si="100"/>
        <v>444</v>
      </c>
      <c r="S270">
        <f t="shared" si="101"/>
        <v>12197</v>
      </c>
      <c r="T270">
        <f t="shared" si="102"/>
        <v>18676</v>
      </c>
      <c r="U270">
        <f t="shared" si="103"/>
        <v>101843</v>
      </c>
      <c r="V270">
        <f t="shared" si="104"/>
        <v>200076</v>
      </c>
      <c r="Z270" s="23">
        <v>54993</v>
      </c>
      <c r="AB270">
        <v>0</v>
      </c>
      <c r="AC270">
        <v>225</v>
      </c>
      <c r="AD270">
        <v>2827</v>
      </c>
      <c r="AE270">
        <v>8191</v>
      </c>
      <c r="AF270">
        <v>462</v>
      </c>
      <c r="AG270">
        <v>78658</v>
      </c>
      <c r="AH270">
        <v>98980</v>
      </c>
      <c r="AI270">
        <v>4691</v>
      </c>
      <c r="AJ270">
        <v>2953</v>
      </c>
      <c r="AK270">
        <v>3089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1400</v>
      </c>
      <c r="AT270">
        <v>0</v>
      </c>
      <c r="AU270">
        <v>0</v>
      </c>
      <c r="AV270">
        <v>6723</v>
      </c>
      <c r="AW270">
        <v>0</v>
      </c>
      <c r="AX270">
        <v>6551</v>
      </c>
      <c r="AY270">
        <v>0</v>
      </c>
      <c r="AZ270">
        <v>0</v>
      </c>
      <c r="BA270">
        <v>9751</v>
      </c>
      <c r="BB270">
        <v>0</v>
      </c>
      <c r="BC270">
        <v>0</v>
      </c>
      <c r="BD270">
        <v>17213</v>
      </c>
      <c r="BE270">
        <v>0</v>
      </c>
      <c r="BF270">
        <v>0</v>
      </c>
      <c r="BG270">
        <v>0</v>
      </c>
      <c r="BH270">
        <v>0</v>
      </c>
      <c r="BI270">
        <v>6686</v>
      </c>
      <c r="BJ270">
        <v>164</v>
      </c>
      <c r="BK270">
        <v>0</v>
      </c>
      <c r="BL270">
        <v>5161</v>
      </c>
      <c r="BM270">
        <v>0</v>
      </c>
      <c r="BN270">
        <v>5434</v>
      </c>
      <c r="BO270">
        <v>43758</v>
      </c>
      <c r="BP270">
        <v>28777</v>
      </c>
      <c r="BQ270">
        <v>17444</v>
      </c>
      <c r="BR270">
        <v>14805</v>
      </c>
      <c r="BS270">
        <v>0</v>
      </c>
      <c r="BT270">
        <v>0</v>
      </c>
      <c r="BU270">
        <v>123058</v>
      </c>
      <c r="BV270">
        <v>0</v>
      </c>
      <c r="BW270">
        <v>0</v>
      </c>
      <c r="BX270">
        <v>0</v>
      </c>
      <c r="BY270">
        <v>0</v>
      </c>
      <c r="BZ270">
        <v>0</v>
      </c>
      <c r="CA270">
        <v>0</v>
      </c>
      <c r="CB270">
        <v>0</v>
      </c>
      <c r="CC270">
        <v>0</v>
      </c>
      <c r="CD270">
        <v>0</v>
      </c>
      <c r="CE270">
        <v>0</v>
      </c>
      <c r="CF270">
        <v>444</v>
      </c>
      <c r="CG270">
        <v>12197</v>
      </c>
      <c r="CH270">
        <v>0</v>
      </c>
      <c r="CI270">
        <v>5109</v>
      </c>
      <c r="CJ270">
        <v>236</v>
      </c>
      <c r="CK270">
        <v>13331</v>
      </c>
    </row>
    <row r="271" spans="1:89" x14ac:dyDescent="0.35">
      <c r="A271" t="s">
        <v>255</v>
      </c>
      <c r="B271">
        <f t="shared" si="84"/>
        <v>0</v>
      </c>
      <c r="C271">
        <f t="shared" si="85"/>
        <v>1133</v>
      </c>
      <c r="D271">
        <f t="shared" si="86"/>
        <v>20067</v>
      </c>
      <c r="E271">
        <f t="shared" si="87"/>
        <v>71</v>
      </c>
      <c r="F271">
        <f t="shared" si="88"/>
        <v>222</v>
      </c>
      <c r="G271">
        <f t="shared" si="89"/>
        <v>431</v>
      </c>
      <c r="H271">
        <f t="shared" si="90"/>
        <v>97</v>
      </c>
      <c r="I271">
        <f t="shared" si="91"/>
        <v>2484</v>
      </c>
      <c r="J271">
        <f t="shared" si="92"/>
        <v>5</v>
      </c>
      <c r="K271">
        <f t="shared" si="93"/>
        <v>1539</v>
      </c>
      <c r="L271">
        <f t="shared" si="94"/>
        <v>6083</v>
      </c>
      <c r="M271">
        <f t="shared" si="95"/>
        <v>3340</v>
      </c>
      <c r="N271">
        <f t="shared" si="96"/>
        <v>10760</v>
      </c>
      <c r="O271">
        <f t="shared" si="97"/>
        <v>4663</v>
      </c>
      <c r="P271">
        <f t="shared" si="98"/>
        <v>10441</v>
      </c>
      <c r="Q271">
        <f t="shared" si="99"/>
        <v>0</v>
      </c>
      <c r="R271">
        <f t="shared" si="100"/>
        <v>1000</v>
      </c>
      <c r="S271">
        <f t="shared" si="101"/>
        <v>322</v>
      </c>
      <c r="T271">
        <f t="shared" si="102"/>
        <v>8284</v>
      </c>
      <c r="U271">
        <f t="shared" si="103"/>
        <v>8335</v>
      </c>
      <c r="V271">
        <f t="shared" si="104"/>
        <v>21200</v>
      </c>
      <c r="Z271" s="23">
        <v>4928</v>
      </c>
      <c r="AB271">
        <v>0</v>
      </c>
      <c r="AC271">
        <v>0</v>
      </c>
      <c r="AD271">
        <v>0</v>
      </c>
      <c r="AE271">
        <v>1133</v>
      </c>
      <c r="AF271">
        <v>479</v>
      </c>
      <c r="AG271">
        <v>11944</v>
      </c>
      <c r="AH271">
        <v>3197</v>
      </c>
      <c r="AI271">
        <v>37</v>
      </c>
      <c r="AJ271">
        <v>201</v>
      </c>
      <c r="AK271">
        <v>4209</v>
      </c>
      <c r="AL271">
        <v>0</v>
      </c>
      <c r="AM271">
        <v>71</v>
      </c>
      <c r="AN271">
        <v>0</v>
      </c>
      <c r="AO271">
        <v>222</v>
      </c>
      <c r="AP271">
        <v>0</v>
      </c>
      <c r="AQ271">
        <v>0</v>
      </c>
      <c r="AR271">
        <v>0</v>
      </c>
      <c r="AS271">
        <v>431</v>
      </c>
      <c r="AT271">
        <v>0</v>
      </c>
      <c r="AU271">
        <v>0</v>
      </c>
      <c r="AV271">
        <v>97</v>
      </c>
      <c r="AW271">
        <v>0</v>
      </c>
      <c r="AX271">
        <v>2484</v>
      </c>
      <c r="AY271">
        <v>5</v>
      </c>
      <c r="AZ271">
        <v>0</v>
      </c>
      <c r="BA271">
        <v>1647</v>
      </c>
      <c r="BB271">
        <v>0</v>
      </c>
      <c r="BC271">
        <v>0</v>
      </c>
      <c r="BD271">
        <v>0</v>
      </c>
      <c r="BE271">
        <v>0</v>
      </c>
      <c r="BF271">
        <v>-108</v>
      </c>
      <c r="BG271">
        <v>0</v>
      </c>
      <c r="BH271">
        <v>0</v>
      </c>
      <c r="BI271">
        <v>0</v>
      </c>
      <c r="BJ271">
        <v>6083</v>
      </c>
      <c r="BK271">
        <v>0</v>
      </c>
      <c r="BL271">
        <v>0</v>
      </c>
      <c r="BM271">
        <v>0</v>
      </c>
      <c r="BN271">
        <v>3340</v>
      </c>
      <c r="BO271">
        <v>4487</v>
      </c>
      <c r="BP271">
        <v>4971</v>
      </c>
      <c r="BQ271">
        <v>1302</v>
      </c>
      <c r="BR271">
        <v>4663</v>
      </c>
      <c r="BS271">
        <v>0</v>
      </c>
      <c r="BT271">
        <v>0</v>
      </c>
      <c r="BU271">
        <v>10441</v>
      </c>
      <c r="BV271">
        <v>0</v>
      </c>
      <c r="BW271">
        <v>0</v>
      </c>
      <c r="BX271">
        <v>0</v>
      </c>
      <c r="BY271">
        <v>0</v>
      </c>
      <c r="BZ271">
        <v>0</v>
      </c>
      <c r="CA271">
        <v>0</v>
      </c>
      <c r="CB271">
        <v>0</v>
      </c>
      <c r="CC271">
        <v>0</v>
      </c>
      <c r="CD271">
        <v>0</v>
      </c>
      <c r="CE271">
        <v>1000</v>
      </c>
      <c r="CF271">
        <v>0</v>
      </c>
      <c r="CG271">
        <v>322</v>
      </c>
      <c r="CH271">
        <v>0</v>
      </c>
      <c r="CI271">
        <v>0</v>
      </c>
      <c r="CJ271">
        <v>0</v>
      </c>
      <c r="CK271">
        <v>8284</v>
      </c>
    </row>
    <row r="272" spans="1:89" x14ac:dyDescent="0.35">
      <c r="A272" t="s">
        <v>256</v>
      </c>
      <c r="B272">
        <f t="shared" si="84"/>
        <v>810</v>
      </c>
      <c r="C272">
        <f t="shared" si="85"/>
        <v>1421</v>
      </c>
      <c r="D272">
        <f t="shared" si="86"/>
        <v>86674</v>
      </c>
      <c r="E272">
        <f t="shared" si="87"/>
        <v>1947</v>
      </c>
      <c r="F272">
        <f t="shared" si="88"/>
        <v>3186</v>
      </c>
      <c r="G272">
        <f t="shared" si="89"/>
        <v>133</v>
      </c>
      <c r="H272">
        <f t="shared" si="90"/>
        <v>719</v>
      </c>
      <c r="I272">
        <f t="shared" si="91"/>
        <v>3084</v>
      </c>
      <c r="J272">
        <f t="shared" si="92"/>
        <v>0</v>
      </c>
      <c r="K272">
        <f t="shared" si="93"/>
        <v>8590</v>
      </c>
      <c r="L272">
        <f t="shared" si="94"/>
        <v>7053</v>
      </c>
      <c r="M272">
        <f t="shared" si="95"/>
        <v>11155</v>
      </c>
      <c r="N272">
        <f t="shared" si="96"/>
        <v>42021</v>
      </c>
      <c r="O272">
        <f t="shared" si="97"/>
        <v>14612</v>
      </c>
      <c r="P272">
        <f t="shared" si="98"/>
        <v>56805</v>
      </c>
      <c r="Q272">
        <f t="shared" si="99"/>
        <v>0</v>
      </c>
      <c r="R272">
        <f t="shared" si="100"/>
        <v>0</v>
      </c>
      <c r="S272">
        <f t="shared" si="101"/>
        <v>6694</v>
      </c>
      <c r="T272">
        <f t="shared" si="102"/>
        <v>4640</v>
      </c>
      <c r="U272">
        <f t="shared" si="103"/>
        <v>37303</v>
      </c>
      <c r="V272">
        <f t="shared" si="104"/>
        <v>88905</v>
      </c>
      <c r="Z272" s="23">
        <v>13979</v>
      </c>
      <c r="AB272">
        <v>0</v>
      </c>
      <c r="AC272">
        <v>0</v>
      </c>
      <c r="AD272">
        <v>810</v>
      </c>
      <c r="AE272">
        <v>1421</v>
      </c>
      <c r="AF272">
        <v>21</v>
      </c>
      <c r="AG272">
        <v>44215</v>
      </c>
      <c r="AH272">
        <v>36949</v>
      </c>
      <c r="AI272">
        <v>4205</v>
      </c>
      <c r="AJ272">
        <v>334</v>
      </c>
      <c r="AK272">
        <v>950</v>
      </c>
      <c r="AL272">
        <v>0</v>
      </c>
      <c r="AM272">
        <v>285</v>
      </c>
      <c r="AN272">
        <v>1662</v>
      </c>
      <c r="AO272">
        <v>0</v>
      </c>
      <c r="AP272">
        <v>0</v>
      </c>
      <c r="AQ272">
        <v>3186</v>
      </c>
      <c r="AR272">
        <v>0</v>
      </c>
      <c r="AS272">
        <v>133</v>
      </c>
      <c r="AT272">
        <v>0</v>
      </c>
      <c r="AU272">
        <v>0</v>
      </c>
      <c r="AV272">
        <v>719</v>
      </c>
      <c r="AW272">
        <v>0</v>
      </c>
      <c r="AX272">
        <v>3084</v>
      </c>
      <c r="AY272">
        <v>0</v>
      </c>
      <c r="AZ272">
        <v>0</v>
      </c>
      <c r="BA272">
        <v>6542</v>
      </c>
      <c r="BB272">
        <v>0</v>
      </c>
      <c r="BC272">
        <v>0</v>
      </c>
      <c r="BD272">
        <v>0</v>
      </c>
      <c r="BE272">
        <v>0</v>
      </c>
      <c r="BF272">
        <v>2048</v>
      </c>
      <c r="BG272">
        <v>0</v>
      </c>
      <c r="BH272">
        <v>0</v>
      </c>
      <c r="BI272">
        <v>0</v>
      </c>
      <c r="BJ272">
        <v>7053</v>
      </c>
      <c r="BK272">
        <v>0</v>
      </c>
      <c r="BL272">
        <v>0</v>
      </c>
      <c r="BM272">
        <v>0</v>
      </c>
      <c r="BN272">
        <v>11155</v>
      </c>
      <c r="BO272">
        <v>14473</v>
      </c>
      <c r="BP272">
        <v>22238</v>
      </c>
      <c r="BQ272">
        <v>5310</v>
      </c>
      <c r="BR272">
        <v>14612</v>
      </c>
      <c r="BS272">
        <v>0</v>
      </c>
      <c r="BT272">
        <v>0</v>
      </c>
      <c r="BU272">
        <v>56805</v>
      </c>
      <c r="BV272">
        <v>0</v>
      </c>
      <c r="BW272">
        <v>0</v>
      </c>
      <c r="BX272">
        <v>0</v>
      </c>
      <c r="BY272">
        <v>0</v>
      </c>
      <c r="BZ272">
        <v>0</v>
      </c>
      <c r="CA272">
        <v>0</v>
      </c>
      <c r="CB272">
        <v>0</v>
      </c>
      <c r="CC272">
        <v>0</v>
      </c>
      <c r="CD272">
        <v>0</v>
      </c>
      <c r="CE272">
        <v>0</v>
      </c>
      <c r="CF272">
        <v>0</v>
      </c>
      <c r="CG272">
        <v>6694</v>
      </c>
      <c r="CH272">
        <v>0</v>
      </c>
      <c r="CI272">
        <v>0</v>
      </c>
      <c r="CJ272">
        <v>2187</v>
      </c>
      <c r="CK272">
        <v>2453</v>
      </c>
    </row>
    <row r="273" spans="1:89" x14ac:dyDescent="0.35">
      <c r="A273" t="s">
        <v>257</v>
      </c>
      <c r="B273">
        <f t="shared" si="84"/>
        <v>497</v>
      </c>
      <c r="C273">
        <f t="shared" si="85"/>
        <v>14449</v>
      </c>
      <c r="D273">
        <f t="shared" si="86"/>
        <v>78520</v>
      </c>
      <c r="E273">
        <f t="shared" si="87"/>
        <v>277</v>
      </c>
      <c r="F273">
        <f t="shared" si="88"/>
        <v>4341</v>
      </c>
      <c r="G273">
        <f t="shared" si="89"/>
        <v>7835</v>
      </c>
      <c r="H273">
        <f t="shared" si="90"/>
        <v>0</v>
      </c>
      <c r="I273">
        <f t="shared" si="91"/>
        <v>2461</v>
      </c>
      <c r="J273">
        <f t="shared" si="92"/>
        <v>0</v>
      </c>
      <c r="K273">
        <f t="shared" si="93"/>
        <v>36803</v>
      </c>
      <c r="L273">
        <f t="shared" si="94"/>
        <v>5465</v>
      </c>
      <c r="M273">
        <f t="shared" si="95"/>
        <v>7467</v>
      </c>
      <c r="N273">
        <f t="shared" si="96"/>
        <v>85462</v>
      </c>
      <c r="O273">
        <f t="shared" si="97"/>
        <v>12332</v>
      </c>
      <c r="P273">
        <f t="shared" si="98"/>
        <v>46923</v>
      </c>
      <c r="Q273">
        <f t="shared" si="99"/>
        <v>32</v>
      </c>
      <c r="R273">
        <f t="shared" si="100"/>
        <v>0</v>
      </c>
      <c r="S273">
        <f t="shared" si="101"/>
        <v>4940</v>
      </c>
      <c r="T273">
        <f t="shared" si="102"/>
        <v>8430</v>
      </c>
      <c r="U273">
        <f t="shared" si="103"/>
        <v>-1586</v>
      </c>
      <c r="V273">
        <f t="shared" si="104"/>
        <v>93466</v>
      </c>
      <c r="Z273" s="23">
        <v>38510</v>
      </c>
      <c r="AB273">
        <v>0</v>
      </c>
      <c r="AC273">
        <v>268</v>
      </c>
      <c r="AD273">
        <v>229</v>
      </c>
      <c r="AE273">
        <v>14449</v>
      </c>
      <c r="AF273">
        <v>0</v>
      </c>
      <c r="AG273">
        <v>24912</v>
      </c>
      <c r="AH273">
        <v>46216</v>
      </c>
      <c r="AI273">
        <v>104</v>
      </c>
      <c r="AJ273">
        <v>4908</v>
      </c>
      <c r="AK273">
        <v>2380</v>
      </c>
      <c r="AL273">
        <v>277</v>
      </c>
      <c r="AM273">
        <v>0</v>
      </c>
      <c r="AN273">
        <v>0</v>
      </c>
      <c r="AO273">
        <v>849</v>
      </c>
      <c r="AP273">
        <v>0</v>
      </c>
      <c r="AQ273">
        <v>3492</v>
      </c>
      <c r="AR273">
        <v>0</v>
      </c>
      <c r="AS273">
        <v>7835</v>
      </c>
      <c r="AT273">
        <v>0</v>
      </c>
      <c r="AU273">
        <v>0</v>
      </c>
      <c r="AV273">
        <v>0</v>
      </c>
      <c r="AW273">
        <v>0</v>
      </c>
      <c r="AX273">
        <v>2461</v>
      </c>
      <c r="AY273">
        <v>0</v>
      </c>
      <c r="AZ273">
        <v>0</v>
      </c>
      <c r="BA273">
        <v>10945</v>
      </c>
      <c r="BB273">
        <v>5000</v>
      </c>
      <c r="BC273">
        <v>0</v>
      </c>
      <c r="BD273">
        <v>25570</v>
      </c>
      <c r="BE273">
        <v>0</v>
      </c>
      <c r="BF273">
        <v>288</v>
      </c>
      <c r="BG273">
        <v>0</v>
      </c>
      <c r="BH273">
        <v>0</v>
      </c>
      <c r="BI273">
        <v>0</v>
      </c>
      <c r="BJ273">
        <v>465</v>
      </c>
      <c r="BK273">
        <v>0</v>
      </c>
      <c r="BL273">
        <v>3595</v>
      </c>
      <c r="BM273">
        <v>1340</v>
      </c>
      <c r="BN273">
        <v>2532</v>
      </c>
      <c r="BO273">
        <v>59425</v>
      </c>
      <c r="BP273">
        <v>24528</v>
      </c>
      <c r="BQ273">
        <v>1509</v>
      </c>
      <c r="BR273">
        <v>12332</v>
      </c>
      <c r="BS273">
        <v>0</v>
      </c>
      <c r="BT273">
        <v>0</v>
      </c>
      <c r="BU273">
        <v>46923</v>
      </c>
      <c r="BV273">
        <v>0</v>
      </c>
      <c r="BW273">
        <v>0</v>
      </c>
      <c r="BX273">
        <v>0</v>
      </c>
      <c r="BY273">
        <v>0</v>
      </c>
      <c r="BZ273">
        <v>0</v>
      </c>
      <c r="CA273">
        <v>32</v>
      </c>
      <c r="CB273">
        <v>0</v>
      </c>
      <c r="CC273">
        <v>0</v>
      </c>
      <c r="CD273">
        <v>0</v>
      </c>
      <c r="CE273">
        <v>0</v>
      </c>
      <c r="CF273">
        <v>0</v>
      </c>
      <c r="CG273">
        <v>4940</v>
      </c>
      <c r="CH273">
        <v>0</v>
      </c>
      <c r="CI273">
        <v>2012</v>
      </c>
      <c r="CJ273">
        <v>1964</v>
      </c>
      <c r="CK273">
        <v>4454</v>
      </c>
    </row>
    <row r="274" spans="1:89" x14ac:dyDescent="0.35">
      <c r="A274" t="s">
        <v>258</v>
      </c>
      <c r="B274">
        <f t="shared" si="84"/>
        <v>1260</v>
      </c>
      <c r="C274">
        <f t="shared" si="85"/>
        <v>9919</v>
      </c>
      <c r="D274">
        <f t="shared" si="86"/>
        <v>48991</v>
      </c>
      <c r="E274">
        <f t="shared" si="87"/>
        <v>2493</v>
      </c>
      <c r="F274">
        <f t="shared" si="88"/>
        <v>2075</v>
      </c>
      <c r="G274">
        <f t="shared" si="89"/>
        <v>1281</v>
      </c>
      <c r="H274">
        <f t="shared" si="90"/>
        <v>2763</v>
      </c>
      <c r="I274">
        <f t="shared" si="91"/>
        <v>0</v>
      </c>
      <c r="J274">
        <f t="shared" si="92"/>
        <v>11534</v>
      </c>
      <c r="K274">
        <f t="shared" si="93"/>
        <v>7085</v>
      </c>
      <c r="L274">
        <f t="shared" si="94"/>
        <v>23263</v>
      </c>
      <c r="M274">
        <f t="shared" si="95"/>
        <v>9185</v>
      </c>
      <c r="N274">
        <f t="shared" si="96"/>
        <v>45836</v>
      </c>
      <c r="O274">
        <f t="shared" si="97"/>
        <v>9498</v>
      </c>
      <c r="P274">
        <f t="shared" si="98"/>
        <v>55715</v>
      </c>
      <c r="Q274">
        <f t="shared" si="99"/>
        <v>0</v>
      </c>
      <c r="R274">
        <f t="shared" si="100"/>
        <v>0</v>
      </c>
      <c r="S274">
        <f t="shared" si="101"/>
        <v>3048</v>
      </c>
      <c r="T274">
        <f t="shared" si="102"/>
        <v>5755</v>
      </c>
      <c r="U274">
        <f t="shared" si="103"/>
        <v>18866</v>
      </c>
      <c r="V274">
        <f t="shared" si="104"/>
        <v>60170</v>
      </c>
      <c r="Z274" s="23">
        <v>26825</v>
      </c>
      <c r="AB274">
        <v>888</v>
      </c>
      <c r="AC274">
        <v>372</v>
      </c>
      <c r="AD274">
        <v>0</v>
      </c>
      <c r="AE274">
        <v>9919</v>
      </c>
      <c r="AF274">
        <v>0</v>
      </c>
      <c r="AG274">
        <v>39582</v>
      </c>
      <c r="AH274">
        <v>8114</v>
      </c>
      <c r="AI274">
        <v>181</v>
      </c>
      <c r="AJ274">
        <v>487</v>
      </c>
      <c r="AK274">
        <v>627</v>
      </c>
      <c r="AL274">
        <v>0</v>
      </c>
      <c r="AM274">
        <v>0</v>
      </c>
      <c r="AN274">
        <v>2493</v>
      </c>
      <c r="AO274">
        <v>0</v>
      </c>
      <c r="AP274">
        <v>2075</v>
      </c>
      <c r="AQ274">
        <v>0</v>
      </c>
      <c r="AR274">
        <v>0</v>
      </c>
      <c r="AS274">
        <v>1281</v>
      </c>
      <c r="AT274">
        <v>0</v>
      </c>
      <c r="AU274">
        <v>0</v>
      </c>
      <c r="AV274">
        <v>2763</v>
      </c>
      <c r="AW274">
        <v>11534</v>
      </c>
      <c r="AX274">
        <v>0</v>
      </c>
      <c r="AY274">
        <v>0</v>
      </c>
      <c r="AZ274">
        <v>0</v>
      </c>
      <c r="BA274">
        <v>4253</v>
      </c>
      <c r="BB274">
        <v>0</v>
      </c>
      <c r="BC274">
        <v>0</v>
      </c>
      <c r="BD274">
        <v>0</v>
      </c>
      <c r="BE274">
        <v>0</v>
      </c>
      <c r="BF274">
        <v>2832</v>
      </c>
      <c r="BG274">
        <v>22008</v>
      </c>
      <c r="BH274">
        <v>0</v>
      </c>
      <c r="BI274">
        <v>9</v>
      </c>
      <c r="BJ274">
        <v>1246</v>
      </c>
      <c r="BK274">
        <v>0</v>
      </c>
      <c r="BL274">
        <v>0</v>
      </c>
      <c r="BM274">
        <v>0</v>
      </c>
      <c r="BN274">
        <v>9185</v>
      </c>
      <c r="BO274">
        <v>31405</v>
      </c>
      <c r="BP274">
        <v>2876</v>
      </c>
      <c r="BQ274">
        <v>11555</v>
      </c>
      <c r="BR274">
        <v>9498</v>
      </c>
      <c r="BS274">
        <v>0</v>
      </c>
      <c r="BT274">
        <v>0</v>
      </c>
      <c r="BU274">
        <v>55715</v>
      </c>
      <c r="BV274">
        <v>0</v>
      </c>
      <c r="BW274">
        <v>0</v>
      </c>
      <c r="BX274">
        <v>0</v>
      </c>
      <c r="BY274">
        <v>0</v>
      </c>
      <c r="BZ274">
        <v>0</v>
      </c>
      <c r="CA274">
        <v>0</v>
      </c>
      <c r="CB274">
        <v>0</v>
      </c>
      <c r="CC274">
        <v>0</v>
      </c>
      <c r="CD274">
        <v>0</v>
      </c>
      <c r="CE274">
        <v>0</v>
      </c>
      <c r="CF274">
        <v>0</v>
      </c>
      <c r="CG274">
        <v>3048</v>
      </c>
      <c r="CH274">
        <v>0</v>
      </c>
      <c r="CI274">
        <v>0</v>
      </c>
      <c r="CJ274">
        <v>0</v>
      </c>
      <c r="CK274">
        <v>5755</v>
      </c>
    </row>
    <row r="275" spans="1:89" x14ac:dyDescent="0.35">
      <c r="A275" t="s">
        <v>259</v>
      </c>
      <c r="B275">
        <f t="shared" si="84"/>
        <v>941</v>
      </c>
      <c r="C275">
        <f t="shared" si="85"/>
        <v>16393</v>
      </c>
      <c r="D275">
        <f t="shared" si="86"/>
        <v>149203</v>
      </c>
      <c r="E275">
        <f t="shared" si="87"/>
        <v>135</v>
      </c>
      <c r="F275">
        <f t="shared" si="88"/>
        <v>2757</v>
      </c>
      <c r="G275">
        <f t="shared" si="89"/>
        <v>2705</v>
      </c>
      <c r="H275">
        <f t="shared" si="90"/>
        <v>0</v>
      </c>
      <c r="I275">
        <f t="shared" si="91"/>
        <v>1884</v>
      </c>
      <c r="J275">
        <f t="shared" si="92"/>
        <v>14</v>
      </c>
      <c r="K275">
        <f t="shared" si="93"/>
        <v>25337</v>
      </c>
      <c r="L275">
        <f t="shared" si="94"/>
        <v>1136</v>
      </c>
      <c r="M275">
        <f t="shared" si="95"/>
        <v>7394</v>
      </c>
      <c r="N275">
        <f t="shared" si="96"/>
        <v>53800</v>
      </c>
      <c r="O275">
        <f t="shared" si="97"/>
        <v>10982</v>
      </c>
      <c r="P275">
        <f t="shared" si="98"/>
        <v>116624</v>
      </c>
      <c r="Q275">
        <f t="shared" si="99"/>
        <v>15</v>
      </c>
      <c r="R275">
        <f t="shared" si="100"/>
        <v>0</v>
      </c>
      <c r="S275">
        <f t="shared" si="101"/>
        <v>12866</v>
      </c>
      <c r="T275">
        <f t="shared" si="102"/>
        <v>13602</v>
      </c>
      <c r="U275">
        <f t="shared" si="103"/>
        <v>103778</v>
      </c>
      <c r="V275">
        <f t="shared" si="104"/>
        <v>166537</v>
      </c>
      <c r="Z275" s="23">
        <v>42604</v>
      </c>
      <c r="AB275">
        <v>0</v>
      </c>
      <c r="AC275">
        <v>0</v>
      </c>
      <c r="AD275">
        <v>941</v>
      </c>
      <c r="AE275">
        <v>16393</v>
      </c>
      <c r="AF275">
        <v>712</v>
      </c>
      <c r="AG275">
        <v>106255</v>
      </c>
      <c r="AH275">
        <v>36844</v>
      </c>
      <c r="AI275">
        <v>0</v>
      </c>
      <c r="AJ275">
        <v>4618</v>
      </c>
      <c r="AK275">
        <v>774</v>
      </c>
      <c r="AL275">
        <v>135</v>
      </c>
      <c r="AM275">
        <v>0</v>
      </c>
      <c r="AN275">
        <v>0</v>
      </c>
      <c r="AO275">
        <v>2757</v>
      </c>
      <c r="AP275">
        <v>0</v>
      </c>
      <c r="AQ275">
        <v>0</v>
      </c>
      <c r="AR275">
        <v>0</v>
      </c>
      <c r="AS275">
        <v>2705</v>
      </c>
      <c r="AT275">
        <v>0</v>
      </c>
      <c r="AU275">
        <v>0</v>
      </c>
      <c r="AV275">
        <v>0</v>
      </c>
      <c r="AW275">
        <v>0</v>
      </c>
      <c r="AX275">
        <v>1884</v>
      </c>
      <c r="AY275">
        <v>14</v>
      </c>
      <c r="AZ275">
        <v>0</v>
      </c>
      <c r="BA275">
        <v>13534</v>
      </c>
      <c r="BB275">
        <v>0</v>
      </c>
      <c r="BC275">
        <v>0</v>
      </c>
      <c r="BD275">
        <v>8103</v>
      </c>
      <c r="BE275">
        <v>0</v>
      </c>
      <c r="BF275">
        <v>3700</v>
      </c>
      <c r="BG275">
        <v>0</v>
      </c>
      <c r="BH275">
        <v>0</v>
      </c>
      <c r="BI275">
        <v>0</v>
      </c>
      <c r="BJ275">
        <v>1136</v>
      </c>
      <c r="BK275">
        <v>0</v>
      </c>
      <c r="BL275">
        <v>6986</v>
      </c>
      <c r="BM275">
        <v>0</v>
      </c>
      <c r="BN275">
        <v>408</v>
      </c>
      <c r="BO275">
        <v>14832</v>
      </c>
      <c r="BP275">
        <v>32823</v>
      </c>
      <c r="BQ275">
        <v>6145</v>
      </c>
      <c r="BR275">
        <v>10982</v>
      </c>
      <c r="BS275">
        <v>0</v>
      </c>
      <c r="BT275">
        <v>0</v>
      </c>
      <c r="BU275">
        <v>116624</v>
      </c>
      <c r="BV275">
        <v>0</v>
      </c>
      <c r="BW275">
        <v>0</v>
      </c>
      <c r="BX275">
        <v>0</v>
      </c>
      <c r="BY275">
        <v>0</v>
      </c>
      <c r="BZ275">
        <v>0</v>
      </c>
      <c r="CA275">
        <v>15</v>
      </c>
      <c r="CB275">
        <v>0</v>
      </c>
      <c r="CC275">
        <v>0</v>
      </c>
      <c r="CD275">
        <v>0</v>
      </c>
      <c r="CE275">
        <v>0</v>
      </c>
      <c r="CF275">
        <v>0</v>
      </c>
      <c r="CG275">
        <v>12866</v>
      </c>
      <c r="CH275">
        <v>0</v>
      </c>
      <c r="CI275">
        <v>0</v>
      </c>
      <c r="CJ275">
        <v>405</v>
      </c>
      <c r="CK275">
        <v>13197</v>
      </c>
    </row>
    <row r="276" spans="1:89" x14ac:dyDescent="0.35">
      <c r="A276" t="s">
        <v>260</v>
      </c>
      <c r="B276">
        <f t="shared" si="84"/>
        <v>5889</v>
      </c>
      <c r="C276">
        <f t="shared" si="85"/>
        <v>94526</v>
      </c>
      <c r="D276">
        <f t="shared" si="86"/>
        <v>974370</v>
      </c>
      <c r="E276">
        <f t="shared" si="87"/>
        <v>8275</v>
      </c>
      <c r="F276">
        <f t="shared" si="88"/>
        <v>31672</v>
      </c>
      <c r="G276">
        <f t="shared" si="89"/>
        <v>7495</v>
      </c>
      <c r="H276">
        <f t="shared" si="90"/>
        <v>12970</v>
      </c>
      <c r="I276">
        <f t="shared" si="91"/>
        <v>32693</v>
      </c>
      <c r="J276">
        <f t="shared" si="92"/>
        <v>800</v>
      </c>
      <c r="K276">
        <f t="shared" si="93"/>
        <v>103371</v>
      </c>
      <c r="L276">
        <f t="shared" si="94"/>
        <v>3328</v>
      </c>
      <c r="M276">
        <f t="shared" si="95"/>
        <v>66838</v>
      </c>
      <c r="N276">
        <f t="shared" si="96"/>
        <v>862905</v>
      </c>
      <c r="O276">
        <f t="shared" si="97"/>
        <v>29148</v>
      </c>
      <c r="P276">
        <f t="shared" si="98"/>
        <v>184956</v>
      </c>
      <c r="Q276">
        <f t="shared" si="99"/>
        <v>3706</v>
      </c>
      <c r="R276">
        <f t="shared" si="100"/>
        <v>75379</v>
      </c>
      <c r="S276">
        <f t="shared" si="101"/>
        <v>53401</v>
      </c>
      <c r="T276">
        <f t="shared" si="102"/>
        <v>132732</v>
      </c>
      <c r="U276">
        <f t="shared" si="103"/>
        <v>224500</v>
      </c>
      <c r="V276">
        <f t="shared" si="104"/>
        <v>1074785</v>
      </c>
      <c r="Z276" s="23">
        <v>227707</v>
      </c>
      <c r="AB276">
        <v>0</v>
      </c>
      <c r="AC276">
        <v>141</v>
      </c>
      <c r="AD276">
        <v>5748</v>
      </c>
      <c r="AE276">
        <v>94526</v>
      </c>
      <c r="AF276">
        <v>0</v>
      </c>
      <c r="AG276">
        <v>558321</v>
      </c>
      <c r="AH276">
        <v>381109</v>
      </c>
      <c r="AI276">
        <v>5624</v>
      </c>
      <c r="AJ276">
        <v>7485</v>
      </c>
      <c r="AK276">
        <v>21831</v>
      </c>
      <c r="AL276">
        <v>8275</v>
      </c>
      <c r="AM276">
        <v>0</v>
      </c>
      <c r="AN276">
        <v>0</v>
      </c>
      <c r="AO276">
        <v>4455</v>
      </c>
      <c r="AP276">
        <v>27217</v>
      </c>
      <c r="AQ276">
        <v>0</v>
      </c>
      <c r="AR276">
        <v>0</v>
      </c>
      <c r="AS276">
        <v>7495</v>
      </c>
      <c r="AT276">
        <v>0</v>
      </c>
      <c r="AU276">
        <v>0</v>
      </c>
      <c r="AV276">
        <v>12970</v>
      </c>
      <c r="AW276">
        <v>704</v>
      </c>
      <c r="AX276">
        <v>32693</v>
      </c>
      <c r="AY276">
        <v>96</v>
      </c>
      <c r="AZ276">
        <v>0</v>
      </c>
      <c r="BA276">
        <v>50446</v>
      </c>
      <c r="BB276">
        <v>0</v>
      </c>
      <c r="BC276">
        <v>0</v>
      </c>
      <c r="BD276">
        <v>6517</v>
      </c>
      <c r="BE276">
        <v>3106</v>
      </c>
      <c r="BF276">
        <v>43302</v>
      </c>
      <c r="BG276">
        <v>0</v>
      </c>
      <c r="BH276">
        <v>0</v>
      </c>
      <c r="BI276">
        <v>1</v>
      </c>
      <c r="BJ276">
        <v>3327</v>
      </c>
      <c r="BK276">
        <v>181</v>
      </c>
      <c r="BL276">
        <v>14197</v>
      </c>
      <c r="BM276">
        <v>11369</v>
      </c>
      <c r="BN276">
        <v>41091</v>
      </c>
      <c r="BO276">
        <v>49486</v>
      </c>
      <c r="BP276">
        <v>751984</v>
      </c>
      <c r="BQ276">
        <v>61435</v>
      </c>
      <c r="BR276">
        <v>29148</v>
      </c>
      <c r="BS276">
        <v>0</v>
      </c>
      <c r="BT276">
        <v>0</v>
      </c>
      <c r="BU276">
        <v>181948</v>
      </c>
      <c r="BV276">
        <v>0</v>
      </c>
      <c r="BW276">
        <v>3008</v>
      </c>
      <c r="BX276">
        <v>0</v>
      </c>
      <c r="BY276">
        <v>0</v>
      </c>
      <c r="BZ276">
        <v>0</v>
      </c>
      <c r="CA276">
        <v>3706</v>
      </c>
      <c r="CB276">
        <v>0</v>
      </c>
      <c r="CC276">
        <v>379</v>
      </c>
      <c r="CD276">
        <v>0</v>
      </c>
      <c r="CE276">
        <v>75000</v>
      </c>
      <c r="CF276">
        <v>0</v>
      </c>
      <c r="CG276">
        <v>53401</v>
      </c>
      <c r="CH276">
        <v>1683</v>
      </c>
      <c r="CI276">
        <v>66044</v>
      </c>
      <c r="CJ276">
        <v>3284</v>
      </c>
      <c r="CK276">
        <v>61721</v>
      </c>
    </row>
    <row r="277" spans="1:89" x14ac:dyDescent="0.35">
      <c r="A277" t="s">
        <v>261</v>
      </c>
      <c r="B277">
        <f t="shared" si="84"/>
        <v>807</v>
      </c>
      <c r="C277">
        <f t="shared" si="85"/>
        <v>5180</v>
      </c>
      <c r="D277">
        <f t="shared" si="86"/>
        <v>26901</v>
      </c>
      <c r="E277">
        <f t="shared" si="87"/>
        <v>696</v>
      </c>
      <c r="F277">
        <f t="shared" si="88"/>
        <v>112</v>
      </c>
      <c r="G277">
        <f t="shared" si="89"/>
        <v>1576</v>
      </c>
      <c r="H277">
        <f t="shared" si="90"/>
        <v>0</v>
      </c>
      <c r="I277">
        <f t="shared" si="91"/>
        <v>-575</v>
      </c>
      <c r="J277">
        <f t="shared" si="92"/>
        <v>0</v>
      </c>
      <c r="K277">
        <f t="shared" si="93"/>
        <v>8463</v>
      </c>
      <c r="L277">
        <f t="shared" si="94"/>
        <v>2952</v>
      </c>
      <c r="M277">
        <f t="shared" si="95"/>
        <v>2383</v>
      </c>
      <c r="N277">
        <f t="shared" si="96"/>
        <v>29580</v>
      </c>
      <c r="O277">
        <f t="shared" si="97"/>
        <v>4688</v>
      </c>
      <c r="P277">
        <f t="shared" si="98"/>
        <v>7792</v>
      </c>
      <c r="Q277">
        <f t="shared" si="99"/>
        <v>0</v>
      </c>
      <c r="R277">
        <f t="shared" si="100"/>
        <v>0</v>
      </c>
      <c r="S277">
        <f t="shared" si="101"/>
        <v>2163</v>
      </c>
      <c r="T277">
        <f t="shared" si="102"/>
        <v>4274</v>
      </c>
      <c r="U277">
        <f t="shared" si="103"/>
        <v>-1257</v>
      </c>
      <c r="V277">
        <f t="shared" si="104"/>
        <v>32888</v>
      </c>
      <c r="Z277" s="23">
        <v>21408</v>
      </c>
      <c r="AB277">
        <v>0</v>
      </c>
      <c r="AC277">
        <v>0</v>
      </c>
      <c r="AD277">
        <v>807</v>
      </c>
      <c r="AE277">
        <v>5180</v>
      </c>
      <c r="AF277">
        <v>0</v>
      </c>
      <c r="AG277">
        <v>11370</v>
      </c>
      <c r="AH277">
        <v>14469</v>
      </c>
      <c r="AI277">
        <v>0</v>
      </c>
      <c r="AJ277">
        <v>939</v>
      </c>
      <c r="AK277">
        <v>123</v>
      </c>
      <c r="AL277">
        <v>663</v>
      </c>
      <c r="AM277">
        <v>33</v>
      </c>
      <c r="AN277">
        <v>0</v>
      </c>
      <c r="AO277">
        <v>0</v>
      </c>
      <c r="AP277">
        <v>112</v>
      </c>
      <c r="AQ277">
        <v>0</v>
      </c>
      <c r="AR277">
        <v>0</v>
      </c>
      <c r="AS277">
        <v>1576</v>
      </c>
      <c r="AT277">
        <v>0</v>
      </c>
      <c r="AU277">
        <v>0</v>
      </c>
      <c r="AV277">
        <v>0</v>
      </c>
      <c r="AW277">
        <v>0</v>
      </c>
      <c r="AX277">
        <v>-575</v>
      </c>
      <c r="AY277">
        <v>0</v>
      </c>
      <c r="AZ277">
        <v>0</v>
      </c>
      <c r="BA277">
        <v>6516</v>
      </c>
      <c r="BB277">
        <v>0</v>
      </c>
      <c r="BC277">
        <v>0</v>
      </c>
      <c r="BD277">
        <v>0</v>
      </c>
      <c r="BE277">
        <v>0</v>
      </c>
      <c r="BF277">
        <v>1947</v>
      </c>
      <c r="BG277">
        <v>2743</v>
      </c>
      <c r="BH277">
        <v>0</v>
      </c>
      <c r="BI277">
        <v>0</v>
      </c>
      <c r="BJ277">
        <v>209</v>
      </c>
      <c r="BK277">
        <v>0</v>
      </c>
      <c r="BL277">
        <v>0</v>
      </c>
      <c r="BM277">
        <v>0</v>
      </c>
      <c r="BN277">
        <v>2383</v>
      </c>
      <c r="BO277">
        <v>4005</v>
      </c>
      <c r="BP277">
        <v>22629</v>
      </c>
      <c r="BQ277">
        <v>2946</v>
      </c>
      <c r="BR277">
        <v>4688</v>
      </c>
      <c r="BS277">
        <v>0</v>
      </c>
      <c r="BT277">
        <v>0</v>
      </c>
      <c r="BU277">
        <v>7792</v>
      </c>
      <c r="BV277">
        <v>0</v>
      </c>
      <c r="BW277">
        <v>0</v>
      </c>
      <c r="BX277">
        <v>0</v>
      </c>
      <c r="BY277">
        <v>0</v>
      </c>
      <c r="BZ277">
        <v>0</v>
      </c>
      <c r="CA277">
        <v>0</v>
      </c>
      <c r="CB277">
        <v>0</v>
      </c>
      <c r="CC277">
        <v>0</v>
      </c>
      <c r="CD277">
        <v>0</v>
      </c>
      <c r="CE277">
        <v>0</v>
      </c>
      <c r="CF277">
        <v>0</v>
      </c>
      <c r="CG277">
        <v>2163</v>
      </c>
      <c r="CH277">
        <v>0</v>
      </c>
      <c r="CI277">
        <v>1235</v>
      </c>
      <c r="CJ277">
        <v>870</v>
      </c>
      <c r="CK277">
        <v>2169</v>
      </c>
    </row>
    <row r="278" spans="1:89" x14ac:dyDescent="0.35">
      <c r="A278" t="s">
        <v>262</v>
      </c>
      <c r="B278">
        <f t="shared" si="84"/>
        <v>4</v>
      </c>
      <c r="C278">
        <f t="shared" si="85"/>
        <v>9621</v>
      </c>
      <c r="D278">
        <f t="shared" si="86"/>
        <v>54296</v>
      </c>
      <c r="E278">
        <f t="shared" si="87"/>
        <v>227</v>
      </c>
      <c r="F278">
        <f t="shared" si="88"/>
        <v>11052</v>
      </c>
      <c r="G278">
        <f t="shared" si="89"/>
        <v>3145</v>
      </c>
      <c r="H278">
        <f t="shared" si="90"/>
        <v>185</v>
      </c>
      <c r="I278">
        <f t="shared" si="91"/>
        <v>3119</v>
      </c>
      <c r="J278">
        <f t="shared" si="92"/>
        <v>0</v>
      </c>
      <c r="K278">
        <f t="shared" si="93"/>
        <v>13998</v>
      </c>
      <c r="L278">
        <f t="shared" si="94"/>
        <v>10514</v>
      </c>
      <c r="M278">
        <f t="shared" si="95"/>
        <v>22272</v>
      </c>
      <c r="N278">
        <f t="shared" si="96"/>
        <v>50965</v>
      </c>
      <c r="O278">
        <f t="shared" si="97"/>
        <v>15668</v>
      </c>
      <c r="P278">
        <f t="shared" si="98"/>
        <v>39919</v>
      </c>
      <c r="Q278">
        <f t="shared" si="99"/>
        <v>0</v>
      </c>
      <c r="R278">
        <f t="shared" si="100"/>
        <v>0</v>
      </c>
      <c r="S278">
        <f t="shared" si="101"/>
        <v>8383</v>
      </c>
      <c r="T278">
        <f t="shared" si="102"/>
        <v>13499</v>
      </c>
      <c r="U278">
        <f t="shared" si="103"/>
        <v>635</v>
      </c>
      <c r="V278">
        <f t="shared" si="104"/>
        <v>63921</v>
      </c>
      <c r="Z278" s="23">
        <v>33867</v>
      </c>
      <c r="AB278">
        <v>0</v>
      </c>
      <c r="AC278">
        <v>0</v>
      </c>
      <c r="AD278">
        <v>4</v>
      </c>
      <c r="AE278">
        <v>9621</v>
      </c>
      <c r="AF278">
        <v>-109</v>
      </c>
      <c r="AG278">
        <v>27758</v>
      </c>
      <c r="AH278">
        <v>23939</v>
      </c>
      <c r="AI278">
        <v>1679</v>
      </c>
      <c r="AJ278">
        <v>389</v>
      </c>
      <c r="AK278">
        <v>640</v>
      </c>
      <c r="AL278">
        <v>174</v>
      </c>
      <c r="AM278">
        <v>53</v>
      </c>
      <c r="AN278">
        <v>0</v>
      </c>
      <c r="AO278">
        <v>0</v>
      </c>
      <c r="AP278">
        <v>11052</v>
      </c>
      <c r="AQ278">
        <v>0</v>
      </c>
      <c r="AR278">
        <v>0</v>
      </c>
      <c r="AS278">
        <v>3145</v>
      </c>
      <c r="AT278">
        <v>0</v>
      </c>
      <c r="AU278">
        <v>0</v>
      </c>
      <c r="AV278">
        <v>185</v>
      </c>
      <c r="AW278">
        <v>0</v>
      </c>
      <c r="AX278">
        <v>3119</v>
      </c>
      <c r="AY278">
        <v>0</v>
      </c>
      <c r="AZ278">
        <v>0</v>
      </c>
      <c r="BA278">
        <v>9600</v>
      </c>
      <c r="BB278">
        <v>0</v>
      </c>
      <c r="BC278">
        <v>0</v>
      </c>
      <c r="BD278">
        <v>0</v>
      </c>
      <c r="BE278">
        <v>0</v>
      </c>
      <c r="BF278">
        <v>4398</v>
      </c>
      <c r="BG278">
        <v>0</v>
      </c>
      <c r="BH278">
        <v>0</v>
      </c>
      <c r="BI278">
        <v>0</v>
      </c>
      <c r="BJ278">
        <v>10514</v>
      </c>
      <c r="BK278">
        <v>0</v>
      </c>
      <c r="BL278">
        <v>2961</v>
      </c>
      <c r="BM278">
        <v>3</v>
      </c>
      <c r="BN278">
        <v>19308</v>
      </c>
      <c r="BO278">
        <v>9122</v>
      </c>
      <c r="BP278">
        <v>31376</v>
      </c>
      <c r="BQ278">
        <v>10467</v>
      </c>
      <c r="BR278">
        <v>15668</v>
      </c>
      <c r="BS278">
        <v>0</v>
      </c>
      <c r="BT278">
        <v>0</v>
      </c>
      <c r="BU278">
        <v>39919</v>
      </c>
      <c r="BV278">
        <v>0</v>
      </c>
      <c r="BW278">
        <v>0</v>
      </c>
      <c r="BX278">
        <v>0</v>
      </c>
      <c r="BY278">
        <v>0</v>
      </c>
      <c r="BZ278">
        <v>0</v>
      </c>
      <c r="CA278">
        <v>0</v>
      </c>
      <c r="CB278">
        <v>0</v>
      </c>
      <c r="CC278">
        <v>0</v>
      </c>
      <c r="CD278">
        <v>0</v>
      </c>
      <c r="CE278">
        <v>0</v>
      </c>
      <c r="CF278">
        <v>0</v>
      </c>
      <c r="CG278">
        <v>8383</v>
      </c>
      <c r="CH278">
        <v>0</v>
      </c>
      <c r="CI278">
        <v>0</v>
      </c>
      <c r="CJ278">
        <v>4165</v>
      </c>
      <c r="CK278">
        <v>9334</v>
      </c>
    </row>
    <row r="279" spans="1:89" x14ac:dyDescent="0.35">
      <c r="A279" t="s">
        <v>263</v>
      </c>
      <c r="B279">
        <f t="shared" si="84"/>
        <v>1519</v>
      </c>
      <c r="C279">
        <f t="shared" si="85"/>
        <v>21162</v>
      </c>
      <c r="D279">
        <f t="shared" si="86"/>
        <v>88979</v>
      </c>
      <c r="E279">
        <f t="shared" si="87"/>
        <v>50</v>
      </c>
      <c r="F279">
        <f t="shared" si="88"/>
        <v>5421</v>
      </c>
      <c r="G279">
        <f t="shared" si="89"/>
        <v>1916</v>
      </c>
      <c r="H279">
        <f t="shared" si="90"/>
        <v>0</v>
      </c>
      <c r="I279">
        <f t="shared" si="91"/>
        <v>10051</v>
      </c>
      <c r="J279">
        <f t="shared" si="92"/>
        <v>6954</v>
      </c>
      <c r="K279">
        <f t="shared" si="93"/>
        <v>7976</v>
      </c>
      <c r="L279">
        <f t="shared" si="94"/>
        <v>14304</v>
      </c>
      <c r="M279">
        <f t="shared" si="95"/>
        <v>4873</v>
      </c>
      <c r="N279">
        <f t="shared" si="96"/>
        <v>73495</v>
      </c>
      <c r="O279">
        <f t="shared" si="97"/>
        <v>24987</v>
      </c>
      <c r="P279">
        <f t="shared" si="98"/>
        <v>52374</v>
      </c>
      <c r="Q279">
        <f t="shared" si="99"/>
        <v>0</v>
      </c>
      <c r="R279">
        <f t="shared" si="100"/>
        <v>0</v>
      </c>
      <c r="S279">
        <f t="shared" si="101"/>
        <v>5606</v>
      </c>
      <c r="T279">
        <f t="shared" si="102"/>
        <v>6742</v>
      </c>
      <c r="U279">
        <f t="shared" si="103"/>
        <v>30232</v>
      </c>
      <c r="V279">
        <f t="shared" si="104"/>
        <v>111660</v>
      </c>
      <c r="Z279" s="23">
        <v>34592</v>
      </c>
      <c r="AB279">
        <v>0</v>
      </c>
      <c r="AC279">
        <v>80</v>
      </c>
      <c r="AD279">
        <v>1439</v>
      </c>
      <c r="AE279">
        <v>21162</v>
      </c>
      <c r="AF279">
        <v>50</v>
      </c>
      <c r="AG279">
        <v>49158</v>
      </c>
      <c r="AH279">
        <v>35587</v>
      </c>
      <c r="AI279">
        <v>1270</v>
      </c>
      <c r="AJ279">
        <v>2036</v>
      </c>
      <c r="AK279">
        <v>878</v>
      </c>
      <c r="AL279">
        <v>50</v>
      </c>
      <c r="AM279">
        <v>0</v>
      </c>
      <c r="AN279">
        <v>0</v>
      </c>
      <c r="AO279">
        <v>5298</v>
      </c>
      <c r="AP279">
        <v>123</v>
      </c>
      <c r="AQ279">
        <v>0</v>
      </c>
      <c r="AR279">
        <v>0</v>
      </c>
      <c r="AS279">
        <v>1916</v>
      </c>
      <c r="AT279">
        <v>0</v>
      </c>
      <c r="AU279">
        <v>0</v>
      </c>
      <c r="AV279">
        <v>0</v>
      </c>
      <c r="AW279">
        <v>0</v>
      </c>
      <c r="AX279">
        <v>10051</v>
      </c>
      <c r="AY279">
        <v>0</v>
      </c>
      <c r="AZ279">
        <v>6954</v>
      </c>
      <c r="BA279">
        <v>3222</v>
      </c>
      <c r="BB279">
        <v>0</v>
      </c>
      <c r="BC279">
        <v>0</v>
      </c>
      <c r="BD279">
        <v>0</v>
      </c>
      <c r="BE279">
        <v>0</v>
      </c>
      <c r="BF279">
        <v>4754</v>
      </c>
      <c r="BG279">
        <v>13936</v>
      </c>
      <c r="BH279">
        <v>0</v>
      </c>
      <c r="BI279">
        <v>0</v>
      </c>
      <c r="BJ279">
        <v>368</v>
      </c>
      <c r="BK279">
        <v>0</v>
      </c>
      <c r="BL279">
        <v>0</v>
      </c>
      <c r="BM279">
        <v>0</v>
      </c>
      <c r="BN279">
        <v>4873</v>
      </c>
      <c r="BO279">
        <v>24966</v>
      </c>
      <c r="BP279">
        <v>38268</v>
      </c>
      <c r="BQ279">
        <v>10261</v>
      </c>
      <c r="BR279">
        <v>24987</v>
      </c>
      <c r="BS279">
        <v>0</v>
      </c>
      <c r="BT279">
        <v>0</v>
      </c>
      <c r="BU279">
        <v>52374</v>
      </c>
      <c r="BV279">
        <v>0</v>
      </c>
      <c r="BW279">
        <v>0</v>
      </c>
      <c r="BX279">
        <v>0</v>
      </c>
      <c r="BY279">
        <v>0</v>
      </c>
      <c r="BZ279">
        <v>0</v>
      </c>
      <c r="CA279">
        <v>0</v>
      </c>
      <c r="CB279">
        <v>0</v>
      </c>
      <c r="CC279">
        <v>0</v>
      </c>
      <c r="CD279">
        <v>0</v>
      </c>
      <c r="CE279">
        <v>0</v>
      </c>
      <c r="CF279">
        <v>0</v>
      </c>
      <c r="CG279">
        <v>5606</v>
      </c>
      <c r="CH279">
        <v>0</v>
      </c>
      <c r="CI279">
        <v>3844</v>
      </c>
      <c r="CJ279">
        <v>0</v>
      </c>
      <c r="CK279">
        <v>2898</v>
      </c>
    </row>
    <row r="280" spans="1:89" x14ac:dyDescent="0.35">
      <c r="A280" t="s">
        <v>264</v>
      </c>
      <c r="B280">
        <f t="shared" si="84"/>
        <v>2</v>
      </c>
      <c r="C280">
        <f t="shared" si="85"/>
        <v>6431</v>
      </c>
      <c r="D280">
        <f t="shared" si="86"/>
        <v>48306</v>
      </c>
      <c r="E280">
        <f t="shared" si="87"/>
        <v>0</v>
      </c>
      <c r="F280">
        <f t="shared" si="88"/>
        <v>0</v>
      </c>
      <c r="G280">
        <f t="shared" si="89"/>
        <v>0</v>
      </c>
      <c r="H280">
        <f t="shared" si="90"/>
        <v>1985</v>
      </c>
      <c r="I280">
        <f t="shared" si="91"/>
        <v>801</v>
      </c>
      <c r="J280">
        <f t="shared" si="92"/>
        <v>0</v>
      </c>
      <c r="K280">
        <f t="shared" si="93"/>
        <v>7383</v>
      </c>
      <c r="L280">
        <f t="shared" si="94"/>
        <v>12962</v>
      </c>
      <c r="M280">
        <f t="shared" si="95"/>
        <v>10430</v>
      </c>
      <c r="N280">
        <f t="shared" si="96"/>
        <v>41405</v>
      </c>
      <c r="O280">
        <f t="shared" si="97"/>
        <v>11899</v>
      </c>
      <c r="P280">
        <f t="shared" si="98"/>
        <v>19853</v>
      </c>
      <c r="Q280">
        <f t="shared" si="99"/>
        <v>14</v>
      </c>
      <c r="R280">
        <f t="shared" si="100"/>
        <v>0</v>
      </c>
      <c r="S280">
        <f t="shared" si="101"/>
        <v>13155</v>
      </c>
      <c r="T280">
        <f t="shared" si="102"/>
        <v>1974</v>
      </c>
      <c r="U280">
        <f t="shared" si="103"/>
        <v>2236</v>
      </c>
      <c r="V280">
        <f t="shared" si="104"/>
        <v>54739</v>
      </c>
      <c r="Z280" s="23">
        <v>32408</v>
      </c>
      <c r="AB280">
        <v>0</v>
      </c>
      <c r="AC280">
        <v>2</v>
      </c>
      <c r="AD280">
        <v>0</v>
      </c>
      <c r="AE280">
        <v>6431</v>
      </c>
      <c r="AF280">
        <v>329</v>
      </c>
      <c r="AG280">
        <v>24112</v>
      </c>
      <c r="AH280">
        <v>23817</v>
      </c>
      <c r="AI280">
        <v>0</v>
      </c>
      <c r="AJ280">
        <v>0</v>
      </c>
      <c r="AK280">
        <v>48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1985</v>
      </c>
      <c r="AW280">
        <v>0</v>
      </c>
      <c r="AX280">
        <v>801</v>
      </c>
      <c r="AY280">
        <v>0</v>
      </c>
      <c r="AZ280">
        <v>0</v>
      </c>
      <c r="BA280">
        <v>6441</v>
      </c>
      <c r="BB280">
        <v>0</v>
      </c>
      <c r="BC280">
        <v>0</v>
      </c>
      <c r="BD280">
        <v>0</v>
      </c>
      <c r="BE280">
        <v>0</v>
      </c>
      <c r="BF280">
        <v>942</v>
      </c>
      <c r="BG280">
        <v>0</v>
      </c>
      <c r="BH280">
        <v>0</v>
      </c>
      <c r="BI280">
        <v>0</v>
      </c>
      <c r="BJ280">
        <v>12962</v>
      </c>
      <c r="BK280">
        <v>0</v>
      </c>
      <c r="BL280">
        <v>0</v>
      </c>
      <c r="BM280">
        <v>0</v>
      </c>
      <c r="BN280">
        <v>10430</v>
      </c>
      <c r="BO280">
        <v>21607</v>
      </c>
      <c r="BP280">
        <v>9205</v>
      </c>
      <c r="BQ280">
        <v>10593</v>
      </c>
      <c r="BR280">
        <v>11899</v>
      </c>
      <c r="BS280">
        <v>0</v>
      </c>
      <c r="BT280">
        <v>0</v>
      </c>
      <c r="BU280">
        <v>19853</v>
      </c>
      <c r="BV280">
        <v>0</v>
      </c>
      <c r="BW280">
        <v>0</v>
      </c>
      <c r="BX280">
        <v>0</v>
      </c>
      <c r="BY280">
        <v>0</v>
      </c>
      <c r="BZ280">
        <v>0</v>
      </c>
      <c r="CA280">
        <v>14</v>
      </c>
      <c r="CB280">
        <v>0</v>
      </c>
      <c r="CC280">
        <v>0</v>
      </c>
      <c r="CD280">
        <v>0</v>
      </c>
      <c r="CE280">
        <v>0</v>
      </c>
      <c r="CF280">
        <v>0</v>
      </c>
      <c r="CG280">
        <v>13155</v>
      </c>
      <c r="CH280">
        <v>0</v>
      </c>
      <c r="CI280">
        <v>0</v>
      </c>
      <c r="CJ280">
        <v>0</v>
      </c>
      <c r="CK280">
        <v>1974</v>
      </c>
    </row>
    <row r="281" spans="1:89" x14ac:dyDescent="0.35">
      <c r="A281" t="s">
        <v>265</v>
      </c>
      <c r="B281">
        <f t="shared" si="84"/>
        <v>265</v>
      </c>
      <c r="C281">
        <f t="shared" si="85"/>
        <v>1723</v>
      </c>
      <c r="D281">
        <f t="shared" si="86"/>
        <v>27853</v>
      </c>
      <c r="E281">
        <f t="shared" si="87"/>
        <v>9</v>
      </c>
      <c r="F281">
        <f t="shared" si="88"/>
        <v>0</v>
      </c>
      <c r="G281">
        <f t="shared" si="89"/>
        <v>234</v>
      </c>
      <c r="H281">
        <f t="shared" si="90"/>
        <v>655</v>
      </c>
      <c r="I281">
        <f t="shared" si="91"/>
        <v>-816</v>
      </c>
      <c r="J281">
        <f t="shared" si="92"/>
        <v>0</v>
      </c>
      <c r="K281">
        <f t="shared" si="93"/>
        <v>4470</v>
      </c>
      <c r="L281">
        <f t="shared" si="94"/>
        <v>1594</v>
      </c>
      <c r="M281">
        <f t="shared" si="95"/>
        <v>1825</v>
      </c>
      <c r="N281">
        <f t="shared" si="96"/>
        <v>12290</v>
      </c>
      <c r="O281">
        <f t="shared" si="97"/>
        <v>4973</v>
      </c>
      <c r="P281">
        <f t="shared" si="98"/>
        <v>14177</v>
      </c>
      <c r="Q281">
        <f t="shared" si="99"/>
        <v>2</v>
      </c>
      <c r="R281">
        <f t="shared" si="100"/>
        <v>0</v>
      </c>
      <c r="S281">
        <f t="shared" si="101"/>
        <v>1592</v>
      </c>
      <c r="T281">
        <f t="shared" si="102"/>
        <v>4778</v>
      </c>
      <c r="U281">
        <f t="shared" si="103"/>
        <v>11771</v>
      </c>
      <c r="V281">
        <f t="shared" si="104"/>
        <v>29841</v>
      </c>
      <c r="Z281" s="23">
        <v>13472</v>
      </c>
      <c r="AB281">
        <v>0</v>
      </c>
      <c r="AC281">
        <v>246</v>
      </c>
      <c r="AD281">
        <v>19</v>
      </c>
      <c r="AE281">
        <v>1723</v>
      </c>
      <c r="AF281">
        <v>0</v>
      </c>
      <c r="AG281">
        <v>11640</v>
      </c>
      <c r="AH281">
        <v>13602</v>
      </c>
      <c r="AI281">
        <v>0</v>
      </c>
      <c r="AJ281">
        <v>1052</v>
      </c>
      <c r="AK281">
        <v>1559</v>
      </c>
      <c r="AL281">
        <v>9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234</v>
      </c>
      <c r="AT281">
        <v>0</v>
      </c>
      <c r="AU281">
        <v>0</v>
      </c>
      <c r="AV281">
        <v>655</v>
      </c>
      <c r="AW281">
        <v>0</v>
      </c>
      <c r="AX281">
        <v>-816</v>
      </c>
      <c r="AY281">
        <v>0</v>
      </c>
      <c r="AZ281">
        <v>0</v>
      </c>
      <c r="BA281">
        <v>3601</v>
      </c>
      <c r="BB281">
        <v>0</v>
      </c>
      <c r="BC281">
        <v>0</v>
      </c>
      <c r="BD281">
        <v>0</v>
      </c>
      <c r="BE281">
        <v>0</v>
      </c>
      <c r="BF281">
        <v>869</v>
      </c>
      <c r="BG281">
        <v>853</v>
      </c>
      <c r="BH281">
        <v>0</v>
      </c>
      <c r="BI281">
        <v>0</v>
      </c>
      <c r="BJ281">
        <v>741</v>
      </c>
      <c r="BK281">
        <v>0</v>
      </c>
      <c r="BL281">
        <v>30</v>
      </c>
      <c r="BM281">
        <v>0</v>
      </c>
      <c r="BN281">
        <v>1795</v>
      </c>
      <c r="BO281">
        <v>7625</v>
      </c>
      <c r="BP281">
        <v>3749</v>
      </c>
      <c r="BQ281">
        <v>916</v>
      </c>
      <c r="BR281">
        <v>4973</v>
      </c>
      <c r="BS281">
        <v>0</v>
      </c>
      <c r="BT281">
        <v>0</v>
      </c>
      <c r="BU281">
        <v>14177</v>
      </c>
      <c r="BV281">
        <v>0</v>
      </c>
      <c r="BW281">
        <v>0</v>
      </c>
      <c r="BX281">
        <v>0</v>
      </c>
      <c r="BY281">
        <v>0</v>
      </c>
      <c r="BZ281">
        <v>0</v>
      </c>
      <c r="CA281">
        <v>2</v>
      </c>
      <c r="CB281">
        <v>0</v>
      </c>
      <c r="CC281">
        <v>0</v>
      </c>
      <c r="CD281">
        <v>0</v>
      </c>
      <c r="CE281">
        <v>0</v>
      </c>
      <c r="CF281">
        <v>0</v>
      </c>
      <c r="CG281">
        <v>1592</v>
      </c>
      <c r="CH281">
        <v>0</v>
      </c>
      <c r="CI281">
        <v>1345</v>
      </c>
      <c r="CJ281">
        <v>0</v>
      </c>
      <c r="CK281">
        <v>3433</v>
      </c>
    </row>
    <row r="282" spans="1:89" x14ac:dyDescent="0.35">
      <c r="A282" t="s">
        <v>266</v>
      </c>
      <c r="B282">
        <f t="shared" si="84"/>
        <v>2235</v>
      </c>
      <c r="C282">
        <f t="shared" si="85"/>
        <v>3734</v>
      </c>
      <c r="D282">
        <f t="shared" si="86"/>
        <v>93412</v>
      </c>
      <c r="E282">
        <f t="shared" si="87"/>
        <v>0</v>
      </c>
      <c r="F282">
        <f t="shared" si="88"/>
        <v>0</v>
      </c>
      <c r="G282">
        <f t="shared" si="89"/>
        <v>9506</v>
      </c>
      <c r="H282">
        <f t="shared" si="90"/>
        <v>0</v>
      </c>
      <c r="I282">
        <f t="shared" si="91"/>
        <v>0</v>
      </c>
      <c r="J282">
        <f t="shared" si="92"/>
        <v>0</v>
      </c>
      <c r="K282">
        <f t="shared" si="93"/>
        <v>11614</v>
      </c>
      <c r="L282">
        <f t="shared" si="94"/>
        <v>9877</v>
      </c>
      <c r="M282">
        <f t="shared" si="95"/>
        <v>9732</v>
      </c>
      <c r="N282">
        <f t="shared" si="96"/>
        <v>62146</v>
      </c>
      <c r="O282">
        <f t="shared" si="97"/>
        <v>2750</v>
      </c>
      <c r="P282">
        <f t="shared" si="98"/>
        <v>0</v>
      </c>
      <c r="Q282">
        <f t="shared" si="99"/>
        <v>64779</v>
      </c>
      <c r="R282">
        <f t="shared" si="100"/>
        <v>0</v>
      </c>
      <c r="S282">
        <f t="shared" si="101"/>
        <v>8692</v>
      </c>
      <c r="T282">
        <f t="shared" si="102"/>
        <v>1743</v>
      </c>
      <c r="U282">
        <f t="shared" si="103"/>
        <v>34485</v>
      </c>
      <c r="V282">
        <f t="shared" si="104"/>
        <v>99381</v>
      </c>
      <c r="Z282" s="23">
        <v>31442</v>
      </c>
      <c r="AB282">
        <v>0</v>
      </c>
      <c r="AC282">
        <v>612</v>
      </c>
      <c r="AD282">
        <v>1623</v>
      </c>
      <c r="AE282">
        <v>3734</v>
      </c>
      <c r="AF282">
        <v>81</v>
      </c>
      <c r="AG282">
        <v>46041</v>
      </c>
      <c r="AH282">
        <v>42757</v>
      </c>
      <c r="AI282">
        <v>0</v>
      </c>
      <c r="AJ282">
        <v>4533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5000</v>
      </c>
      <c r="AS282">
        <v>4506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8165</v>
      </c>
      <c r="BB282">
        <v>0</v>
      </c>
      <c r="BC282">
        <v>0</v>
      </c>
      <c r="BD282">
        <v>0</v>
      </c>
      <c r="BE282">
        <v>0</v>
      </c>
      <c r="BF282">
        <v>3449</v>
      </c>
      <c r="BG282">
        <v>0</v>
      </c>
      <c r="BH282">
        <v>0</v>
      </c>
      <c r="BI282">
        <v>0</v>
      </c>
      <c r="BJ282">
        <v>9877</v>
      </c>
      <c r="BK282">
        <v>0</v>
      </c>
      <c r="BL282">
        <v>0</v>
      </c>
      <c r="BM282">
        <v>0</v>
      </c>
      <c r="BN282">
        <v>9732</v>
      </c>
      <c r="BO282">
        <v>43317</v>
      </c>
      <c r="BP282">
        <v>12589</v>
      </c>
      <c r="BQ282">
        <v>6240</v>
      </c>
      <c r="BR282">
        <v>2750</v>
      </c>
      <c r="BS282">
        <v>0</v>
      </c>
      <c r="BT282">
        <v>0</v>
      </c>
      <c r="BU282">
        <v>0</v>
      </c>
      <c r="BV282">
        <v>0</v>
      </c>
      <c r="BW282">
        <v>0</v>
      </c>
      <c r="BX282">
        <v>0</v>
      </c>
      <c r="BY282">
        <v>0</v>
      </c>
      <c r="BZ282">
        <v>64779</v>
      </c>
      <c r="CA282">
        <v>0</v>
      </c>
      <c r="CB282">
        <v>0</v>
      </c>
      <c r="CC282">
        <v>0</v>
      </c>
      <c r="CD282">
        <v>0</v>
      </c>
      <c r="CE282">
        <v>0</v>
      </c>
      <c r="CF282">
        <v>0</v>
      </c>
      <c r="CG282">
        <v>8692</v>
      </c>
      <c r="CH282">
        <v>0</v>
      </c>
      <c r="CI282">
        <v>0</v>
      </c>
      <c r="CJ282">
        <v>0</v>
      </c>
      <c r="CK282">
        <v>1743</v>
      </c>
    </row>
    <row r="283" spans="1:89" x14ac:dyDescent="0.35">
      <c r="A283" t="s">
        <v>267</v>
      </c>
      <c r="B283">
        <f t="shared" si="84"/>
        <v>613</v>
      </c>
      <c r="C283">
        <f t="shared" si="85"/>
        <v>7581</v>
      </c>
      <c r="D283">
        <f t="shared" si="86"/>
        <v>60591</v>
      </c>
      <c r="E283">
        <f t="shared" si="87"/>
        <v>303</v>
      </c>
      <c r="F283">
        <f t="shared" si="88"/>
        <v>0</v>
      </c>
      <c r="G283">
        <f t="shared" si="89"/>
        <v>7774</v>
      </c>
      <c r="H283">
        <f t="shared" si="90"/>
        <v>0</v>
      </c>
      <c r="I283">
        <f t="shared" si="91"/>
        <v>56034</v>
      </c>
      <c r="J283">
        <f t="shared" si="92"/>
        <v>8</v>
      </c>
      <c r="K283">
        <f t="shared" si="93"/>
        <v>12842</v>
      </c>
      <c r="L283">
        <f t="shared" si="94"/>
        <v>9262</v>
      </c>
      <c r="M283">
        <f t="shared" si="95"/>
        <v>-15</v>
      </c>
      <c r="N283">
        <f t="shared" si="96"/>
        <v>45421</v>
      </c>
      <c r="O283">
        <f t="shared" si="97"/>
        <v>10978</v>
      </c>
      <c r="P283">
        <f t="shared" si="98"/>
        <v>85138</v>
      </c>
      <c r="Q283">
        <f t="shared" si="99"/>
        <v>0</v>
      </c>
      <c r="R283">
        <f t="shared" si="100"/>
        <v>0</v>
      </c>
      <c r="S283">
        <f t="shared" si="101"/>
        <v>7024</v>
      </c>
      <c r="T283">
        <f t="shared" si="102"/>
        <v>6435</v>
      </c>
      <c r="U283">
        <f t="shared" si="103"/>
        <v>68734</v>
      </c>
      <c r="V283">
        <f t="shared" si="104"/>
        <v>68785</v>
      </c>
      <c r="Z283" s="23">
        <v>21829</v>
      </c>
      <c r="AB283">
        <v>0</v>
      </c>
      <c r="AC283">
        <v>277</v>
      </c>
      <c r="AD283">
        <v>336</v>
      </c>
      <c r="AE283">
        <v>7581</v>
      </c>
      <c r="AF283">
        <v>464</v>
      </c>
      <c r="AG283">
        <v>34617</v>
      </c>
      <c r="AH283">
        <v>21608</v>
      </c>
      <c r="AI283">
        <v>106</v>
      </c>
      <c r="AJ283">
        <v>3796</v>
      </c>
      <c r="AK283">
        <v>0</v>
      </c>
      <c r="AL283">
        <v>303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7774</v>
      </c>
      <c r="AT283">
        <v>0</v>
      </c>
      <c r="AU283">
        <v>0</v>
      </c>
      <c r="AV283">
        <v>0</v>
      </c>
      <c r="AW283">
        <v>0</v>
      </c>
      <c r="AX283">
        <v>56034</v>
      </c>
      <c r="AY283">
        <v>8</v>
      </c>
      <c r="AZ283">
        <v>0</v>
      </c>
      <c r="BA283">
        <v>5239</v>
      </c>
      <c r="BB283">
        <v>0</v>
      </c>
      <c r="BC283">
        <v>0</v>
      </c>
      <c r="BD283">
        <v>0</v>
      </c>
      <c r="BE283">
        <v>0</v>
      </c>
      <c r="BF283">
        <v>7603</v>
      </c>
      <c r="BG283">
        <v>8989</v>
      </c>
      <c r="BH283">
        <v>0</v>
      </c>
      <c r="BI283">
        <v>0</v>
      </c>
      <c r="BJ283">
        <v>273</v>
      </c>
      <c r="BK283">
        <v>0</v>
      </c>
      <c r="BL283">
        <v>0</v>
      </c>
      <c r="BM283">
        <v>0</v>
      </c>
      <c r="BN283">
        <v>-15</v>
      </c>
      <c r="BO283">
        <v>8215</v>
      </c>
      <c r="BP283">
        <v>31299</v>
      </c>
      <c r="BQ283">
        <v>5907</v>
      </c>
      <c r="BR283">
        <v>10978</v>
      </c>
      <c r="BS283">
        <v>0</v>
      </c>
      <c r="BT283">
        <v>0</v>
      </c>
      <c r="BU283">
        <v>85138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0</v>
      </c>
      <c r="CG283">
        <v>7024</v>
      </c>
      <c r="CH283">
        <v>0</v>
      </c>
      <c r="CI283">
        <v>0</v>
      </c>
      <c r="CJ283">
        <v>0</v>
      </c>
      <c r="CK283">
        <v>6435</v>
      </c>
    </row>
    <row r="284" spans="1:89" x14ac:dyDescent="0.35">
      <c r="A284" t="s">
        <v>483</v>
      </c>
      <c r="B284">
        <f t="shared" si="84"/>
        <v>8194</v>
      </c>
      <c r="C284">
        <f t="shared" si="85"/>
        <v>370635</v>
      </c>
      <c r="D284">
        <f t="shared" si="86"/>
        <v>1450167</v>
      </c>
      <c r="E284">
        <f t="shared" si="87"/>
        <v>13228</v>
      </c>
      <c r="F284">
        <f t="shared" si="88"/>
        <v>0</v>
      </c>
      <c r="G284">
        <f t="shared" si="89"/>
        <v>26035</v>
      </c>
      <c r="H284">
        <f t="shared" si="90"/>
        <v>207</v>
      </c>
      <c r="I284">
        <f t="shared" si="91"/>
        <v>80064</v>
      </c>
      <c r="J284">
        <f t="shared" si="92"/>
        <v>485</v>
      </c>
      <c r="K284">
        <f t="shared" si="93"/>
        <v>139041</v>
      </c>
      <c r="L284">
        <f t="shared" si="94"/>
        <v>26152</v>
      </c>
      <c r="M284">
        <f t="shared" si="95"/>
        <v>61282</v>
      </c>
      <c r="N284">
        <f t="shared" si="96"/>
        <v>830971</v>
      </c>
      <c r="O284">
        <f t="shared" si="97"/>
        <v>71345</v>
      </c>
      <c r="P284">
        <f t="shared" si="98"/>
        <v>834000</v>
      </c>
      <c r="Q284">
        <f t="shared" si="99"/>
        <v>12343</v>
      </c>
      <c r="R284">
        <f t="shared" si="100"/>
        <v>80000</v>
      </c>
      <c r="S284">
        <f t="shared" si="101"/>
        <v>58053</v>
      </c>
      <c r="T284">
        <f t="shared" si="102"/>
        <v>288780</v>
      </c>
      <c r="U284">
        <f t="shared" si="103"/>
        <v>1020459</v>
      </c>
      <c r="V284">
        <f t="shared" si="104"/>
        <v>1828996</v>
      </c>
      <c r="Z284" s="23">
        <v>367947</v>
      </c>
      <c r="AB284">
        <v>0</v>
      </c>
      <c r="AC284">
        <v>3417</v>
      </c>
      <c r="AD284">
        <v>4777</v>
      </c>
      <c r="AE284">
        <v>370635</v>
      </c>
      <c r="AF284">
        <v>0</v>
      </c>
      <c r="AG284">
        <v>1062724</v>
      </c>
      <c r="AH284">
        <v>133003</v>
      </c>
      <c r="AI284">
        <v>7528</v>
      </c>
      <c r="AJ284">
        <v>198740</v>
      </c>
      <c r="AK284">
        <v>48172</v>
      </c>
      <c r="AL284">
        <v>13228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26035</v>
      </c>
      <c r="AT284">
        <v>0</v>
      </c>
      <c r="AU284">
        <v>0</v>
      </c>
      <c r="AV284">
        <v>207</v>
      </c>
      <c r="AW284">
        <v>342</v>
      </c>
      <c r="AX284">
        <v>80064</v>
      </c>
      <c r="AY284">
        <v>143</v>
      </c>
      <c r="AZ284">
        <v>0</v>
      </c>
      <c r="BA284">
        <v>77851</v>
      </c>
      <c r="BB284">
        <v>0</v>
      </c>
      <c r="BC284">
        <v>0</v>
      </c>
      <c r="BD284">
        <v>0</v>
      </c>
      <c r="BE284">
        <v>6428</v>
      </c>
      <c r="BF284">
        <v>54762</v>
      </c>
      <c r="BG284">
        <v>5000</v>
      </c>
      <c r="BH284">
        <v>0</v>
      </c>
      <c r="BI284">
        <v>0</v>
      </c>
      <c r="BJ284">
        <v>21152</v>
      </c>
      <c r="BK284">
        <v>243</v>
      </c>
      <c r="BL284">
        <v>2629</v>
      </c>
      <c r="BM284">
        <v>6295</v>
      </c>
      <c r="BN284">
        <v>52115</v>
      </c>
      <c r="BO284">
        <v>153174</v>
      </c>
      <c r="BP284">
        <v>643276</v>
      </c>
      <c r="BQ284">
        <v>34521</v>
      </c>
      <c r="BR284">
        <v>71345</v>
      </c>
      <c r="BS284">
        <v>171000</v>
      </c>
      <c r="BT284">
        <v>0</v>
      </c>
      <c r="BU284">
        <v>360000</v>
      </c>
      <c r="BV284">
        <v>0</v>
      </c>
      <c r="BW284">
        <v>20000</v>
      </c>
      <c r="BX284">
        <v>0</v>
      </c>
      <c r="BY284">
        <v>0</v>
      </c>
      <c r="BZ284">
        <v>635</v>
      </c>
      <c r="CA284">
        <v>11708</v>
      </c>
      <c r="CB284">
        <v>283000</v>
      </c>
      <c r="CC284">
        <v>0</v>
      </c>
      <c r="CD284">
        <v>0</v>
      </c>
      <c r="CE284">
        <v>80000</v>
      </c>
      <c r="CF284">
        <v>0</v>
      </c>
      <c r="CG284">
        <v>58053</v>
      </c>
      <c r="CH284">
        <v>2767</v>
      </c>
      <c r="CI284">
        <v>116266</v>
      </c>
      <c r="CJ284">
        <v>12743</v>
      </c>
      <c r="CK284">
        <v>157004</v>
      </c>
    </row>
    <row r="285" spans="1:89" x14ac:dyDescent="0.35">
      <c r="A285" t="s">
        <v>268</v>
      </c>
      <c r="B285">
        <f t="shared" si="84"/>
        <v>1933</v>
      </c>
      <c r="C285">
        <f t="shared" si="85"/>
        <v>10756</v>
      </c>
      <c r="D285">
        <f t="shared" si="86"/>
        <v>133924</v>
      </c>
      <c r="E285">
        <f t="shared" si="87"/>
        <v>741</v>
      </c>
      <c r="F285">
        <f t="shared" si="88"/>
        <v>2067</v>
      </c>
      <c r="G285">
        <f t="shared" si="89"/>
        <v>13</v>
      </c>
      <c r="H285">
        <f t="shared" si="90"/>
        <v>0</v>
      </c>
      <c r="I285">
        <f t="shared" si="91"/>
        <v>3689</v>
      </c>
      <c r="J285">
        <f t="shared" si="92"/>
        <v>6</v>
      </c>
      <c r="K285">
        <f t="shared" si="93"/>
        <v>13061</v>
      </c>
      <c r="L285">
        <f t="shared" si="94"/>
        <v>10193</v>
      </c>
      <c r="M285">
        <f t="shared" si="95"/>
        <v>13277</v>
      </c>
      <c r="N285">
        <f t="shared" si="96"/>
        <v>32629</v>
      </c>
      <c r="O285">
        <f t="shared" si="97"/>
        <v>12586</v>
      </c>
      <c r="P285">
        <f t="shared" si="98"/>
        <v>125419</v>
      </c>
      <c r="Q285">
        <f t="shared" si="99"/>
        <v>105</v>
      </c>
      <c r="R285">
        <f t="shared" si="100"/>
        <v>0</v>
      </c>
      <c r="S285">
        <f t="shared" si="101"/>
        <v>6614</v>
      </c>
      <c r="T285">
        <f t="shared" si="102"/>
        <v>12305</v>
      </c>
      <c r="U285">
        <f t="shared" si="103"/>
        <v>105832</v>
      </c>
      <c r="V285">
        <f t="shared" si="104"/>
        <v>146613</v>
      </c>
      <c r="Z285" s="23">
        <v>50429</v>
      </c>
      <c r="AB285">
        <v>0</v>
      </c>
      <c r="AC285">
        <v>0</v>
      </c>
      <c r="AD285">
        <v>1933</v>
      </c>
      <c r="AE285">
        <v>10756</v>
      </c>
      <c r="AF285">
        <v>855</v>
      </c>
      <c r="AG285">
        <v>62256</v>
      </c>
      <c r="AH285">
        <v>63495</v>
      </c>
      <c r="AI285">
        <v>234</v>
      </c>
      <c r="AJ285">
        <v>3775</v>
      </c>
      <c r="AK285">
        <v>3309</v>
      </c>
      <c r="AL285">
        <v>741</v>
      </c>
      <c r="AM285">
        <v>0</v>
      </c>
      <c r="AN285">
        <v>0</v>
      </c>
      <c r="AO285">
        <v>0</v>
      </c>
      <c r="AP285">
        <v>2067</v>
      </c>
      <c r="AQ285">
        <v>0</v>
      </c>
      <c r="AR285">
        <v>0</v>
      </c>
      <c r="AS285">
        <v>13</v>
      </c>
      <c r="AT285">
        <v>0</v>
      </c>
      <c r="AU285">
        <v>0</v>
      </c>
      <c r="AV285">
        <v>0</v>
      </c>
      <c r="AW285">
        <v>0</v>
      </c>
      <c r="AX285">
        <v>3689</v>
      </c>
      <c r="AY285">
        <v>6</v>
      </c>
      <c r="AZ285">
        <v>0</v>
      </c>
      <c r="BA285">
        <v>8085</v>
      </c>
      <c r="BB285">
        <v>9003</v>
      </c>
      <c r="BC285">
        <v>0</v>
      </c>
      <c r="BD285">
        <v>0</v>
      </c>
      <c r="BE285">
        <v>815</v>
      </c>
      <c r="BF285">
        <v>4161</v>
      </c>
      <c r="BG285">
        <v>0</v>
      </c>
      <c r="BH285">
        <v>0</v>
      </c>
      <c r="BI285">
        <v>0</v>
      </c>
      <c r="BJ285">
        <v>1190</v>
      </c>
      <c r="BK285">
        <v>6</v>
      </c>
      <c r="BL285">
        <v>4760</v>
      </c>
      <c r="BM285">
        <v>7592</v>
      </c>
      <c r="BN285">
        <v>919</v>
      </c>
      <c r="BO285">
        <v>18701</v>
      </c>
      <c r="BP285">
        <v>1808</v>
      </c>
      <c r="BQ285">
        <v>12120</v>
      </c>
      <c r="BR285">
        <v>12586</v>
      </c>
      <c r="BS285">
        <v>0</v>
      </c>
      <c r="BT285">
        <v>0</v>
      </c>
      <c r="BU285">
        <v>125419</v>
      </c>
      <c r="BV285">
        <v>0</v>
      </c>
      <c r="BW285">
        <v>0</v>
      </c>
      <c r="BX285">
        <v>0</v>
      </c>
      <c r="BY285">
        <v>0</v>
      </c>
      <c r="BZ285">
        <v>0</v>
      </c>
      <c r="CA285">
        <v>105</v>
      </c>
      <c r="CB285">
        <v>0</v>
      </c>
      <c r="CC285">
        <v>0</v>
      </c>
      <c r="CD285">
        <v>0</v>
      </c>
      <c r="CE285">
        <v>0</v>
      </c>
      <c r="CF285">
        <v>0</v>
      </c>
      <c r="CG285">
        <v>6614</v>
      </c>
      <c r="CH285">
        <v>0</v>
      </c>
      <c r="CI285">
        <v>5655</v>
      </c>
      <c r="CJ285">
        <v>1327</v>
      </c>
      <c r="CK285">
        <v>5323</v>
      </c>
    </row>
    <row r="286" spans="1:89" x14ac:dyDescent="0.35">
      <c r="A286" t="s">
        <v>269</v>
      </c>
      <c r="B286">
        <f t="shared" si="84"/>
        <v>94</v>
      </c>
      <c r="C286">
        <f t="shared" si="85"/>
        <v>14341</v>
      </c>
      <c r="D286">
        <f t="shared" si="86"/>
        <v>11407</v>
      </c>
      <c r="E286">
        <f t="shared" si="87"/>
        <v>99</v>
      </c>
      <c r="F286">
        <f t="shared" si="88"/>
        <v>0</v>
      </c>
      <c r="G286">
        <f t="shared" si="89"/>
        <v>0</v>
      </c>
      <c r="H286">
        <f t="shared" si="90"/>
        <v>0</v>
      </c>
      <c r="I286">
        <f t="shared" si="91"/>
        <v>4939</v>
      </c>
      <c r="J286">
        <f t="shared" si="92"/>
        <v>0</v>
      </c>
      <c r="K286">
        <f t="shared" si="93"/>
        <v>9397</v>
      </c>
      <c r="L286">
        <f t="shared" si="94"/>
        <v>153</v>
      </c>
      <c r="M286">
        <f t="shared" si="95"/>
        <v>180</v>
      </c>
      <c r="N286">
        <f t="shared" si="96"/>
        <v>10852</v>
      </c>
      <c r="O286">
        <f t="shared" si="97"/>
        <v>2139</v>
      </c>
      <c r="P286">
        <f t="shared" si="98"/>
        <v>21100</v>
      </c>
      <c r="Q286">
        <f t="shared" si="99"/>
        <v>12</v>
      </c>
      <c r="R286">
        <f t="shared" si="100"/>
        <v>0</v>
      </c>
      <c r="S286">
        <f t="shared" si="101"/>
        <v>3828</v>
      </c>
      <c r="T286">
        <f t="shared" si="102"/>
        <v>2678</v>
      </c>
      <c r="U286">
        <f t="shared" si="103"/>
        <v>17888</v>
      </c>
      <c r="V286">
        <f t="shared" si="104"/>
        <v>25842</v>
      </c>
      <c r="Z286" s="23">
        <v>10190</v>
      </c>
      <c r="AB286">
        <v>0</v>
      </c>
      <c r="AC286">
        <v>0</v>
      </c>
      <c r="AD286">
        <v>94</v>
      </c>
      <c r="AE286">
        <v>14341</v>
      </c>
      <c r="AF286">
        <v>50</v>
      </c>
      <c r="AG286">
        <v>7007</v>
      </c>
      <c r="AH286">
        <v>2623</v>
      </c>
      <c r="AI286">
        <v>584</v>
      </c>
      <c r="AJ286">
        <v>1143</v>
      </c>
      <c r="AK286">
        <v>0</v>
      </c>
      <c r="AL286">
        <v>99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4939</v>
      </c>
      <c r="AY286">
        <v>0</v>
      </c>
      <c r="AZ286">
        <v>0</v>
      </c>
      <c r="BA286">
        <v>9127</v>
      </c>
      <c r="BB286">
        <v>0</v>
      </c>
      <c r="BC286">
        <v>0</v>
      </c>
      <c r="BD286">
        <v>0</v>
      </c>
      <c r="BE286">
        <v>0</v>
      </c>
      <c r="BF286">
        <v>270</v>
      </c>
      <c r="BG286">
        <v>0</v>
      </c>
      <c r="BH286">
        <v>0</v>
      </c>
      <c r="BI286">
        <v>0</v>
      </c>
      <c r="BJ286">
        <v>153</v>
      </c>
      <c r="BK286">
        <v>0</v>
      </c>
      <c r="BL286">
        <v>0</v>
      </c>
      <c r="BM286">
        <v>0</v>
      </c>
      <c r="BN286">
        <v>180</v>
      </c>
      <c r="BO286">
        <v>4594</v>
      </c>
      <c r="BP286">
        <v>2145</v>
      </c>
      <c r="BQ286">
        <v>4113</v>
      </c>
      <c r="BR286">
        <v>2139</v>
      </c>
      <c r="BS286">
        <v>0</v>
      </c>
      <c r="BT286">
        <v>0</v>
      </c>
      <c r="BU286">
        <v>21100</v>
      </c>
      <c r="BV286">
        <v>0</v>
      </c>
      <c r="BW286">
        <v>0</v>
      </c>
      <c r="BX286">
        <v>0</v>
      </c>
      <c r="BY286">
        <v>0</v>
      </c>
      <c r="BZ286">
        <v>0</v>
      </c>
      <c r="CA286">
        <v>12</v>
      </c>
      <c r="CB286">
        <v>0</v>
      </c>
      <c r="CC286">
        <v>0</v>
      </c>
      <c r="CD286">
        <v>0</v>
      </c>
      <c r="CE286">
        <v>0</v>
      </c>
      <c r="CF286">
        <v>0</v>
      </c>
      <c r="CG286">
        <v>3828</v>
      </c>
      <c r="CH286">
        <v>0</v>
      </c>
      <c r="CI286">
        <v>1171</v>
      </c>
      <c r="CJ286">
        <v>0</v>
      </c>
      <c r="CK286">
        <v>1507</v>
      </c>
    </row>
    <row r="287" spans="1:89" x14ac:dyDescent="0.35">
      <c r="A287" t="s">
        <v>270</v>
      </c>
      <c r="B287">
        <f t="shared" si="84"/>
        <v>762</v>
      </c>
      <c r="C287">
        <f t="shared" si="85"/>
        <v>852</v>
      </c>
      <c r="D287">
        <f t="shared" si="86"/>
        <v>44189</v>
      </c>
      <c r="E287">
        <f t="shared" si="87"/>
        <v>219</v>
      </c>
      <c r="F287">
        <f t="shared" si="88"/>
        <v>1042</v>
      </c>
      <c r="G287">
        <f t="shared" si="89"/>
        <v>87</v>
      </c>
      <c r="H287">
        <f t="shared" si="90"/>
        <v>0</v>
      </c>
      <c r="I287">
        <f t="shared" si="91"/>
        <v>451</v>
      </c>
      <c r="J287">
        <f t="shared" si="92"/>
        <v>0</v>
      </c>
      <c r="K287">
        <f t="shared" si="93"/>
        <v>14124</v>
      </c>
      <c r="L287">
        <f t="shared" si="94"/>
        <v>25700</v>
      </c>
      <c r="M287">
        <f t="shared" si="95"/>
        <v>6897</v>
      </c>
      <c r="N287">
        <f t="shared" si="96"/>
        <v>60168</v>
      </c>
      <c r="O287">
        <f t="shared" si="97"/>
        <v>10120</v>
      </c>
      <c r="P287">
        <f t="shared" si="98"/>
        <v>5482</v>
      </c>
      <c r="Q287">
        <f t="shared" si="99"/>
        <v>4</v>
      </c>
      <c r="R287">
        <f t="shared" si="100"/>
        <v>1</v>
      </c>
      <c r="S287">
        <f t="shared" si="101"/>
        <v>11892</v>
      </c>
      <c r="T287">
        <f t="shared" si="102"/>
        <v>6656</v>
      </c>
      <c r="U287">
        <f t="shared" si="103"/>
        <v>-23815</v>
      </c>
      <c r="V287">
        <f t="shared" si="104"/>
        <v>45803</v>
      </c>
      <c r="Z287" s="23">
        <v>16423</v>
      </c>
      <c r="AB287">
        <v>0</v>
      </c>
      <c r="AC287">
        <v>0</v>
      </c>
      <c r="AD287">
        <v>762</v>
      </c>
      <c r="AE287">
        <v>852</v>
      </c>
      <c r="AF287">
        <v>208</v>
      </c>
      <c r="AG287">
        <v>3261</v>
      </c>
      <c r="AH287">
        <v>34222</v>
      </c>
      <c r="AI287">
        <v>130</v>
      </c>
      <c r="AJ287">
        <v>1472</v>
      </c>
      <c r="AK287">
        <v>4896</v>
      </c>
      <c r="AL287">
        <v>219</v>
      </c>
      <c r="AM287">
        <v>0</v>
      </c>
      <c r="AN287">
        <v>0</v>
      </c>
      <c r="AO287">
        <v>0</v>
      </c>
      <c r="AP287">
        <v>1042</v>
      </c>
      <c r="AQ287">
        <v>0</v>
      </c>
      <c r="AR287">
        <v>0</v>
      </c>
      <c r="AS287">
        <v>87</v>
      </c>
      <c r="AT287">
        <v>0</v>
      </c>
      <c r="AU287">
        <v>0</v>
      </c>
      <c r="AV287">
        <v>0</v>
      </c>
      <c r="AW287">
        <v>0</v>
      </c>
      <c r="AX287">
        <v>451</v>
      </c>
      <c r="AY287">
        <v>0</v>
      </c>
      <c r="AZ287">
        <v>0</v>
      </c>
      <c r="BA287">
        <v>10734</v>
      </c>
      <c r="BB287">
        <v>0</v>
      </c>
      <c r="BC287">
        <v>0</v>
      </c>
      <c r="BD287">
        <v>0</v>
      </c>
      <c r="BE287">
        <v>1</v>
      </c>
      <c r="BF287">
        <v>3389</v>
      </c>
      <c r="BG287">
        <v>25244</v>
      </c>
      <c r="BH287">
        <v>0</v>
      </c>
      <c r="BI287">
        <v>0</v>
      </c>
      <c r="BJ287">
        <v>456</v>
      </c>
      <c r="BK287">
        <v>0</v>
      </c>
      <c r="BL287">
        <v>0</v>
      </c>
      <c r="BM287">
        <v>1836</v>
      </c>
      <c r="BN287">
        <v>5061</v>
      </c>
      <c r="BO287">
        <v>2267</v>
      </c>
      <c r="BP287">
        <v>55626</v>
      </c>
      <c r="BQ287">
        <v>2275</v>
      </c>
      <c r="BR287">
        <v>10120</v>
      </c>
      <c r="BS287">
        <v>0</v>
      </c>
      <c r="BT287">
        <v>0</v>
      </c>
      <c r="BU287">
        <v>5482</v>
      </c>
      <c r="BV287">
        <v>0</v>
      </c>
      <c r="BW287">
        <v>0</v>
      </c>
      <c r="BX287">
        <v>0</v>
      </c>
      <c r="BY287">
        <v>0</v>
      </c>
      <c r="BZ287">
        <v>0</v>
      </c>
      <c r="CA287">
        <v>4</v>
      </c>
      <c r="CB287">
        <v>0</v>
      </c>
      <c r="CC287">
        <v>0</v>
      </c>
      <c r="CD287">
        <v>0</v>
      </c>
      <c r="CE287">
        <v>0</v>
      </c>
      <c r="CF287">
        <v>1</v>
      </c>
      <c r="CG287">
        <v>11892</v>
      </c>
      <c r="CH287">
        <v>0</v>
      </c>
      <c r="CI287">
        <v>999</v>
      </c>
      <c r="CJ287">
        <v>370</v>
      </c>
      <c r="CK287">
        <v>5287</v>
      </c>
    </row>
    <row r="288" spans="1:89" x14ac:dyDescent="0.35">
      <c r="A288" t="s">
        <v>271</v>
      </c>
      <c r="B288">
        <f t="shared" si="84"/>
        <v>601</v>
      </c>
      <c r="C288">
        <f t="shared" si="85"/>
        <v>9756</v>
      </c>
      <c r="D288">
        <f t="shared" si="86"/>
        <v>85210</v>
      </c>
      <c r="E288">
        <f t="shared" si="87"/>
        <v>32</v>
      </c>
      <c r="F288">
        <f t="shared" si="88"/>
        <v>0</v>
      </c>
      <c r="G288">
        <f t="shared" si="89"/>
        <v>2152</v>
      </c>
      <c r="H288">
        <f t="shared" si="90"/>
        <v>0</v>
      </c>
      <c r="I288">
        <f t="shared" si="91"/>
        <v>-760</v>
      </c>
      <c r="J288">
        <f t="shared" si="92"/>
        <v>46</v>
      </c>
      <c r="K288">
        <f t="shared" si="93"/>
        <v>8542</v>
      </c>
      <c r="L288">
        <f t="shared" si="94"/>
        <v>-1024</v>
      </c>
      <c r="M288">
        <f t="shared" si="95"/>
        <v>9020</v>
      </c>
      <c r="N288">
        <f t="shared" si="96"/>
        <v>43271</v>
      </c>
      <c r="O288">
        <f t="shared" si="97"/>
        <v>7919</v>
      </c>
      <c r="P288">
        <f t="shared" si="98"/>
        <v>49445</v>
      </c>
      <c r="Q288">
        <f t="shared" si="99"/>
        <v>7</v>
      </c>
      <c r="R288">
        <f t="shared" si="100"/>
        <v>0</v>
      </c>
      <c r="S288">
        <f t="shared" si="101"/>
        <v>4408</v>
      </c>
      <c r="T288">
        <f t="shared" si="102"/>
        <v>8525</v>
      </c>
      <c r="U288">
        <f t="shared" si="103"/>
        <v>43695</v>
      </c>
      <c r="V288">
        <f t="shared" si="104"/>
        <v>95567</v>
      </c>
      <c r="Z288" s="23">
        <v>31527</v>
      </c>
      <c r="AB288">
        <v>0</v>
      </c>
      <c r="AC288">
        <v>23</v>
      </c>
      <c r="AD288">
        <v>578</v>
      </c>
      <c r="AE288">
        <v>9756</v>
      </c>
      <c r="AF288">
        <v>0</v>
      </c>
      <c r="AG288">
        <v>32674</v>
      </c>
      <c r="AH288">
        <v>48556</v>
      </c>
      <c r="AI288">
        <v>414</v>
      </c>
      <c r="AJ288">
        <v>1099</v>
      </c>
      <c r="AK288">
        <v>2467</v>
      </c>
      <c r="AL288">
        <v>32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2152</v>
      </c>
      <c r="AT288">
        <v>0</v>
      </c>
      <c r="AU288">
        <v>0</v>
      </c>
      <c r="AV288">
        <v>0</v>
      </c>
      <c r="AW288">
        <v>43</v>
      </c>
      <c r="AX288">
        <v>-760</v>
      </c>
      <c r="AY288">
        <v>3</v>
      </c>
      <c r="AZ288">
        <v>0</v>
      </c>
      <c r="BA288">
        <v>6677</v>
      </c>
      <c r="BB288">
        <v>0</v>
      </c>
      <c r="BC288">
        <v>0</v>
      </c>
      <c r="BD288">
        <v>0</v>
      </c>
      <c r="BE288">
        <v>-32</v>
      </c>
      <c r="BF288">
        <v>1897</v>
      </c>
      <c r="BG288">
        <v>0</v>
      </c>
      <c r="BH288">
        <v>0</v>
      </c>
      <c r="BI288">
        <v>0</v>
      </c>
      <c r="BJ288">
        <v>-1024</v>
      </c>
      <c r="BK288">
        <v>0</v>
      </c>
      <c r="BL288">
        <v>1670</v>
      </c>
      <c r="BM288">
        <v>1015</v>
      </c>
      <c r="BN288">
        <v>6335</v>
      </c>
      <c r="BO288">
        <v>8169</v>
      </c>
      <c r="BP288">
        <v>35102</v>
      </c>
      <c r="BQ288">
        <v>0</v>
      </c>
      <c r="BR288">
        <v>7919</v>
      </c>
      <c r="BS288">
        <v>0</v>
      </c>
      <c r="BT288">
        <v>0</v>
      </c>
      <c r="BU288">
        <v>49445</v>
      </c>
      <c r="BV288">
        <v>0</v>
      </c>
      <c r="BW288">
        <v>0</v>
      </c>
      <c r="BX288">
        <v>0</v>
      </c>
      <c r="BY288">
        <v>0</v>
      </c>
      <c r="BZ288">
        <v>0</v>
      </c>
      <c r="CA288">
        <v>7</v>
      </c>
      <c r="CB288">
        <v>0</v>
      </c>
      <c r="CC288">
        <v>0</v>
      </c>
      <c r="CD288">
        <v>0</v>
      </c>
      <c r="CE288">
        <v>0</v>
      </c>
      <c r="CF288">
        <v>0</v>
      </c>
      <c r="CG288">
        <v>4408</v>
      </c>
      <c r="CH288">
        <v>0</v>
      </c>
      <c r="CI288">
        <v>3412</v>
      </c>
      <c r="CJ288">
        <v>323</v>
      </c>
      <c r="CK288">
        <v>4790</v>
      </c>
    </row>
    <row r="289" spans="1:89" x14ac:dyDescent="0.35">
      <c r="A289" t="s">
        <v>272</v>
      </c>
      <c r="B289">
        <f t="shared" si="84"/>
        <v>144</v>
      </c>
      <c r="C289">
        <f t="shared" si="85"/>
        <v>7782</v>
      </c>
      <c r="D289">
        <f t="shared" si="86"/>
        <v>53215</v>
      </c>
      <c r="E289">
        <f t="shared" si="87"/>
        <v>968</v>
      </c>
      <c r="F289">
        <f t="shared" si="88"/>
        <v>1780</v>
      </c>
      <c r="G289">
        <f t="shared" si="89"/>
        <v>955</v>
      </c>
      <c r="H289">
        <f t="shared" si="90"/>
        <v>0</v>
      </c>
      <c r="I289">
        <f t="shared" si="91"/>
        <v>19996</v>
      </c>
      <c r="J289">
        <f t="shared" si="92"/>
        <v>0</v>
      </c>
      <c r="K289">
        <f t="shared" si="93"/>
        <v>20986</v>
      </c>
      <c r="L289">
        <f t="shared" si="94"/>
        <v>564</v>
      </c>
      <c r="M289">
        <f t="shared" si="95"/>
        <v>4399</v>
      </c>
      <c r="N289">
        <f t="shared" si="96"/>
        <v>69926</v>
      </c>
      <c r="O289">
        <f t="shared" si="97"/>
        <v>5654</v>
      </c>
      <c r="P289">
        <f t="shared" si="98"/>
        <v>15740</v>
      </c>
      <c r="Q289">
        <f t="shared" si="99"/>
        <v>45</v>
      </c>
      <c r="R289">
        <f t="shared" si="100"/>
        <v>0</v>
      </c>
      <c r="S289">
        <f t="shared" si="101"/>
        <v>10462</v>
      </c>
      <c r="T289">
        <f t="shared" si="102"/>
        <v>8962</v>
      </c>
      <c r="U289">
        <f t="shared" si="103"/>
        <v>6525</v>
      </c>
      <c r="V289">
        <f t="shared" si="104"/>
        <v>61141</v>
      </c>
      <c r="Z289" s="23">
        <v>27616</v>
      </c>
      <c r="AB289">
        <v>0</v>
      </c>
      <c r="AC289">
        <v>144</v>
      </c>
      <c r="AD289">
        <v>0</v>
      </c>
      <c r="AE289">
        <v>7782</v>
      </c>
      <c r="AF289">
        <v>0</v>
      </c>
      <c r="AG289">
        <v>30706</v>
      </c>
      <c r="AH289">
        <v>7793</v>
      </c>
      <c r="AI289">
        <v>620</v>
      </c>
      <c r="AJ289">
        <v>2844</v>
      </c>
      <c r="AK289">
        <v>11252</v>
      </c>
      <c r="AL289">
        <v>968</v>
      </c>
      <c r="AM289">
        <v>0</v>
      </c>
      <c r="AN289">
        <v>0</v>
      </c>
      <c r="AO289">
        <v>0</v>
      </c>
      <c r="AP289">
        <v>0</v>
      </c>
      <c r="AQ289">
        <v>1780</v>
      </c>
      <c r="AR289">
        <v>0</v>
      </c>
      <c r="AS289">
        <v>955</v>
      </c>
      <c r="AT289">
        <v>0</v>
      </c>
      <c r="AU289">
        <v>0</v>
      </c>
      <c r="AV289">
        <v>0</v>
      </c>
      <c r="AW289">
        <v>0</v>
      </c>
      <c r="AX289">
        <v>19996</v>
      </c>
      <c r="AY289">
        <v>0</v>
      </c>
      <c r="AZ289">
        <v>0</v>
      </c>
      <c r="BA289">
        <v>9073</v>
      </c>
      <c r="BB289">
        <v>0</v>
      </c>
      <c r="BC289">
        <v>0</v>
      </c>
      <c r="BD289">
        <v>7359</v>
      </c>
      <c r="BE289">
        <v>0</v>
      </c>
      <c r="BF289">
        <v>4554</v>
      </c>
      <c r="BG289">
        <v>0</v>
      </c>
      <c r="BH289">
        <v>0</v>
      </c>
      <c r="BI289">
        <v>0</v>
      </c>
      <c r="BJ289">
        <v>564</v>
      </c>
      <c r="BK289">
        <v>0</v>
      </c>
      <c r="BL289">
        <v>0</v>
      </c>
      <c r="BM289">
        <v>1381</v>
      </c>
      <c r="BN289">
        <v>3018</v>
      </c>
      <c r="BO289">
        <v>12701</v>
      </c>
      <c r="BP289">
        <v>50198</v>
      </c>
      <c r="BQ289">
        <v>7027</v>
      </c>
      <c r="BR289">
        <v>5654</v>
      </c>
      <c r="BS289">
        <v>0</v>
      </c>
      <c r="BT289">
        <v>0</v>
      </c>
      <c r="BU289">
        <v>15740</v>
      </c>
      <c r="BV289">
        <v>0</v>
      </c>
      <c r="BW289">
        <v>0</v>
      </c>
      <c r="BX289">
        <v>0</v>
      </c>
      <c r="BY289">
        <v>0</v>
      </c>
      <c r="BZ289">
        <v>0</v>
      </c>
      <c r="CA289">
        <v>45</v>
      </c>
      <c r="CB289">
        <v>0</v>
      </c>
      <c r="CC289">
        <v>0</v>
      </c>
      <c r="CD289">
        <v>0</v>
      </c>
      <c r="CE289">
        <v>0</v>
      </c>
      <c r="CF289">
        <v>0</v>
      </c>
      <c r="CG289">
        <v>10462</v>
      </c>
      <c r="CH289">
        <v>0</v>
      </c>
      <c r="CI289">
        <v>2361</v>
      </c>
      <c r="CJ289">
        <v>555</v>
      </c>
      <c r="CK289">
        <v>6046</v>
      </c>
    </row>
    <row r="290" spans="1:89" x14ac:dyDescent="0.35">
      <c r="A290" t="s">
        <v>273</v>
      </c>
      <c r="B290">
        <f t="shared" si="84"/>
        <v>73</v>
      </c>
      <c r="C290">
        <f t="shared" si="85"/>
        <v>18062</v>
      </c>
      <c r="D290">
        <f t="shared" si="86"/>
        <v>233629</v>
      </c>
      <c r="E290">
        <f t="shared" si="87"/>
        <v>3119</v>
      </c>
      <c r="F290">
        <f t="shared" si="88"/>
        <v>0</v>
      </c>
      <c r="G290">
        <f t="shared" si="89"/>
        <v>13486</v>
      </c>
      <c r="H290">
        <f t="shared" si="90"/>
        <v>0</v>
      </c>
      <c r="I290">
        <f t="shared" si="91"/>
        <v>40087</v>
      </c>
      <c r="J290">
        <f t="shared" si="92"/>
        <v>0</v>
      </c>
      <c r="K290">
        <f t="shared" si="93"/>
        <v>20184</v>
      </c>
      <c r="L290">
        <f t="shared" si="94"/>
        <v>4382</v>
      </c>
      <c r="M290">
        <f t="shared" si="95"/>
        <v>16976</v>
      </c>
      <c r="N290">
        <f t="shared" si="96"/>
        <v>106276</v>
      </c>
      <c r="O290">
        <f t="shared" si="97"/>
        <v>57580</v>
      </c>
      <c r="P290">
        <f t="shared" si="98"/>
        <v>137080</v>
      </c>
      <c r="Q290">
        <f t="shared" si="99"/>
        <v>0</v>
      </c>
      <c r="R290">
        <f t="shared" si="100"/>
        <v>13521</v>
      </c>
      <c r="S290">
        <f t="shared" si="101"/>
        <v>9174</v>
      </c>
      <c r="T290">
        <f t="shared" si="102"/>
        <v>26366</v>
      </c>
      <c r="U290">
        <f t="shared" si="103"/>
        <v>131113</v>
      </c>
      <c r="V290">
        <f t="shared" si="104"/>
        <v>251764</v>
      </c>
      <c r="Z290" s="23">
        <v>68525</v>
      </c>
      <c r="AB290">
        <v>0</v>
      </c>
      <c r="AC290">
        <v>0</v>
      </c>
      <c r="AD290">
        <v>73</v>
      </c>
      <c r="AE290">
        <v>18062</v>
      </c>
      <c r="AF290">
        <v>14</v>
      </c>
      <c r="AG290">
        <v>126985</v>
      </c>
      <c r="AH290">
        <v>86618</v>
      </c>
      <c r="AI290">
        <v>311</v>
      </c>
      <c r="AJ290">
        <v>5185</v>
      </c>
      <c r="AK290">
        <v>14516</v>
      </c>
      <c r="AL290">
        <v>3119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13486</v>
      </c>
      <c r="AT290">
        <v>0</v>
      </c>
      <c r="AU290">
        <v>0</v>
      </c>
      <c r="AV290">
        <v>0</v>
      </c>
      <c r="AW290">
        <v>0</v>
      </c>
      <c r="AX290">
        <v>40087</v>
      </c>
      <c r="AY290">
        <v>0</v>
      </c>
      <c r="AZ290">
        <v>0</v>
      </c>
      <c r="BA290">
        <v>10434</v>
      </c>
      <c r="BB290">
        <v>0</v>
      </c>
      <c r="BC290">
        <v>0</v>
      </c>
      <c r="BD290">
        <v>0</v>
      </c>
      <c r="BE290">
        <v>0</v>
      </c>
      <c r="BF290">
        <v>9750</v>
      </c>
      <c r="BG290">
        <v>4200</v>
      </c>
      <c r="BH290">
        <v>0</v>
      </c>
      <c r="BI290">
        <v>0</v>
      </c>
      <c r="BJ290">
        <v>182</v>
      </c>
      <c r="BK290">
        <v>0</v>
      </c>
      <c r="BL290">
        <v>0</v>
      </c>
      <c r="BM290">
        <v>0</v>
      </c>
      <c r="BN290">
        <v>16976</v>
      </c>
      <c r="BO290">
        <v>31628</v>
      </c>
      <c r="BP290">
        <v>65596</v>
      </c>
      <c r="BQ290">
        <v>9052</v>
      </c>
      <c r="BR290">
        <v>57580</v>
      </c>
      <c r="BS290">
        <v>0</v>
      </c>
      <c r="BT290">
        <v>0</v>
      </c>
      <c r="BU290">
        <v>137080</v>
      </c>
      <c r="BV290">
        <v>0</v>
      </c>
      <c r="BW290">
        <v>0</v>
      </c>
      <c r="BX290">
        <v>0</v>
      </c>
      <c r="BY290">
        <v>0</v>
      </c>
      <c r="BZ290">
        <v>0</v>
      </c>
      <c r="CA290">
        <v>0</v>
      </c>
      <c r="CB290">
        <v>0</v>
      </c>
      <c r="CC290">
        <v>0</v>
      </c>
      <c r="CD290">
        <v>9200</v>
      </c>
      <c r="CE290">
        <v>0</v>
      </c>
      <c r="CF290">
        <v>4321</v>
      </c>
      <c r="CG290">
        <v>9174</v>
      </c>
      <c r="CH290">
        <v>0</v>
      </c>
      <c r="CI290">
        <v>0</v>
      </c>
      <c r="CJ290">
        <v>2</v>
      </c>
      <c r="CK290">
        <v>26364</v>
      </c>
    </row>
    <row r="291" spans="1:89" x14ac:dyDescent="0.35">
      <c r="A291" t="s">
        <v>274</v>
      </c>
      <c r="B291">
        <f t="shared" si="84"/>
        <v>1567</v>
      </c>
      <c r="C291">
        <f t="shared" si="85"/>
        <v>8117</v>
      </c>
      <c r="D291">
        <f t="shared" si="86"/>
        <v>63267</v>
      </c>
      <c r="E291">
        <f t="shared" si="87"/>
        <v>2737</v>
      </c>
      <c r="F291">
        <f t="shared" si="88"/>
        <v>0</v>
      </c>
      <c r="G291">
        <f t="shared" si="89"/>
        <v>5647</v>
      </c>
      <c r="H291">
        <f t="shared" si="90"/>
        <v>0</v>
      </c>
      <c r="I291">
        <f t="shared" si="91"/>
        <v>5636</v>
      </c>
      <c r="J291">
        <f t="shared" si="92"/>
        <v>16</v>
      </c>
      <c r="K291">
        <f t="shared" si="93"/>
        <v>7779</v>
      </c>
      <c r="L291">
        <f t="shared" si="94"/>
        <v>29372</v>
      </c>
      <c r="M291">
        <f t="shared" si="95"/>
        <v>6547</v>
      </c>
      <c r="N291">
        <f t="shared" si="96"/>
        <v>43211</v>
      </c>
      <c r="O291">
        <f t="shared" si="97"/>
        <v>13590</v>
      </c>
      <c r="P291">
        <f t="shared" si="98"/>
        <v>64755</v>
      </c>
      <c r="Q291">
        <f t="shared" si="99"/>
        <v>385</v>
      </c>
      <c r="R291">
        <f t="shared" si="100"/>
        <v>0</v>
      </c>
      <c r="S291">
        <f t="shared" si="101"/>
        <v>5497</v>
      </c>
      <c r="T291">
        <f t="shared" si="102"/>
        <v>3251</v>
      </c>
      <c r="U291">
        <f t="shared" si="103"/>
        <v>24543</v>
      </c>
      <c r="V291">
        <f t="shared" si="104"/>
        <v>72951</v>
      </c>
      <c r="Z291" s="23">
        <v>22045</v>
      </c>
      <c r="AB291">
        <v>823</v>
      </c>
      <c r="AC291">
        <v>-720</v>
      </c>
      <c r="AD291">
        <v>1464</v>
      </c>
      <c r="AE291">
        <v>8117</v>
      </c>
      <c r="AF291">
        <v>392</v>
      </c>
      <c r="AG291">
        <v>21685</v>
      </c>
      <c r="AH291">
        <v>33218</v>
      </c>
      <c r="AI291">
        <v>537</v>
      </c>
      <c r="AJ291">
        <v>2899</v>
      </c>
      <c r="AK291">
        <v>4536</v>
      </c>
      <c r="AL291">
        <v>2737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5647</v>
      </c>
      <c r="AT291">
        <v>0</v>
      </c>
      <c r="AU291">
        <v>0</v>
      </c>
      <c r="AV291">
        <v>0</v>
      </c>
      <c r="AW291">
        <v>0</v>
      </c>
      <c r="AX291">
        <v>5636</v>
      </c>
      <c r="AY291">
        <v>16</v>
      </c>
      <c r="AZ291">
        <v>0</v>
      </c>
      <c r="BA291">
        <v>5235</v>
      </c>
      <c r="BB291">
        <v>0</v>
      </c>
      <c r="BC291">
        <v>0</v>
      </c>
      <c r="BD291">
        <v>0</v>
      </c>
      <c r="BE291">
        <v>0</v>
      </c>
      <c r="BF291">
        <v>2544</v>
      </c>
      <c r="BG291">
        <v>0</v>
      </c>
      <c r="BH291">
        <v>0</v>
      </c>
      <c r="BI291">
        <v>0</v>
      </c>
      <c r="BJ291">
        <v>29372</v>
      </c>
      <c r="BK291">
        <v>0</v>
      </c>
      <c r="BL291">
        <v>0</v>
      </c>
      <c r="BM291">
        <v>0</v>
      </c>
      <c r="BN291">
        <v>6547</v>
      </c>
      <c r="BO291">
        <v>16683</v>
      </c>
      <c r="BP291">
        <v>20768</v>
      </c>
      <c r="BQ291">
        <v>5760</v>
      </c>
      <c r="BR291">
        <v>13590</v>
      </c>
      <c r="BS291">
        <v>0</v>
      </c>
      <c r="BT291">
        <v>0</v>
      </c>
      <c r="BU291">
        <v>64755</v>
      </c>
      <c r="BV291">
        <v>0</v>
      </c>
      <c r="BW291">
        <v>0</v>
      </c>
      <c r="BX291">
        <v>0</v>
      </c>
      <c r="BY291">
        <v>0</v>
      </c>
      <c r="BZ291">
        <v>0</v>
      </c>
      <c r="CA291">
        <v>385</v>
      </c>
      <c r="CB291">
        <v>0</v>
      </c>
      <c r="CC291">
        <v>0</v>
      </c>
      <c r="CD291">
        <v>0</v>
      </c>
      <c r="CE291">
        <v>0</v>
      </c>
      <c r="CF291">
        <v>0</v>
      </c>
      <c r="CG291">
        <v>5497</v>
      </c>
      <c r="CH291">
        <v>0</v>
      </c>
      <c r="CI291">
        <v>636</v>
      </c>
      <c r="CJ291">
        <v>2212</v>
      </c>
      <c r="CK291">
        <v>403</v>
      </c>
    </row>
    <row r="292" spans="1:89" x14ac:dyDescent="0.35">
      <c r="A292" t="s">
        <v>275</v>
      </c>
      <c r="B292">
        <f t="shared" si="84"/>
        <v>1026</v>
      </c>
      <c r="C292">
        <f t="shared" si="85"/>
        <v>17431</v>
      </c>
      <c r="D292">
        <f t="shared" si="86"/>
        <v>134184</v>
      </c>
      <c r="E292">
        <f t="shared" si="87"/>
        <v>175</v>
      </c>
      <c r="F292">
        <f t="shared" si="88"/>
        <v>0</v>
      </c>
      <c r="G292">
        <f t="shared" si="89"/>
        <v>2832</v>
      </c>
      <c r="H292">
        <f t="shared" si="90"/>
        <v>8</v>
      </c>
      <c r="I292">
        <f t="shared" si="91"/>
        <v>62604</v>
      </c>
      <c r="J292">
        <f t="shared" si="92"/>
        <v>0</v>
      </c>
      <c r="K292">
        <f t="shared" si="93"/>
        <v>34835</v>
      </c>
      <c r="L292">
        <f t="shared" si="94"/>
        <v>9630</v>
      </c>
      <c r="M292">
        <f t="shared" si="95"/>
        <v>7696</v>
      </c>
      <c r="N292">
        <f t="shared" si="96"/>
        <v>76253</v>
      </c>
      <c r="O292">
        <f t="shared" si="97"/>
        <v>21273</v>
      </c>
      <c r="P292">
        <f t="shared" si="98"/>
        <v>129560</v>
      </c>
      <c r="Q292">
        <f t="shared" si="99"/>
        <v>0</v>
      </c>
      <c r="R292">
        <f t="shared" si="100"/>
        <v>0</v>
      </c>
      <c r="S292">
        <f t="shared" si="101"/>
        <v>11055</v>
      </c>
      <c r="T292">
        <f t="shared" si="102"/>
        <v>32282</v>
      </c>
      <c r="U292">
        <f t="shared" si="103"/>
        <v>117896</v>
      </c>
      <c r="V292">
        <f t="shared" si="104"/>
        <v>152641</v>
      </c>
      <c r="Z292" s="23">
        <v>46417</v>
      </c>
      <c r="AB292">
        <v>0</v>
      </c>
      <c r="AC292">
        <v>626</v>
      </c>
      <c r="AD292">
        <v>400</v>
      </c>
      <c r="AE292">
        <v>17431</v>
      </c>
      <c r="AF292">
        <v>1567</v>
      </c>
      <c r="AG292">
        <v>70259</v>
      </c>
      <c r="AH292">
        <v>49546</v>
      </c>
      <c r="AI292">
        <v>300</v>
      </c>
      <c r="AJ292">
        <v>6377</v>
      </c>
      <c r="AK292">
        <v>6135</v>
      </c>
      <c r="AL292">
        <v>175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  <c r="AS292">
        <v>2832</v>
      </c>
      <c r="AT292">
        <v>0</v>
      </c>
      <c r="AU292">
        <v>0</v>
      </c>
      <c r="AV292">
        <v>8</v>
      </c>
      <c r="AW292">
        <v>0</v>
      </c>
      <c r="AX292">
        <v>62604</v>
      </c>
      <c r="AY292">
        <v>0</v>
      </c>
      <c r="AZ292">
        <v>0</v>
      </c>
      <c r="BA292">
        <v>30537</v>
      </c>
      <c r="BB292">
        <v>0</v>
      </c>
      <c r="BC292">
        <v>0</v>
      </c>
      <c r="BD292">
        <v>0</v>
      </c>
      <c r="BE292">
        <v>0</v>
      </c>
      <c r="BF292">
        <v>4298</v>
      </c>
      <c r="BG292">
        <v>0</v>
      </c>
      <c r="BH292">
        <v>0</v>
      </c>
      <c r="BI292">
        <v>0</v>
      </c>
      <c r="BJ292">
        <v>9630</v>
      </c>
      <c r="BK292">
        <v>0</v>
      </c>
      <c r="BL292">
        <v>539</v>
      </c>
      <c r="BM292">
        <v>1042</v>
      </c>
      <c r="BN292">
        <v>6115</v>
      </c>
      <c r="BO292">
        <v>47021</v>
      </c>
      <c r="BP292">
        <v>21801</v>
      </c>
      <c r="BQ292">
        <v>7431</v>
      </c>
      <c r="BR292">
        <v>21273</v>
      </c>
      <c r="BS292">
        <v>0</v>
      </c>
      <c r="BT292">
        <v>0</v>
      </c>
      <c r="BU292">
        <v>129560</v>
      </c>
      <c r="BV292">
        <v>0</v>
      </c>
      <c r="BW292">
        <v>0</v>
      </c>
      <c r="BX292">
        <v>0</v>
      </c>
      <c r="BY292">
        <v>0</v>
      </c>
      <c r="BZ292">
        <v>0</v>
      </c>
      <c r="CA292">
        <v>0</v>
      </c>
      <c r="CB292">
        <v>0</v>
      </c>
      <c r="CC292">
        <v>0</v>
      </c>
      <c r="CD292">
        <v>0</v>
      </c>
      <c r="CE292">
        <v>0</v>
      </c>
      <c r="CF292">
        <v>0</v>
      </c>
      <c r="CG292">
        <v>11055</v>
      </c>
      <c r="CH292">
        <v>733</v>
      </c>
      <c r="CI292">
        <v>18238</v>
      </c>
      <c r="CJ292">
        <v>2379</v>
      </c>
      <c r="CK292">
        <v>10932</v>
      </c>
    </row>
    <row r="293" spans="1:89" x14ac:dyDescent="0.35">
      <c r="A293" t="s">
        <v>276</v>
      </c>
      <c r="B293">
        <f t="shared" si="84"/>
        <v>1632</v>
      </c>
      <c r="C293">
        <f t="shared" si="85"/>
        <v>29432</v>
      </c>
      <c r="D293">
        <f t="shared" si="86"/>
        <v>155051</v>
      </c>
      <c r="E293">
        <f t="shared" si="87"/>
        <v>1683</v>
      </c>
      <c r="F293">
        <f t="shared" si="88"/>
        <v>1561</v>
      </c>
      <c r="G293">
        <f t="shared" si="89"/>
        <v>3997</v>
      </c>
      <c r="H293">
        <f t="shared" si="90"/>
        <v>-268</v>
      </c>
      <c r="I293">
        <f t="shared" si="91"/>
        <v>3672</v>
      </c>
      <c r="J293">
        <f t="shared" si="92"/>
        <v>4230</v>
      </c>
      <c r="K293">
        <f t="shared" si="93"/>
        <v>18004</v>
      </c>
      <c r="L293">
        <f t="shared" si="94"/>
        <v>1422</v>
      </c>
      <c r="M293">
        <f t="shared" si="95"/>
        <v>20491</v>
      </c>
      <c r="N293">
        <f t="shared" si="96"/>
        <v>54743</v>
      </c>
      <c r="O293">
        <f t="shared" si="97"/>
        <v>16712</v>
      </c>
      <c r="P293">
        <f t="shared" si="98"/>
        <v>140485</v>
      </c>
      <c r="Q293">
        <f t="shared" si="99"/>
        <v>2130</v>
      </c>
      <c r="R293">
        <f t="shared" si="100"/>
        <v>0</v>
      </c>
      <c r="S293">
        <f t="shared" si="101"/>
        <v>8368</v>
      </c>
      <c r="T293">
        <f t="shared" si="102"/>
        <v>18469</v>
      </c>
      <c r="U293">
        <f t="shared" si="103"/>
        <v>124245</v>
      </c>
      <c r="V293">
        <f t="shared" si="104"/>
        <v>186115</v>
      </c>
      <c r="Z293" s="23">
        <v>68790</v>
      </c>
      <c r="AB293">
        <v>0</v>
      </c>
      <c r="AC293">
        <v>0</v>
      </c>
      <c r="AD293">
        <v>1632</v>
      </c>
      <c r="AE293">
        <v>29432</v>
      </c>
      <c r="AF293">
        <v>558</v>
      </c>
      <c r="AG293">
        <v>61050</v>
      </c>
      <c r="AH293">
        <v>85973</v>
      </c>
      <c r="AI293">
        <v>420</v>
      </c>
      <c r="AJ293">
        <v>810</v>
      </c>
      <c r="AK293">
        <v>6240</v>
      </c>
      <c r="AL293">
        <v>1683</v>
      </c>
      <c r="AM293">
        <v>0</v>
      </c>
      <c r="AN293">
        <v>0</v>
      </c>
      <c r="AO293">
        <v>1531</v>
      </c>
      <c r="AP293">
        <v>0</v>
      </c>
      <c r="AQ293">
        <v>30</v>
      </c>
      <c r="AR293">
        <v>0</v>
      </c>
      <c r="AS293">
        <v>3997</v>
      </c>
      <c r="AT293">
        <v>0</v>
      </c>
      <c r="AU293">
        <v>-268</v>
      </c>
      <c r="AV293">
        <v>0</v>
      </c>
      <c r="AW293">
        <v>0</v>
      </c>
      <c r="AX293">
        <v>3672</v>
      </c>
      <c r="AY293">
        <v>4230</v>
      </c>
      <c r="AZ293">
        <v>0</v>
      </c>
      <c r="BA293">
        <v>10945</v>
      </c>
      <c r="BB293">
        <v>0</v>
      </c>
      <c r="BC293">
        <v>0</v>
      </c>
      <c r="BD293">
        <v>0</v>
      </c>
      <c r="BE293">
        <v>0</v>
      </c>
      <c r="BF293">
        <v>7059</v>
      </c>
      <c r="BG293">
        <v>0</v>
      </c>
      <c r="BH293">
        <v>0</v>
      </c>
      <c r="BI293">
        <v>0</v>
      </c>
      <c r="BJ293">
        <v>1422</v>
      </c>
      <c r="BK293">
        <v>0</v>
      </c>
      <c r="BL293">
        <v>4681</v>
      </c>
      <c r="BM293">
        <v>3652</v>
      </c>
      <c r="BN293">
        <v>12158</v>
      </c>
      <c r="BO293">
        <v>4386</v>
      </c>
      <c r="BP293">
        <v>31294</v>
      </c>
      <c r="BQ293">
        <v>19063</v>
      </c>
      <c r="BR293">
        <v>16712</v>
      </c>
      <c r="BS293">
        <v>5000</v>
      </c>
      <c r="BT293">
        <v>0</v>
      </c>
      <c r="BU293">
        <v>88485</v>
      </c>
      <c r="BV293">
        <v>0</v>
      </c>
      <c r="BW293">
        <v>0</v>
      </c>
      <c r="BX293">
        <v>37000</v>
      </c>
      <c r="BY293">
        <v>10000</v>
      </c>
      <c r="BZ293">
        <v>0</v>
      </c>
      <c r="CA293">
        <v>2130</v>
      </c>
      <c r="CB293">
        <v>0</v>
      </c>
      <c r="CC293">
        <v>0</v>
      </c>
      <c r="CD293">
        <v>0</v>
      </c>
      <c r="CE293">
        <v>0</v>
      </c>
      <c r="CF293">
        <v>0</v>
      </c>
      <c r="CG293">
        <v>8368</v>
      </c>
      <c r="CH293">
        <v>0</v>
      </c>
      <c r="CI293">
        <v>5998</v>
      </c>
      <c r="CJ293">
        <v>792</v>
      </c>
      <c r="CK293">
        <v>11679</v>
      </c>
    </row>
    <row r="294" spans="1:89" x14ac:dyDescent="0.35">
      <c r="A294" t="s">
        <v>277</v>
      </c>
      <c r="B294">
        <f t="shared" si="84"/>
        <v>19750</v>
      </c>
      <c r="C294">
        <f t="shared" si="85"/>
        <v>29702</v>
      </c>
      <c r="D294">
        <f t="shared" si="86"/>
        <v>231083</v>
      </c>
      <c r="E294">
        <f t="shared" si="87"/>
        <v>17995</v>
      </c>
      <c r="F294">
        <f t="shared" si="88"/>
        <v>32841</v>
      </c>
      <c r="G294">
        <f t="shared" si="89"/>
        <v>3280</v>
      </c>
      <c r="H294">
        <f t="shared" si="90"/>
        <v>5746</v>
      </c>
      <c r="I294">
        <f t="shared" si="91"/>
        <v>23662</v>
      </c>
      <c r="J294">
        <f t="shared" si="92"/>
        <v>243</v>
      </c>
      <c r="K294">
        <f t="shared" si="93"/>
        <v>170183</v>
      </c>
      <c r="L294">
        <f t="shared" si="94"/>
        <v>597</v>
      </c>
      <c r="M294">
        <f t="shared" si="95"/>
        <v>24656</v>
      </c>
      <c r="N294">
        <f t="shared" si="96"/>
        <v>192769</v>
      </c>
      <c r="O294">
        <f t="shared" si="97"/>
        <v>28565</v>
      </c>
      <c r="P294">
        <f t="shared" si="98"/>
        <v>242670</v>
      </c>
      <c r="Q294">
        <f t="shared" si="99"/>
        <v>37</v>
      </c>
      <c r="R294">
        <f t="shared" si="100"/>
        <v>0</v>
      </c>
      <c r="S294">
        <f t="shared" si="101"/>
        <v>39408</v>
      </c>
      <c r="T294">
        <f t="shared" si="102"/>
        <v>56289</v>
      </c>
      <c r="U294">
        <f t="shared" si="103"/>
        <v>101101</v>
      </c>
      <c r="V294">
        <f t="shared" si="104"/>
        <v>280535</v>
      </c>
      <c r="Z294" s="23">
        <v>103328</v>
      </c>
      <c r="AB294">
        <v>495</v>
      </c>
      <c r="AC294">
        <v>34</v>
      </c>
      <c r="AD294">
        <v>19221</v>
      </c>
      <c r="AE294">
        <v>29702</v>
      </c>
      <c r="AF294">
        <v>1</v>
      </c>
      <c r="AG294">
        <v>143163</v>
      </c>
      <c r="AH294">
        <v>60521</v>
      </c>
      <c r="AI294">
        <v>2439</v>
      </c>
      <c r="AJ294">
        <v>9550</v>
      </c>
      <c r="AK294">
        <v>15409</v>
      </c>
      <c r="AL294">
        <v>17890</v>
      </c>
      <c r="AM294">
        <v>105</v>
      </c>
      <c r="AN294">
        <v>0</v>
      </c>
      <c r="AO294">
        <v>8223</v>
      </c>
      <c r="AP294">
        <v>24618</v>
      </c>
      <c r="AQ294">
        <v>0</v>
      </c>
      <c r="AR294">
        <v>0</v>
      </c>
      <c r="AS294">
        <v>3280</v>
      </c>
      <c r="AT294">
        <v>0</v>
      </c>
      <c r="AU294">
        <v>0</v>
      </c>
      <c r="AV294">
        <v>5746</v>
      </c>
      <c r="AW294">
        <v>243</v>
      </c>
      <c r="AX294">
        <v>23662</v>
      </c>
      <c r="AY294">
        <v>0</v>
      </c>
      <c r="AZ294">
        <v>0</v>
      </c>
      <c r="BA294">
        <v>24215</v>
      </c>
      <c r="BB294">
        <v>0</v>
      </c>
      <c r="BC294">
        <v>0</v>
      </c>
      <c r="BD294">
        <v>139658</v>
      </c>
      <c r="BE294">
        <v>0</v>
      </c>
      <c r="BF294">
        <v>6310</v>
      </c>
      <c r="BG294">
        <v>0</v>
      </c>
      <c r="BH294">
        <v>0</v>
      </c>
      <c r="BI294">
        <v>0</v>
      </c>
      <c r="BJ294">
        <v>597</v>
      </c>
      <c r="BK294">
        <v>1189</v>
      </c>
      <c r="BL294">
        <v>12211</v>
      </c>
      <c r="BM294">
        <v>3812</v>
      </c>
      <c r="BN294">
        <v>7444</v>
      </c>
      <c r="BO294">
        <v>93878</v>
      </c>
      <c r="BP294">
        <v>78603</v>
      </c>
      <c r="BQ294">
        <v>20288</v>
      </c>
      <c r="BR294">
        <v>28565</v>
      </c>
      <c r="BS294">
        <v>0</v>
      </c>
      <c r="BT294">
        <v>0</v>
      </c>
      <c r="BU294">
        <v>242454</v>
      </c>
      <c r="BV294">
        <v>0</v>
      </c>
      <c r="BW294">
        <v>0</v>
      </c>
      <c r="BX294">
        <v>216</v>
      </c>
      <c r="BY294">
        <v>0</v>
      </c>
      <c r="BZ294">
        <v>0</v>
      </c>
      <c r="CA294">
        <v>37</v>
      </c>
      <c r="CB294">
        <v>0</v>
      </c>
      <c r="CC294">
        <v>0</v>
      </c>
      <c r="CD294">
        <v>0</v>
      </c>
      <c r="CE294">
        <v>0</v>
      </c>
      <c r="CF294">
        <v>0</v>
      </c>
      <c r="CG294">
        <v>39408</v>
      </c>
      <c r="CH294">
        <v>2530</v>
      </c>
      <c r="CI294">
        <v>22851</v>
      </c>
      <c r="CJ294">
        <v>11401</v>
      </c>
      <c r="CK294">
        <v>19507</v>
      </c>
    </row>
    <row r="295" spans="1:89" x14ac:dyDescent="0.35">
      <c r="A295" t="s">
        <v>278</v>
      </c>
      <c r="B295">
        <f t="shared" si="84"/>
        <v>4671</v>
      </c>
      <c r="C295">
        <f t="shared" si="85"/>
        <v>8051</v>
      </c>
      <c r="D295">
        <f t="shared" si="86"/>
        <v>135049</v>
      </c>
      <c r="E295">
        <f t="shared" si="87"/>
        <v>1548</v>
      </c>
      <c r="F295">
        <f t="shared" si="88"/>
        <v>13749</v>
      </c>
      <c r="G295">
        <f t="shared" si="89"/>
        <v>1585</v>
      </c>
      <c r="H295">
        <f t="shared" si="90"/>
        <v>525</v>
      </c>
      <c r="I295">
        <f t="shared" si="91"/>
        <v>-1515</v>
      </c>
      <c r="J295">
        <f t="shared" si="92"/>
        <v>11</v>
      </c>
      <c r="K295">
        <f t="shared" si="93"/>
        <v>20472</v>
      </c>
      <c r="L295">
        <f t="shared" si="94"/>
        <v>6</v>
      </c>
      <c r="M295">
        <f t="shared" si="95"/>
        <v>3721</v>
      </c>
      <c r="N295">
        <f t="shared" si="96"/>
        <v>71616</v>
      </c>
      <c r="O295">
        <f t="shared" si="97"/>
        <v>19623</v>
      </c>
      <c r="P295">
        <f t="shared" si="98"/>
        <v>66103</v>
      </c>
      <c r="Q295">
        <f t="shared" si="99"/>
        <v>10</v>
      </c>
      <c r="R295">
        <f t="shared" si="100"/>
        <v>-9</v>
      </c>
      <c r="S295">
        <f t="shared" si="101"/>
        <v>14144</v>
      </c>
      <c r="T295">
        <f t="shared" si="102"/>
        <v>16384</v>
      </c>
      <c r="U295">
        <f t="shared" si="103"/>
        <v>56574</v>
      </c>
      <c r="V295">
        <f t="shared" si="104"/>
        <v>147771</v>
      </c>
      <c r="Z295" s="23">
        <v>44628</v>
      </c>
      <c r="AB295">
        <v>0</v>
      </c>
      <c r="AC295">
        <v>509</v>
      </c>
      <c r="AD295">
        <v>4162</v>
      </c>
      <c r="AE295">
        <v>8051</v>
      </c>
      <c r="AF295">
        <v>0</v>
      </c>
      <c r="AG295">
        <v>36629</v>
      </c>
      <c r="AH295">
        <v>87457</v>
      </c>
      <c r="AI295">
        <v>17</v>
      </c>
      <c r="AJ295">
        <v>1779</v>
      </c>
      <c r="AK295">
        <v>9167</v>
      </c>
      <c r="AL295">
        <v>1548</v>
      </c>
      <c r="AM295">
        <v>0</v>
      </c>
      <c r="AN295">
        <v>0</v>
      </c>
      <c r="AO295">
        <v>5565</v>
      </c>
      <c r="AP295">
        <v>1239</v>
      </c>
      <c r="AQ295">
        <v>6945</v>
      </c>
      <c r="AR295">
        <v>0</v>
      </c>
      <c r="AS295">
        <v>1585</v>
      </c>
      <c r="AT295">
        <v>0</v>
      </c>
      <c r="AU295">
        <v>0</v>
      </c>
      <c r="AV295">
        <v>525</v>
      </c>
      <c r="AW295">
        <v>0</v>
      </c>
      <c r="AX295">
        <v>-1515</v>
      </c>
      <c r="AY295">
        <v>0</v>
      </c>
      <c r="AZ295">
        <v>11</v>
      </c>
      <c r="BA295">
        <v>8165</v>
      </c>
      <c r="BB295">
        <v>0</v>
      </c>
      <c r="BC295">
        <v>0</v>
      </c>
      <c r="BD295">
        <v>0</v>
      </c>
      <c r="BE295">
        <v>5734</v>
      </c>
      <c r="BF295">
        <v>6573</v>
      </c>
      <c r="BG295">
        <v>0</v>
      </c>
      <c r="BH295">
        <v>0</v>
      </c>
      <c r="BI295">
        <v>0</v>
      </c>
      <c r="BJ295">
        <v>6</v>
      </c>
      <c r="BK295">
        <v>0</v>
      </c>
      <c r="BL295">
        <v>563</v>
      </c>
      <c r="BM295">
        <v>256</v>
      </c>
      <c r="BN295">
        <v>2902</v>
      </c>
      <c r="BO295">
        <v>43780</v>
      </c>
      <c r="BP295">
        <v>27836</v>
      </c>
      <c r="BQ295">
        <v>0</v>
      </c>
      <c r="BR295">
        <v>19623</v>
      </c>
      <c r="BS295">
        <v>0</v>
      </c>
      <c r="BT295">
        <v>0</v>
      </c>
      <c r="BU295">
        <v>66103</v>
      </c>
      <c r="BV295">
        <v>0</v>
      </c>
      <c r="BW295">
        <v>0</v>
      </c>
      <c r="BX295">
        <v>0</v>
      </c>
      <c r="BY295">
        <v>0</v>
      </c>
      <c r="BZ295">
        <v>0</v>
      </c>
      <c r="CA295">
        <v>10</v>
      </c>
      <c r="CB295">
        <v>0</v>
      </c>
      <c r="CC295">
        <v>0</v>
      </c>
      <c r="CD295">
        <v>0</v>
      </c>
      <c r="CE295">
        <v>0</v>
      </c>
      <c r="CF295">
        <v>-9</v>
      </c>
      <c r="CG295">
        <v>14144</v>
      </c>
      <c r="CH295">
        <v>0</v>
      </c>
      <c r="CI295">
        <v>5546</v>
      </c>
      <c r="CJ295">
        <v>4280</v>
      </c>
      <c r="CK295">
        <v>6558</v>
      </c>
    </row>
    <row r="296" spans="1:89" x14ac:dyDescent="0.35">
      <c r="A296" t="s">
        <v>279</v>
      </c>
      <c r="B296">
        <v>18582</v>
      </c>
      <c r="C296">
        <v>0</v>
      </c>
      <c r="D296">
        <v>197843</v>
      </c>
      <c r="E296">
        <v>12384</v>
      </c>
      <c r="F296">
        <v>0</v>
      </c>
      <c r="G296">
        <v>16335</v>
      </c>
      <c r="H296">
        <v>20000</v>
      </c>
      <c r="I296">
        <v>8327</v>
      </c>
      <c r="J296">
        <f t="shared" si="92"/>
        <v>0</v>
      </c>
      <c r="K296">
        <v>12423</v>
      </c>
      <c r="L296">
        <v>15857</v>
      </c>
      <c r="M296">
        <v>7202</v>
      </c>
      <c r="N296">
        <v>81287</v>
      </c>
      <c r="O296">
        <v>20468</v>
      </c>
      <c r="P296">
        <v>187754</v>
      </c>
      <c r="Q296">
        <v>1</v>
      </c>
      <c r="R296">
        <v>815</v>
      </c>
      <c r="S296">
        <v>7453</v>
      </c>
      <c r="T296">
        <v>11177</v>
      </c>
      <c r="U296">
        <f t="shared" si="103"/>
        <v>135383</v>
      </c>
      <c r="V296">
        <f t="shared" si="104"/>
        <v>216425</v>
      </c>
      <c r="W296">
        <v>179814</v>
      </c>
      <c r="X296">
        <v>178703</v>
      </c>
      <c r="Y296">
        <f>SUM(W296,-X296)</f>
        <v>1111</v>
      </c>
      <c r="Z296" s="23">
        <v>60052</v>
      </c>
      <c r="AB296" t="s">
        <v>581</v>
      </c>
      <c r="AC296" t="s">
        <v>581</v>
      </c>
      <c r="AD296" t="s">
        <v>581</v>
      </c>
      <c r="AE296" t="s">
        <v>581</v>
      </c>
      <c r="AF296" t="s">
        <v>581</v>
      </c>
      <c r="AG296" t="s">
        <v>581</v>
      </c>
      <c r="AH296" t="s">
        <v>581</v>
      </c>
      <c r="AI296" t="s">
        <v>581</v>
      </c>
      <c r="AJ296" t="s">
        <v>581</v>
      </c>
      <c r="AK296" t="s">
        <v>581</v>
      </c>
      <c r="AL296" t="s">
        <v>581</v>
      </c>
      <c r="AM296" t="s">
        <v>581</v>
      </c>
      <c r="AN296" t="s">
        <v>581</v>
      </c>
      <c r="AO296" t="s">
        <v>581</v>
      </c>
      <c r="AP296" t="s">
        <v>581</v>
      </c>
      <c r="AQ296" t="s">
        <v>581</v>
      </c>
      <c r="AR296" t="s">
        <v>581</v>
      </c>
      <c r="AS296" t="s">
        <v>581</v>
      </c>
      <c r="AT296" t="s">
        <v>581</v>
      </c>
      <c r="AU296" t="s">
        <v>581</v>
      </c>
      <c r="AV296" t="s">
        <v>581</v>
      </c>
      <c r="AW296" t="s">
        <v>581</v>
      </c>
      <c r="AX296" t="s">
        <v>581</v>
      </c>
      <c r="AY296" t="s">
        <v>581</v>
      </c>
      <c r="AZ296" t="s">
        <v>581</v>
      </c>
      <c r="BA296" t="s">
        <v>581</v>
      </c>
      <c r="BB296" t="s">
        <v>581</v>
      </c>
      <c r="BC296" t="s">
        <v>581</v>
      </c>
      <c r="BD296" t="s">
        <v>581</v>
      </c>
      <c r="BE296" t="s">
        <v>581</v>
      </c>
      <c r="BF296" t="s">
        <v>581</v>
      </c>
      <c r="BG296" t="s">
        <v>581</v>
      </c>
      <c r="BH296" t="s">
        <v>581</v>
      </c>
      <c r="BI296" t="s">
        <v>581</v>
      </c>
      <c r="BJ296" t="s">
        <v>581</v>
      </c>
      <c r="BK296" t="s">
        <v>581</v>
      </c>
      <c r="BL296" t="s">
        <v>581</v>
      </c>
      <c r="BM296" t="s">
        <v>581</v>
      </c>
      <c r="BN296" t="s">
        <v>581</v>
      </c>
      <c r="BO296" t="s">
        <v>581</v>
      </c>
      <c r="BP296" t="s">
        <v>581</v>
      </c>
      <c r="BQ296" t="s">
        <v>581</v>
      </c>
      <c r="BR296" t="s">
        <v>581</v>
      </c>
      <c r="BS296" t="s">
        <v>581</v>
      </c>
      <c r="BT296" t="s">
        <v>581</v>
      </c>
      <c r="BU296" t="s">
        <v>581</v>
      </c>
      <c r="BV296" t="s">
        <v>581</v>
      </c>
      <c r="BW296" t="s">
        <v>581</v>
      </c>
      <c r="BX296" t="s">
        <v>581</v>
      </c>
      <c r="BY296" t="s">
        <v>581</v>
      </c>
      <c r="BZ296" t="s">
        <v>581</v>
      </c>
      <c r="CA296" t="s">
        <v>581</v>
      </c>
      <c r="CB296" t="s">
        <v>581</v>
      </c>
      <c r="CC296" t="s">
        <v>581</v>
      </c>
      <c r="CD296" t="s">
        <v>581</v>
      </c>
      <c r="CE296" t="s">
        <v>581</v>
      </c>
      <c r="CF296" t="s">
        <v>581</v>
      </c>
      <c r="CG296" t="s">
        <v>581</v>
      </c>
      <c r="CH296" t="s">
        <v>581</v>
      </c>
      <c r="CI296" t="s">
        <v>581</v>
      </c>
      <c r="CJ296" t="s">
        <v>581</v>
      </c>
      <c r="CK296" t="s">
        <v>581</v>
      </c>
    </row>
    <row r="297" spans="1:89" x14ac:dyDescent="0.35">
      <c r="A297" t="s">
        <v>280</v>
      </c>
      <c r="B297">
        <f t="shared" si="84"/>
        <v>0</v>
      </c>
      <c r="C297">
        <f t="shared" si="85"/>
        <v>117268</v>
      </c>
      <c r="D297">
        <f t="shared" si="86"/>
        <v>174741</v>
      </c>
      <c r="E297">
        <f t="shared" si="87"/>
        <v>1575</v>
      </c>
      <c r="F297">
        <f t="shared" si="88"/>
        <v>0</v>
      </c>
      <c r="G297">
        <f t="shared" si="89"/>
        <v>550</v>
      </c>
      <c r="H297">
        <f t="shared" si="90"/>
        <v>5186</v>
      </c>
      <c r="I297">
        <f t="shared" si="91"/>
        <v>18779</v>
      </c>
      <c r="J297">
        <f t="shared" si="92"/>
        <v>1604</v>
      </c>
      <c r="K297">
        <f t="shared" si="93"/>
        <v>48334</v>
      </c>
      <c r="L297">
        <f t="shared" si="94"/>
        <v>78</v>
      </c>
      <c r="M297">
        <f t="shared" si="95"/>
        <v>21465</v>
      </c>
      <c r="N297">
        <f t="shared" si="96"/>
        <v>83638</v>
      </c>
      <c r="O297">
        <f t="shared" si="97"/>
        <v>27625</v>
      </c>
      <c r="P297">
        <f t="shared" si="98"/>
        <v>229559</v>
      </c>
      <c r="Q297">
        <f t="shared" si="99"/>
        <v>82</v>
      </c>
      <c r="R297">
        <f t="shared" si="100"/>
        <v>67</v>
      </c>
      <c r="S297">
        <f t="shared" si="101"/>
        <v>14371</v>
      </c>
      <c r="T297">
        <f t="shared" si="102"/>
        <v>34237</v>
      </c>
      <c r="U297">
        <f t="shared" si="103"/>
        <v>202703</v>
      </c>
      <c r="V297">
        <f t="shared" si="104"/>
        <v>292009</v>
      </c>
      <c r="Z297" s="23">
        <v>75079</v>
      </c>
      <c r="AB297">
        <v>0</v>
      </c>
      <c r="AC297">
        <v>0</v>
      </c>
      <c r="AD297">
        <v>0</v>
      </c>
      <c r="AE297">
        <v>117268</v>
      </c>
      <c r="AF297">
        <v>299</v>
      </c>
      <c r="AG297">
        <v>89194</v>
      </c>
      <c r="AH297">
        <v>73305</v>
      </c>
      <c r="AI297">
        <v>193</v>
      </c>
      <c r="AJ297">
        <v>4825</v>
      </c>
      <c r="AK297">
        <v>6925</v>
      </c>
      <c r="AL297">
        <v>379</v>
      </c>
      <c r="AM297">
        <v>1196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550</v>
      </c>
      <c r="AT297">
        <v>0</v>
      </c>
      <c r="AU297">
        <v>0</v>
      </c>
      <c r="AV297">
        <v>5186</v>
      </c>
      <c r="AW297">
        <v>0</v>
      </c>
      <c r="AX297">
        <v>18779</v>
      </c>
      <c r="AY297">
        <v>1604</v>
      </c>
      <c r="AZ297">
        <v>0</v>
      </c>
      <c r="BA297">
        <v>14427</v>
      </c>
      <c r="BB297">
        <v>0</v>
      </c>
      <c r="BC297">
        <v>0</v>
      </c>
      <c r="BD297">
        <v>26486</v>
      </c>
      <c r="BE297">
        <v>53</v>
      </c>
      <c r="BF297">
        <v>7368</v>
      </c>
      <c r="BG297">
        <v>0</v>
      </c>
      <c r="BH297">
        <v>0</v>
      </c>
      <c r="BI297">
        <v>0</v>
      </c>
      <c r="BJ297">
        <v>78</v>
      </c>
      <c r="BK297">
        <v>0</v>
      </c>
      <c r="BL297">
        <v>0</v>
      </c>
      <c r="BM297">
        <v>0</v>
      </c>
      <c r="BN297">
        <v>21465</v>
      </c>
      <c r="BO297">
        <v>45492</v>
      </c>
      <c r="BP297">
        <v>15261</v>
      </c>
      <c r="BQ297">
        <v>22885</v>
      </c>
      <c r="BR297">
        <v>27625</v>
      </c>
      <c r="BS297">
        <v>0</v>
      </c>
      <c r="BT297">
        <v>0</v>
      </c>
      <c r="BU297">
        <v>229559</v>
      </c>
      <c r="BV297">
        <v>0</v>
      </c>
      <c r="BW297">
        <v>0</v>
      </c>
      <c r="BX297">
        <v>0</v>
      </c>
      <c r="BY297">
        <v>0</v>
      </c>
      <c r="BZ297">
        <v>0</v>
      </c>
      <c r="CA297">
        <v>82</v>
      </c>
      <c r="CB297">
        <v>0</v>
      </c>
      <c r="CC297">
        <v>0</v>
      </c>
      <c r="CD297">
        <v>0</v>
      </c>
      <c r="CE297">
        <v>67</v>
      </c>
      <c r="CF297">
        <v>0</v>
      </c>
      <c r="CG297">
        <v>14371</v>
      </c>
      <c r="CH297">
        <v>0</v>
      </c>
      <c r="CI297">
        <v>4680</v>
      </c>
      <c r="CJ297">
        <v>0</v>
      </c>
      <c r="CK297">
        <v>29557</v>
      </c>
    </row>
    <row r="298" spans="1:89" x14ac:dyDescent="0.35">
      <c r="A298" t="s">
        <v>281</v>
      </c>
      <c r="B298">
        <f t="shared" si="84"/>
        <v>0</v>
      </c>
      <c r="C298">
        <f t="shared" si="85"/>
        <v>2471</v>
      </c>
      <c r="D298">
        <f t="shared" si="86"/>
        <v>23638</v>
      </c>
      <c r="E298">
        <f t="shared" si="87"/>
        <v>33</v>
      </c>
      <c r="F298">
        <f t="shared" si="88"/>
        <v>6112</v>
      </c>
      <c r="G298">
        <f t="shared" si="89"/>
        <v>383</v>
      </c>
      <c r="H298">
        <f t="shared" si="90"/>
        <v>0</v>
      </c>
      <c r="I298">
        <f t="shared" si="91"/>
        <v>0</v>
      </c>
      <c r="J298">
        <f t="shared" si="92"/>
        <v>5</v>
      </c>
      <c r="K298">
        <f t="shared" si="93"/>
        <v>4360</v>
      </c>
      <c r="L298">
        <f t="shared" si="94"/>
        <v>108</v>
      </c>
      <c r="M298">
        <f t="shared" si="95"/>
        <v>1706</v>
      </c>
      <c r="N298">
        <f t="shared" si="96"/>
        <v>4933</v>
      </c>
      <c r="O298">
        <f t="shared" si="97"/>
        <v>4737</v>
      </c>
      <c r="P298">
        <f t="shared" si="98"/>
        <v>27772</v>
      </c>
      <c r="Q298">
        <f t="shared" si="99"/>
        <v>0</v>
      </c>
      <c r="R298">
        <f t="shared" si="100"/>
        <v>0</v>
      </c>
      <c r="S298">
        <f t="shared" si="101"/>
        <v>266</v>
      </c>
      <c r="T298">
        <f t="shared" si="102"/>
        <v>1108</v>
      </c>
      <c r="U298">
        <f t="shared" si="103"/>
        <v>16477</v>
      </c>
      <c r="V298">
        <f t="shared" si="104"/>
        <v>26109</v>
      </c>
      <c r="Z298" s="23">
        <v>1291</v>
      </c>
      <c r="AB298">
        <v>0</v>
      </c>
      <c r="AC298">
        <v>0</v>
      </c>
      <c r="AD298">
        <v>0</v>
      </c>
      <c r="AE298">
        <v>2471</v>
      </c>
      <c r="AF298">
        <v>8596</v>
      </c>
      <c r="AG298">
        <v>9807</v>
      </c>
      <c r="AH298">
        <v>4495</v>
      </c>
      <c r="AI298">
        <v>70</v>
      </c>
      <c r="AJ298">
        <v>642</v>
      </c>
      <c r="AK298">
        <v>28</v>
      </c>
      <c r="AL298">
        <v>1</v>
      </c>
      <c r="AM298">
        <v>32</v>
      </c>
      <c r="AN298">
        <v>0</v>
      </c>
      <c r="AO298">
        <v>0</v>
      </c>
      <c r="AP298">
        <v>0</v>
      </c>
      <c r="AQ298">
        <v>6112</v>
      </c>
      <c r="AR298">
        <v>0</v>
      </c>
      <c r="AS298">
        <v>383</v>
      </c>
      <c r="AT298">
        <v>0</v>
      </c>
      <c r="AU298">
        <v>0</v>
      </c>
      <c r="AV298">
        <v>0</v>
      </c>
      <c r="AW298">
        <v>5</v>
      </c>
      <c r="AX298">
        <v>0</v>
      </c>
      <c r="AY298">
        <v>0</v>
      </c>
      <c r="AZ298">
        <v>0</v>
      </c>
      <c r="BA298">
        <v>733</v>
      </c>
      <c r="BB298">
        <v>0</v>
      </c>
      <c r="BC298">
        <v>0</v>
      </c>
      <c r="BD298">
        <v>2523</v>
      </c>
      <c r="BE298">
        <v>0</v>
      </c>
      <c r="BF298">
        <v>1104</v>
      </c>
      <c r="BG298">
        <v>0</v>
      </c>
      <c r="BH298">
        <v>0</v>
      </c>
      <c r="BI298">
        <v>0</v>
      </c>
      <c r="BJ298">
        <v>108</v>
      </c>
      <c r="BK298">
        <v>0</v>
      </c>
      <c r="BL298">
        <v>10</v>
      </c>
      <c r="BM298">
        <v>73</v>
      </c>
      <c r="BN298">
        <v>1623</v>
      </c>
      <c r="BO298">
        <v>2669</v>
      </c>
      <c r="BP298">
        <v>1097</v>
      </c>
      <c r="BQ298">
        <v>1167</v>
      </c>
      <c r="BR298">
        <v>4737</v>
      </c>
      <c r="BS298">
        <v>0</v>
      </c>
      <c r="BT298">
        <v>0</v>
      </c>
      <c r="BU298">
        <v>27772</v>
      </c>
      <c r="BV298">
        <v>0</v>
      </c>
      <c r="BW298">
        <v>0</v>
      </c>
      <c r="BX298">
        <v>0</v>
      </c>
      <c r="BY298">
        <v>0</v>
      </c>
      <c r="BZ298">
        <v>0</v>
      </c>
      <c r="CA298">
        <v>0</v>
      </c>
      <c r="CB298">
        <v>0</v>
      </c>
      <c r="CC298">
        <v>0</v>
      </c>
      <c r="CD298">
        <v>0</v>
      </c>
      <c r="CE298">
        <v>0</v>
      </c>
      <c r="CF298">
        <v>0</v>
      </c>
      <c r="CG298">
        <v>266</v>
      </c>
      <c r="CH298">
        <v>0</v>
      </c>
      <c r="CI298">
        <v>667</v>
      </c>
      <c r="CJ298">
        <v>46</v>
      </c>
      <c r="CK298">
        <v>395</v>
      </c>
    </row>
    <row r="299" spans="1:89" x14ac:dyDescent="0.35">
      <c r="A299" t="s">
        <v>282</v>
      </c>
      <c r="B299">
        <f t="shared" si="84"/>
        <v>2848</v>
      </c>
      <c r="C299">
        <f t="shared" si="85"/>
        <v>13055</v>
      </c>
      <c r="D299">
        <f t="shared" si="86"/>
        <v>131821</v>
      </c>
      <c r="E299">
        <f t="shared" si="87"/>
        <v>7928</v>
      </c>
      <c r="F299">
        <f t="shared" si="88"/>
        <v>375</v>
      </c>
      <c r="G299">
        <f t="shared" si="89"/>
        <v>2577</v>
      </c>
      <c r="H299">
        <f t="shared" si="90"/>
        <v>0</v>
      </c>
      <c r="I299">
        <f t="shared" si="91"/>
        <v>153993</v>
      </c>
      <c r="J299">
        <f t="shared" si="92"/>
        <v>6</v>
      </c>
      <c r="K299">
        <f t="shared" si="93"/>
        <v>42356</v>
      </c>
      <c r="L299">
        <f t="shared" si="94"/>
        <v>-2096</v>
      </c>
      <c r="M299">
        <f t="shared" si="95"/>
        <v>19735</v>
      </c>
      <c r="N299">
        <f t="shared" si="96"/>
        <v>5759</v>
      </c>
      <c r="O299">
        <f t="shared" si="97"/>
        <v>172419</v>
      </c>
      <c r="P299">
        <f t="shared" si="98"/>
        <v>144430</v>
      </c>
      <c r="Q299">
        <f t="shared" si="99"/>
        <v>0</v>
      </c>
      <c r="R299">
        <f t="shared" si="100"/>
        <v>0</v>
      </c>
      <c r="S299">
        <f t="shared" si="101"/>
        <v>7691</v>
      </c>
      <c r="T299">
        <f t="shared" si="102"/>
        <v>42299</v>
      </c>
      <c r="U299">
        <f t="shared" si="103"/>
        <v>131473</v>
      </c>
      <c r="V299">
        <f t="shared" si="104"/>
        <v>147724</v>
      </c>
      <c r="Z299" s="23">
        <v>45150</v>
      </c>
      <c r="AB299">
        <v>0</v>
      </c>
      <c r="AC299">
        <v>0</v>
      </c>
      <c r="AD299">
        <v>2848</v>
      </c>
      <c r="AE299">
        <v>13055</v>
      </c>
      <c r="AF299">
        <v>26</v>
      </c>
      <c r="AG299">
        <v>41110</v>
      </c>
      <c r="AH299">
        <v>87696</v>
      </c>
      <c r="AI299">
        <v>1615</v>
      </c>
      <c r="AJ299">
        <v>955</v>
      </c>
      <c r="AK299">
        <v>419</v>
      </c>
      <c r="AL299">
        <v>7928</v>
      </c>
      <c r="AM299">
        <v>0</v>
      </c>
      <c r="AN299">
        <v>0</v>
      </c>
      <c r="AO299">
        <v>0</v>
      </c>
      <c r="AP299">
        <v>0</v>
      </c>
      <c r="AQ299">
        <v>375</v>
      </c>
      <c r="AR299">
        <v>0</v>
      </c>
      <c r="AS299">
        <v>2577</v>
      </c>
      <c r="AT299">
        <v>0</v>
      </c>
      <c r="AU299">
        <v>0</v>
      </c>
      <c r="AV299">
        <v>0</v>
      </c>
      <c r="AW299">
        <v>0</v>
      </c>
      <c r="AX299">
        <v>153993</v>
      </c>
      <c r="AY299">
        <v>0</v>
      </c>
      <c r="AZ299">
        <v>6</v>
      </c>
      <c r="BA299">
        <v>8277</v>
      </c>
      <c r="BB299">
        <v>0</v>
      </c>
      <c r="BC299">
        <v>0</v>
      </c>
      <c r="BD299">
        <v>30015</v>
      </c>
      <c r="BE299">
        <v>1294</v>
      </c>
      <c r="BF299">
        <v>2770</v>
      </c>
      <c r="BG299">
        <v>0</v>
      </c>
      <c r="BH299">
        <v>0</v>
      </c>
      <c r="BI299">
        <v>0</v>
      </c>
      <c r="BJ299">
        <v>-2096</v>
      </c>
      <c r="BK299">
        <v>0</v>
      </c>
      <c r="BL299">
        <v>11837</v>
      </c>
      <c r="BM299">
        <v>3879</v>
      </c>
      <c r="BN299">
        <v>4019</v>
      </c>
      <c r="BO299">
        <v>-65498</v>
      </c>
      <c r="BP299">
        <v>53879</v>
      </c>
      <c r="BQ299">
        <v>17378</v>
      </c>
      <c r="BR299">
        <v>172419</v>
      </c>
      <c r="BS299">
        <v>0</v>
      </c>
      <c r="BT299">
        <v>0</v>
      </c>
      <c r="BU299">
        <v>144103</v>
      </c>
      <c r="BV299">
        <v>327</v>
      </c>
      <c r="BW299">
        <v>0</v>
      </c>
      <c r="BX299">
        <v>0</v>
      </c>
      <c r="BY299">
        <v>0</v>
      </c>
      <c r="BZ299">
        <v>0</v>
      </c>
      <c r="CA299">
        <v>0</v>
      </c>
      <c r="CB299">
        <v>0</v>
      </c>
      <c r="CC299">
        <v>0</v>
      </c>
      <c r="CD299">
        <v>0</v>
      </c>
      <c r="CE299">
        <v>0</v>
      </c>
      <c r="CF299">
        <v>0</v>
      </c>
      <c r="CG299">
        <v>7691</v>
      </c>
      <c r="CH299">
        <v>56</v>
      </c>
      <c r="CI299">
        <v>29066</v>
      </c>
      <c r="CJ299">
        <v>5541</v>
      </c>
      <c r="CK299">
        <v>7636</v>
      </c>
    </row>
    <row r="300" spans="1:89" x14ac:dyDescent="0.35">
      <c r="A300" t="s">
        <v>283</v>
      </c>
      <c r="B300">
        <f t="shared" si="84"/>
        <v>0</v>
      </c>
      <c r="C300">
        <f t="shared" si="85"/>
        <v>3122</v>
      </c>
      <c r="D300">
        <f t="shared" si="86"/>
        <v>36097</v>
      </c>
      <c r="E300">
        <f t="shared" si="87"/>
        <v>321</v>
      </c>
      <c r="F300">
        <f t="shared" si="88"/>
        <v>0</v>
      </c>
      <c r="G300">
        <f t="shared" si="89"/>
        <v>1010</v>
      </c>
      <c r="H300">
        <f t="shared" si="90"/>
        <v>0</v>
      </c>
      <c r="I300">
        <f t="shared" si="91"/>
        <v>0</v>
      </c>
      <c r="J300">
        <f t="shared" si="92"/>
        <v>8</v>
      </c>
      <c r="K300">
        <f t="shared" si="93"/>
        <v>19134</v>
      </c>
      <c r="L300">
        <f t="shared" si="94"/>
        <v>913</v>
      </c>
      <c r="M300">
        <f t="shared" si="95"/>
        <v>2324</v>
      </c>
      <c r="N300">
        <f t="shared" si="96"/>
        <v>24020</v>
      </c>
      <c r="O300">
        <f t="shared" si="97"/>
        <v>2305</v>
      </c>
      <c r="P300">
        <f t="shared" si="98"/>
        <v>30701</v>
      </c>
      <c r="Q300">
        <f t="shared" si="99"/>
        <v>0</v>
      </c>
      <c r="R300">
        <f t="shared" si="100"/>
        <v>0</v>
      </c>
      <c r="S300">
        <f t="shared" si="101"/>
        <v>5903</v>
      </c>
      <c r="T300">
        <f t="shared" si="102"/>
        <v>0</v>
      </c>
      <c r="U300">
        <f t="shared" si="103"/>
        <v>13223</v>
      </c>
      <c r="V300">
        <f t="shared" si="104"/>
        <v>39219</v>
      </c>
      <c r="Z300" s="23">
        <v>12405</v>
      </c>
      <c r="AB300">
        <v>0</v>
      </c>
      <c r="AC300">
        <v>0</v>
      </c>
      <c r="AD300">
        <v>0</v>
      </c>
      <c r="AE300">
        <v>3122</v>
      </c>
      <c r="AF300">
        <v>267</v>
      </c>
      <c r="AG300">
        <v>11257</v>
      </c>
      <c r="AH300">
        <v>23700</v>
      </c>
      <c r="AI300">
        <v>31</v>
      </c>
      <c r="AJ300">
        <v>551</v>
      </c>
      <c r="AK300">
        <v>291</v>
      </c>
      <c r="AL300">
        <v>316</v>
      </c>
      <c r="AM300">
        <v>5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1010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8</v>
      </c>
      <c r="AZ300">
        <v>0</v>
      </c>
      <c r="BA300">
        <v>2971</v>
      </c>
      <c r="BB300">
        <v>0</v>
      </c>
      <c r="BC300">
        <v>0</v>
      </c>
      <c r="BD300">
        <v>0</v>
      </c>
      <c r="BE300">
        <v>11922</v>
      </c>
      <c r="BF300">
        <v>4241</v>
      </c>
      <c r="BG300">
        <v>0</v>
      </c>
      <c r="BH300">
        <v>0</v>
      </c>
      <c r="BI300">
        <v>0</v>
      </c>
      <c r="BJ300">
        <v>913</v>
      </c>
      <c r="BK300">
        <v>0</v>
      </c>
      <c r="BL300">
        <v>0</v>
      </c>
      <c r="BM300">
        <v>0</v>
      </c>
      <c r="BN300">
        <v>2324</v>
      </c>
      <c r="BO300">
        <v>5303</v>
      </c>
      <c r="BP300">
        <v>16846</v>
      </c>
      <c r="BQ300">
        <v>1871</v>
      </c>
      <c r="BR300">
        <v>2305</v>
      </c>
      <c r="BS300">
        <v>0</v>
      </c>
      <c r="BT300">
        <v>0</v>
      </c>
      <c r="BU300">
        <v>30701</v>
      </c>
      <c r="BV300">
        <v>0</v>
      </c>
      <c r="BW300">
        <v>0</v>
      </c>
      <c r="BX300">
        <v>0</v>
      </c>
      <c r="BY300">
        <v>0</v>
      </c>
      <c r="BZ300">
        <v>0</v>
      </c>
      <c r="CA300">
        <v>0</v>
      </c>
      <c r="CB300">
        <v>0</v>
      </c>
      <c r="CC300">
        <v>0</v>
      </c>
      <c r="CD300">
        <v>0</v>
      </c>
      <c r="CE300">
        <v>0</v>
      </c>
      <c r="CF300">
        <v>0</v>
      </c>
      <c r="CG300">
        <v>5903</v>
      </c>
      <c r="CH300">
        <v>0</v>
      </c>
      <c r="CI300">
        <v>0</v>
      </c>
      <c r="CJ300">
        <v>0</v>
      </c>
      <c r="CK300">
        <v>0</v>
      </c>
    </row>
    <row r="301" spans="1:89" x14ac:dyDescent="0.35">
      <c r="A301" t="s">
        <v>469</v>
      </c>
      <c r="B301">
        <f t="shared" si="84"/>
        <v>616</v>
      </c>
      <c r="C301">
        <f t="shared" si="85"/>
        <v>54524</v>
      </c>
      <c r="D301">
        <f t="shared" si="86"/>
        <v>298853</v>
      </c>
      <c r="E301">
        <f t="shared" si="87"/>
        <v>5152</v>
      </c>
      <c r="F301">
        <f t="shared" si="88"/>
        <v>1583</v>
      </c>
      <c r="G301">
        <f t="shared" si="89"/>
        <v>10294</v>
      </c>
      <c r="H301">
        <f t="shared" si="90"/>
        <v>0</v>
      </c>
      <c r="I301">
        <f t="shared" si="91"/>
        <v>38732</v>
      </c>
      <c r="J301">
        <f t="shared" si="92"/>
        <v>9101</v>
      </c>
      <c r="K301">
        <f t="shared" si="93"/>
        <v>7375</v>
      </c>
      <c r="L301">
        <f t="shared" si="94"/>
        <v>66210</v>
      </c>
      <c r="M301">
        <f t="shared" si="95"/>
        <v>16381</v>
      </c>
      <c r="N301">
        <f t="shared" si="96"/>
        <v>189950</v>
      </c>
      <c r="O301">
        <f t="shared" si="97"/>
        <v>41371</v>
      </c>
      <c r="P301">
        <f t="shared" si="98"/>
        <v>215762</v>
      </c>
      <c r="Q301">
        <f t="shared" si="99"/>
        <v>86</v>
      </c>
      <c r="R301">
        <f t="shared" si="100"/>
        <v>3231</v>
      </c>
      <c r="S301">
        <f t="shared" si="101"/>
        <v>52811</v>
      </c>
      <c r="T301">
        <f t="shared" si="102"/>
        <v>5609</v>
      </c>
      <c r="U301">
        <f t="shared" si="103"/>
        <v>175656</v>
      </c>
      <c r="V301">
        <f t="shared" si="104"/>
        <v>353993</v>
      </c>
      <c r="Z301" s="23">
        <v>73945</v>
      </c>
      <c r="AB301">
        <v>0</v>
      </c>
      <c r="AC301">
        <v>127</v>
      </c>
      <c r="AD301">
        <v>489</v>
      </c>
      <c r="AE301">
        <v>54524</v>
      </c>
      <c r="AF301">
        <v>53873</v>
      </c>
      <c r="AG301">
        <v>127804</v>
      </c>
      <c r="AH301">
        <v>92321</v>
      </c>
      <c r="AI301">
        <v>735</v>
      </c>
      <c r="AJ301">
        <v>9300</v>
      </c>
      <c r="AK301">
        <v>14820</v>
      </c>
      <c r="AL301">
        <v>5152</v>
      </c>
      <c r="AM301">
        <v>0</v>
      </c>
      <c r="AN301">
        <v>0</v>
      </c>
      <c r="AO301">
        <v>0</v>
      </c>
      <c r="AP301">
        <v>1583</v>
      </c>
      <c r="AQ301">
        <v>0</v>
      </c>
      <c r="AR301">
        <v>0</v>
      </c>
      <c r="AS301">
        <v>10294</v>
      </c>
      <c r="AT301">
        <v>0</v>
      </c>
      <c r="AU301">
        <v>0</v>
      </c>
      <c r="AV301">
        <v>0</v>
      </c>
      <c r="AW301">
        <v>9090</v>
      </c>
      <c r="AX301">
        <v>38732</v>
      </c>
      <c r="AY301">
        <v>11</v>
      </c>
      <c r="AZ301">
        <v>0</v>
      </c>
      <c r="BA301">
        <v>6537</v>
      </c>
      <c r="BB301">
        <v>0</v>
      </c>
      <c r="BC301">
        <v>0</v>
      </c>
      <c r="BD301">
        <v>0</v>
      </c>
      <c r="BE301">
        <v>838</v>
      </c>
      <c r="BF301">
        <v>0</v>
      </c>
      <c r="BG301">
        <v>19973</v>
      </c>
      <c r="BH301">
        <v>0</v>
      </c>
      <c r="BI301">
        <v>45846</v>
      </c>
      <c r="BJ301">
        <v>391</v>
      </c>
      <c r="BK301">
        <v>0</v>
      </c>
      <c r="BL301">
        <v>16381</v>
      </c>
      <c r="BM301">
        <v>0</v>
      </c>
      <c r="BN301">
        <v>0</v>
      </c>
      <c r="BO301">
        <v>48431</v>
      </c>
      <c r="BP301">
        <v>130721</v>
      </c>
      <c r="BQ301">
        <v>10798</v>
      </c>
      <c r="BR301">
        <v>41371</v>
      </c>
      <c r="BS301">
        <v>0</v>
      </c>
      <c r="BT301">
        <v>0</v>
      </c>
      <c r="BU301">
        <v>215762</v>
      </c>
      <c r="BV301">
        <v>0</v>
      </c>
      <c r="BW301">
        <v>0</v>
      </c>
      <c r="BX301">
        <v>0</v>
      </c>
      <c r="BY301">
        <v>0</v>
      </c>
      <c r="BZ301">
        <v>0</v>
      </c>
      <c r="CA301">
        <v>86</v>
      </c>
      <c r="CB301">
        <v>0</v>
      </c>
      <c r="CC301">
        <v>0</v>
      </c>
      <c r="CD301">
        <v>0</v>
      </c>
      <c r="CE301">
        <v>5000</v>
      </c>
      <c r="CF301">
        <v>-1769</v>
      </c>
      <c r="CG301">
        <v>52811</v>
      </c>
      <c r="CH301">
        <v>0</v>
      </c>
      <c r="CI301">
        <v>1045</v>
      </c>
      <c r="CJ301">
        <v>0</v>
      </c>
      <c r="CK301">
        <v>4564</v>
      </c>
    </row>
    <row r="302" spans="1:89" x14ac:dyDescent="0.35">
      <c r="A302" t="s">
        <v>284</v>
      </c>
      <c r="B302">
        <f t="shared" si="84"/>
        <v>9000</v>
      </c>
      <c r="C302">
        <f t="shared" si="85"/>
        <v>2703</v>
      </c>
      <c r="D302">
        <f t="shared" si="86"/>
        <v>51453</v>
      </c>
      <c r="E302">
        <f t="shared" si="87"/>
        <v>290</v>
      </c>
      <c r="F302">
        <f t="shared" si="88"/>
        <v>2479</v>
      </c>
      <c r="G302">
        <f t="shared" si="89"/>
        <v>1327</v>
      </c>
      <c r="H302">
        <f t="shared" si="90"/>
        <v>0</v>
      </c>
      <c r="I302">
        <f t="shared" si="91"/>
        <v>4363</v>
      </c>
      <c r="J302">
        <f t="shared" si="92"/>
        <v>0</v>
      </c>
      <c r="K302">
        <f t="shared" si="93"/>
        <v>21715</v>
      </c>
      <c r="L302">
        <f t="shared" si="94"/>
        <v>-1193</v>
      </c>
      <c r="M302">
        <f t="shared" si="95"/>
        <v>1575</v>
      </c>
      <c r="N302">
        <f t="shared" si="96"/>
        <v>41065</v>
      </c>
      <c r="O302">
        <f t="shared" si="97"/>
        <v>15107</v>
      </c>
      <c r="P302">
        <f t="shared" si="98"/>
        <v>24400</v>
      </c>
      <c r="Q302">
        <f t="shared" si="99"/>
        <v>7</v>
      </c>
      <c r="R302">
        <f t="shared" si="100"/>
        <v>0</v>
      </c>
      <c r="S302">
        <f t="shared" si="101"/>
        <v>3916</v>
      </c>
      <c r="T302">
        <f t="shared" si="102"/>
        <v>9216</v>
      </c>
      <c r="U302">
        <f t="shared" si="103"/>
        <v>11636</v>
      </c>
      <c r="V302">
        <f t="shared" si="104"/>
        <v>63156</v>
      </c>
      <c r="Z302" s="23">
        <v>25665</v>
      </c>
      <c r="AB302">
        <v>0</v>
      </c>
      <c r="AC302">
        <v>0</v>
      </c>
      <c r="AD302">
        <v>9000</v>
      </c>
      <c r="AE302">
        <v>2703</v>
      </c>
      <c r="AF302">
        <v>12</v>
      </c>
      <c r="AG302">
        <v>20102</v>
      </c>
      <c r="AH302">
        <v>28867</v>
      </c>
      <c r="AI302">
        <v>598</v>
      </c>
      <c r="AJ302">
        <v>619</v>
      </c>
      <c r="AK302">
        <v>1255</v>
      </c>
      <c r="AL302">
        <v>290</v>
      </c>
      <c r="AM302">
        <v>0</v>
      </c>
      <c r="AN302">
        <v>0</v>
      </c>
      <c r="AO302">
        <v>0</v>
      </c>
      <c r="AP302">
        <v>2479</v>
      </c>
      <c r="AQ302">
        <v>0</v>
      </c>
      <c r="AR302">
        <v>0</v>
      </c>
      <c r="AS302">
        <v>1327</v>
      </c>
      <c r="AT302">
        <v>0</v>
      </c>
      <c r="AU302">
        <v>0</v>
      </c>
      <c r="AV302">
        <v>0</v>
      </c>
      <c r="AW302">
        <v>0</v>
      </c>
      <c r="AX302">
        <v>4363</v>
      </c>
      <c r="AY302">
        <v>0</v>
      </c>
      <c r="AZ302">
        <v>0</v>
      </c>
      <c r="BA302">
        <v>4826</v>
      </c>
      <c r="BB302">
        <v>0</v>
      </c>
      <c r="BC302">
        <v>0</v>
      </c>
      <c r="BD302">
        <v>12252</v>
      </c>
      <c r="BE302">
        <v>0</v>
      </c>
      <c r="BF302">
        <v>4637</v>
      </c>
      <c r="BG302">
        <v>0</v>
      </c>
      <c r="BH302">
        <v>0</v>
      </c>
      <c r="BI302">
        <v>-1255</v>
      </c>
      <c r="BJ302">
        <v>62</v>
      </c>
      <c r="BK302">
        <v>0</v>
      </c>
      <c r="BL302">
        <v>0</v>
      </c>
      <c r="BM302">
        <v>117</v>
      </c>
      <c r="BN302">
        <v>1458</v>
      </c>
      <c r="BO302">
        <v>18509</v>
      </c>
      <c r="BP302">
        <v>16622</v>
      </c>
      <c r="BQ302">
        <v>5934</v>
      </c>
      <c r="BR302">
        <v>15107</v>
      </c>
      <c r="BS302">
        <v>0</v>
      </c>
      <c r="BT302">
        <v>0</v>
      </c>
      <c r="BU302">
        <v>24400</v>
      </c>
      <c r="BV302">
        <v>0</v>
      </c>
      <c r="BW302">
        <v>0</v>
      </c>
      <c r="BX302">
        <v>0</v>
      </c>
      <c r="BY302">
        <v>0</v>
      </c>
      <c r="BZ302">
        <v>0</v>
      </c>
      <c r="CA302">
        <v>7</v>
      </c>
      <c r="CB302">
        <v>0</v>
      </c>
      <c r="CC302">
        <v>0</v>
      </c>
      <c r="CD302">
        <v>0</v>
      </c>
      <c r="CE302">
        <v>0</v>
      </c>
      <c r="CF302">
        <v>0</v>
      </c>
      <c r="CG302">
        <v>3916</v>
      </c>
      <c r="CH302">
        <v>0</v>
      </c>
      <c r="CI302">
        <v>897</v>
      </c>
      <c r="CJ302">
        <v>0</v>
      </c>
      <c r="CK302">
        <v>8319</v>
      </c>
    </row>
    <row r="303" spans="1:89" x14ac:dyDescent="0.35">
      <c r="A303" t="s">
        <v>285</v>
      </c>
      <c r="B303">
        <f t="shared" si="84"/>
        <v>3373</v>
      </c>
      <c r="C303">
        <f t="shared" si="85"/>
        <v>8316</v>
      </c>
      <c r="D303">
        <f t="shared" si="86"/>
        <v>72270</v>
      </c>
      <c r="E303">
        <f t="shared" si="87"/>
        <v>6074</v>
      </c>
      <c r="F303">
        <f t="shared" si="88"/>
        <v>54</v>
      </c>
      <c r="G303">
        <f t="shared" si="89"/>
        <v>309</v>
      </c>
      <c r="H303">
        <f t="shared" si="90"/>
        <v>0</v>
      </c>
      <c r="I303">
        <f t="shared" si="91"/>
        <v>7452</v>
      </c>
      <c r="J303">
        <f t="shared" si="92"/>
        <v>198</v>
      </c>
      <c r="K303">
        <f t="shared" si="93"/>
        <v>1171</v>
      </c>
      <c r="L303">
        <f t="shared" si="94"/>
        <v>1217</v>
      </c>
      <c r="M303">
        <f t="shared" si="95"/>
        <v>6078</v>
      </c>
      <c r="N303">
        <f t="shared" si="96"/>
        <v>27500</v>
      </c>
      <c r="O303">
        <f t="shared" si="97"/>
        <v>23784</v>
      </c>
      <c r="P303">
        <f t="shared" si="98"/>
        <v>47784</v>
      </c>
      <c r="Q303">
        <f t="shared" si="99"/>
        <v>50</v>
      </c>
      <c r="R303">
        <f t="shared" si="100"/>
        <v>0</v>
      </c>
      <c r="S303">
        <f t="shared" si="101"/>
        <v>-29</v>
      </c>
      <c r="T303">
        <f t="shared" si="102"/>
        <v>7422</v>
      </c>
      <c r="U303">
        <f t="shared" si="103"/>
        <v>46398</v>
      </c>
      <c r="V303">
        <f t="shared" si="104"/>
        <v>83959</v>
      </c>
      <c r="Z303" s="23">
        <v>25215</v>
      </c>
      <c r="AB303">
        <v>3029</v>
      </c>
      <c r="AC303">
        <v>344</v>
      </c>
      <c r="AD303">
        <v>0</v>
      </c>
      <c r="AE303">
        <v>8316</v>
      </c>
      <c r="AF303">
        <v>3</v>
      </c>
      <c r="AG303">
        <v>38613</v>
      </c>
      <c r="AH303">
        <v>30125</v>
      </c>
      <c r="AI303">
        <v>39</v>
      </c>
      <c r="AJ303">
        <v>3378</v>
      </c>
      <c r="AK303">
        <v>112</v>
      </c>
      <c r="AL303">
        <v>6074</v>
      </c>
      <c r="AM303">
        <v>0</v>
      </c>
      <c r="AN303">
        <v>0</v>
      </c>
      <c r="AO303">
        <v>54</v>
      </c>
      <c r="AP303">
        <v>0</v>
      </c>
      <c r="AQ303">
        <v>0</v>
      </c>
      <c r="AR303">
        <v>0</v>
      </c>
      <c r="AS303">
        <v>309</v>
      </c>
      <c r="AT303">
        <v>0</v>
      </c>
      <c r="AU303">
        <v>0</v>
      </c>
      <c r="AV303">
        <v>0</v>
      </c>
      <c r="AW303">
        <v>0</v>
      </c>
      <c r="AX303">
        <v>7452</v>
      </c>
      <c r="AY303">
        <v>198</v>
      </c>
      <c r="AZ303">
        <v>0</v>
      </c>
      <c r="BA303">
        <v>172</v>
      </c>
      <c r="BB303">
        <v>0</v>
      </c>
      <c r="BC303">
        <v>0</v>
      </c>
      <c r="BD303">
        <v>0</v>
      </c>
      <c r="BE303">
        <v>0</v>
      </c>
      <c r="BF303">
        <v>999</v>
      </c>
      <c r="BG303">
        <v>482</v>
      </c>
      <c r="BH303">
        <v>0</v>
      </c>
      <c r="BI303">
        <v>0</v>
      </c>
      <c r="BJ303">
        <v>735</v>
      </c>
      <c r="BK303">
        <v>0</v>
      </c>
      <c r="BL303">
        <v>727</v>
      </c>
      <c r="BM303">
        <v>128</v>
      </c>
      <c r="BN303">
        <v>5223</v>
      </c>
      <c r="BO303">
        <v>7916</v>
      </c>
      <c r="BP303">
        <v>12535</v>
      </c>
      <c r="BQ303">
        <v>7049</v>
      </c>
      <c r="BR303">
        <v>23784</v>
      </c>
      <c r="BS303">
        <v>0</v>
      </c>
      <c r="BT303">
        <v>0</v>
      </c>
      <c r="BU303">
        <v>47784</v>
      </c>
      <c r="BV303">
        <v>0</v>
      </c>
      <c r="BW303">
        <v>0</v>
      </c>
      <c r="BX303">
        <v>0</v>
      </c>
      <c r="BY303">
        <v>0</v>
      </c>
      <c r="BZ303">
        <v>0</v>
      </c>
      <c r="CA303">
        <v>50</v>
      </c>
      <c r="CB303">
        <v>0</v>
      </c>
      <c r="CC303">
        <v>0</v>
      </c>
      <c r="CD303">
        <v>0</v>
      </c>
      <c r="CE303">
        <v>0</v>
      </c>
      <c r="CF303">
        <v>0</v>
      </c>
      <c r="CG303">
        <v>-29</v>
      </c>
      <c r="CH303">
        <v>0</v>
      </c>
      <c r="CI303">
        <v>1348</v>
      </c>
      <c r="CJ303">
        <v>870</v>
      </c>
      <c r="CK303">
        <v>5204</v>
      </c>
    </row>
    <row r="304" spans="1:89" x14ac:dyDescent="0.35">
      <c r="A304" t="s">
        <v>286</v>
      </c>
      <c r="B304">
        <f t="shared" si="84"/>
        <v>556</v>
      </c>
      <c r="C304">
        <f t="shared" si="85"/>
        <v>5022</v>
      </c>
      <c r="D304">
        <f t="shared" si="86"/>
        <v>125686</v>
      </c>
      <c r="E304">
        <f t="shared" si="87"/>
        <v>16</v>
      </c>
      <c r="F304">
        <f t="shared" si="88"/>
        <v>0</v>
      </c>
      <c r="G304">
        <f t="shared" si="89"/>
        <v>656</v>
      </c>
      <c r="H304">
        <f t="shared" si="90"/>
        <v>0</v>
      </c>
      <c r="I304">
        <f t="shared" si="91"/>
        <v>3103</v>
      </c>
      <c r="J304">
        <f t="shared" si="92"/>
        <v>0</v>
      </c>
      <c r="K304">
        <f t="shared" si="93"/>
        <v>8144</v>
      </c>
      <c r="L304">
        <f t="shared" si="94"/>
        <v>857</v>
      </c>
      <c r="M304">
        <f t="shared" si="95"/>
        <v>5792</v>
      </c>
      <c r="N304">
        <f t="shared" si="96"/>
        <v>64865</v>
      </c>
      <c r="O304">
        <f t="shared" si="97"/>
        <v>11847</v>
      </c>
      <c r="P304">
        <f t="shared" si="98"/>
        <v>59794</v>
      </c>
      <c r="Q304">
        <f t="shared" si="99"/>
        <v>61</v>
      </c>
      <c r="R304">
        <f t="shared" si="100"/>
        <v>2000</v>
      </c>
      <c r="S304">
        <f t="shared" si="101"/>
        <v>4839</v>
      </c>
      <c r="T304">
        <f t="shared" si="102"/>
        <v>6426</v>
      </c>
      <c r="U304">
        <f t="shared" si="103"/>
        <v>57671</v>
      </c>
      <c r="V304">
        <f t="shared" si="104"/>
        <v>131264</v>
      </c>
      <c r="Z304" s="23">
        <v>32113</v>
      </c>
      <c r="AB304">
        <v>0</v>
      </c>
      <c r="AC304">
        <v>556</v>
      </c>
      <c r="AD304">
        <v>0</v>
      </c>
      <c r="AE304">
        <v>5022</v>
      </c>
      <c r="AF304">
        <v>209</v>
      </c>
      <c r="AG304">
        <v>45590</v>
      </c>
      <c r="AH304">
        <v>73551</v>
      </c>
      <c r="AI304">
        <v>517</v>
      </c>
      <c r="AJ304">
        <v>1464</v>
      </c>
      <c r="AK304">
        <v>4355</v>
      </c>
      <c r="AL304">
        <v>16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656</v>
      </c>
      <c r="AT304">
        <v>0</v>
      </c>
      <c r="AU304">
        <v>0</v>
      </c>
      <c r="AV304">
        <v>0</v>
      </c>
      <c r="AW304">
        <v>0</v>
      </c>
      <c r="AX304">
        <v>3103</v>
      </c>
      <c r="AY304">
        <v>0</v>
      </c>
      <c r="AZ304">
        <v>0</v>
      </c>
      <c r="BA304">
        <v>5984</v>
      </c>
      <c r="BB304">
        <v>0</v>
      </c>
      <c r="BC304">
        <v>0</v>
      </c>
      <c r="BD304">
        <v>0</v>
      </c>
      <c r="BE304">
        <v>0</v>
      </c>
      <c r="BF304">
        <v>2160</v>
      </c>
      <c r="BG304">
        <v>165</v>
      </c>
      <c r="BH304">
        <v>0</v>
      </c>
      <c r="BI304">
        <v>0</v>
      </c>
      <c r="BJ304">
        <v>692</v>
      </c>
      <c r="BK304">
        <v>0</v>
      </c>
      <c r="BL304">
        <v>0</v>
      </c>
      <c r="BM304">
        <v>0</v>
      </c>
      <c r="BN304">
        <v>5792</v>
      </c>
      <c r="BO304">
        <v>20881</v>
      </c>
      <c r="BP304">
        <v>34421</v>
      </c>
      <c r="BQ304">
        <v>9563</v>
      </c>
      <c r="BR304">
        <v>11847</v>
      </c>
      <c r="BS304">
        <v>0</v>
      </c>
      <c r="BT304">
        <v>0</v>
      </c>
      <c r="BU304">
        <v>59794</v>
      </c>
      <c r="BV304">
        <v>0</v>
      </c>
      <c r="BW304">
        <v>0</v>
      </c>
      <c r="BX304">
        <v>0</v>
      </c>
      <c r="BY304">
        <v>0</v>
      </c>
      <c r="BZ304">
        <v>0</v>
      </c>
      <c r="CA304">
        <v>61</v>
      </c>
      <c r="CB304">
        <v>0</v>
      </c>
      <c r="CC304">
        <v>0</v>
      </c>
      <c r="CD304">
        <v>0</v>
      </c>
      <c r="CE304">
        <v>2000</v>
      </c>
      <c r="CF304">
        <v>0</v>
      </c>
      <c r="CG304">
        <v>4839</v>
      </c>
      <c r="CH304">
        <v>0</v>
      </c>
      <c r="CI304">
        <v>1279</v>
      </c>
      <c r="CJ304">
        <v>657</v>
      </c>
      <c r="CK304">
        <v>4490</v>
      </c>
    </row>
    <row r="305" spans="1:89" x14ac:dyDescent="0.35">
      <c r="A305" t="s">
        <v>287</v>
      </c>
      <c r="B305">
        <f t="shared" si="84"/>
        <v>0</v>
      </c>
      <c r="C305">
        <f t="shared" si="85"/>
        <v>5338</v>
      </c>
      <c r="D305">
        <f t="shared" si="86"/>
        <v>69563</v>
      </c>
      <c r="E305">
        <f t="shared" si="87"/>
        <v>880</v>
      </c>
      <c r="F305">
        <f t="shared" si="88"/>
        <v>0</v>
      </c>
      <c r="G305">
        <f t="shared" si="89"/>
        <v>870</v>
      </c>
      <c r="H305">
        <f t="shared" si="90"/>
        <v>0</v>
      </c>
      <c r="I305">
        <f t="shared" si="91"/>
        <v>15330</v>
      </c>
      <c r="J305">
        <f t="shared" si="92"/>
        <v>0</v>
      </c>
      <c r="K305">
        <f t="shared" si="93"/>
        <v>24584</v>
      </c>
      <c r="L305">
        <f t="shared" si="94"/>
        <v>32</v>
      </c>
      <c r="M305">
        <f t="shared" si="95"/>
        <v>6422</v>
      </c>
      <c r="N305">
        <f t="shared" si="96"/>
        <v>52313</v>
      </c>
      <c r="O305">
        <f t="shared" si="97"/>
        <v>26070</v>
      </c>
      <c r="P305">
        <f t="shared" si="98"/>
        <v>28527</v>
      </c>
      <c r="Q305">
        <f t="shared" si="99"/>
        <v>0</v>
      </c>
      <c r="R305">
        <f t="shared" si="100"/>
        <v>548</v>
      </c>
      <c r="S305">
        <f t="shared" si="101"/>
        <v>7451</v>
      </c>
      <c r="T305">
        <f t="shared" si="102"/>
        <v>8108</v>
      </c>
      <c r="U305">
        <f t="shared" si="103"/>
        <v>12726</v>
      </c>
      <c r="V305">
        <f t="shared" si="104"/>
        <v>74901</v>
      </c>
      <c r="Z305" s="23">
        <v>46718</v>
      </c>
      <c r="AB305">
        <v>0</v>
      </c>
      <c r="AC305">
        <v>0</v>
      </c>
      <c r="AD305">
        <v>0</v>
      </c>
      <c r="AE305">
        <v>5338</v>
      </c>
      <c r="AF305">
        <v>0</v>
      </c>
      <c r="AG305">
        <v>41819</v>
      </c>
      <c r="AH305">
        <v>26394</v>
      </c>
      <c r="AI305">
        <v>32</v>
      </c>
      <c r="AJ305">
        <v>1027</v>
      </c>
      <c r="AK305">
        <v>291</v>
      </c>
      <c r="AL305">
        <v>880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870</v>
      </c>
      <c r="AT305">
        <v>0</v>
      </c>
      <c r="AU305">
        <v>0</v>
      </c>
      <c r="AV305">
        <v>0</v>
      </c>
      <c r="AW305">
        <v>0</v>
      </c>
      <c r="AX305">
        <v>15330</v>
      </c>
      <c r="AY305">
        <v>0</v>
      </c>
      <c r="AZ305">
        <v>0</v>
      </c>
      <c r="BA305">
        <v>7500</v>
      </c>
      <c r="BB305">
        <v>0</v>
      </c>
      <c r="BC305">
        <v>0</v>
      </c>
      <c r="BD305">
        <v>14831</v>
      </c>
      <c r="BE305">
        <v>0</v>
      </c>
      <c r="BF305">
        <v>2253</v>
      </c>
      <c r="BG305">
        <v>0</v>
      </c>
      <c r="BH305">
        <v>0</v>
      </c>
      <c r="BI305">
        <v>0</v>
      </c>
      <c r="BJ305">
        <v>32</v>
      </c>
      <c r="BK305">
        <v>0</v>
      </c>
      <c r="BL305">
        <v>1522</v>
      </c>
      <c r="BM305">
        <v>0</v>
      </c>
      <c r="BN305">
        <v>4900</v>
      </c>
      <c r="BO305">
        <v>21618</v>
      </c>
      <c r="BP305">
        <v>25025</v>
      </c>
      <c r="BQ305">
        <v>5670</v>
      </c>
      <c r="BR305">
        <v>26070</v>
      </c>
      <c r="BS305">
        <v>0</v>
      </c>
      <c r="BT305">
        <v>0</v>
      </c>
      <c r="BU305">
        <v>28527</v>
      </c>
      <c r="BV305">
        <v>0</v>
      </c>
      <c r="BW305">
        <v>0</v>
      </c>
      <c r="BX305">
        <v>0</v>
      </c>
      <c r="BY305">
        <v>0</v>
      </c>
      <c r="BZ305">
        <v>0</v>
      </c>
      <c r="CA305">
        <v>0</v>
      </c>
      <c r="CB305">
        <v>0</v>
      </c>
      <c r="CC305">
        <v>0</v>
      </c>
      <c r="CD305">
        <v>0</v>
      </c>
      <c r="CE305">
        <v>0</v>
      </c>
      <c r="CF305">
        <v>548</v>
      </c>
      <c r="CG305">
        <v>7451</v>
      </c>
      <c r="CH305">
        <v>0</v>
      </c>
      <c r="CI305">
        <v>4223</v>
      </c>
      <c r="CJ305">
        <v>2108</v>
      </c>
      <c r="CK305">
        <v>1777</v>
      </c>
    </row>
    <row r="306" spans="1:89" x14ac:dyDescent="0.35">
      <c r="A306" t="s">
        <v>288</v>
      </c>
      <c r="B306">
        <f t="shared" si="84"/>
        <v>12</v>
      </c>
      <c r="C306">
        <f t="shared" si="85"/>
        <v>1519</v>
      </c>
      <c r="D306">
        <f t="shared" si="86"/>
        <v>39756</v>
      </c>
      <c r="E306">
        <f t="shared" si="87"/>
        <v>16</v>
      </c>
      <c r="F306">
        <f t="shared" si="88"/>
        <v>0</v>
      </c>
      <c r="G306">
        <f t="shared" si="89"/>
        <v>1010</v>
      </c>
      <c r="H306">
        <f t="shared" si="90"/>
        <v>0</v>
      </c>
      <c r="I306">
        <f t="shared" si="91"/>
        <v>5447</v>
      </c>
      <c r="J306">
        <f t="shared" si="92"/>
        <v>0</v>
      </c>
      <c r="K306">
        <f t="shared" si="93"/>
        <v>9748</v>
      </c>
      <c r="L306">
        <f t="shared" si="94"/>
        <v>267</v>
      </c>
      <c r="M306">
        <f t="shared" si="95"/>
        <v>819</v>
      </c>
      <c r="N306">
        <f t="shared" si="96"/>
        <v>12434</v>
      </c>
      <c r="O306">
        <f t="shared" si="97"/>
        <v>18799</v>
      </c>
      <c r="P306">
        <f t="shared" si="98"/>
        <v>17262</v>
      </c>
      <c r="Q306">
        <f t="shared" si="99"/>
        <v>10</v>
      </c>
      <c r="R306">
        <f t="shared" si="100"/>
        <v>0</v>
      </c>
      <c r="S306">
        <f t="shared" si="101"/>
        <v>4996</v>
      </c>
      <c r="T306">
        <f t="shared" si="102"/>
        <v>5075</v>
      </c>
      <c r="U306">
        <f t="shared" si="103"/>
        <v>15499</v>
      </c>
      <c r="V306">
        <f t="shared" si="104"/>
        <v>41287</v>
      </c>
      <c r="Z306" s="23">
        <v>17980</v>
      </c>
      <c r="AB306">
        <v>0</v>
      </c>
      <c r="AC306">
        <v>12</v>
      </c>
      <c r="AD306">
        <v>0</v>
      </c>
      <c r="AE306">
        <v>1519</v>
      </c>
      <c r="AF306">
        <v>0</v>
      </c>
      <c r="AG306">
        <v>18203</v>
      </c>
      <c r="AH306">
        <v>20037</v>
      </c>
      <c r="AI306">
        <v>0</v>
      </c>
      <c r="AJ306">
        <v>64</v>
      </c>
      <c r="AK306">
        <v>1452</v>
      </c>
      <c r="AL306">
        <v>16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1010</v>
      </c>
      <c r="AT306">
        <v>0</v>
      </c>
      <c r="AU306">
        <v>0</v>
      </c>
      <c r="AV306">
        <v>0</v>
      </c>
      <c r="AW306">
        <v>0</v>
      </c>
      <c r="AX306">
        <v>5447</v>
      </c>
      <c r="AY306">
        <v>0</v>
      </c>
      <c r="AZ306">
        <v>0</v>
      </c>
      <c r="BA306">
        <v>4240</v>
      </c>
      <c r="BB306">
        <v>0</v>
      </c>
      <c r="BC306">
        <v>0</v>
      </c>
      <c r="BD306">
        <v>3106</v>
      </c>
      <c r="BE306">
        <v>0</v>
      </c>
      <c r="BF306">
        <v>2402</v>
      </c>
      <c r="BG306">
        <v>0</v>
      </c>
      <c r="BH306">
        <v>0</v>
      </c>
      <c r="BI306">
        <v>0</v>
      </c>
      <c r="BJ306">
        <v>267</v>
      </c>
      <c r="BK306">
        <v>0</v>
      </c>
      <c r="BL306">
        <v>0</v>
      </c>
      <c r="BM306">
        <v>0</v>
      </c>
      <c r="BN306">
        <v>819</v>
      </c>
      <c r="BO306">
        <v>6139</v>
      </c>
      <c r="BP306">
        <v>6295</v>
      </c>
      <c r="BQ306">
        <v>0</v>
      </c>
      <c r="BR306">
        <v>18799</v>
      </c>
      <c r="BS306">
        <v>0</v>
      </c>
      <c r="BT306">
        <v>0</v>
      </c>
      <c r="BU306">
        <v>17262</v>
      </c>
      <c r="BV306">
        <v>0</v>
      </c>
      <c r="BW306">
        <v>0</v>
      </c>
      <c r="BX306">
        <v>0</v>
      </c>
      <c r="BY306">
        <v>0</v>
      </c>
      <c r="BZ306">
        <v>0</v>
      </c>
      <c r="CA306">
        <v>10</v>
      </c>
      <c r="CB306">
        <v>0</v>
      </c>
      <c r="CC306">
        <v>0</v>
      </c>
      <c r="CD306">
        <v>0</v>
      </c>
      <c r="CE306">
        <v>0</v>
      </c>
      <c r="CF306">
        <v>0</v>
      </c>
      <c r="CG306">
        <v>4996</v>
      </c>
      <c r="CH306">
        <v>0</v>
      </c>
      <c r="CI306">
        <v>0</v>
      </c>
      <c r="CJ306">
        <v>0</v>
      </c>
      <c r="CK306">
        <v>5075</v>
      </c>
    </row>
    <row r="307" spans="1:89" x14ac:dyDescent="0.35">
      <c r="A307" t="s">
        <v>289</v>
      </c>
      <c r="B307">
        <f t="shared" si="84"/>
        <v>255</v>
      </c>
      <c r="C307">
        <f t="shared" si="85"/>
        <v>40537</v>
      </c>
      <c r="D307">
        <f t="shared" si="86"/>
        <v>188707</v>
      </c>
      <c r="E307">
        <f t="shared" si="87"/>
        <v>4992</v>
      </c>
      <c r="F307">
        <f t="shared" si="88"/>
        <v>9417</v>
      </c>
      <c r="G307">
        <f t="shared" si="89"/>
        <v>8667</v>
      </c>
      <c r="H307">
        <f t="shared" si="90"/>
        <v>0</v>
      </c>
      <c r="I307">
        <f t="shared" si="91"/>
        <v>6212</v>
      </c>
      <c r="J307">
        <f t="shared" si="92"/>
        <v>0</v>
      </c>
      <c r="K307">
        <f t="shared" si="93"/>
        <v>-49891</v>
      </c>
      <c r="L307">
        <f t="shared" si="94"/>
        <v>655</v>
      </c>
      <c r="M307">
        <f t="shared" si="95"/>
        <v>70351</v>
      </c>
      <c r="N307">
        <f t="shared" si="96"/>
        <v>116940</v>
      </c>
      <c r="O307">
        <f t="shared" si="97"/>
        <v>10982</v>
      </c>
      <c r="P307">
        <f t="shared" si="98"/>
        <v>114931</v>
      </c>
      <c r="Q307">
        <f t="shared" si="99"/>
        <v>0</v>
      </c>
      <c r="R307">
        <f t="shared" si="100"/>
        <v>13900</v>
      </c>
      <c r="S307">
        <f t="shared" si="101"/>
        <v>7100</v>
      </c>
      <c r="T307">
        <f t="shared" si="102"/>
        <v>16049</v>
      </c>
      <c r="U307">
        <f t="shared" si="103"/>
        <v>112781</v>
      </c>
      <c r="V307">
        <f t="shared" si="104"/>
        <v>229499</v>
      </c>
      <c r="Z307" s="23">
        <v>49952</v>
      </c>
      <c r="AB307">
        <v>0</v>
      </c>
      <c r="AC307">
        <v>255</v>
      </c>
      <c r="AD307">
        <v>0</v>
      </c>
      <c r="AE307">
        <v>40537</v>
      </c>
      <c r="AF307">
        <v>170</v>
      </c>
      <c r="AG307">
        <v>94089</v>
      </c>
      <c r="AH307">
        <v>86870</v>
      </c>
      <c r="AI307">
        <v>956</v>
      </c>
      <c r="AJ307">
        <v>3125</v>
      </c>
      <c r="AK307">
        <v>3497</v>
      </c>
      <c r="AL307">
        <v>4992</v>
      </c>
      <c r="AM307">
        <v>0</v>
      </c>
      <c r="AN307">
        <v>0</v>
      </c>
      <c r="AO307">
        <v>5047</v>
      </c>
      <c r="AP307">
        <v>4370</v>
      </c>
      <c r="AQ307">
        <v>0</v>
      </c>
      <c r="AR307">
        <v>0</v>
      </c>
      <c r="AS307">
        <v>8667</v>
      </c>
      <c r="AT307">
        <v>0</v>
      </c>
      <c r="AU307">
        <v>0</v>
      </c>
      <c r="AV307">
        <v>0</v>
      </c>
      <c r="AW307">
        <v>0</v>
      </c>
      <c r="AX307">
        <v>6212</v>
      </c>
      <c r="AY307">
        <v>0</v>
      </c>
      <c r="AZ307">
        <v>0</v>
      </c>
      <c r="BA307">
        <v>-52795</v>
      </c>
      <c r="BB307">
        <v>0</v>
      </c>
      <c r="BC307">
        <v>0</v>
      </c>
      <c r="BD307">
        <v>0</v>
      </c>
      <c r="BE307">
        <v>0</v>
      </c>
      <c r="BF307">
        <v>2904</v>
      </c>
      <c r="BG307">
        <v>0</v>
      </c>
      <c r="BH307">
        <v>0</v>
      </c>
      <c r="BI307">
        <v>0</v>
      </c>
      <c r="BJ307">
        <v>655</v>
      </c>
      <c r="BK307">
        <v>0</v>
      </c>
      <c r="BL307">
        <v>5221</v>
      </c>
      <c r="BM307">
        <v>474</v>
      </c>
      <c r="BN307">
        <v>64656</v>
      </c>
      <c r="BO307">
        <v>22346</v>
      </c>
      <c r="BP307">
        <v>80275</v>
      </c>
      <c r="BQ307">
        <v>14319</v>
      </c>
      <c r="BR307">
        <v>10982</v>
      </c>
      <c r="BS307">
        <v>0</v>
      </c>
      <c r="BT307">
        <v>0</v>
      </c>
      <c r="BU307">
        <v>114766</v>
      </c>
      <c r="BV307">
        <v>0</v>
      </c>
      <c r="BW307">
        <v>165</v>
      </c>
      <c r="BX307">
        <v>0</v>
      </c>
      <c r="BY307">
        <v>0</v>
      </c>
      <c r="BZ307">
        <v>0</v>
      </c>
      <c r="CA307">
        <v>0</v>
      </c>
      <c r="CB307">
        <v>0</v>
      </c>
      <c r="CC307">
        <v>0</v>
      </c>
      <c r="CD307">
        <v>13900</v>
      </c>
      <c r="CE307">
        <v>0</v>
      </c>
      <c r="CF307">
        <v>0</v>
      </c>
      <c r="CG307">
        <v>7100</v>
      </c>
      <c r="CH307">
        <v>0</v>
      </c>
      <c r="CI307">
        <v>0</v>
      </c>
      <c r="CJ307">
        <v>7247</v>
      </c>
      <c r="CK307">
        <v>8802</v>
      </c>
    </row>
    <row r="308" spans="1:89" x14ac:dyDescent="0.35">
      <c r="A308" t="s">
        <v>290</v>
      </c>
      <c r="B308">
        <f t="shared" si="84"/>
        <v>162</v>
      </c>
      <c r="C308">
        <f t="shared" si="85"/>
        <v>10792</v>
      </c>
      <c r="D308">
        <f t="shared" si="86"/>
        <v>114105</v>
      </c>
      <c r="E308">
        <f t="shared" si="87"/>
        <v>5168</v>
      </c>
      <c r="F308">
        <f t="shared" si="88"/>
        <v>0</v>
      </c>
      <c r="G308">
        <f t="shared" si="89"/>
        <v>771</v>
      </c>
      <c r="H308">
        <f t="shared" si="90"/>
        <v>0</v>
      </c>
      <c r="I308">
        <f t="shared" si="91"/>
        <v>18818</v>
      </c>
      <c r="J308">
        <f t="shared" si="92"/>
        <v>1</v>
      </c>
      <c r="K308">
        <f t="shared" si="93"/>
        <v>26691</v>
      </c>
      <c r="L308">
        <f t="shared" si="94"/>
        <v>226</v>
      </c>
      <c r="M308">
        <f t="shared" si="95"/>
        <v>3480</v>
      </c>
      <c r="N308">
        <f t="shared" si="96"/>
        <v>81658</v>
      </c>
      <c r="O308">
        <f t="shared" si="97"/>
        <v>15269</v>
      </c>
      <c r="P308">
        <f t="shared" si="98"/>
        <v>73139</v>
      </c>
      <c r="Q308">
        <f t="shared" si="99"/>
        <v>0</v>
      </c>
      <c r="R308">
        <f t="shared" si="100"/>
        <v>0</v>
      </c>
      <c r="S308">
        <f t="shared" si="101"/>
        <v>3215</v>
      </c>
      <c r="T308">
        <f t="shared" si="102"/>
        <v>6932</v>
      </c>
      <c r="U308">
        <f t="shared" si="103"/>
        <v>52118</v>
      </c>
      <c r="V308">
        <f t="shared" si="104"/>
        <v>125059</v>
      </c>
      <c r="Z308" s="23">
        <v>32601</v>
      </c>
      <c r="AB308">
        <v>0</v>
      </c>
      <c r="AC308">
        <v>0</v>
      </c>
      <c r="AD308">
        <v>162</v>
      </c>
      <c r="AE308">
        <v>10792</v>
      </c>
      <c r="AF308">
        <v>0</v>
      </c>
      <c r="AG308">
        <v>49617</v>
      </c>
      <c r="AH308">
        <v>55120</v>
      </c>
      <c r="AI308">
        <v>1229</v>
      </c>
      <c r="AJ308">
        <v>8139</v>
      </c>
      <c r="AK308">
        <v>0</v>
      </c>
      <c r="AL308">
        <v>5115</v>
      </c>
      <c r="AM308">
        <v>0</v>
      </c>
      <c r="AN308">
        <v>53</v>
      </c>
      <c r="AO308">
        <v>0</v>
      </c>
      <c r="AP308">
        <v>0</v>
      </c>
      <c r="AQ308">
        <v>0</v>
      </c>
      <c r="AR308">
        <v>0</v>
      </c>
      <c r="AS308">
        <v>771</v>
      </c>
      <c r="AT308">
        <v>0</v>
      </c>
      <c r="AU308">
        <v>0</v>
      </c>
      <c r="AV308">
        <v>0</v>
      </c>
      <c r="AW308">
        <v>0</v>
      </c>
      <c r="AX308">
        <v>18818</v>
      </c>
      <c r="AY308">
        <v>1</v>
      </c>
      <c r="AZ308">
        <v>0</v>
      </c>
      <c r="BA308">
        <v>6507</v>
      </c>
      <c r="BB308">
        <v>0</v>
      </c>
      <c r="BC308">
        <v>0</v>
      </c>
      <c r="BD308">
        <v>14179</v>
      </c>
      <c r="BE308">
        <v>0</v>
      </c>
      <c r="BF308">
        <v>6005</v>
      </c>
      <c r="BG308">
        <v>0</v>
      </c>
      <c r="BH308">
        <v>0</v>
      </c>
      <c r="BI308">
        <v>0</v>
      </c>
      <c r="BJ308">
        <v>226</v>
      </c>
      <c r="BK308">
        <v>0</v>
      </c>
      <c r="BL308">
        <v>0</v>
      </c>
      <c r="BM308">
        <v>0</v>
      </c>
      <c r="BN308">
        <v>3480</v>
      </c>
      <c r="BO308">
        <v>26687</v>
      </c>
      <c r="BP308">
        <v>43424</v>
      </c>
      <c r="BQ308">
        <v>11547</v>
      </c>
      <c r="BR308">
        <v>15269</v>
      </c>
      <c r="BS308">
        <v>0</v>
      </c>
      <c r="BT308">
        <v>3170</v>
      </c>
      <c r="BU308">
        <v>69969</v>
      </c>
      <c r="BV308">
        <v>0</v>
      </c>
      <c r="BW308">
        <v>0</v>
      </c>
      <c r="BX308">
        <v>0</v>
      </c>
      <c r="BY308">
        <v>0</v>
      </c>
      <c r="BZ308">
        <v>0</v>
      </c>
      <c r="CA308">
        <v>0</v>
      </c>
      <c r="CB308">
        <v>0</v>
      </c>
      <c r="CC308">
        <v>0</v>
      </c>
      <c r="CD308">
        <v>0</v>
      </c>
      <c r="CE308">
        <v>0</v>
      </c>
      <c r="CF308">
        <v>0</v>
      </c>
      <c r="CG308">
        <v>3215</v>
      </c>
      <c r="CH308">
        <v>0</v>
      </c>
      <c r="CI308">
        <v>1632</v>
      </c>
      <c r="CJ308">
        <v>0</v>
      </c>
      <c r="CK308">
        <v>5300</v>
      </c>
    </row>
    <row r="309" spans="1:89" x14ac:dyDescent="0.35">
      <c r="A309" t="s">
        <v>291</v>
      </c>
      <c r="B309">
        <f t="shared" si="84"/>
        <v>13563</v>
      </c>
      <c r="C309">
        <f t="shared" si="85"/>
        <v>5359</v>
      </c>
      <c r="D309">
        <f t="shared" si="86"/>
        <v>62191</v>
      </c>
      <c r="E309">
        <f t="shared" si="87"/>
        <v>963</v>
      </c>
      <c r="F309">
        <f t="shared" si="88"/>
        <v>3062</v>
      </c>
      <c r="G309">
        <f t="shared" si="89"/>
        <v>2298</v>
      </c>
      <c r="H309">
        <f t="shared" si="90"/>
        <v>0</v>
      </c>
      <c r="I309">
        <f t="shared" si="91"/>
        <v>634</v>
      </c>
      <c r="J309">
        <f t="shared" si="92"/>
        <v>970</v>
      </c>
      <c r="K309">
        <f t="shared" si="93"/>
        <v>43729</v>
      </c>
      <c r="L309">
        <f t="shared" si="94"/>
        <v>-767</v>
      </c>
      <c r="M309">
        <f t="shared" si="95"/>
        <v>8722</v>
      </c>
      <c r="N309">
        <f t="shared" si="96"/>
        <v>62414</v>
      </c>
      <c r="O309">
        <f t="shared" si="97"/>
        <v>8769</v>
      </c>
      <c r="P309">
        <f t="shared" si="98"/>
        <v>55279</v>
      </c>
      <c r="Q309">
        <f t="shared" si="99"/>
        <v>52</v>
      </c>
      <c r="R309">
        <f t="shared" si="100"/>
        <v>0</v>
      </c>
      <c r="S309">
        <f t="shared" si="101"/>
        <v>4048</v>
      </c>
      <c r="T309">
        <f t="shared" si="102"/>
        <v>10162</v>
      </c>
      <c r="U309">
        <f t="shared" si="103"/>
        <v>12497</v>
      </c>
      <c r="V309">
        <f t="shared" si="104"/>
        <v>81113</v>
      </c>
      <c r="Z309" s="23">
        <v>40960</v>
      </c>
      <c r="AB309">
        <v>0</v>
      </c>
      <c r="AC309">
        <v>0</v>
      </c>
      <c r="AD309">
        <v>13563</v>
      </c>
      <c r="AE309">
        <v>5359</v>
      </c>
      <c r="AF309">
        <v>0</v>
      </c>
      <c r="AG309">
        <v>26551</v>
      </c>
      <c r="AH309">
        <v>31380</v>
      </c>
      <c r="AI309">
        <v>204</v>
      </c>
      <c r="AJ309">
        <v>3103</v>
      </c>
      <c r="AK309">
        <v>953</v>
      </c>
      <c r="AL309">
        <v>963</v>
      </c>
      <c r="AM309">
        <v>0</v>
      </c>
      <c r="AN309">
        <v>0</v>
      </c>
      <c r="AO309">
        <v>0</v>
      </c>
      <c r="AP309">
        <v>3062</v>
      </c>
      <c r="AQ309">
        <v>0</v>
      </c>
      <c r="AR309">
        <v>0</v>
      </c>
      <c r="AS309">
        <v>2298</v>
      </c>
      <c r="AT309">
        <v>0</v>
      </c>
      <c r="AU309">
        <v>0</v>
      </c>
      <c r="AV309">
        <v>0</v>
      </c>
      <c r="AW309">
        <v>0</v>
      </c>
      <c r="AX309">
        <v>634</v>
      </c>
      <c r="AY309">
        <v>970</v>
      </c>
      <c r="AZ309">
        <v>0</v>
      </c>
      <c r="BA309">
        <v>2176</v>
      </c>
      <c r="BB309">
        <v>0</v>
      </c>
      <c r="BC309">
        <v>0</v>
      </c>
      <c r="BD309">
        <v>0</v>
      </c>
      <c r="BE309">
        <v>36592</v>
      </c>
      <c r="BF309">
        <v>4961</v>
      </c>
      <c r="BG309">
        <v>0</v>
      </c>
      <c r="BH309">
        <v>0</v>
      </c>
      <c r="BI309">
        <v>-1263</v>
      </c>
      <c r="BJ309">
        <v>496</v>
      </c>
      <c r="BK309">
        <v>0</v>
      </c>
      <c r="BL309">
        <v>1952</v>
      </c>
      <c r="BM309">
        <v>44</v>
      </c>
      <c r="BN309">
        <v>6726</v>
      </c>
      <c r="BO309">
        <v>12752</v>
      </c>
      <c r="BP309">
        <v>34903</v>
      </c>
      <c r="BQ309">
        <v>14759</v>
      </c>
      <c r="BR309">
        <v>8769</v>
      </c>
      <c r="BS309">
        <v>0</v>
      </c>
      <c r="BT309">
        <v>0</v>
      </c>
      <c r="BU309">
        <v>43279</v>
      </c>
      <c r="BV309">
        <v>0</v>
      </c>
      <c r="BW309">
        <v>12000</v>
      </c>
      <c r="BX309">
        <v>0</v>
      </c>
      <c r="BY309">
        <v>0</v>
      </c>
      <c r="BZ309">
        <v>0</v>
      </c>
      <c r="CA309">
        <v>52</v>
      </c>
      <c r="CB309">
        <v>0</v>
      </c>
      <c r="CC309">
        <v>0</v>
      </c>
      <c r="CD309">
        <v>0</v>
      </c>
      <c r="CE309">
        <v>0</v>
      </c>
      <c r="CF309">
        <v>0</v>
      </c>
      <c r="CG309">
        <v>4048</v>
      </c>
      <c r="CH309">
        <v>0</v>
      </c>
      <c r="CI309">
        <v>5393</v>
      </c>
      <c r="CJ309">
        <v>1377</v>
      </c>
      <c r="CK309">
        <v>3392</v>
      </c>
    </row>
    <row r="310" spans="1:89" x14ac:dyDescent="0.35">
      <c r="A310" t="s">
        <v>292</v>
      </c>
      <c r="B310">
        <f t="shared" si="84"/>
        <v>43</v>
      </c>
      <c r="C310">
        <f t="shared" si="85"/>
        <v>744</v>
      </c>
      <c r="D310">
        <f t="shared" si="86"/>
        <v>47566</v>
      </c>
      <c r="E310">
        <f t="shared" si="87"/>
        <v>455</v>
      </c>
      <c r="F310">
        <f t="shared" si="88"/>
        <v>2829</v>
      </c>
      <c r="G310">
        <f t="shared" si="89"/>
        <v>2049</v>
      </c>
      <c r="H310">
        <f t="shared" si="90"/>
        <v>0</v>
      </c>
      <c r="I310">
        <f t="shared" si="91"/>
        <v>0</v>
      </c>
      <c r="J310">
        <f t="shared" si="92"/>
        <v>0</v>
      </c>
      <c r="K310">
        <f t="shared" si="93"/>
        <v>36751</v>
      </c>
      <c r="L310">
        <f t="shared" si="94"/>
        <v>72</v>
      </c>
      <c r="M310">
        <f t="shared" si="95"/>
        <v>7776</v>
      </c>
      <c r="N310">
        <f t="shared" si="96"/>
        <v>60974</v>
      </c>
      <c r="O310">
        <f t="shared" si="97"/>
        <v>20980</v>
      </c>
      <c r="P310">
        <f t="shared" si="98"/>
        <v>0</v>
      </c>
      <c r="Q310">
        <f t="shared" si="99"/>
        <v>168</v>
      </c>
      <c r="R310">
        <f t="shared" si="100"/>
        <v>0</v>
      </c>
      <c r="S310">
        <f t="shared" si="101"/>
        <v>8501</v>
      </c>
      <c r="T310">
        <f t="shared" si="102"/>
        <v>7661</v>
      </c>
      <c r="U310">
        <f t="shared" si="103"/>
        <v>-33147</v>
      </c>
      <c r="V310">
        <f t="shared" si="104"/>
        <v>48353</v>
      </c>
      <c r="Z310" s="23">
        <v>27093</v>
      </c>
      <c r="AB310">
        <v>0</v>
      </c>
      <c r="AC310">
        <v>43</v>
      </c>
      <c r="AD310">
        <v>0</v>
      </c>
      <c r="AE310">
        <v>744</v>
      </c>
      <c r="AF310">
        <v>0</v>
      </c>
      <c r="AG310">
        <v>36232</v>
      </c>
      <c r="AH310">
        <v>9161</v>
      </c>
      <c r="AI310">
        <v>545</v>
      </c>
      <c r="AJ310">
        <v>38</v>
      </c>
      <c r="AK310">
        <v>1590</v>
      </c>
      <c r="AL310">
        <v>455</v>
      </c>
      <c r="AM310">
        <v>0</v>
      </c>
      <c r="AN310">
        <v>0</v>
      </c>
      <c r="AO310">
        <v>0</v>
      </c>
      <c r="AP310">
        <v>2829</v>
      </c>
      <c r="AQ310">
        <v>0</v>
      </c>
      <c r="AR310">
        <v>0</v>
      </c>
      <c r="AS310">
        <v>2049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7822</v>
      </c>
      <c r="BB310">
        <v>0</v>
      </c>
      <c r="BC310">
        <v>0</v>
      </c>
      <c r="BD310">
        <v>26431</v>
      </c>
      <c r="BE310">
        <v>-739</v>
      </c>
      <c r="BF310">
        <v>3237</v>
      </c>
      <c r="BG310">
        <v>0</v>
      </c>
      <c r="BH310">
        <v>0</v>
      </c>
      <c r="BI310">
        <v>0</v>
      </c>
      <c r="BJ310">
        <v>72</v>
      </c>
      <c r="BK310">
        <v>0</v>
      </c>
      <c r="BL310">
        <v>2893</v>
      </c>
      <c r="BM310">
        <v>1109</v>
      </c>
      <c r="BN310">
        <v>3774</v>
      </c>
      <c r="BO310">
        <v>49903</v>
      </c>
      <c r="BP310">
        <v>8072</v>
      </c>
      <c r="BQ310">
        <v>2999</v>
      </c>
      <c r="BR310">
        <v>20980</v>
      </c>
      <c r="BS310">
        <v>0</v>
      </c>
      <c r="BT310">
        <v>0</v>
      </c>
      <c r="BU310">
        <v>0</v>
      </c>
      <c r="BV310">
        <v>0</v>
      </c>
      <c r="BW310">
        <v>0</v>
      </c>
      <c r="BX310">
        <v>0</v>
      </c>
      <c r="BY310">
        <v>0</v>
      </c>
      <c r="BZ310">
        <v>154</v>
      </c>
      <c r="CA310">
        <v>14</v>
      </c>
      <c r="CB310">
        <v>0</v>
      </c>
      <c r="CC310">
        <v>0</v>
      </c>
      <c r="CD310">
        <v>0</v>
      </c>
      <c r="CE310">
        <v>0</v>
      </c>
      <c r="CF310">
        <v>0</v>
      </c>
      <c r="CG310">
        <v>8501</v>
      </c>
      <c r="CH310">
        <v>0</v>
      </c>
      <c r="CI310">
        <v>1565</v>
      </c>
      <c r="CJ310">
        <v>54</v>
      </c>
      <c r="CK310">
        <v>6042</v>
      </c>
    </row>
    <row r="311" spans="1:89" x14ac:dyDescent="0.35">
      <c r="A311" t="s">
        <v>293</v>
      </c>
      <c r="B311">
        <f t="shared" si="84"/>
        <v>429</v>
      </c>
      <c r="C311">
        <f t="shared" si="85"/>
        <v>1711</v>
      </c>
      <c r="D311">
        <f t="shared" si="86"/>
        <v>30141</v>
      </c>
      <c r="E311">
        <f t="shared" si="87"/>
        <v>450</v>
      </c>
      <c r="F311">
        <f t="shared" si="88"/>
        <v>0</v>
      </c>
      <c r="G311">
        <f t="shared" si="89"/>
        <v>1149</v>
      </c>
      <c r="H311">
        <f t="shared" si="90"/>
        <v>0</v>
      </c>
      <c r="I311">
        <f t="shared" si="91"/>
        <v>12810</v>
      </c>
      <c r="J311">
        <f t="shared" si="92"/>
        <v>0</v>
      </c>
      <c r="K311">
        <f t="shared" si="93"/>
        <v>7197</v>
      </c>
      <c r="L311">
        <f t="shared" si="94"/>
        <v>3776</v>
      </c>
      <c r="M311">
        <f t="shared" si="95"/>
        <v>4717</v>
      </c>
      <c r="N311">
        <f t="shared" si="96"/>
        <v>17010</v>
      </c>
      <c r="O311">
        <f t="shared" si="97"/>
        <v>6680</v>
      </c>
      <c r="P311">
        <f t="shared" si="98"/>
        <v>12100</v>
      </c>
      <c r="Q311">
        <f t="shared" si="99"/>
        <v>153</v>
      </c>
      <c r="R311">
        <f t="shared" si="100"/>
        <v>10000</v>
      </c>
      <c r="S311">
        <f t="shared" si="101"/>
        <v>4985</v>
      </c>
      <c r="T311">
        <f t="shared" si="102"/>
        <v>11453</v>
      </c>
      <c r="U311">
        <f t="shared" si="103"/>
        <v>21852</v>
      </c>
      <c r="V311">
        <f t="shared" si="104"/>
        <v>32281</v>
      </c>
      <c r="Z311" s="23">
        <v>17609</v>
      </c>
      <c r="AB311">
        <v>0</v>
      </c>
      <c r="AC311">
        <v>429</v>
      </c>
      <c r="AD311">
        <v>0</v>
      </c>
      <c r="AE311">
        <v>1711</v>
      </c>
      <c r="AF311">
        <v>0</v>
      </c>
      <c r="AG311">
        <v>13770</v>
      </c>
      <c r="AH311">
        <v>11141</v>
      </c>
      <c r="AI311">
        <v>330</v>
      </c>
      <c r="AJ311">
        <v>1060</v>
      </c>
      <c r="AK311">
        <v>3840</v>
      </c>
      <c r="AL311">
        <v>450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1149</v>
      </c>
      <c r="AT311">
        <v>0</v>
      </c>
      <c r="AU311">
        <v>0</v>
      </c>
      <c r="AV311">
        <v>0</v>
      </c>
      <c r="AW311">
        <v>0</v>
      </c>
      <c r="AX311">
        <v>12810</v>
      </c>
      <c r="AY311">
        <v>0</v>
      </c>
      <c r="AZ311">
        <v>0</v>
      </c>
      <c r="BA311">
        <v>3604</v>
      </c>
      <c r="BB311">
        <v>0</v>
      </c>
      <c r="BC311">
        <v>0</v>
      </c>
      <c r="BD311">
        <v>0</v>
      </c>
      <c r="BE311">
        <v>501</v>
      </c>
      <c r="BF311">
        <v>3092</v>
      </c>
      <c r="BG311">
        <v>3546</v>
      </c>
      <c r="BH311">
        <v>0</v>
      </c>
      <c r="BI311">
        <v>0</v>
      </c>
      <c r="BJ311">
        <v>230</v>
      </c>
      <c r="BK311">
        <v>0</v>
      </c>
      <c r="BL311">
        <v>44</v>
      </c>
      <c r="BM311">
        <v>426</v>
      </c>
      <c r="BN311">
        <v>4247</v>
      </c>
      <c r="BO311">
        <v>8681</v>
      </c>
      <c r="BP311">
        <v>6084</v>
      </c>
      <c r="BQ311">
        <v>2245</v>
      </c>
      <c r="BR311">
        <v>6680</v>
      </c>
      <c r="BS311">
        <v>0</v>
      </c>
      <c r="BT311">
        <v>0</v>
      </c>
      <c r="BU311">
        <v>12100</v>
      </c>
      <c r="BV311">
        <v>0</v>
      </c>
      <c r="BW311">
        <v>0</v>
      </c>
      <c r="BX311">
        <v>0</v>
      </c>
      <c r="BY311">
        <v>0</v>
      </c>
      <c r="BZ311">
        <v>0</v>
      </c>
      <c r="CA311">
        <v>153</v>
      </c>
      <c r="CB311">
        <v>0</v>
      </c>
      <c r="CC311">
        <v>0</v>
      </c>
      <c r="CD311">
        <v>0</v>
      </c>
      <c r="CE311">
        <v>10000</v>
      </c>
      <c r="CF311">
        <v>0</v>
      </c>
      <c r="CG311">
        <v>4985</v>
      </c>
      <c r="CH311">
        <v>0</v>
      </c>
      <c r="CI311">
        <v>8196</v>
      </c>
      <c r="CJ311">
        <v>0</v>
      </c>
      <c r="CK311">
        <v>3257</v>
      </c>
    </row>
    <row r="312" spans="1:89" x14ac:dyDescent="0.35">
      <c r="A312" t="s">
        <v>294</v>
      </c>
      <c r="B312">
        <f t="shared" si="84"/>
        <v>1129</v>
      </c>
      <c r="C312">
        <f t="shared" si="85"/>
        <v>35050</v>
      </c>
      <c r="D312">
        <f t="shared" si="86"/>
        <v>147440</v>
      </c>
      <c r="E312">
        <f t="shared" si="87"/>
        <v>293</v>
      </c>
      <c r="F312">
        <f t="shared" si="88"/>
        <v>12698</v>
      </c>
      <c r="G312">
        <f t="shared" si="89"/>
        <v>1904</v>
      </c>
      <c r="H312">
        <f t="shared" si="90"/>
        <v>0</v>
      </c>
      <c r="I312">
        <f t="shared" si="91"/>
        <v>2108</v>
      </c>
      <c r="J312">
        <f t="shared" si="92"/>
        <v>1212</v>
      </c>
      <c r="K312">
        <f t="shared" si="93"/>
        <v>29994</v>
      </c>
      <c r="L312">
        <f t="shared" si="94"/>
        <v>864</v>
      </c>
      <c r="M312">
        <f t="shared" si="95"/>
        <v>21737</v>
      </c>
      <c r="N312">
        <f t="shared" si="96"/>
        <v>96563</v>
      </c>
      <c r="O312">
        <f t="shared" si="97"/>
        <v>28403</v>
      </c>
      <c r="P312">
        <f t="shared" si="98"/>
        <v>102052</v>
      </c>
      <c r="Q312">
        <f t="shared" si="99"/>
        <v>29</v>
      </c>
      <c r="R312">
        <f t="shared" si="100"/>
        <v>0</v>
      </c>
      <c r="S312">
        <f t="shared" si="101"/>
        <v>6993</v>
      </c>
      <c r="T312">
        <f t="shared" si="102"/>
        <v>20388</v>
      </c>
      <c r="U312">
        <f t="shared" si="103"/>
        <v>62265</v>
      </c>
      <c r="V312">
        <f t="shared" si="104"/>
        <v>183619</v>
      </c>
      <c r="Z312" s="23">
        <v>50872</v>
      </c>
      <c r="AB312">
        <v>0</v>
      </c>
      <c r="AC312">
        <v>300</v>
      </c>
      <c r="AD312">
        <v>829</v>
      </c>
      <c r="AE312">
        <v>35050</v>
      </c>
      <c r="AF312">
        <v>2618</v>
      </c>
      <c r="AG312">
        <v>87362</v>
      </c>
      <c r="AH312">
        <v>47552</v>
      </c>
      <c r="AI312">
        <v>284</v>
      </c>
      <c r="AJ312">
        <v>7201</v>
      </c>
      <c r="AK312">
        <v>2423</v>
      </c>
      <c r="AL312">
        <v>293</v>
      </c>
      <c r="AM312">
        <v>0</v>
      </c>
      <c r="AN312">
        <v>0</v>
      </c>
      <c r="AO312">
        <v>12324</v>
      </c>
      <c r="AP312">
        <v>374</v>
      </c>
      <c r="AQ312">
        <v>0</v>
      </c>
      <c r="AR312">
        <v>0</v>
      </c>
      <c r="AS312">
        <v>1904</v>
      </c>
      <c r="AT312">
        <v>0</v>
      </c>
      <c r="AU312">
        <v>0</v>
      </c>
      <c r="AV312">
        <v>0</v>
      </c>
      <c r="AW312">
        <v>0</v>
      </c>
      <c r="AX312">
        <v>2108</v>
      </c>
      <c r="AY312">
        <v>1212</v>
      </c>
      <c r="AZ312">
        <v>0</v>
      </c>
      <c r="BA312">
        <v>816</v>
      </c>
      <c r="BB312">
        <v>0</v>
      </c>
      <c r="BC312">
        <v>0</v>
      </c>
      <c r="BD312">
        <v>22084</v>
      </c>
      <c r="BE312">
        <v>1452</v>
      </c>
      <c r="BF312">
        <v>5642</v>
      </c>
      <c r="BG312">
        <v>0</v>
      </c>
      <c r="BH312">
        <v>0</v>
      </c>
      <c r="BI312">
        <v>0</v>
      </c>
      <c r="BJ312">
        <v>864</v>
      </c>
      <c r="BK312">
        <v>0</v>
      </c>
      <c r="BL312">
        <v>86</v>
      </c>
      <c r="BM312">
        <v>1117</v>
      </c>
      <c r="BN312">
        <v>20534</v>
      </c>
      <c r="BO312">
        <v>33511</v>
      </c>
      <c r="BP312">
        <v>52960</v>
      </c>
      <c r="BQ312">
        <v>10092</v>
      </c>
      <c r="BR312">
        <v>28403</v>
      </c>
      <c r="BS312">
        <v>0</v>
      </c>
      <c r="BT312">
        <v>0</v>
      </c>
      <c r="BU312">
        <v>102052</v>
      </c>
      <c r="BV312">
        <v>0</v>
      </c>
      <c r="BW312">
        <v>0</v>
      </c>
      <c r="BX312">
        <v>0</v>
      </c>
      <c r="BY312">
        <v>0</v>
      </c>
      <c r="BZ312">
        <v>0</v>
      </c>
      <c r="CA312">
        <v>29</v>
      </c>
      <c r="CB312">
        <v>0</v>
      </c>
      <c r="CC312">
        <v>0</v>
      </c>
      <c r="CD312">
        <v>0</v>
      </c>
      <c r="CE312">
        <v>0</v>
      </c>
      <c r="CF312">
        <v>0</v>
      </c>
      <c r="CG312">
        <v>6993</v>
      </c>
      <c r="CH312">
        <v>0</v>
      </c>
      <c r="CI312">
        <v>4706</v>
      </c>
      <c r="CJ312">
        <v>589</v>
      </c>
      <c r="CK312">
        <v>15093</v>
      </c>
    </row>
    <row r="313" spans="1:89" x14ac:dyDescent="0.35">
      <c r="A313" t="s">
        <v>484</v>
      </c>
      <c r="B313">
        <f t="shared" si="84"/>
        <v>1184</v>
      </c>
      <c r="C313">
        <f t="shared" si="85"/>
        <v>7705</v>
      </c>
      <c r="D313">
        <f t="shared" si="86"/>
        <v>110937</v>
      </c>
      <c r="E313">
        <f t="shared" si="87"/>
        <v>3958</v>
      </c>
      <c r="F313">
        <f t="shared" si="88"/>
        <v>0</v>
      </c>
      <c r="G313">
        <f t="shared" si="89"/>
        <v>5794</v>
      </c>
      <c r="H313">
        <f t="shared" si="90"/>
        <v>0</v>
      </c>
      <c r="I313">
        <f t="shared" si="91"/>
        <v>52118</v>
      </c>
      <c r="J313">
        <f t="shared" si="92"/>
        <v>0</v>
      </c>
      <c r="K313">
        <f t="shared" si="93"/>
        <v>20199</v>
      </c>
      <c r="L313">
        <f t="shared" si="94"/>
        <v>20487</v>
      </c>
      <c r="M313">
        <f t="shared" si="95"/>
        <v>4395</v>
      </c>
      <c r="N313">
        <f t="shared" si="96"/>
        <v>111628</v>
      </c>
      <c r="O313">
        <f t="shared" si="97"/>
        <v>31105</v>
      </c>
      <c r="P313">
        <f t="shared" si="98"/>
        <v>63393</v>
      </c>
      <c r="Q313">
        <f t="shared" si="99"/>
        <v>41</v>
      </c>
      <c r="R313">
        <f t="shared" si="100"/>
        <v>0</v>
      </c>
      <c r="S313">
        <f t="shared" si="101"/>
        <v>6352</v>
      </c>
      <c r="T313">
        <f t="shared" si="102"/>
        <v>14258</v>
      </c>
      <c r="U313">
        <f t="shared" si="103"/>
        <v>33169</v>
      </c>
      <c r="V313">
        <f t="shared" si="104"/>
        <v>119826</v>
      </c>
      <c r="Z313" s="23">
        <v>52720</v>
      </c>
      <c r="AB313">
        <v>0</v>
      </c>
      <c r="AC313">
        <v>0</v>
      </c>
      <c r="AD313">
        <v>1184</v>
      </c>
      <c r="AE313">
        <v>7705</v>
      </c>
      <c r="AF313">
        <v>0</v>
      </c>
      <c r="AG313">
        <v>60036</v>
      </c>
      <c r="AH313">
        <v>48572</v>
      </c>
      <c r="AI313">
        <v>136</v>
      </c>
      <c r="AJ313">
        <v>719</v>
      </c>
      <c r="AK313">
        <v>1474</v>
      </c>
      <c r="AL313">
        <v>3958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5794</v>
      </c>
      <c r="AT313">
        <v>0</v>
      </c>
      <c r="AU313">
        <v>0</v>
      </c>
      <c r="AV313">
        <v>0</v>
      </c>
      <c r="AW313">
        <v>0</v>
      </c>
      <c r="AX313">
        <v>52118</v>
      </c>
      <c r="AY313">
        <v>0</v>
      </c>
      <c r="AZ313">
        <v>0</v>
      </c>
      <c r="BA313">
        <v>11986</v>
      </c>
      <c r="BB313">
        <v>0</v>
      </c>
      <c r="BC313">
        <v>0</v>
      </c>
      <c r="BD313">
        <v>942</v>
      </c>
      <c r="BE313">
        <v>0</v>
      </c>
      <c r="BF313">
        <v>7271</v>
      </c>
      <c r="BG313">
        <v>19844</v>
      </c>
      <c r="BH313">
        <v>0</v>
      </c>
      <c r="BI313">
        <v>0</v>
      </c>
      <c r="BJ313">
        <v>643</v>
      </c>
      <c r="BK313">
        <v>0</v>
      </c>
      <c r="BL313">
        <v>686</v>
      </c>
      <c r="BM313">
        <v>94</v>
      </c>
      <c r="BN313">
        <v>3615</v>
      </c>
      <c r="BO313">
        <v>40096</v>
      </c>
      <c r="BP313">
        <v>69744</v>
      </c>
      <c r="BQ313">
        <v>1788</v>
      </c>
      <c r="BR313">
        <v>31105</v>
      </c>
      <c r="BS313">
        <v>0</v>
      </c>
      <c r="BT313">
        <v>0</v>
      </c>
      <c r="BU313">
        <v>63393</v>
      </c>
      <c r="BV313">
        <v>0</v>
      </c>
      <c r="BW313">
        <v>0</v>
      </c>
      <c r="BX313">
        <v>0</v>
      </c>
      <c r="BY313">
        <v>0</v>
      </c>
      <c r="BZ313">
        <v>0</v>
      </c>
      <c r="CA313">
        <v>41</v>
      </c>
      <c r="CB313">
        <v>0</v>
      </c>
      <c r="CC313">
        <v>0</v>
      </c>
      <c r="CD313">
        <v>0</v>
      </c>
      <c r="CE313">
        <v>0</v>
      </c>
      <c r="CF313">
        <v>0</v>
      </c>
      <c r="CG313">
        <v>6352</v>
      </c>
      <c r="CH313">
        <v>0</v>
      </c>
      <c r="CI313">
        <v>5143</v>
      </c>
      <c r="CJ313">
        <v>135</v>
      </c>
      <c r="CK313">
        <v>8980</v>
      </c>
    </row>
    <row r="314" spans="1:89" x14ac:dyDescent="0.35">
      <c r="A314" t="s">
        <v>295</v>
      </c>
      <c r="B314">
        <f t="shared" si="84"/>
        <v>0</v>
      </c>
      <c r="C314">
        <f t="shared" si="85"/>
        <v>2333</v>
      </c>
      <c r="D314">
        <f t="shared" si="86"/>
        <v>37285</v>
      </c>
      <c r="E314">
        <f t="shared" si="87"/>
        <v>0</v>
      </c>
      <c r="F314">
        <f t="shared" si="88"/>
        <v>19</v>
      </c>
      <c r="G314">
        <f t="shared" si="89"/>
        <v>16180</v>
      </c>
      <c r="H314">
        <f t="shared" si="90"/>
        <v>0</v>
      </c>
      <c r="I314">
        <f t="shared" si="91"/>
        <v>-354</v>
      </c>
      <c r="J314">
        <f t="shared" si="92"/>
        <v>340</v>
      </c>
      <c r="K314">
        <f t="shared" si="93"/>
        <v>7130</v>
      </c>
      <c r="L314">
        <f t="shared" si="94"/>
        <v>0</v>
      </c>
      <c r="M314">
        <f t="shared" si="95"/>
        <v>4308</v>
      </c>
      <c r="N314">
        <f t="shared" si="96"/>
        <v>19475</v>
      </c>
      <c r="O314">
        <f t="shared" si="97"/>
        <v>8982</v>
      </c>
      <c r="P314">
        <f t="shared" si="98"/>
        <v>26821</v>
      </c>
      <c r="Q314">
        <f t="shared" si="99"/>
        <v>0</v>
      </c>
      <c r="R314">
        <f t="shared" si="100"/>
        <v>3213</v>
      </c>
      <c r="S314">
        <f t="shared" si="101"/>
        <v>3879</v>
      </c>
      <c r="T314">
        <f t="shared" si="102"/>
        <v>4873</v>
      </c>
      <c r="U314">
        <f t="shared" si="103"/>
        <v>11149</v>
      </c>
      <c r="V314">
        <f t="shared" si="104"/>
        <v>39618</v>
      </c>
      <c r="Z314" s="23">
        <v>20065</v>
      </c>
      <c r="AB314">
        <v>0</v>
      </c>
      <c r="AC314">
        <v>0</v>
      </c>
      <c r="AD314">
        <v>0</v>
      </c>
      <c r="AE314">
        <v>2333</v>
      </c>
      <c r="AF314">
        <v>63</v>
      </c>
      <c r="AG314">
        <v>13183</v>
      </c>
      <c r="AH314">
        <v>6751</v>
      </c>
      <c r="AI314">
        <v>205</v>
      </c>
      <c r="AJ314">
        <v>551</v>
      </c>
      <c r="AK314">
        <v>16532</v>
      </c>
      <c r="AL314">
        <v>0</v>
      </c>
      <c r="AM314">
        <v>0</v>
      </c>
      <c r="AN314">
        <v>0</v>
      </c>
      <c r="AO314">
        <v>0</v>
      </c>
      <c r="AP314">
        <v>19</v>
      </c>
      <c r="AQ314">
        <v>0</v>
      </c>
      <c r="AR314">
        <v>0</v>
      </c>
      <c r="AS314">
        <v>16180</v>
      </c>
      <c r="AT314">
        <v>0</v>
      </c>
      <c r="AU314">
        <v>0</v>
      </c>
      <c r="AV314">
        <v>0</v>
      </c>
      <c r="AW314">
        <v>0</v>
      </c>
      <c r="AX314">
        <v>-354</v>
      </c>
      <c r="AY314">
        <v>340</v>
      </c>
      <c r="AZ314">
        <v>0</v>
      </c>
      <c r="BA314">
        <v>3333</v>
      </c>
      <c r="BB314">
        <v>0</v>
      </c>
      <c r="BC314">
        <v>0</v>
      </c>
      <c r="BD314">
        <v>2217</v>
      </c>
      <c r="BE314">
        <v>57</v>
      </c>
      <c r="BF314">
        <v>1523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1897</v>
      </c>
      <c r="BM314">
        <v>1594</v>
      </c>
      <c r="BN314">
        <v>817</v>
      </c>
      <c r="BO314">
        <v>11599</v>
      </c>
      <c r="BP314">
        <v>3364</v>
      </c>
      <c r="BQ314">
        <v>4512</v>
      </c>
      <c r="BR314">
        <v>8982</v>
      </c>
      <c r="BS314">
        <v>0</v>
      </c>
      <c r="BT314">
        <v>0</v>
      </c>
      <c r="BU314">
        <v>26821</v>
      </c>
      <c r="BV314">
        <v>0</v>
      </c>
      <c r="BW314">
        <v>0</v>
      </c>
      <c r="BX314">
        <v>0</v>
      </c>
      <c r="BY314">
        <v>0</v>
      </c>
      <c r="BZ314">
        <v>0</v>
      </c>
      <c r="CA314">
        <v>0</v>
      </c>
      <c r="CB314">
        <v>0</v>
      </c>
      <c r="CC314">
        <v>0</v>
      </c>
      <c r="CD314">
        <v>0</v>
      </c>
      <c r="CE314">
        <v>0</v>
      </c>
      <c r="CF314">
        <v>3213</v>
      </c>
      <c r="CG314">
        <v>3879</v>
      </c>
      <c r="CH314">
        <v>0</v>
      </c>
      <c r="CI314">
        <v>1042</v>
      </c>
      <c r="CJ314">
        <v>1290</v>
      </c>
      <c r="CK314">
        <v>2541</v>
      </c>
    </row>
    <row r="315" spans="1:89" x14ac:dyDescent="0.35">
      <c r="A315" t="s">
        <v>296</v>
      </c>
      <c r="B315">
        <f t="shared" si="84"/>
        <v>8242</v>
      </c>
      <c r="C315">
        <f t="shared" si="85"/>
        <v>9864</v>
      </c>
      <c r="D315">
        <f t="shared" si="86"/>
        <v>167146</v>
      </c>
      <c r="E315">
        <f t="shared" si="87"/>
        <v>418</v>
      </c>
      <c r="F315">
        <f t="shared" si="88"/>
        <v>432</v>
      </c>
      <c r="G315">
        <f t="shared" si="89"/>
        <v>7037</v>
      </c>
      <c r="H315">
        <f t="shared" si="90"/>
        <v>0</v>
      </c>
      <c r="I315">
        <f t="shared" si="91"/>
        <v>20004</v>
      </c>
      <c r="J315">
        <f t="shared" si="92"/>
        <v>1330</v>
      </c>
      <c r="K315">
        <f t="shared" si="93"/>
        <v>17835</v>
      </c>
      <c r="L315">
        <f t="shared" si="94"/>
        <v>-3893</v>
      </c>
      <c r="M315">
        <f t="shared" si="95"/>
        <v>6972</v>
      </c>
      <c r="N315">
        <f t="shared" si="96"/>
        <v>50345</v>
      </c>
      <c r="O315">
        <f t="shared" si="97"/>
        <v>14749</v>
      </c>
      <c r="P315">
        <f t="shared" si="98"/>
        <v>138921</v>
      </c>
      <c r="Q315">
        <f t="shared" si="99"/>
        <v>22</v>
      </c>
      <c r="R315">
        <f t="shared" si="100"/>
        <v>8000</v>
      </c>
      <c r="S315">
        <f t="shared" si="101"/>
        <v>10428</v>
      </c>
      <c r="T315">
        <f t="shared" si="102"/>
        <v>12920</v>
      </c>
      <c r="U315">
        <f t="shared" si="103"/>
        <v>141908</v>
      </c>
      <c r="V315">
        <f t="shared" si="104"/>
        <v>185252</v>
      </c>
      <c r="Z315" s="23">
        <v>64946</v>
      </c>
      <c r="AB315">
        <v>0</v>
      </c>
      <c r="AC315">
        <v>179</v>
      </c>
      <c r="AD315">
        <v>8063</v>
      </c>
      <c r="AE315">
        <v>9864</v>
      </c>
      <c r="AF315">
        <v>967</v>
      </c>
      <c r="AG315">
        <v>74886</v>
      </c>
      <c r="AH315">
        <v>82499</v>
      </c>
      <c r="AI315">
        <v>2145</v>
      </c>
      <c r="AJ315">
        <v>2601</v>
      </c>
      <c r="AK315">
        <v>4048</v>
      </c>
      <c r="AL315">
        <v>418</v>
      </c>
      <c r="AM315">
        <v>0</v>
      </c>
      <c r="AN315">
        <v>0</v>
      </c>
      <c r="AO315">
        <v>0</v>
      </c>
      <c r="AP315">
        <v>432</v>
      </c>
      <c r="AQ315">
        <v>0</v>
      </c>
      <c r="AR315">
        <v>0</v>
      </c>
      <c r="AS315">
        <v>7037</v>
      </c>
      <c r="AT315">
        <v>0</v>
      </c>
      <c r="AU315">
        <v>0</v>
      </c>
      <c r="AV315">
        <v>0</v>
      </c>
      <c r="AW315">
        <v>81</v>
      </c>
      <c r="AX315">
        <v>20004</v>
      </c>
      <c r="AY315">
        <v>502</v>
      </c>
      <c r="AZ315">
        <v>747</v>
      </c>
      <c r="BA315">
        <v>13603</v>
      </c>
      <c r="BB315">
        <v>0</v>
      </c>
      <c r="BC315">
        <v>0</v>
      </c>
      <c r="BD315">
        <v>0</v>
      </c>
      <c r="BE315">
        <v>0</v>
      </c>
      <c r="BF315">
        <v>4232</v>
      </c>
      <c r="BG315">
        <v>0</v>
      </c>
      <c r="BH315">
        <v>0</v>
      </c>
      <c r="BI315">
        <v>0</v>
      </c>
      <c r="BJ315">
        <v>-3893</v>
      </c>
      <c r="BK315">
        <v>0</v>
      </c>
      <c r="BL315">
        <v>0</v>
      </c>
      <c r="BM315">
        <v>0</v>
      </c>
      <c r="BN315">
        <v>6972</v>
      </c>
      <c r="BO315">
        <v>0</v>
      </c>
      <c r="BP315">
        <v>39089</v>
      </c>
      <c r="BQ315">
        <v>11256</v>
      </c>
      <c r="BR315">
        <v>14749</v>
      </c>
      <c r="BS315">
        <v>0</v>
      </c>
      <c r="BT315">
        <v>0</v>
      </c>
      <c r="BU315">
        <v>138921</v>
      </c>
      <c r="BV315">
        <v>0</v>
      </c>
      <c r="BW315">
        <v>0</v>
      </c>
      <c r="BX315">
        <v>0</v>
      </c>
      <c r="BY315">
        <v>0</v>
      </c>
      <c r="BZ315">
        <v>0</v>
      </c>
      <c r="CA315">
        <v>22</v>
      </c>
      <c r="CB315">
        <v>0</v>
      </c>
      <c r="CC315">
        <v>0</v>
      </c>
      <c r="CD315">
        <v>0</v>
      </c>
      <c r="CE315">
        <v>8000</v>
      </c>
      <c r="CF315">
        <v>0</v>
      </c>
      <c r="CG315">
        <v>10428</v>
      </c>
      <c r="CH315">
        <v>0</v>
      </c>
      <c r="CI315">
        <v>9108</v>
      </c>
      <c r="CJ315">
        <v>682</v>
      </c>
      <c r="CK315">
        <v>3130</v>
      </c>
    </row>
    <row r="316" spans="1:89" x14ac:dyDescent="0.35">
      <c r="A316" t="s">
        <v>297</v>
      </c>
      <c r="B316">
        <f t="shared" si="84"/>
        <v>10</v>
      </c>
      <c r="C316">
        <f t="shared" si="85"/>
        <v>5451</v>
      </c>
      <c r="D316">
        <f t="shared" si="86"/>
        <v>35410</v>
      </c>
      <c r="E316">
        <f t="shared" si="87"/>
        <v>564</v>
      </c>
      <c r="F316">
        <f t="shared" si="88"/>
        <v>0</v>
      </c>
      <c r="G316">
        <f t="shared" si="89"/>
        <v>-4</v>
      </c>
      <c r="H316">
        <f t="shared" si="90"/>
        <v>670</v>
      </c>
      <c r="I316">
        <f t="shared" si="91"/>
        <v>-1712</v>
      </c>
      <c r="J316">
        <f t="shared" si="92"/>
        <v>4</v>
      </c>
      <c r="K316">
        <f t="shared" si="93"/>
        <v>5112</v>
      </c>
      <c r="L316">
        <f t="shared" si="94"/>
        <v>6056</v>
      </c>
      <c r="M316">
        <f t="shared" si="95"/>
        <v>3927</v>
      </c>
      <c r="N316">
        <f t="shared" si="96"/>
        <v>20680</v>
      </c>
      <c r="O316">
        <f t="shared" si="97"/>
        <v>12620</v>
      </c>
      <c r="P316">
        <f t="shared" si="98"/>
        <v>15730</v>
      </c>
      <c r="Q316">
        <f t="shared" si="99"/>
        <v>0</v>
      </c>
      <c r="R316">
        <f t="shared" si="100"/>
        <v>0</v>
      </c>
      <c r="S316">
        <f t="shared" si="101"/>
        <v>2414</v>
      </c>
      <c r="T316">
        <f t="shared" si="102"/>
        <v>4043</v>
      </c>
      <c r="U316">
        <f t="shared" si="103"/>
        <v>6426</v>
      </c>
      <c r="V316">
        <f t="shared" si="104"/>
        <v>40871</v>
      </c>
      <c r="Z316" s="23">
        <v>19860</v>
      </c>
      <c r="AB316">
        <v>0</v>
      </c>
      <c r="AC316">
        <v>0</v>
      </c>
      <c r="AD316">
        <v>10</v>
      </c>
      <c r="AE316">
        <v>5451</v>
      </c>
      <c r="AF316">
        <v>0</v>
      </c>
      <c r="AG316">
        <v>20690</v>
      </c>
      <c r="AH316">
        <v>12688</v>
      </c>
      <c r="AI316">
        <v>1080</v>
      </c>
      <c r="AJ316">
        <v>576</v>
      </c>
      <c r="AK316">
        <v>376</v>
      </c>
      <c r="AL316">
        <v>564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-4</v>
      </c>
      <c r="AT316">
        <v>0</v>
      </c>
      <c r="AU316">
        <v>0</v>
      </c>
      <c r="AV316">
        <v>670</v>
      </c>
      <c r="AW316">
        <v>0</v>
      </c>
      <c r="AX316">
        <v>-1712</v>
      </c>
      <c r="AY316">
        <v>4</v>
      </c>
      <c r="AZ316">
        <v>0</v>
      </c>
      <c r="BA316">
        <v>3971</v>
      </c>
      <c r="BB316">
        <v>0</v>
      </c>
      <c r="BC316">
        <v>0</v>
      </c>
      <c r="BD316">
        <v>0</v>
      </c>
      <c r="BE316">
        <v>0</v>
      </c>
      <c r="BF316">
        <v>1141</v>
      </c>
      <c r="BG316">
        <v>5786</v>
      </c>
      <c r="BH316">
        <v>0</v>
      </c>
      <c r="BI316">
        <v>0</v>
      </c>
      <c r="BJ316">
        <v>270</v>
      </c>
      <c r="BK316">
        <v>0</v>
      </c>
      <c r="BL316">
        <v>791</v>
      </c>
      <c r="BM316">
        <v>150</v>
      </c>
      <c r="BN316">
        <v>2986</v>
      </c>
      <c r="BO316">
        <v>3277</v>
      </c>
      <c r="BP316">
        <v>13590</v>
      </c>
      <c r="BQ316">
        <v>3813</v>
      </c>
      <c r="BR316">
        <v>12620</v>
      </c>
      <c r="BS316">
        <v>0</v>
      </c>
      <c r="BT316">
        <v>0</v>
      </c>
      <c r="BU316">
        <v>15730</v>
      </c>
      <c r="BV316">
        <v>0</v>
      </c>
      <c r="BW316">
        <v>0</v>
      </c>
      <c r="BX316">
        <v>0</v>
      </c>
      <c r="BY316">
        <v>0</v>
      </c>
      <c r="BZ316">
        <v>0</v>
      </c>
      <c r="CA316">
        <v>0</v>
      </c>
      <c r="CB316">
        <v>0</v>
      </c>
      <c r="CC316">
        <v>0</v>
      </c>
      <c r="CD316">
        <v>0</v>
      </c>
      <c r="CE316">
        <v>0</v>
      </c>
      <c r="CF316">
        <v>0</v>
      </c>
      <c r="CG316">
        <v>2414</v>
      </c>
      <c r="CH316">
        <v>0</v>
      </c>
      <c r="CI316">
        <v>1310</v>
      </c>
      <c r="CJ316">
        <v>597</v>
      </c>
      <c r="CK316">
        <v>2136</v>
      </c>
    </row>
    <row r="317" spans="1:89" x14ac:dyDescent="0.35">
      <c r="A317" t="s">
        <v>298</v>
      </c>
      <c r="B317">
        <f t="shared" si="84"/>
        <v>0</v>
      </c>
      <c r="C317">
        <f t="shared" si="85"/>
        <v>1619</v>
      </c>
      <c r="D317">
        <f t="shared" si="86"/>
        <v>26089</v>
      </c>
      <c r="E317">
        <f t="shared" si="87"/>
        <v>159</v>
      </c>
      <c r="F317">
        <f t="shared" si="88"/>
        <v>0</v>
      </c>
      <c r="G317">
        <f t="shared" si="89"/>
        <v>2372</v>
      </c>
      <c r="H317">
        <f t="shared" si="90"/>
        <v>0</v>
      </c>
      <c r="I317">
        <f t="shared" si="91"/>
        <v>755</v>
      </c>
      <c r="J317">
        <f t="shared" si="92"/>
        <v>0</v>
      </c>
      <c r="K317">
        <f t="shared" si="93"/>
        <v>5760</v>
      </c>
      <c r="L317">
        <f t="shared" si="94"/>
        <v>3230</v>
      </c>
      <c r="M317">
        <f t="shared" si="95"/>
        <v>918</v>
      </c>
      <c r="N317">
        <f t="shared" si="96"/>
        <v>6377</v>
      </c>
      <c r="O317">
        <f t="shared" si="97"/>
        <v>6619</v>
      </c>
      <c r="P317">
        <f t="shared" si="98"/>
        <v>24547</v>
      </c>
      <c r="Q317">
        <f t="shared" si="99"/>
        <v>0</v>
      </c>
      <c r="R317">
        <f t="shared" si="100"/>
        <v>10</v>
      </c>
      <c r="S317">
        <f t="shared" si="101"/>
        <v>740</v>
      </c>
      <c r="T317">
        <f t="shared" si="102"/>
        <v>2614</v>
      </c>
      <c r="U317">
        <f t="shared" si="103"/>
        <v>15631</v>
      </c>
      <c r="V317">
        <f t="shared" si="104"/>
        <v>27708</v>
      </c>
      <c r="Z317" s="23">
        <v>15114</v>
      </c>
      <c r="AB317">
        <v>0</v>
      </c>
      <c r="AC317">
        <v>0</v>
      </c>
      <c r="AD317">
        <v>0</v>
      </c>
      <c r="AE317">
        <v>1619</v>
      </c>
      <c r="AF317">
        <v>0</v>
      </c>
      <c r="AG317">
        <v>8308</v>
      </c>
      <c r="AH317">
        <v>3615</v>
      </c>
      <c r="AI317">
        <v>0</v>
      </c>
      <c r="AJ317">
        <v>97</v>
      </c>
      <c r="AK317">
        <v>14069</v>
      </c>
      <c r="AL317">
        <v>159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2372</v>
      </c>
      <c r="AT317">
        <v>0</v>
      </c>
      <c r="AU317">
        <v>0</v>
      </c>
      <c r="AV317">
        <v>0</v>
      </c>
      <c r="AW317">
        <v>0</v>
      </c>
      <c r="AX317">
        <v>755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5760</v>
      </c>
      <c r="BG317">
        <v>0</v>
      </c>
      <c r="BH317">
        <v>0</v>
      </c>
      <c r="BI317">
        <v>0</v>
      </c>
      <c r="BJ317">
        <v>3230</v>
      </c>
      <c r="BK317">
        <v>0</v>
      </c>
      <c r="BL317">
        <v>0</v>
      </c>
      <c r="BM317">
        <v>0</v>
      </c>
      <c r="BN317">
        <v>918</v>
      </c>
      <c r="BO317">
        <v>551</v>
      </c>
      <c r="BP317">
        <v>1378</v>
      </c>
      <c r="BQ317">
        <v>4448</v>
      </c>
      <c r="BR317">
        <v>6619</v>
      </c>
      <c r="BS317">
        <v>0</v>
      </c>
      <c r="BT317">
        <v>0</v>
      </c>
      <c r="BU317">
        <v>24547</v>
      </c>
      <c r="BV317">
        <v>0</v>
      </c>
      <c r="BW317">
        <v>0</v>
      </c>
      <c r="BX317">
        <v>0</v>
      </c>
      <c r="BY317">
        <v>0</v>
      </c>
      <c r="BZ317">
        <v>0</v>
      </c>
      <c r="CA317">
        <v>0</v>
      </c>
      <c r="CB317">
        <v>0</v>
      </c>
      <c r="CC317">
        <v>0</v>
      </c>
      <c r="CD317">
        <v>0</v>
      </c>
      <c r="CE317">
        <v>0</v>
      </c>
      <c r="CF317">
        <v>10</v>
      </c>
      <c r="CG317">
        <v>740</v>
      </c>
      <c r="CH317">
        <v>0</v>
      </c>
      <c r="CI317">
        <v>0</v>
      </c>
      <c r="CJ317">
        <v>0</v>
      </c>
      <c r="CK317">
        <v>2614</v>
      </c>
    </row>
    <row r="318" spans="1:89" x14ac:dyDescent="0.35">
      <c r="A318" t="s">
        <v>299</v>
      </c>
      <c r="B318">
        <f t="shared" si="84"/>
        <v>464</v>
      </c>
      <c r="C318">
        <f t="shared" si="85"/>
        <v>3820</v>
      </c>
      <c r="D318">
        <f t="shared" si="86"/>
        <v>67125</v>
      </c>
      <c r="E318">
        <f t="shared" si="87"/>
        <v>1789</v>
      </c>
      <c r="F318">
        <f t="shared" si="88"/>
        <v>2343</v>
      </c>
      <c r="G318">
        <f t="shared" si="89"/>
        <v>3511</v>
      </c>
      <c r="H318">
        <f t="shared" si="90"/>
        <v>6</v>
      </c>
      <c r="I318">
        <f t="shared" si="91"/>
        <v>2173</v>
      </c>
      <c r="J318">
        <f t="shared" si="92"/>
        <v>0</v>
      </c>
      <c r="K318">
        <f t="shared" si="93"/>
        <v>16424</v>
      </c>
      <c r="L318">
        <f t="shared" si="94"/>
        <v>576</v>
      </c>
      <c r="M318">
        <f t="shared" si="95"/>
        <v>791</v>
      </c>
      <c r="N318">
        <f t="shared" si="96"/>
        <v>54481</v>
      </c>
      <c r="O318">
        <f t="shared" si="97"/>
        <v>10285</v>
      </c>
      <c r="P318">
        <f t="shared" si="98"/>
        <v>21900</v>
      </c>
      <c r="Q318">
        <f t="shared" si="99"/>
        <v>0</v>
      </c>
      <c r="R318">
        <f t="shared" si="100"/>
        <v>0</v>
      </c>
      <c r="S318">
        <f t="shared" si="101"/>
        <v>8433</v>
      </c>
      <c r="T318">
        <f t="shared" si="102"/>
        <v>3922</v>
      </c>
      <c r="U318">
        <f t="shared" si="103"/>
        <v>10604</v>
      </c>
      <c r="V318">
        <f t="shared" si="104"/>
        <v>71409</v>
      </c>
      <c r="Z318" s="23">
        <v>26537</v>
      </c>
      <c r="AB318">
        <v>0</v>
      </c>
      <c r="AC318">
        <v>62</v>
      </c>
      <c r="AD318">
        <v>402</v>
      </c>
      <c r="AE318">
        <v>3820</v>
      </c>
      <c r="AF318">
        <v>0</v>
      </c>
      <c r="AG318">
        <v>38931</v>
      </c>
      <c r="AH318">
        <v>23652</v>
      </c>
      <c r="AI318">
        <v>778</v>
      </c>
      <c r="AJ318">
        <v>1334</v>
      </c>
      <c r="AK318">
        <v>2430</v>
      </c>
      <c r="AL318">
        <v>1789</v>
      </c>
      <c r="AM318">
        <v>0</v>
      </c>
      <c r="AN318">
        <v>0</v>
      </c>
      <c r="AO318">
        <v>1417</v>
      </c>
      <c r="AP318">
        <v>926</v>
      </c>
      <c r="AQ318">
        <v>0</v>
      </c>
      <c r="AR318">
        <v>0</v>
      </c>
      <c r="AS318">
        <v>3511</v>
      </c>
      <c r="AT318">
        <v>0</v>
      </c>
      <c r="AU318">
        <v>0</v>
      </c>
      <c r="AV318">
        <v>6</v>
      </c>
      <c r="AW318">
        <v>0</v>
      </c>
      <c r="AX318">
        <v>2173</v>
      </c>
      <c r="AY318">
        <v>0</v>
      </c>
      <c r="AZ318">
        <v>0</v>
      </c>
      <c r="BA318">
        <v>5096</v>
      </c>
      <c r="BB318">
        <v>0</v>
      </c>
      <c r="BC318">
        <v>0</v>
      </c>
      <c r="BD318">
        <v>4265</v>
      </c>
      <c r="BE318">
        <v>399</v>
      </c>
      <c r="BF318">
        <v>6664</v>
      </c>
      <c r="BG318">
        <v>0</v>
      </c>
      <c r="BH318">
        <v>0</v>
      </c>
      <c r="BI318">
        <v>0</v>
      </c>
      <c r="BJ318">
        <v>576</v>
      </c>
      <c r="BK318">
        <v>0</v>
      </c>
      <c r="BL318">
        <v>0</v>
      </c>
      <c r="BM318">
        <v>707</v>
      </c>
      <c r="BN318">
        <v>84</v>
      </c>
      <c r="BO318">
        <v>15773</v>
      </c>
      <c r="BP318">
        <v>31012</v>
      </c>
      <c r="BQ318">
        <v>7696</v>
      </c>
      <c r="BR318">
        <v>10285</v>
      </c>
      <c r="BS318">
        <v>0</v>
      </c>
      <c r="BT318">
        <v>0</v>
      </c>
      <c r="BU318">
        <v>11900</v>
      </c>
      <c r="BV318">
        <v>0</v>
      </c>
      <c r="BW318">
        <v>0</v>
      </c>
      <c r="BX318">
        <v>10000</v>
      </c>
      <c r="BY318">
        <v>0</v>
      </c>
      <c r="BZ318">
        <v>0</v>
      </c>
      <c r="CA318">
        <v>0</v>
      </c>
      <c r="CB318">
        <v>0</v>
      </c>
      <c r="CC318">
        <v>0</v>
      </c>
      <c r="CD318">
        <v>0</v>
      </c>
      <c r="CE318">
        <v>0</v>
      </c>
      <c r="CF318">
        <v>0</v>
      </c>
      <c r="CG318">
        <v>8433</v>
      </c>
      <c r="CH318">
        <v>0</v>
      </c>
      <c r="CI318">
        <v>3744</v>
      </c>
      <c r="CJ318">
        <v>499</v>
      </c>
      <c r="CK318">
        <v>-321</v>
      </c>
    </row>
    <row r="319" spans="1:89" x14ac:dyDescent="0.35">
      <c r="A319" t="s">
        <v>300</v>
      </c>
      <c r="B319">
        <f t="shared" si="84"/>
        <v>25418</v>
      </c>
      <c r="C319">
        <f t="shared" si="85"/>
        <v>31786</v>
      </c>
      <c r="D319">
        <f t="shared" si="86"/>
        <v>416181</v>
      </c>
      <c r="E319">
        <f t="shared" si="87"/>
        <v>8947</v>
      </c>
      <c r="F319">
        <f t="shared" si="88"/>
        <v>10</v>
      </c>
      <c r="G319">
        <f t="shared" si="89"/>
        <v>18313</v>
      </c>
      <c r="H319">
        <f t="shared" si="90"/>
        <v>0</v>
      </c>
      <c r="I319">
        <f t="shared" si="91"/>
        <v>153709</v>
      </c>
      <c r="J319">
        <f t="shared" si="92"/>
        <v>3376</v>
      </c>
      <c r="K319">
        <f t="shared" si="93"/>
        <v>33194</v>
      </c>
      <c r="L319">
        <f t="shared" si="94"/>
        <v>18907</v>
      </c>
      <c r="M319">
        <f t="shared" si="95"/>
        <v>20467</v>
      </c>
      <c r="N319">
        <f t="shared" si="96"/>
        <v>272114</v>
      </c>
      <c r="O319">
        <f t="shared" si="97"/>
        <v>62020</v>
      </c>
      <c r="P319">
        <f t="shared" si="98"/>
        <v>313657</v>
      </c>
      <c r="Q319">
        <f t="shared" si="99"/>
        <v>377</v>
      </c>
      <c r="R319">
        <f t="shared" si="100"/>
        <v>13651</v>
      </c>
      <c r="S319">
        <f t="shared" si="101"/>
        <v>32730</v>
      </c>
      <c r="T319">
        <f t="shared" si="102"/>
        <v>35758</v>
      </c>
      <c r="U319">
        <f t="shared" si="103"/>
        <v>305282</v>
      </c>
      <c r="V319">
        <f t="shared" si="104"/>
        <v>473385</v>
      </c>
      <c r="Z319" s="23">
        <v>114887</v>
      </c>
      <c r="AB319">
        <v>22662</v>
      </c>
      <c r="AC319">
        <v>130</v>
      </c>
      <c r="AD319">
        <v>2626</v>
      </c>
      <c r="AE319">
        <v>31786</v>
      </c>
      <c r="AF319">
        <v>3162</v>
      </c>
      <c r="AG319">
        <v>144154</v>
      </c>
      <c r="AH319">
        <v>240528</v>
      </c>
      <c r="AI319">
        <v>1382</v>
      </c>
      <c r="AJ319">
        <v>5478</v>
      </c>
      <c r="AK319">
        <v>21477</v>
      </c>
      <c r="AL319">
        <v>8947</v>
      </c>
      <c r="AM319">
        <v>0</v>
      </c>
      <c r="AN319">
        <v>0</v>
      </c>
      <c r="AO319">
        <v>10</v>
      </c>
      <c r="AP319">
        <v>0</v>
      </c>
      <c r="AQ319">
        <v>0</v>
      </c>
      <c r="AR319">
        <v>0</v>
      </c>
      <c r="AS319">
        <v>18313</v>
      </c>
      <c r="AT319">
        <v>0</v>
      </c>
      <c r="AU319">
        <v>0</v>
      </c>
      <c r="AV319">
        <v>0</v>
      </c>
      <c r="AW319">
        <v>0</v>
      </c>
      <c r="AX319">
        <v>153709</v>
      </c>
      <c r="AY319">
        <v>3376</v>
      </c>
      <c r="AZ319">
        <v>0</v>
      </c>
      <c r="BA319">
        <v>22156</v>
      </c>
      <c r="BB319">
        <v>0</v>
      </c>
      <c r="BC319">
        <v>0</v>
      </c>
      <c r="BD319">
        <v>0</v>
      </c>
      <c r="BE319">
        <v>516</v>
      </c>
      <c r="BF319">
        <v>10522</v>
      </c>
      <c r="BG319">
        <v>4734</v>
      </c>
      <c r="BH319">
        <v>0</v>
      </c>
      <c r="BI319">
        <v>0</v>
      </c>
      <c r="BJ319">
        <v>14173</v>
      </c>
      <c r="BK319">
        <v>0</v>
      </c>
      <c r="BL319">
        <v>5122</v>
      </c>
      <c r="BM319">
        <v>1956</v>
      </c>
      <c r="BN319">
        <v>13389</v>
      </c>
      <c r="BO319">
        <v>42728</v>
      </c>
      <c r="BP319">
        <v>213981</v>
      </c>
      <c r="BQ319">
        <v>15405</v>
      </c>
      <c r="BR319">
        <v>62020</v>
      </c>
      <c r="BS319">
        <v>0</v>
      </c>
      <c r="BT319">
        <v>0</v>
      </c>
      <c r="BU319">
        <v>313657</v>
      </c>
      <c r="BV319">
        <v>0</v>
      </c>
      <c r="BW319">
        <v>0</v>
      </c>
      <c r="BX319">
        <v>0</v>
      </c>
      <c r="BY319">
        <v>0</v>
      </c>
      <c r="BZ319">
        <v>0</v>
      </c>
      <c r="CA319">
        <v>377</v>
      </c>
      <c r="CB319">
        <v>0</v>
      </c>
      <c r="CC319">
        <v>0</v>
      </c>
      <c r="CD319">
        <v>0</v>
      </c>
      <c r="CE319">
        <v>0</v>
      </c>
      <c r="CF319">
        <v>13651</v>
      </c>
      <c r="CG319">
        <v>32730</v>
      </c>
      <c r="CH319">
        <v>0</v>
      </c>
      <c r="CI319">
        <v>15218</v>
      </c>
      <c r="CJ319">
        <v>3809</v>
      </c>
      <c r="CK319">
        <v>16731</v>
      </c>
    </row>
    <row r="320" spans="1:89" x14ac:dyDescent="0.35">
      <c r="A320" t="s">
        <v>301</v>
      </c>
      <c r="B320">
        <f t="shared" si="84"/>
        <v>1109</v>
      </c>
      <c r="C320">
        <f t="shared" si="85"/>
        <v>2042</v>
      </c>
      <c r="D320">
        <f t="shared" si="86"/>
        <v>61104</v>
      </c>
      <c r="E320">
        <f t="shared" si="87"/>
        <v>338</v>
      </c>
      <c r="F320">
        <f t="shared" si="88"/>
        <v>0</v>
      </c>
      <c r="G320">
        <f t="shared" si="89"/>
        <v>883</v>
      </c>
      <c r="H320">
        <f t="shared" si="90"/>
        <v>17710</v>
      </c>
      <c r="I320">
        <f t="shared" si="91"/>
        <v>12711</v>
      </c>
      <c r="J320">
        <f t="shared" si="92"/>
        <v>0</v>
      </c>
      <c r="K320">
        <f t="shared" si="93"/>
        <v>7392</v>
      </c>
      <c r="L320">
        <f t="shared" si="94"/>
        <v>467</v>
      </c>
      <c r="M320">
        <f t="shared" si="95"/>
        <v>5007</v>
      </c>
      <c r="N320">
        <f t="shared" si="96"/>
        <v>46990</v>
      </c>
      <c r="O320">
        <f t="shared" si="97"/>
        <v>6044</v>
      </c>
      <c r="P320">
        <f t="shared" si="98"/>
        <v>45197</v>
      </c>
      <c r="Q320">
        <f t="shared" si="99"/>
        <v>0</v>
      </c>
      <c r="R320">
        <f t="shared" si="100"/>
        <v>0</v>
      </c>
      <c r="S320">
        <f t="shared" si="101"/>
        <v>107763</v>
      </c>
      <c r="T320">
        <f t="shared" si="102"/>
        <v>-97231</v>
      </c>
      <c r="U320">
        <f t="shared" si="103"/>
        <v>24270</v>
      </c>
      <c r="V320">
        <f t="shared" si="104"/>
        <v>64255</v>
      </c>
      <c r="Z320" s="23">
        <v>26467</v>
      </c>
      <c r="AB320">
        <v>0</v>
      </c>
      <c r="AC320">
        <v>458</v>
      </c>
      <c r="AD320">
        <v>651</v>
      </c>
      <c r="AE320">
        <v>2042</v>
      </c>
      <c r="AF320">
        <v>939</v>
      </c>
      <c r="AG320">
        <v>28111</v>
      </c>
      <c r="AH320">
        <v>26179</v>
      </c>
      <c r="AI320">
        <v>1301</v>
      </c>
      <c r="AJ320">
        <v>1792</v>
      </c>
      <c r="AK320">
        <v>2782</v>
      </c>
      <c r="AL320">
        <v>338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883</v>
      </c>
      <c r="AT320">
        <v>17710</v>
      </c>
      <c r="AU320">
        <v>0</v>
      </c>
      <c r="AV320">
        <v>0</v>
      </c>
      <c r="AW320">
        <v>0</v>
      </c>
      <c r="AX320">
        <v>12711</v>
      </c>
      <c r="AY320">
        <v>0</v>
      </c>
      <c r="AZ320">
        <v>0</v>
      </c>
      <c r="BA320">
        <v>6777</v>
      </c>
      <c r="BB320">
        <v>0</v>
      </c>
      <c r="BC320">
        <v>0</v>
      </c>
      <c r="BD320">
        <v>0</v>
      </c>
      <c r="BE320">
        <v>0</v>
      </c>
      <c r="BF320">
        <v>615</v>
      </c>
      <c r="BG320">
        <v>0</v>
      </c>
      <c r="BH320">
        <v>0</v>
      </c>
      <c r="BI320">
        <v>0</v>
      </c>
      <c r="BJ320">
        <v>467</v>
      </c>
      <c r="BK320">
        <v>0</v>
      </c>
      <c r="BL320">
        <v>0</v>
      </c>
      <c r="BM320">
        <v>0</v>
      </c>
      <c r="BN320">
        <v>5007</v>
      </c>
      <c r="BO320">
        <v>23038</v>
      </c>
      <c r="BP320">
        <v>23952</v>
      </c>
      <c r="BQ320">
        <v>0</v>
      </c>
      <c r="BR320">
        <v>6044</v>
      </c>
      <c r="BS320">
        <v>0</v>
      </c>
      <c r="BT320">
        <v>0</v>
      </c>
      <c r="BU320">
        <v>45197</v>
      </c>
      <c r="BV320">
        <v>0</v>
      </c>
      <c r="BW320">
        <v>0</v>
      </c>
      <c r="BX320">
        <v>0</v>
      </c>
      <c r="BY320">
        <v>0</v>
      </c>
      <c r="BZ320">
        <v>0</v>
      </c>
      <c r="CA320">
        <v>0</v>
      </c>
      <c r="CB320">
        <v>0</v>
      </c>
      <c r="CC320">
        <v>0</v>
      </c>
      <c r="CD320">
        <v>0</v>
      </c>
      <c r="CE320">
        <v>0</v>
      </c>
      <c r="CF320">
        <v>0</v>
      </c>
      <c r="CG320">
        <v>107763</v>
      </c>
      <c r="CH320">
        <v>0</v>
      </c>
      <c r="CI320">
        <v>0</v>
      </c>
      <c r="CJ320">
        <v>0</v>
      </c>
      <c r="CK320">
        <v>-97231</v>
      </c>
    </row>
    <row r="321" spans="1:89" x14ac:dyDescent="0.35">
      <c r="A321" t="s">
        <v>302</v>
      </c>
      <c r="B321">
        <f t="shared" si="84"/>
        <v>0</v>
      </c>
      <c r="C321">
        <f t="shared" si="85"/>
        <v>3395</v>
      </c>
      <c r="D321">
        <f t="shared" si="86"/>
        <v>32409</v>
      </c>
      <c r="E321">
        <f t="shared" si="87"/>
        <v>713</v>
      </c>
      <c r="F321">
        <f t="shared" si="88"/>
        <v>0</v>
      </c>
      <c r="G321">
        <f t="shared" si="89"/>
        <v>7956</v>
      </c>
      <c r="H321">
        <f t="shared" si="90"/>
        <v>0</v>
      </c>
      <c r="I321">
        <f t="shared" si="91"/>
        <v>3439</v>
      </c>
      <c r="J321">
        <f t="shared" si="92"/>
        <v>2</v>
      </c>
      <c r="K321">
        <f t="shared" si="93"/>
        <v>27090</v>
      </c>
      <c r="L321">
        <f t="shared" si="94"/>
        <v>300</v>
      </c>
      <c r="M321">
        <f t="shared" si="95"/>
        <v>10579</v>
      </c>
      <c r="N321">
        <f t="shared" si="96"/>
        <v>32256</v>
      </c>
      <c r="O321">
        <f t="shared" si="97"/>
        <v>10310</v>
      </c>
      <c r="P321">
        <f t="shared" si="98"/>
        <v>33905</v>
      </c>
      <c r="Q321">
        <f t="shared" si="99"/>
        <v>0</v>
      </c>
      <c r="R321">
        <f t="shared" si="100"/>
        <v>0</v>
      </c>
      <c r="S321">
        <f t="shared" si="101"/>
        <v>4563</v>
      </c>
      <c r="T321">
        <f t="shared" si="102"/>
        <v>4850</v>
      </c>
      <c r="U321">
        <f t="shared" si="103"/>
        <v>-2607</v>
      </c>
      <c r="V321">
        <f t="shared" si="104"/>
        <v>35804</v>
      </c>
      <c r="Z321" s="23">
        <v>24862</v>
      </c>
      <c r="AB321">
        <v>0</v>
      </c>
      <c r="AC321">
        <v>0</v>
      </c>
      <c r="AD321">
        <v>0</v>
      </c>
      <c r="AE321">
        <v>3395</v>
      </c>
      <c r="AF321">
        <v>0</v>
      </c>
      <c r="AG321">
        <v>10332</v>
      </c>
      <c r="AH321">
        <v>16995</v>
      </c>
      <c r="AI321">
        <v>1657</v>
      </c>
      <c r="AJ321">
        <v>2507</v>
      </c>
      <c r="AK321">
        <v>918</v>
      </c>
      <c r="AL321">
        <v>713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7956</v>
      </c>
      <c r="AT321">
        <v>0</v>
      </c>
      <c r="AU321">
        <v>0</v>
      </c>
      <c r="AV321">
        <v>0</v>
      </c>
      <c r="AW321">
        <v>0</v>
      </c>
      <c r="AX321">
        <v>3439</v>
      </c>
      <c r="AY321">
        <v>2</v>
      </c>
      <c r="AZ321">
        <v>0</v>
      </c>
      <c r="BA321">
        <v>244</v>
      </c>
      <c r="BB321">
        <v>0</v>
      </c>
      <c r="BC321">
        <v>0</v>
      </c>
      <c r="BD321">
        <v>26321</v>
      </c>
      <c r="BE321">
        <v>-3</v>
      </c>
      <c r="BF321">
        <v>528</v>
      </c>
      <c r="BG321">
        <v>0</v>
      </c>
      <c r="BH321">
        <v>0</v>
      </c>
      <c r="BI321">
        <v>0</v>
      </c>
      <c r="BJ321">
        <v>300</v>
      </c>
      <c r="BK321">
        <v>0</v>
      </c>
      <c r="BL321">
        <v>0</v>
      </c>
      <c r="BM321">
        <v>0</v>
      </c>
      <c r="BN321">
        <v>10579</v>
      </c>
      <c r="BO321">
        <v>14501</v>
      </c>
      <c r="BP321">
        <v>9074</v>
      </c>
      <c r="BQ321">
        <v>8681</v>
      </c>
      <c r="BR321">
        <v>10310</v>
      </c>
      <c r="BS321">
        <v>0</v>
      </c>
      <c r="BT321">
        <v>0</v>
      </c>
      <c r="BU321">
        <v>33905</v>
      </c>
      <c r="BV321">
        <v>0</v>
      </c>
      <c r="BW321">
        <v>0</v>
      </c>
      <c r="BX321">
        <v>0</v>
      </c>
      <c r="BY321">
        <v>0</v>
      </c>
      <c r="BZ321">
        <v>0</v>
      </c>
      <c r="CA321">
        <v>0</v>
      </c>
      <c r="CB321">
        <v>0</v>
      </c>
      <c r="CC321">
        <v>0</v>
      </c>
      <c r="CD321">
        <v>0</v>
      </c>
      <c r="CE321">
        <v>0</v>
      </c>
      <c r="CF321">
        <v>0</v>
      </c>
      <c r="CG321">
        <v>4563</v>
      </c>
      <c r="CH321">
        <v>0</v>
      </c>
      <c r="CI321">
        <v>2029</v>
      </c>
      <c r="CJ321">
        <v>1487</v>
      </c>
      <c r="CK321">
        <v>1334</v>
      </c>
    </row>
    <row r="322" spans="1:89" x14ac:dyDescent="0.35">
      <c r="A322" t="s">
        <v>303</v>
      </c>
      <c r="B322">
        <f t="shared" si="84"/>
        <v>-6</v>
      </c>
      <c r="C322">
        <f t="shared" si="85"/>
        <v>1447</v>
      </c>
      <c r="D322">
        <f t="shared" si="86"/>
        <v>69331</v>
      </c>
      <c r="E322">
        <f t="shared" si="87"/>
        <v>428</v>
      </c>
      <c r="F322">
        <f t="shared" si="88"/>
        <v>5362</v>
      </c>
      <c r="G322">
        <f t="shared" si="89"/>
        <v>10157</v>
      </c>
      <c r="H322">
        <f t="shared" si="90"/>
        <v>0</v>
      </c>
      <c r="I322">
        <f t="shared" si="91"/>
        <v>-6755</v>
      </c>
      <c r="J322">
        <f t="shared" si="92"/>
        <v>3</v>
      </c>
      <c r="K322">
        <f t="shared" si="93"/>
        <v>20634</v>
      </c>
      <c r="L322">
        <f t="shared" si="94"/>
        <v>44</v>
      </c>
      <c r="M322">
        <f t="shared" si="95"/>
        <v>19903</v>
      </c>
      <c r="N322">
        <f t="shared" si="96"/>
        <v>68013</v>
      </c>
      <c r="O322">
        <f t="shared" si="97"/>
        <v>21879</v>
      </c>
      <c r="P322">
        <f t="shared" si="98"/>
        <v>16337</v>
      </c>
      <c r="Q322">
        <f t="shared" si="99"/>
        <v>0</v>
      </c>
      <c r="R322">
        <f t="shared" si="100"/>
        <v>0</v>
      </c>
      <c r="S322">
        <f t="shared" si="101"/>
        <v>4247</v>
      </c>
      <c r="T322">
        <f t="shared" si="102"/>
        <v>10073</v>
      </c>
      <c r="U322">
        <f t="shared" si="103"/>
        <v>-25443</v>
      </c>
      <c r="V322">
        <f t="shared" si="104"/>
        <v>70772</v>
      </c>
      <c r="Z322" s="23">
        <v>41537</v>
      </c>
      <c r="AB322">
        <v>0</v>
      </c>
      <c r="AC322">
        <v>-6</v>
      </c>
      <c r="AD322">
        <v>0</v>
      </c>
      <c r="AE322">
        <v>1447</v>
      </c>
      <c r="AF322">
        <v>-547</v>
      </c>
      <c r="AG322">
        <v>49180</v>
      </c>
      <c r="AH322">
        <v>18925</v>
      </c>
      <c r="AI322">
        <v>0</v>
      </c>
      <c r="AJ322">
        <v>1057</v>
      </c>
      <c r="AK322">
        <v>716</v>
      </c>
      <c r="AL322">
        <v>428</v>
      </c>
      <c r="AM322">
        <v>0</v>
      </c>
      <c r="AN322">
        <v>0</v>
      </c>
      <c r="AO322">
        <v>5362</v>
      </c>
      <c r="AP322">
        <v>0</v>
      </c>
      <c r="AQ322">
        <v>0</v>
      </c>
      <c r="AR322">
        <v>0</v>
      </c>
      <c r="AS322">
        <v>10157</v>
      </c>
      <c r="AT322">
        <v>0</v>
      </c>
      <c r="AU322">
        <v>0</v>
      </c>
      <c r="AV322">
        <v>0</v>
      </c>
      <c r="AW322">
        <v>0</v>
      </c>
      <c r="AX322">
        <v>-6755</v>
      </c>
      <c r="AY322">
        <v>3</v>
      </c>
      <c r="AZ322">
        <v>0</v>
      </c>
      <c r="BA322">
        <v>0</v>
      </c>
      <c r="BB322">
        <v>0</v>
      </c>
      <c r="BC322">
        <v>0</v>
      </c>
      <c r="BD322">
        <v>17735</v>
      </c>
      <c r="BE322">
        <v>0</v>
      </c>
      <c r="BF322">
        <v>2899</v>
      </c>
      <c r="BG322">
        <v>0</v>
      </c>
      <c r="BH322">
        <v>0</v>
      </c>
      <c r="BI322">
        <v>0</v>
      </c>
      <c r="BJ322">
        <v>44</v>
      </c>
      <c r="BK322">
        <v>0</v>
      </c>
      <c r="BL322">
        <v>9761</v>
      </c>
      <c r="BM322">
        <v>267</v>
      </c>
      <c r="BN322">
        <v>9875</v>
      </c>
      <c r="BO322">
        <v>27649</v>
      </c>
      <c r="BP322">
        <v>37137</v>
      </c>
      <c r="BQ322">
        <v>3227</v>
      </c>
      <c r="BR322">
        <v>21879</v>
      </c>
      <c r="BS322">
        <v>0</v>
      </c>
      <c r="BT322">
        <v>0</v>
      </c>
      <c r="BU322">
        <v>-7474</v>
      </c>
      <c r="BV322">
        <v>23811</v>
      </c>
      <c r="BW322">
        <v>0</v>
      </c>
      <c r="BX322">
        <v>0</v>
      </c>
      <c r="BY322">
        <v>0</v>
      </c>
      <c r="BZ322">
        <v>0</v>
      </c>
      <c r="CA322">
        <v>0</v>
      </c>
      <c r="CB322">
        <v>0</v>
      </c>
      <c r="CC322">
        <v>0</v>
      </c>
      <c r="CD322">
        <v>0</v>
      </c>
      <c r="CE322">
        <v>0</v>
      </c>
      <c r="CF322">
        <v>0</v>
      </c>
      <c r="CG322">
        <v>4247</v>
      </c>
      <c r="CH322">
        <v>0</v>
      </c>
      <c r="CI322">
        <v>1873</v>
      </c>
      <c r="CJ322">
        <v>377</v>
      </c>
      <c r="CK322">
        <v>7823</v>
      </c>
    </row>
    <row r="323" spans="1:89" x14ac:dyDescent="0.35">
      <c r="A323" t="s">
        <v>304</v>
      </c>
      <c r="B323">
        <f t="shared" ref="B323:B343" si="105">SUM(AB323:AD323)</f>
        <v>14</v>
      </c>
      <c r="C323">
        <f t="shared" ref="C323:C343" si="106">AE323</f>
        <v>878</v>
      </c>
      <c r="D323">
        <f t="shared" ref="D323:D343" si="107">SUM(AF323:AK323)</f>
        <v>58181</v>
      </c>
      <c r="E323">
        <f t="shared" ref="E323:E343" si="108">SUM(AL323:AN323)</f>
        <v>85</v>
      </c>
      <c r="F323">
        <f t="shared" ref="F323:F343" si="109">SUM(AO323:AQ323)</f>
        <v>824</v>
      </c>
      <c r="G323">
        <f t="shared" ref="G323:G343" si="110">SUM(AR323:AS323)</f>
        <v>664</v>
      </c>
      <c r="H323">
        <f t="shared" ref="H323:H343" si="111">SUM(AT323:AV323)</f>
        <v>4</v>
      </c>
      <c r="I323">
        <f t="shared" ref="I323:I343" si="112">AX323</f>
        <v>0</v>
      </c>
      <c r="J323">
        <f t="shared" ref="J323:J343" si="113">SUM(AW323,AY323,AZ323)</f>
        <v>0</v>
      </c>
      <c r="K323">
        <f t="shared" ref="K323:K343" si="114">SUM(BA323,BD323:BF323)</f>
        <v>14468</v>
      </c>
      <c r="L323">
        <f t="shared" ref="L323:L343" si="115">SUM(BB323,BC323,BG323,BH323,BI323,BJ323)</f>
        <v>28</v>
      </c>
      <c r="M323">
        <f t="shared" ref="M323:M343" si="116">SUM(BK323:BN323)</f>
        <v>4554</v>
      </c>
      <c r="N323">
        <f t="shared" ref="N323:N343" si="117">SUM(BO323:BQ323)</f>
        <v>18439</v>
      </c>
      <c r="O323">
        <f t="shared" ref="O323:O343" si="118">BR323</f>
        <v>9428</v>
      </c>
      <c r="P323">
        <f t="shared" ref="P323:P343" si="119">SUM(BS323:BY323,CB323)</f>
        <v>41701</v>
      </c>
      <c r="Q323">
        <f t="shared" ref="Q323:Q343" si="120">SUM(BZ323:CA323)</f>
        <v>2</v>
      </c>
      <c r="R323">
        <f t="shared" ref="R323:R343" si="121">SUM(CC323:CF323)</f>
        <v>0</v>
      </c>
      <c r="S323">
        <f t="shared" ref="S323:S343" si="122">CG323</f>
        <v>4955</v>
      </c>
      <c r="T323">
        <f t="shared" ref="T323:T343" si="123">SUM(CH323:CK323)</f>
        <v>5175</v>
      </c>
      <c r="U323">
        <f t="shared" ref="U323:U344" si="124">SUM(SUM(P323:T323),-SUM(F323,G323,H323,K323,L323,M323))</f>
        <v>31291</v>
      </c>
      <c r="V323">
        <f t="shared" ref="V323:V343" si="125">SUM(B323:D323)</f>
        <v>59073</v>
      </c>
      <c r="Z323" s="23">
        <v>24659</v>
      </c>
      <c r="AB323">
        <v>0</v>
      </c>
      <c r="AC323">
        <v>0</v>
      </c>
      <c r="AD323">
        <v>14</v>
      </c>
      <c r="AE323">
        <v>878</v>
      </c>
      <c r="AF323">
        <v>0</v>
      </c>
      <c r="AG323">
        <v>17834</v>
      </c>
      <c r="AH323">
        <v>39517</v>
      </c>
      <c r="AI323">
        <v>307</v>
      </c>
      <c r="AJ323">
        <v>451</v>
      </c>
      <c r="AK323">
        <v>72</v>
      </c>
      <c r="AL323">
        <v>85</v>
      </c>
      <c r="AM323">
        <v>0</v>
      </c>
      <c r="AN323">
        <v>0</v>
      </c>
      <c r="AO323">
        <v>824</v>
      </c>
      <c r="AP323">
        <v>0</v>
      </c>
      <c r="AQ323">
        <v>0</v>
      </c>
      <c r="AR323">
        <v>0</v>
      </c>
      <c r="AS323">
        <v>664</v>
      </c>
      <c r="AT323">
        <v>0</v>
      </c>
      <c r="AU323">
        <v>0</v>
      </c>
      <c r="AV323">
        <v>4</v>
      </c>
      <c r="AW323">
        <v>0</v>
      </c>
      <c r="AX323">
        <v>0</v>
      </c>
      <c r="AY323">
        <v>0</v>
      </c>
      <c r="AZ323">
        <v>0</v>
      </c>
      <c r="BA323">
        <v>10874</v>
      </c>
      <c r="BB323">
        <v>0</v>
      </c>
      <c r="BC323">
        <v>0</v>
      </c>
      <c r="BD323">
        <v>0</v>
      </c>
      <c r="BE323">
        <v>0</v>
      </c>
      <c r="BF323">
        <v>3594</v>
      </c>
      <c r="BG323">
        <v>0</v>
      </c>
      <c r="BH323">
        <v>0</v>
      </c>
      <c r="BI323">
        <v>0</v>
      </c>
      <c r="BJ323">
        <v>28</v>
      </c>
      <c r="BK323">
        <v>0</v>
      </c>
      <c r="BL323">
        <v>0</v>
      </c>
      <c r="BM323">
        <v>0</v>
      </c>
      <c r="BN323">
        <v>4554</v>
      </c>
      <c r="BO323">
        <v>769</v>
      </c>
      <c r="BP323">
        <v>14343</v>
      </c>
      <c r="BQ323">
        <v>3327</v>
      </c>
      <c r="BR323">
        <v>9428</v>
      </c>
      <c r="BS323">
        <v>0</v>
      </c>
      <c r="BT323">
        <v>0</v>
      </c>
      <c r="BU323">
        <v>35634</v>
      </c>
      <c r="BV323">
        <v>0</v>
      </c>
      <c r="BW323">
        <v>6067</v>
      </c>
      <c r="BX323">
        <v>0</v>
      </c>
      <c r="BY323">
        <v>0</v>
      </c>
      <c r="BZ323">
        <v>0</v>
      </c>
      <c r="CA323">
        <v>2</v>
      </c>
      <c r="CB323">
        <v>0</v>
      </c>
      <c r="CC323">
        <v>0</v>
      </c>
      <c r="CD323">
        <v>0</v>
      </c>
      <c r="CE323">
        <v>0</v>
      </c>
      <c r="CF323">
        <v>0</v>
      </c>
      <c r="CG323">
        <v>4955</v>
      </c>
      <c r="CH323">
        <v>0</v>
      </c>
      <c r="CI323">
        <v>403</v>
      </c>
      <c r="CJ323">
        <v>1661</v>
      </c>
      <c r="CK323">
        <v>3111</v>
      </c>
    </row>
    <row r="324" spans="1:89" x14ac:dyDescent="0.35">
      <c r="A324" t="s">
        <v>305</v>
      </c>
      <c r="B324">
        <f t="shared" si="105"/>
        <v>4916</v>
      </c>
      <c r="C324">
        <f t="shared" si="106"/>
        <v>5527</v>
      </c>
      <c r="D324">
        <f t="shared" si="107"/>
        <v>46353</v>
      </c>
      <c r="E324">
        <f t="shared" si="108"/>
        <v>162</v>
      </c>
      <c r="F324">
        <f t="shared" si="109"/>
        <v>2772</v>
      </c>
      <c r="G324">
        <f t="shared" si="110"/>
        <v>1265</v>
      </c>
      <c r="H324">
        <f t="shared" si="111"/>
        <v>0</v>
      </c>
      <c r="I324">
        <f t="shared" si="112"/>
        <v>-132</v>
      </c>
      <c r="J324">
        <f t="shared" si="113"/>
        <v>0</v>
      </c>
      <c r="K324">
        <f t="shared" si="114"/>
        <v>4996</v>
      </c>
      <c r="L324">
        <f t="shared" si="115"/>
        <v>5820</v>
      </c>
      <c r="M324">
        <f t="shared" si="116"/>
        <v>718</v>
      </c>
      <c r="N324">
        <f t="shared" si="117"/>
        <v>16567</v>
      </c>
      <c r="O324">
        <f t="shared" si="118"/>
        <v>12104</v>
      </c>
      <c r="P324">
        <f t="shared" si="119"/>
        <v>24169</v>
      </c>
      <c r="Q324">
        <f t="shared" si="120"/>
        <v>10</v>
      </c>
      <c r="R324">
        <f t="shared" si="121"/>
        <v>7743</v>
      </c>
      <c r="S324">
        <f t="shared" si="122"/>
        <v>5632</v>
      </c>
      <c r="T324">
        <f t="shared" si="123"/>
        <v>6172</v>
      </c>
      <c r="U324">
        <f t="shared" si="124"/>
        <v>28155</v>
      </c>
      <c r="V324">
        <f t="shared" si="125"/>
        <v>56796</v>
      </c>
      <c r="Z324" s="23">
        <v>23995</v>
      </c>
      <c r="AB324">
        <v>0</v>
      </c>
      <c r="AC324">
        <v>166</v>
      </c>
      <c r="AD324">
        <v>4750</v>
      </c>
      <c r="AE324">
        <v>5527</v>
      </c>
      <c r="AF324">
        <v>1491</v>
      </c>
      <c r="AG324">
        <v>25482</v>
      </c>
      <c r="AH324">
        <v>17470</v>
      </c>
      <c r="AI324">
        <v>406</v>
      </c>
      <c r="AJ324">
        <v>790</v>
      </c>
      <c r="AK324">
        <v>714</v>
      </c>
      <c r="AL324">
        <v>162</v>
      </c>
      <c r="AM324">
        <v>0</v>
      </c>
      <c r="AN324">
        <v>0</v>
      </c>
      <c r="AO324">
        <v>2457</v>
      </c>
      <c r="AP324">
        <v>0</v>
      </c>
      <c r="AQ324">
        <v>315</v>
      </c>
      <c r="AR324">
        <v>0</v>
      </c>
      <c r="AS324">
        <v>1265</v>
      </c>
      <c r="AT324">
        <v>0</v>
      </c>
      <c r="AU324">
        <v>0</v>
      </c>
      <c r="AV324">
        <v>0</v>
      </c>
      <c r="AW324">
        <v>0</v>
      </c>
      <c r="AX324">
        <v>-132</v>
      </c>
      <c r="AY324">
        <v>0</v>
      </c>
      <c r="AZ324">
        <v>0</v>
      </c>
      <c r="BA324">
        <v>824</v>
      </c>
      <c r="BB324">
        <v>0</v>
      </c>
      <c r="BC324">
        <v>0</v>
      </c>
      <c r="BD324">
        <v>0</v>
      </c>
      <c r="BE324">
        <v>0</v>
      </c>
      <c r="BF324">
        <v>4172</v>
      </c>
      <c r="BG324">
        <v>0</v>
      </c>
      <c r="BH324">
        <v>0</v>
      </c>
      <c r="BI324">
        <v>5622</v>
      </c>
      <c r="BJ324">
        <v>198</v>
      </c>
      <c r="BK324">
        <v>0</v>
      </c>
      <c r="BL324">
        <v>0</v>
      </c>
      <c r="BM324">
        <v>29</v>
      </c>
      <c r="BN324">
        <v>689</v>
      </c>
      <c r="BO324">
        <v>6319</v>
      </c>
      <c r="BP324">
        <v>10023</v>
      </c>
      <c r="BQ324">
        <v>225</v>
      </c>
      <c r="BR324">
        <v>12104</v>
      </c>
      <c r="BS324">
        <v>0</v>
      </c>
      <c r="BT324">
        <v>0</v>
      </c>
      <c r="BU324">
        <v>24169</v>
      </c>
      <c r="BV324">
        <v>0</v>
      </c>
      <c r="BW324">
        <v>0</v>
      </c>
      <c r="BX324">
        <v>0</v>
      </c>
      <c r="BY324">
        <v>0</v>
      </c>
      <c r="BZ324">
        <v>0</v>
      </c>
      <c r="CA324">
        <v>10</v>
      </c>
      <c r="CB324">
        <v>0</v>
      </c>
      <c r="CC324">
        <v>0</v>
      </c>
      <c r="CD324">
        <v>0</v>
      </c>
      <c r="CE324">
        <v>4500</v>
      </c>
      <c r="CF324">
        <v>3243</v>
      </c>
      <c r="CG324">
        <v>5632</v>
      </c>
      <c r="CH324">
        <v>0</v>
      </c>
      <c r="CI324">
        <v>83</v>
      </c>
      <c r="CJ324">
        <v>4007</v>
      </c>
      <c r="CK324">
        <v>2082</v>
      </c>
    </row>
    <row r="325" spans="1:89" x14ac:dyDescent="0.35">
      <c r="A325" t="s">
        <v>306</v>
      </c>
      <c r="B325">
        <f t="shared" si="105"/>
        <v>1301</v>
      </c>
      <c r="C325">
        <f t="shared" si="106"/>
        <v>6285</v>
      </c>
      <c r="D325">
        <f t="shared" si="107"/>
        <v>122048</v>
      </c>
      <c r="E325">
        <f t="shared" si="108"/>
        <v>2437</v>
      </c>
      <c r="F325">
        <f t="shared" si="109"/>
        <v>4786</v>
      </c>
      <c r="G325">
        <f t="shared" si="110"/>
        <v>720</v>
      </c>
      <c r="H325">
        <f t="shared" si="111"/>
        <v>0</v>
      </c>
      <c r="I325">
        <f t="shared" si="112"/>
        <v>7265</v>
      </c>
      <c r="J325">
        <f t="shared" si="113"/>
        <v>0</v>
      </c>
      <c r="K325">
        <f t="shared" si="114"/>
        <v>19447</v>
      </c>
      <c r="L325">
        <f t="shared" si="115"/>
        <v>5437</v>
      </c>
      <c r="M325">
        <f t="shared" si="116"/>
        <v>824</v>
      </c>
      <c r="N325">
        <f t="shared" si="117"/>
        <v>58432</v>
      </c>
      <c r="O325">
        <f t="shared" si="118"/>
        <v>9971</v>
      </c>
      <c r="P325">
        <f t="shared" si="119"/>
        <v>71241</v>
      </c>
      <c r="Q325">
        <f t="shared" si="120"/>
        <v>0</v>
      </c>
      <c r="R325">
        <f t="shared" si="121"/>
        <v>17500</v>
      </c>
      <c r="S325">
        <f t="shared" si="122"/>
        <v>4894</v>
      </c>
      <c r="T325">
        <f t="shared" si="123"/>
        <v>8515</v>
      </c>
      <c r="U325">
        <f t="shared" si="124"/>
        <v>70936</v>
      </c>
      <c r="V325">
        <f t="shared" si="125"/>
        <v>129634</v>
      </c>
      <c r="Z325" s="23">
        <v>29253</v>
      </c>
      <c r="AB325">
        <v>0</v>
      </c>
      <c r="AC325">
        <v>0</v>
      </c>
      <c r="AD325">
        <v>1301</v>
      </c>
      <c r="AE325">
        <v>6285</v>
      </c>
      <c r="AF325">
        <v>17</v>
      </c>
      <c r="AG325">
        <v>55685</v>
      </c>
      <c r="AH325">
        <v>63805</v>
      </c>
      <c r="AI325">
        <v>70</v>
      </c>
      <c r="AJ325">
        <v>1714</v>
      </c>
      <c r="AK325">
        <v>757</v>
      </c>
      <c r="AL325">
        <v>2392</v>
      </c>
      <c r="AM325">
        <v>45</v>
      </c>
      <c r="AN325">
        <v>0</v>
      </c>
      <c r="AO325">
        <v>0</v>
      </c>
      <c r="AP325">
        <v>0</v>
      </c>
      <c r="AQ325">
        <v>4786</v>
      </c>
      <c r="AR325">
        <v>0</v>
      </c>
      <c r="AS325">
        <v>720</v>
      </c>
      <c r="AT325">
        <v>0</v>
      </c>
      <c r="AU325">
        <v>0</v>
      </c>
      <c r="AV325">
        <v>0</v>
      </c>
      <c r="AW325">
        <v>0</v>
      </c>
      <c r="AX325">
        <v>7265</v>
      </c>
      <c r="AY325">
        <v>0</v>
      </c>
      <c r="AZ325">
        <v>0</v>
      </c>
      <c r="BA325">
        <v>12895</v>
      </c>
      <c r="BB325">
        <v>0</v>
      </c>
      <c r="BC325">
        <v>0</v>
      </c>
      <c r="BD325">
        <v>0</v>
      </c>
      <c r="BE325">
        <v>0</v>
      </c>
      <c r="BF325">
        <v>6552</v>
      </c>
      <c r="BG325">
        <v>4810</v>
      </c>
      <c r="BH325">
        <v>0</v>
      </c>
      <c r="BI325">
        <v>0</v>
      </c>
      <c r="BJ325">
        <v>627</v>
      </c>
      <c r="BK325">
        <v>0</v>
      </c>
      <c r="BL325">
        <v>0</v>
      </c>
      <c r="BM325">
        <v>0</v>
      </c>
      <c r="BN325">
        <v>824</v>
      </c>
      <c r="BO325">
        <v>49492</v>
      </c>
      <c r="BP325">
        <v>4406</v>
      </c>
      <c r="BQ325">
        <v>4534</v>
      </c>
      <c r="BR325">
        <v>9971</v>
      </c>
      <c r="BS325">
        <v>0</v>
      </c>
      <c r="BT325">
        <v>0</v>
      </c>
      <c r="BU325">
        <v>56241</v>
      </c>
      <c r="BV325">
        <v>0</v>
      </c>
      <c r="BW325">
        <v>15000</v>
      </c>
      <c r="BX325">
        <v>0</v>
      </c>
      <c r="BY325">
        <v>0</v>
      </c>
      <c r="BZ325">
        <v>0</v>
      </c>
      <c r="CA325">
        <v>0</v>
      </c>
      <c r="CB325">
        <v>0</v>
      </c>
      <c r="CC325">
        <v>0</v>
      </c>
      <c r="CD325">
        <v>0</v>
      </c>
      <c r="CE325">
        <v>17500</v>
      </c>
      <c r="CF325">
        <v>0</v>
      </c>
      <c r="CG325">
        <v>4894</v>
      </c>
      <c r="CH325">
        <v>0</v>
      </c>
      <c r="CI325">
        <v>4176</v>
      </c>
      <c r="CJ325">
        <v>570</v>
      </c>
      <c r="CK325">
        <v>3769</v>
      </c>
    </row>
    <row r="326" spans="1:89" x14ac:dyDescent="0.35">
      <c r="A326" t="s">
        <v>307</v>
      </c>
      <c r="B326">
        <f t="shared" si="105"/>
        <v>99</v>
      </c>
      <c r="C326">
        <f t="shared" si="106"/>
        <v>3686</v>
      </c>
      <c r="D326">
        <f t="shared" si="107"/>
        <v>31920</v>
      </c>
      <c r="E326">
        <f t="shared" si="108"/>
        <v>3943</v>
      </c>
      <c r="F326">
        <f t="shared" si="109"/>
        <v>750</v>
      </c>
      <c r="G326">
        <f t="shared" si="110"/>
        <v>2357</v>
      </c>
      <c r="H326">
        <f t="shared" si="111"/>
        <v>288</v>
      </c>
      <c r="I326">
        <f t="shared" si="112"/>
        <v>-995</v>
      </c>
      <c r="J326">
        <f t="shared" si="113"/>
        <v>4</v>
      </c>
      <c r="K326">
        <f t="shared" si="114"/>
        <v>7205</v>
      </c>
      <c r="L326">
        <f t="shared" si="115"/>
        <v>523</v>
      </c>
      <c r="M326">
        <f t="shared" si="116"/>
        <v>4275</v>
      </c>
      <c r="N326">
        <f t="shared" si="117"/>
        <v>25930</v>
      </c>
      <c r="O326">
        <f t="shared" si="118"/>
        <v>15694</v>
      </c>
      <c r="P326">
        <f t="shared" si="119"/>
        <v>6720</v>
      </c>
      <c r="Q326">
        <f t="shared" si="120"/>
        <v>154</v>
      </c>
      <c r="R326">
        <f t="shared" si="121"/>
        <v>0</v>
      </c>
      <c r="S326">
        <f t="shared" si="122"/>
        <v>2964</v>
      </c>
      <c r="T326">
        <f t="shared" si="123"/>
        <v>2594</v>
      </c>
      <c r="U326">
        <f t="shared" si="124"/>
        <v>-2966</v>
      </c>
      <c r="V326">
        <f t="shared" si="125"/>
        <v>35705</v>
      </c>
      <c r="Z326" s="23">
        <v>22191</v>
      </c>
      <c r="AB326">
        <v>0</v>
      </c>
      <c r="AC326">
        <v>45</v>
      </c>
      <c r="AD326">
        <v>54</v>
      </c>
      <c r="AE326">
        <v>3686</v>
      </c>
      <c r="AF326">
        <v>0</v>
      </c>
      <c r="AG326">
        <v>21092</v>
      </c>
      <c r="AH326">
        <v>7039</v>
      </c>
      <c r="AI326">
        <v>251</v>
      </c>
      <c r="AJ326">
        <v>652</v>
      </c>
      <c r="AK326">
        <v>2886</v>
      </c>
      <c r="AL326">
        <v>3304</v>
      </c>
      <c r="AM326">
        <v>0</v>
      </c>
      <c r="AN326">
        <v>639</v>
      </c>
      <c r="AO326">
        <v>0</v>
      </c>
      <c r="AP326">
        <v>750</v>
      </c>
      <c r="AQ326">
        <v>0</v>
      </c>
      <c r="AR326">
        <v>0</v>
      </c>
      <c r="AS326">
        <v>2357</v>
      </c>
      <c r="AT326">
        <v>0</v>
      </c>
      <c r="AU326">
        <v>0</v>
      </c>
      <c r="AV326">
        <v>288</v>
      </c>
      <c r="AW326">
        <v>0</v>
      </c>
      <c r="AX326">
        <v>-995</v>
      </c>
      <c r="AY326">
        <v>4</v>
      </c>
      <c r="AZ326">
        <v>0</v>
      </c>
      <c r="BA326">
        <v>4010</v>
      </c>
      <c r="BB326">
        <v>0</v>
      </c>
      <c r="BC326">
        <v>0</v>
      </c>
      <c r="BD326">
        <v>1312</v>
      </c>
      <c r="BE326">
        <v>0</v>
      </c>
      <c r="BF326">
        <v>1883</v>
      </c>
      <c r="BG326">
        <v>0</v>
      </c>
      <c r="BH326">
        <v>0</v>
      </c>
      <c r="BI326">
        <v>0</v>
      </c>
      <c r="BJ326">
        <v>523</v>
      </c>
      <c r="BK326">
        <v>0</v>
      </c>
      <c r="BL326">
        <v>0</v>
      </c>
      <c r="BM326">
        <v>0</v>
      </c>
      <c r="BN326">
        <v>4275</v>
      </c>
      <c r="BO326">
        <v>7511</v>
      </c>
      <c r="BP326">
        <v>11311</v>
      </c>
      <c r="BQ326">
        <v>7108</v>
      </c>
      <c r="BR326">
        <v>15694</v>
      </c>
      <c r="BS326">
        <v>0</v>
      </c>
      <c r="BT326">
        <v>0</v>
      </c>
      <c r="BU326">
        <v>6720</v>
      </c>
      <c r="BV326">
        <v>0</v>
      </c>
      <c r="BW326">
        <v>0</v>
      </c>
      <c r="BX326">
        <v>0</v>
      </c>
      <c r="BY326">
        <v>0</v>
      </c>
      <c r="BZ326">
        <v>0</v>
      </c>
      <c r="CA326">
        <v>154</v>
      </c>
      <c r="CB326">
        <v>0</v>
      </c>
      <c r="CC326">
        <v>0</v>
      </c>
      <c r="CD326">
        <v>0</v>
      </c>
      <c r="CE326">
        <v>0</v>
      </c>
      <c r="CF326">
        <v>0</v>
      </c>
      <c r="CG326">
        <v>2964</v>
      </c>
      <c r="CH326">
        <v>0</v>
      </c>
      <c r="CI326">
        <v>0</v>
      </c>
      <c r="CJ326">
        <v>0</v>
      </c>
      <c r="CK326">
        <v>2594</v>
      </c>
    </row>
    <row r="327" spans="1:89" x14ac:dyDescent="0.35">
      <c r="A327" t="s">
        <v>308</v>
      </c>
      <c r="B327">
        <f t="shared" si="105"/>
        <v>55</v>
      </c>
      <c r="C327">
        <f t="shared" si="106"/>
        <v>19310</v>
      </c>
      <c r="D327">
        <f t="shared" si="107"/>
        <v>256357</v>
      </c>
      <c r="E327">
        <f t="shared" si="108"/>
        <v>352</v>
      </c>
      <c r="F327">
        <f t="shared" si="109"/>
        <v>0</v>
      </c>
      <c r="G327">
        <f t="shared" si="110"/>
        <v>788</v>
      </c>
      <c r="H327">
        <f t="shared" si="111"/>
        <v>0</v>
      </c>
      <c r="I327">
        <f t="shared" si="112"/>
        <v>-431</v>
      </c>
      <c r="J327">
        <f t="shared" si="113"/>
        <v>0</v>
      </c>
      <c r="K327">
        <f t="shared" si="114"/>
        <v>13679</v>
      </c>
      <c r="L327">
        <f t="shared" si="115"/>
        <v>29269</v>
      </c>
      <c r="M327">
        <f t="shared" si="116"/>
        <v>10340</v>
      </c>
      <c r="N327">
        <f t="shared" si="117"/>
        <v>76633</v>
      </c>
      <c r="O327">
        <f t="shared" si="118"/>
        <v>10859</v>
      </c>
      <c r="P327">
        <f t="shared" si="119"/>
        <v>208020</v>
      </c>
      <c r="Q327">
        <f t="shared" si="120"/>
        <v>514</v>
      </c>
      <c r="R327">
        <f t="shared" si="121"/>
        <v>0</v>
      </c>
      <c r="S327">
        <f t="shared" si="122"/>
        <v>9738</v>
      </c>
      <c r="T327">
        <f t="shared" si="123"/>
        <v>23955</v>
      </c>
      <c r="U327">
        <f t="shared" si="124"/>
        <v>188151</v>
      </c>
      <c r="V327">
        <f t="shared" si="125"/>
        <v>275722</v>
      </c>
      <c r="Z327" s="23">
        <v>53244</v>
      </c>
      <c r="AB327">
        <v>0</v>
      </c>
      <c r="AC327">
        <v>55</v>
      </c>
      <c r="AD327">
        <v>0</v>
      </c>
      <c r="AE327">
        <v>19310</v>
      </c>
      <c r="AF327">
        <v>717</v>
      </c>
      <c r="AG327">
        <v>106266</v>
      </c>
      <c r="AH327">
        <v>131594</v>
      </c>
      <c r="AI327">
        <v>704</v>
      </c>
      <c r="AJ327">
        <v>1803</v>
      </c>
      <c r="AK327">
        <v>15273</v>
      </c>
      <c r="AL327">
        <v>352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788</v>
      </c>
      <c r="AT327">
        <v>0</v>
      </c>
      <c r="AU327">
        <v>0</v>
      </c>
      <c r="AV327">
        <v>0</v>
      </c>
      <c r="AW327">
        <v>0</v>
      </c>
      <c r="AX327">
        <v>-431</v>
      </c>
      <c r="AY327">
        <v>0</v>
      </c>
      <c r="AZ327">
        <v>0</v>
      </c>
      <c r="BA327">
        <v>11226</v>
      </c>
      <c r="BB327">
        <v>0</v>
      </c>
      <c r="BC327">
        <v>0</v>
      </c>
      <c r="BD327">
        <v>0</v>
      </c>
      <c r="BE327">
        <v>0</v>
      </c>
      <c r="BF327">
        <v>2453</v>
      </c>
      <c r="BG327">
        <v>29006</v>
      </c>
      <c r="BH327">
        <v>0</v>
      </c>
      <c r="BI327">
        <v>0</v>
      </c>
      <c r="BJ327">
        <v>263</v>
      </c>
      <c r="BK327">
        <v>0</v>
      </c>
      <c r="BL327">
        <v>0</v>
      </c>
      <c r="BM327">
        <v>0</v>
      </c>
      <c r="BN327">
        <v>10340</v>
      </c>
      <c r="BO327">
        <v>36227</v>
      </c>
      <c r="BP327">
        <v>40406</v>
      </c>
      <c r="BQ327">
        <v>0</v>
      </c>
      <c r="BR327">
        <v>10859</v>
      </c>
      <c r="BS327">
        <v>0</v>
      </c>
      <c r="BT327">
        <v>0</v>
      </c>
      <c r="BU327">
        <v>208020</v>
      </c>
      <c r="BV327">
        <v>0</v>
      </c>
      <c r="BW327">
        <v>0</v>
      </c>
      <c r="BX327">
        <v>0</v>
      </c>
      <c r="BY327">
        <v>0</v>
      </c>
      <c r="BZ327">
        <v>0</v>
      </c>
      <c r="CA327">
        <v>514</v>
      </c>
      <c r="CB327">
        <v>0</v>
      </c>
      <c r="CC327">
        <v>0</v>
      </c>
      <c r="CD327">
        <v>0</v>
      </c>
      <c r="CE327">
        <v>0</v>
      </c>
      <c r="CF327">
        <v>0</v>
      </c>
      <c r="CG327">
        <v>9738</v>
      </c>
      <c r="CH327">
        <v>0</v>
      </c>
      <c r="CI327">
        <v>0</v>
      </c>
      <c r="CJ327">
        <v>0</v>
      </c>
      <c r="CK327">
        <v>23955</v>
      </c>
    </row>
    <row r="328" spans="1:89" x14ac:dyDescent="0.35">
      <c r="A328" t="s">
        <v>309</v>
      </c>
      <c r="B328">
        <f t="shared" si="105"/>
        <v>0</v>
      </c>
      <c r="C328">
        <f t="shared" si="106"/>
        <v>814</v>
      </c>
      <c r="D328">
        <f t="shared" si="107"/>
        <v>30459</v>
      </c>
      <c r="E328">
        <f t="shared" si="108"/>
        <v>803</v>
      </c>
      <c r="F328">
        <f t="shared" si="109"/>
        <v>2550</v>
      </c>
      <c r="G328">
        <f t="shared" si="110"/>
        <v>1230</v>
      </c>
      <c r="H328">
        <f t="shared" si="111"/>
        <v>0</v>
      </c>
      <c r="I328">
        <f t="shared" si="112"/>
        <v>0</v>
      </c>
      <c r="J328">
        <f t="shared" si="113"/>
        <v>0</v>
      </c>
      <c r="K328">
        <f t="shared" si="114"/>
        <v>4653</v>
      </c>
      <c r="L328">
        <f t="shared" si="115"/>
        <v>6152</v>
      </c>
      <c r="M328">
        <f t="shared" si="116"/>
        <v>3847</v>
      </c>
      <c r="N328">
        <f t="shared" si="117"/>
        <v>18769</v>
      </c>
      <c r="O328">
        <f t="shared" si="118"/>
        <v>6966</v>
      </c>
      <c r="P328">
        <f t="shared" si="119"/>
        <v>17286</v>
      </c>
      <c r="Q328">
        <f t="shared" si="120"/>
        <v>6</v>
      </c>
      <c r="R328">
        <f t="shared" si="121"/>
        <v>0</v>
      </c>
      <c r="S328">
        <f t="shared" si="122"/>
        <v>3802</v>
      </c>
      <c r="T328">
        <f t="shared" si="123"/>
        <v>3679</v>
      </c>
      <c r="U328">
        <f t="shared" si="124"/>
        <v>6341</v>
      </c>
      <c r="V328">
        <f t="shared" si="125"/>
        <v>31273</v>
      </c>
      <c r="Z328" s="23">
        <v>16612</v>
      </c>
      <c r="AB328">
        <v>0</v>
      </c>
      <c r="AC328">
        <v>0</v>
      </c>
      <c r="AD328">
        <v>0</v>
      </c>
      <c r="AE328">
        <v>814</v>
      </c>
      <c r="AF328">
        <v>0</v>
      </c>
      <c r="AG328">
        <v>14026</v>
      </c>
      <c r="AH328">
        <v>16221</v>
      </c>
      <c r="AI328">
        <v>44</v>
      </c>
      <c r="AJ328">
        <v>168</v>
      </c>
      <c r="AK328">
        <v>0</v>
      </c>
      <c r="AL328">
        <v>803</v>
      </c>
      <c r="AM328">
        <v>0</v>
      </c>
      <c r="AN328">
        <v>0</v>
      </c>
      <c r="AO328">
        <v>2550</v>
      </c>
      <c r="AP328">
        <v>0</v>
      </c>
      <c r="AQ328">
        <v>0</v>
      </c>
      <c r="AR328">
        <v>0</v>
      </c>
      <c r="AS328">
        <v>1230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3215</v>
      </c>
      <c r="BB328">
        <v>0</v>
      </c>
      <c r="BC328">
        <v>0</v>
      </c>
      <c r="BD328">
        <v>0</v>
      </c>
      <c r="BE328">
        <v>0</v>
      </c>
      <c r="BF328">
        <v>1438</v>
      </c>
      <c r="BG328">
        <v>5350</v>
      </c>
      <c r="BH328">
        <v>0</v>
      </c>
      <c r="BI328">
        <v>526</v>
      </c>
      <c r="BJ328">
        <v>276</v>
      </c>
      <c r="BK328">
        <v>0</v>
      </c>
      <c r="BL328">
        <v>12</v>
      </c>
      <c r="BM328">
        <v>20</v>
      </c>
      <c r="BN328">
        <v>3815</v>
      </c>
      <c r="BO328">
        <v>3514</v>
      </c>
      <c r="BP328">
        <v>13913</v>
      </c>
      <c r="BQ328">
        <v>1342</v>
      </c>
      <c r="BR328">
        <v>6966</v>
      </c>
      <c r="BS328">
        <v>0</v>
      </c>
      <c r="BT328">
        <v>0</v>
      </c>
      <c r="BU328">
        <v>17286</v>
      </c>
      <c r="BV328">
        <v>0</v>
      </c>
      <c r="BW328">
        <v>0</v>
      </c>
      <c r="BX328">
        <v>0</v>
      </c>
      <c r="BY328">
        <v>0</v>
      </c>
      <c r="BZ328">
        <v>0</v>
      </c>
      <c r="CA328">
        <v>6</v>
      </c>
      <c r="CB328">
        <v>0</v>
      </c>
      <c r="CC328">
        <v>0</v>
      </c>
      <c r="CD328">
        <v>0</v>
      </c>
      <c r="CE328">
        <v>0</v>
      </c>
      <c r="CF328">
        <v>0</v>
      </c>
      <c r="CG328">
        <v>3802</v>
      </c>
      <c r="CH328">
        <v>0</v>
      </c>
      <c r="CI328">
        <v>1326</v>
      </c>
      <c r="CJ328">
        <v>1118</v>
      </c>
      <c r="CK328">
        <v>1235</v>
      </c>
    </row>
    <row r="329" spans="1:89" x14ac:dyDescent="0.35">
      <c r="A329" t="s">
        <v>310</v>
      </c>
      <c r="B329">
        <f t="shared" si="105"/>
        <v>2440</v>
      </c>
      <c r="C329">
        <f t="shared" si="106"/>
        <v>3071</v>
      </c>
      <c r="D329">
        <f t="shared" si="107"/>
        <v>19631</v>
      </c>
      <c r="E329">
        <f t="shared" si="108"/>
        <v>327</v>
      </c>
      <c r="F329">
        <f t="shared" si="109"/>
        <v>1376</v>
      </c>
      <c r="G329">
        <f t="shared" si="110"/>
        <v>0</v>
      </c>
      <c r="H329">
        <f t="shared" si="111"/>
        <v>594</v>
      </c>
      <c r="I329">
        <f t="shared" si="112"/>
        <v>-1726</v>
      </c>
      <c r="J329">
        <f t="shared" si="113"/>
        <v>0</v>
      </c>
      <c r="K329">
        <f t="shared" si="114"/>
        <v>9537</v>
      </c>
      <c r="L329">
        <f t="shared" si="115"/>
        <v>3453</v>
      </c>
      <c r="M329">
        <f t="shared" si="116"/>
        <v>367</v>
      </c>
      <c r="N329">
        <f t="shared" si="117"/>
        <v>14697</v>
      </c>
      <c r="O329">
        <f t="shared" si="118"/>
        <v>8457</v>
      </c>
      <c r="P329">
        <f t="shared" si="119"/>
        <v>8826</v>
      </c>
      <c r="Q329">
        <f t="shared" si="120"/>
        <v>98</v>
      </c>
      <c r="R329">
        <f t="shared" si="121"/>
        <v>0</v>
      </c>
      <c r="S329">
        <f t="shared" si="122"/>
        <v>5735</v>
      </c>
      <c r="T329">
        <f t="shared" si="123"/>
        <v>1257</v>
      </c>
      <c r="U329">
        <f t="shared" si="124"/>
        <v>589</v>
      </c>
      <c r="V329">
        <f t="shared" si="125"/>
        <v>25142</v>
      </c>
      <c r="Z329" s="23">
        <v>14358</v>
      </c>
      <c r="AB329">
        <v>0</v>
      </c>
      <c r="AC329">
        <v>2440</v>
      </c>
      <c r="AD329">
        <v>0</v>
      </c>
      <c r="AE329">
        <v>3071</v>
      </c>
      <c r="AF329">
        <v>0</v>
      </c>
      <c r="AG329">
        <v>10094</v>
      </c>
      <c r="AH329">
        <v>6741</v>
      </c>
      <c r="AI329">
        <v>17</v>
      </c>
      <c r="AJ329">
        <v>2346</v>
      </c>
      <c r="AK329">
        <v>433</v>
      </c>
      <c r="AL329">
        <v>139</v>
      </c>
      <c r="AM329">
        <v>188</v>
      </c>
      <c r="AN329">
        <v>0</v>
      </c>
      <c r="AO329">
        <v>1376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594</v>
      </c>
      <c r="AW329">
        <v>0</v>
      </c>
      <c r="AX329">
        <v>-1726</v>
      </c>
      <c r="AY329">
        <v>0</v>
      </c>
      <c r="AZ329">
        <v>0</v>
      </c>
      <c r="BA329">
        <v>7700</v>
      </c>
      <c r="BB329">
        <v>0</v>
      </c>
      <c r="BC329">
        <v>0</v>
      </c>
      <c r="BD329">
        <v>0</v>
      </c>
      <c r="BE329">
        <v>0</v>
      </c>
      <c r="BF329">
        <v>1837</v>
      </c>
      <c r="BG329">
        <v>3053</v>
      </c>
      <c r="BH329">
        <v>0</v>
      </c>
      <c r="BI329">
        <v>0</v>
      </c>
      <c r="BJ329">
        <v>400</v>
      </c>
      <c r="BK329">
        <v>0</v>
      </c>
      <c r="BL329">
        <v>0</v>
      </c>
      <c r="BM329">
        <v>0</v>
      </c>
      <c r="BN329">
        <v>367</v>
      </c>
      <c r="BO329">
        <v>5614</v>
      </c>
      <c r="BP329">
        <v>5832</v>
      </c>
      <c r="BQ329">
        <v>3251</v>
      </c>
      <c r="BR329">
        <v>8457</v>
      </c>
      <c r="BS329">
        <v>0</v>
      </c>
      <c r="BT329">
        <v>0</v>
      </c>
      <c r="BU329">
        <v>8826</v>
      </c>
      <c r="BV329">
        <v>0</v>
      </c>
      <c r="BW329">
        <v>0</v>
      </c>
      <c r="BX329">
        <v>0</v>
      </c>
      <c r="BY329">
        <v>0</v>
      </c>
      <c r="BZ329">
        <v>0</v>
      </c>
      <c r="CA329">
        <v>98</v>
      </c>
      <c r="CB329">
        <v>0</v>
      </c>
      <c r="CC329">
        <v>0</v>
      </c>
      <c r="CD329">
        <v>0</v>
      </c>
      <c r="CE329">
        <v>0</v>
      </c>
      <c r="CF329">
        <v>0</v>
      </c>
      <c r="CG329">
        <v>5735</v>
      </c>
      <c r="CH329">
        <v>0</v>
      </c>
      <c r="CI329">
        <v>640</v>
      </c>
      <c r="CJ329">
        <v>590</v>
      </c>
      <c r="CK329">
        <v>27</v>
      </c>
    </row>
    <row r="330" spans="1:89" x14ac:dyDescent="0.35">
      <c r="A330" t="s">
        <v>311</v>
      </c>
      <c r="B330">
        <f t="shared" si="105"/>
        <v>1751</v>
      </c>
      <c r="C330">
        <f t="shared" si="106"/>
        <v>165964</v>
      </c>
      <c r="D330">
        <f t="shared" si="107"/>
        <v>628727</v>
      </c>
      <c r="E330">
        <f t="shared" si="108"/>
        <v>3102</v>
      </c>
      <c r="F330">
        <f t="shared" si="109"/>
        <v>16596</v>
      </c>
      <c r="G330">
        <f t="shared" si="110"/>
        <v>27123</v>
      </c>
      <c r="H330">
        <f t="shared" si="111"/>
        <v>0</v>
      </c>
      <c r="I330">
        <f t="shared" si="112"/>
        <v>47469</v>
      </c>
      <c r="J330">
        <f t="shared" si="113"/>
        <v>775</v>
      </c>
      <c r="K330">
        <f t="shared" si="114"/>
        <v>85831</v>
      </c>
      <c r="L330">
        <f t="shared" si="115"/>
        <v>674</v>
      </c>
      <c r="M330">
        <f t="shared" si="116"/>
        <v>36035</v>
      </c>
      <c r="N330">
        <f t="shared" si="117"/>
        <v>222913</v>
      </c>
      <c r="O330">
        <f t="shared" si="118"/>
        <v>41693</v>
      </c>
      <c r="P330">
        <f t="shared" si="119"/>
        <v>526300</v>
      </c>
      <c r="Q330">
        <f t="shared" si="120"/>
        <v>458</v>
      </c>
      <c r="R330">
        <f t="shared" si="121"/>
        <v>52000</v>
      </c>
      <c r="S330">
        <f t="shared" si="122"/>
        <v>26039</v>
      </c>
      <c r="T330">
        <f t="shared" si="123"/>
        <v>144642</v>
      </c>
      <c r="U330">
        <f t="shared" si="124"/>
        <v>583180</v>
      </c>
      <c r="V330">
        <f t="shared" si="125"/>
        <v>796442</v>
      </c>
      <c r="Z330" s="23">
        <v>159618</v>
      </c>
      <c r="AB330">
        <v>0</v>
      </c>
      <c r="AC330">
        <v>1751</v>
      </c>
      <c r="AD330">
        <v>0</v>
      </c>
      <c r="AE330">
        <v>165964</v>
      </c>
      <c r="AF330">
        <v>2902</v>
      </c>
      <c r="AG330">
        <v>232216</v>
      </c>
      <c r="AH330">
        <v>347903</v>
      </c>
      <c r="AI330">
        <v>2196</v>
      </c>
      <c r="AJ330">
        <v>33096</v>
      </c>
      <c r="AK330">
        <v>10414</v>
      </c>
      <c r="AL330">
        <v>3102</v>
      </c>
      <c r="AM330">
        <v>0</v>
      </c>
      <c r="AN330">
        <v>0</v>
      </c>
      <c r="AO330">
        <v>0</v>
      </c>
      <c r="AP330">
        <v>16596</v>
      </c>
      <c r="AQ330">
        <v>0</v>
      </c>
      <c r="AR330">
        <v>2214</v>
      </c>
      <c r="AS330">
        <v>24909</v>
      </c>
      <c r="AT330">
        <v>0</v>
      </c>
      <c r="AU330">
        <v>0</v>
      </c>
      <c r="AV330">
        <v>0</v>
      </c>
      <c r="AW330">
        <v>0</v>
      </c>
      <c r="AX330">
        <v>47469</v>
      </c>
      <c r="AY330">
        <v>775</v>
      </c>
      <c r="AZ330">
        <v>0</v>
      </c>
      <c r="BA330">
        <v>52301</v>
      </c>
      <c r="BB330">
        <v>0</v>
      </c>
      <c r="BC330">
        <v>0</v>
      </c>
      <c r="BD330">
        <v>1943</v>
      </c>
      <c r="BE330">
        <v>-6862</v>
      </c>
      <c r="BF330">
        <v>38449</v>
      </c>
      <c r="BG330">
        <v>0</v>
      </c>
      <c r="BH330">
        <v>0</v>
      </c>
      <c r="BI330">
        <v>0</v>
      </c>
      <c r="BJ330">
        <v>674</v>
      </c>
      <c r="BK330">
        <v>0</v>
      </c>
      <c r="BL330">
        <v>0</v>
      </c>
      <c r="BM330">
        <v>21244</v>
      </c>
      <c r="BN330">
        <v>14791</v>
      </c>
      <c r="BO330">
        <v>12028</v>
      </c>
      <c r="BP330">
        <v>192852</v>
      </c>
      <c r="BQ330">
        <v>18033</v>
      </c>
      <c r="BR330">
        <v>41693</v>
      </c>
      <c r="BS330">
        <v>70000</v>
      </c>
      <c r="BT330">
        <v>0</v>
      </c>
      <c r="BU330">
        <v>399500</v>
      </c>
      <c r="BV330">
        <v>0</v>
      </c>
      <c r="BW330">
        <v>56800</v>
      </c>
      <c r="BX330">
        <v>0</v>
      </c>
      <c r="BY330">
        <v>0</v>
      </c>
      <c r="BZ330">
        <v>0</v>
      </c>
      <c r="CA330">
        <v>458</v>
      </c>
      <c r="CB330">
        <v>0</v>
      </c>
      <c r="CC330">
        <v>0</v>
      </c>
      <c r="CD330">
        <v>0</v>
      </c>
      <c r="CE330">
        <v>52000</v>
      </c>
      <c r="CF330">
        <v>0</v>
      </c>
      <c r="CG330">
        <v>26039</v>
      </c>
      <c r="CH330">
        <v>0</v>
      </c>
      <c r="CI330">
        <v>-2931</v>
      </c>
      <c r="CJ330">
        <v>19190</v>
      </c>
      <c r="CK330">
        <v>128383</v>
      </c>
    </row>
    <row r="331" spans="1:89" x14ac:dyDescent="0.35">
      <c r="A331" t="s">
        <v>312</v>
      </c>
      <c r="B331">
        <f t="shared" si="105"/>
        <v>0</v>
      </c>
      <c r="C331">
        <f t="shared" si="106"/>
        <v>13069</v>
      </c>
      <c r="D331">
        <f t="shared" si="107"/>
        <v>68838</v>
      </c>
      <c r="E331">
        <f t="shared" si="108"/>
        <v>34</v>
      </c>
      <c r="F331">
        <f t="shared" si="109"/>
        <v>0</v>
      </c>
      <c r="G331">
        <f t="shared" si="110"/>
        <v>2241</v>
      </c>
      <c r="H331">
        <f t="shared" si="111"/>
        <v>0</v>
      </c>
      <c r="I331">
        <f t="shared" si="112"/>
        <v>6704</v>
      </c>
      <c r="J331">
        <f t="shared" si="113"/>
        <v>0</v>
      </c>
      <c r="K331">
        <f t="shared" si="114"/>
        <v>9214</v>
      </c>
      <c r="L331">
        <f t="shared" si="115"/>
        <v>5850</v>
      </c>
      <c r="M331">
        <f t="shared" si="116"/>
        <v>6423</v>
      </c>
      <c r="N331">
        <f t="shared" si="117"/>
        <v>61371</v>
      </c>
      <c r="O331">
        <f t="shared" si="118"/>
        <v>8110</v>
      </c>
      <c r="P331">
        <f t="shared" si="119"/>
        <v>21950</v>
      </c>
      <c r="Q331">
        <f t="shared" si="120"/>
        <v>86</v>
      </c>
      <c r="R331">
        <f t="shared" si="121"/>
        <v>3000</v>
      </c>
      <c r="S331">
        <f t="shared" si="122"/>
        <v>4530</v>
      </c>
      <c r="T331">
        <f t="shared" si="123"/>
        <v>13326</v>
      </c>
      <c r="U331">
        <f t="shared" si="124"/>
        <v>19164</v>
      </c>
      <c r="V331">
        <f t="shared" si="125"/>
        <v>81907</v>
      </c>
      <c r="Z331" s="23">
        <v>30349</v>
      </c>
      <c r="AB331">
        <v>0</v>
      </c>
      <c r="AC331">
        <v>0</v>
      </c>
      <c r="AD331">
        <v>0</v>
      </c>
      <c r="AE331">
        <v>13069</v>
      </c>
      <c r="AF331">
        <v>0</v>
      </c>
      <c r="AG331">
        <v>36029</v>
      </c>
      <c r="AH331">
        <v>27954</v>
      </c>
      <c r="AI331">
        <v>2527</v>
      </c>
      <c r="AJ331">
        <v>512</v>
      </c>
      <c r="AK331">
        <v>1816</v>
      </c>
      <c r="AL331">
        <v>34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2241</v>
      </c>
      <c r="AT331">
        <v>0</v>
      </c>
      <c r="AU331">
        <v>0</v>
      </c>
      <c r="AV331">
        <v>0</v>
      </c>
      <c r="AW331">
        <v>0</v>
      </c>
      <c r="AX331">
        <v>6704</v>
      </c>
      <c r="AY331">
        <v>0</v>
      </c>
      <c r="AZ331">
        <v>0</v>
      </c>
      <c r="BA331">
        <v>7135</v>
      </c>
      <c r="BB331">
        <v>0</v>
      </c>
      <c r="BC331">
        <v>0</v>
      </c>
      <c r="BD331">
        <v>0</v>
      </c>
      <c r="BE331">
        <v>549</v>
      </c>
      <c r="BF331">
        <v>1530</v>
      </c>
      <c r="BG331">
        <v>5287</v>
      </c>
      <c r="BH331">
        <v>0</v>
      </c>
      <c r="BI331">
        <v>0</v>
      </c>
      <c r="BJ331">
        <v>563</v>
      </c>
      <c r="BK331">
        <v>0</v>
      </c>
      <c r="BL331">
        <v>0</v>
      </c>
      <c r="BM331">
        <v>0</v>
      </c>
      <c r="BN331">
        <v>6423</v>
      </c>
      <c r="BO331">
        <v>23353</v>
      </c>
      <c r="BP331">
        <v>35157</v>
      </c>
      <c r="BQ331">
        <v>2861</v>
      </c>
      <c r="BR331">
        <v>8110</v>
      </c>
      <c r="BS331">
        <v>0</v>
      </c>
      <c r="BT331">
        <v>0</v>
      </c>
      <c r="BU331">
        <v>21950</v>
      </c>
      <c r="BV331">
        <v>0</v>
      </c>
      <c r="BW331">
        <v>0</v>
      </c>
      <c r="BX331">
        <v>0</v>
      </c>
      <c r="BY331">
        <v>0</v>
      </c>
      <c r="BZ331">
        <v>0</v>
      </c>
      <c r="CA331">
        <v>86</v>
      </c>
      <c r="CB331">
        <v>0</v>
      </c>
      <c r="CC331">
        <v>0</v>
      </c>
      <c r="CD331">
        <v>0</v>
      </c>
      <c r="CE331">
        <v>3000</v>
      </c>
      <c r="CF331">
        <v>0</v>
      </c>
      <c r="CG331">
        <v>4530</v>
      </c>
      <c r="CH331">
        <v>0</v>
      </c>
      <c r="CI331">
        <v>0</v>
      </c>
      <c r="CJ331">
        <v>4507</v>
      </c>
      <c r="CK331">
        <v>8819</v>
      </c>
    </row>
    <row r="332" spans="1:89" x14ac:dyDescent="0.35">
      <c r="A332" t="s">
        <v>313</v>
      </c>
      <c r="B332">
        <f t="shared" si="105"/>
        <v>554</v>
      </c>
      <c r="C332">
        <f t="shared" si="106"/>
        <v>97</v>
      </c>
      <c r="D332">
        <f t="shared" si="107"/>
        <v>61403</v>
      </c>
      <c r="E332">
        <f t="shared" si="108"/>
        <v>2196</v>
      </c>
      <c r="F332">
        <f t="shared" si="109"/>
        <v>0</v>
      </c>
      <c r="G332">
        <f t="shared" si="110"/>
        <v>1493</v>
      </c>
      <c r="H332">
        <f t="shared" si="111"/>
        <v>528</v>
      </c>
      <c r="I332">
        <f t="shared" si="112"/>
        <v>4743</v>
      </c>
      <c r="J332">
        <f t="shared" si="113"/>
        <v>0</v>
      </c>
      <c r="K332">
        <f t="shared" si="114"/>
        <v>10009</v>
      </c>
      <c r="L332">
        <f t="shared" si="115"/>
        <v>1206</v>
      </c>
      <c r="M332">
        <f t="shared" si="116"/>
        <v>7688</v>
      </c>
      <c r="N332">
        <f t="shared" si="117"/>
        <v>38491</v>
      </c>
      <c r="O332">
        <f t="shared" si="118"/>
        <v>4861</v>
      </c>
      <c r="P332">
        <f t="shared" si="119"/>
        <v>37206</v>
      </c>
      <c r="Q332">
        <f t="shared" si="120"/>
        <v>267</v>
      </c>
      <c r="R332">
        <f t="shared" si="121"/>
        <v>0</v>
      </c>
      <c r="S332">
        <f t="shared" si="122"/>
        <v>3233</v>
      </c>
      <c r="T332">
        <f t="shared" si="123"/>
        <v>5859</v>
      </c>
      <c r="U332">
        <f t="shared" si="124"/>
        <v>25641</v>
      </c>
      <c r="V332">
        <f t="shared" si="125"/>
        <v>62054</v>
      </c>
      <c r="Z332" s="23">
        <v>17542</v>
      </c>
      <c r="AB332">
        <v>0</v>
      </c>
      <c r="AC332">
        <v>554</v>
      </c>
      <c r="AD332">
        <v>0</v>
      </c>
      <c r="AE332">
        <v>97</v>
      </c>
      <c r="AF332">
        <v>0</v>
      </c>
      <c r="AG332">
        <v>27613</v>
      </c>
      <c r="AH332">
        <v>30262</v>
      </c>
      <c r="AI332">
        <v>0</v>
      </c>
      <c r="AJ332">
        <v>1850</v>
      </c>
      <c r="AK332">
        <v>1678</v>
      </c>
      <c r="AL332">
        <v>2196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1493</v>
      </c>
      <c r="AT332">
        <v>0</v>
      </c>
      <c r="AU332">
        <v>0</v>
      </c>
      <c r="AV332">
        <v>528</v>
      </c>
      <c r="AW332">
        <v>0</v>
      </c>
      <c r="AX332">
        <v>4743</v>
      </c>
      <c r="AY332">
        <v>0</v>
      </c>
      <c r="AZ332">
        <v>0</v>
      </c>
      <c r="BA332">
        <v>7514</v>
      </c>
      <c r="BB332">
        <v>196</v>
      </c>
      <c r="BC332">
        <v>0</v>
      </c>
      <c r="BD332">
        <v>0</v>
      </c>
      <c r="BE332">
        <v>823</v>
      </c>
      <c r="BF332">
        <v>1672</v>
      </c>
      <c r="BG332">
        <v>0</v>
      </c>
      <c r="BH332">
        <v>0</v>
      </c>
      <c r="BI332">
        <v>0</v>
      </c>
      <c r="BJ332">
        <v>1010</v>
      </c>
      <c r="BK332">
        <v>0</v>
      </c>
      <c r="BL332">
        <v>3320</v>
      </c>
      <c r="BM332">
        <v>1037</v>
      </c>
      <c r="BN332">
        <v>3331</v>
      </c>
      <c r="BO332">
        <v>6000</v>
      </c>
      <c r="BP332">
        <v>26532</v>
      </c>
      <c r="BQ332">
        <v>5959</v>
      </c>
      <c r="BR332">
        <v>4861</v>
      </c>
      <c r="BS332">
        <v>0</v>
      </c>
      <c r="BT332">
        <v>0</v>
      </c>
      <c r="BU332">
        <v>32206</v>
      </c>
      <c r="BV332">
        <v>0</v>
      </c>
      <c r="BW332">
        <v>5000</v>
      </c>
      <c r="BX332">
        <v>0</v>
      </c>
      <c r="BY332">
        <v>0</v>
      </c>
      <c r="BZ332">
        <v>0</v>
      </c>
      <c r="CA332">
        <v>267</v>
      </c>
      <c r="CB332">
        <v>0</v>
      </c>
      <c r="CC332">
        <v>0</v>
      </c>
      <c r="CD332">
        <v>0</v>
      </c>
      <c r="CE332">
        <v>0</v>
      </c>
      <c r="CF332">
        <v>0</v>
      </c>
      <c r="CG332">
        <v>3233</v>
      </c>
      <c r="CH332">
        <v>0</v>
      </c>
      <c r="CI332">
        <v>1231</v>
      </c>
      <c r="CJ332">
        <v>161</v>
      </c>
      <c r="CK332">
        <v>4467</v>
      </c>
    </row>
    <row r="333" spans="1:89" x14ac:dyDescent="0.35">
      <c r="A333" t="s">
        <v>314</v>
      </c>
      <c r="B333">
        <f t="shared" si="105"/>
        <v>2259</v>
      </c>
      <c r="C333">
        <f t="shared" si="106"/>
        <v>4838</v>
      </c>
      <c r="D333">
        <f t="shared" si="107"/>
        <v>42651</v>
      </c>
      <c r="E333">
        <f t="shared" si="108"/>
        <v>504</v>
      </c>
      <c r="F333">
        <f t="shared" si="109"/>
        <v>0</v>
      </c>
      <c r="G333">
        <f t="shared" si="110"/>
        <v>5724</v>
      </c>
      <c r="H333">
        <f t="shared" si="111"/>
        <v>145</v>
      </c>
      <c r="I333">
        <f t="shared" si="112"/>
        <v>35292</v>
      </c>
      <c r="J333">
        <f t="shared" si="113"/>
        <v>3</v>
      </c>
      <c r="K333">
        <f t="shared" si="114"/>
        <v>38639</v>
      </c>
      <c r="L333">
        <f t="shared" si="115"/>
        <v>418</v>
      </c>
      <c r="M333">
        <f t="shared" si="116"/>
        <v>0</v>
      </c>
      <c r="N333">
        <f t="shared" si="117"/>
        <v>105218</v>
      </c>
      <c r="O333">
        <f t="shared" si="118"/>
        <v>12930</v>
      </c>
      <c r="P333">
        <f t="shared" si="119"/>
        <v>8000</v>
      </c>
      <c r="Q333">
        <f t="shared" si="120"/>
        <v>337</v>
      </c>
      <c r="R333">
        <f t="shared" si="121"/>
        <v>0</v>
      </c>
      <c r="S333">
        <f t="shared" si="122"/>
        <v>2472</v>
      </c>
      <c r="T333">
        <f t="shared" si="123"/>
        <v>1512</v>
      </c>
      <c r="U333">
        <f t="shared" si="124"/>
        <v>-32605</v>
      </c>
      <c r="V333">
        <f t="shared" si="125"/>
        <v>49748</v>
      </c>
      <c r="Z333" s="23">
        <v>23692</v>
      </c>
      <c r="AB333">
        <v>0</v>
      </c>
      <c r="AC333">
        <v>0</v>
      </c>
      <c r="AD333">
        <v>2259</v>
      </c>
      <c r="AE333">
        <v>4838</v>
      </c>
      <c r="AF333">
        <v>0</v>
      </c>
      <c r="AG333">
        <v>29271</v>
      </c>
      <c r="AH333">
        <v>4070</v>
      </c>
      <c r="AI333">
        <v>197</v>
      </c>
      <c r="AJ333">
        <v>8446</v>
      </c>
      <c r="AK333">
        <v>667</v>
      </c>
      <c r="AL333">
        <v>504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  <c r="AS333">
        <v>5724</v>
      </c>
      <c r="AT333">
        <v>0</v>
      </c>
      <c r="AU333">
        <v>0</v>
      </c>
      <c r="AV333">
        <v>145</v>
      </c>
      <c r="AW333">
        <v>0</v>
      </c>
      <c r="AX333">
        <v>35292</v>
      </c>
      <c r="AY333">
        <v>3</v>
      </c>
      <c r="AZ333">
        <v>0</v>
      </c>
      <c r="BA333">
        <v>5601</v>
      </c>
      <c r="BB333">
        <v>0</v>
      </c>
      <c r="BC333">
        <v>0</v>
      </c>
      <c r="BD333">
        <v>21037</v>
      </c>
      <c r="BE333">
        <v>-10</v>
      </c>
      <c r="BF333">
        <v>12011</v>
      </c>
      <c r="BG333">
        <v>0</v>
      </c>
      <c r="BH333">
        <v>0</v>
      </c>
      <c r="BI333">
        <v>0</v>
      </c>
      <c r="BJ333">
        <v>418</v>
      </c>
      <c r="BK333">
        <v>0</v>
      </c>
      <c r="BL333">
        <v>0</v>
      </c>
      <c r="BM333">
        <v>0</v>
      </c>
      <c r="BN333">
        <v>0</v>
      </c>
      <c r="BO333">
        <v>30169</v>
      </c>
      <c r="BP333">
        <v>67700</v>
      </c>
      <c r="BQ333">
        <v>7349</v>
      </c>
      <c r="BR333">
        <v>12930</v>
      </c>
      <c r="BS333">
        <v>0</v>
      </c>
      <c r="BT333">
        <v>0</v>
      </c>
      <c r="BU333">
        <v>8000</v>
      </c>
      <c r="BV333">
        <v>0</v>
      </c>
      <c r="BW333">
        <v>0</v>
      </c>
      <c r="BX333">
        <v>0</v>
      </c>
      <c r="BY333">
        <v>0</v>
      </c>
      <c r="BZ333">
        <v>0</v>
      </c>
      <c r="CA333">
        <v>337</v>
      </c>
      <c r="CB333">
        <v>0</v>
      </c>
      <c r="CC333">
        <v>0</v>
      </c>
      <c r="CD333">
        <v>0</v>
      </c>
      <c r="CE333">
        <v>0</v>
      </c>
      <c r="CF333">
        <v>0</v>
      </c>
      <c r="CG333">
        <v>2472</v>
      </c>
      <c r="CH333">
        <v>0</v>
      </c>
      <c r="CI333">
        <v>-144</v>
      </c>
      <c r="CJ333">
        <v>0</v>
      </c>
      <c r="CK333">
        <v>1656</v>
      </c>
    </row>
    <row r="334" spans="1:89" x14ac:dyDescent="0.35">
      <c r="A334" t="s">
        <v>315</v>
      </c>
      <c r="B334">
        <f t="shared" si="105"/>
        <v>451</v>
      </c>
      <c r="C334">
        <f t="shared" si="106"/>
        <v>32451</v>
      </c>
      <c r="D334">
        <f t="shared" si="107"/>
        <v>144156</v>
      </c>
      <c r="E334">
        <f t="shared" si="108"/>
        <v>915</v>
      </c>
      <c r="F334">
        <f t="shared" si="109"/>
        <v>0</v>
      </c>
      <c r="G334">
        <f t="shared" si="110"/>
        <v>5537</v>
      </c>
      <c r="H334">
        <f t="shared" si="111"/>
        <v>0</v>
      </c>
      <c r="I334">
        <f t="shared" si="112"/>
        <v>989</v>
      </c>
      <c r="J334">
        <f t="shared" si="113"/>
        <v>0</v>
      </c>
      <c r="K334">
        <f t="shared" si="114"/>
        <v>35200</v>
      </c>
      <c r="L334">
        <f t="shared" si="115"/>
        <v>564</v>
      </c>
      <c r="M334">
        <f t="shared" si="116"/>
        <v>21162</v>
      </c>
      <c r="N334">
        <f t="shared" si="117"/>
        <v>159953</v>
      </c>
      <c r="O334">
        <f t="shared" si="118"/>
        <v>18690</v>
      </c>
      <c r="P334">
        <f t="shared" si="119"/>
        <v>34325</v>
      </c>
      <c r="Q334">
        <f t="shared" si="120"/>
        <v>31</v>
      </c>
      <c r="R334">
        <f t="shared" si="121"/>
        <v>0</v>
      </c>
      <c r="S334">
        <f t="shared" si="122"/>
        <v>17358</v>
      </c>
      <c r="T334">
        <f t="shared" si="123"/>
        <v>11069</v>
      </c>
      <c r="U334">
        <f t="shared" si="124"/>
        <v>320</v>
      </c>
      <c r="V334">
        <f t="shared" si="125"/>
        <v>177058</v>
      </c>
      <c r="Z334" s="23">
        <v>66629</v>
      </c>
      <c r="AB334">
        <v>0</v>
      </c>
      <c r="AC334">
        <v>451</v>
      </c>
      <c r="AD334">
        <v>0</v>
      </c>
      <c r="AE334">
        <v>32451</v>
      </c>
      <c r="AF334">
        <v>975</v>
      </c>
      <c r="AG334">
        <v>78049</v>
      </c>
      <c r="AH334">
        <v>47905</v>
      </c>
      <c r="AI334">
        <v>274</v>
      </c>
      <c r="AJ334">
        <v>6403</v>
      </c>
      <c r="AK334">
        <v>10550</v>
      </c>
      <c r="AL334">
        <v>915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5537</v>
      </c>
      <c r="AT334">
        <v>0</v>
      </c>
      <c r="AU334">
        <v>0</v>
      </c>
      <c r="AV334">
        <v>0</v>
      </c>
      <c r="AW334">
        <v>0</v>
      </c>
      <c r="AX334">
        <v>989</v>
      </c>
      <c r="AY334">
        <v>0</v>
      </c>
      <c r="AZ334">
        <v>0</v>
      </c>
      <c r="BA334">
        <v>15043</v>
      </c>
      <c r="BB334">
        <v>0</v>
      </c>
      <c r="BC334">
        <v>0</v>
      </c>
      <c r="BD334">
        <v>20507</v>
      </c>
      <c r="BE334">
        <v>0</v>
      </c>
      <c r="BF334">
        <v>-350</v>
      </c>
      <c r="BG334">
        <v>0</v>
      </c>
      <c r="BH334">
        <v>0</v>
      </c>
      <c r="BI334">
        <v>0</v>
      </c>
      <c r="BJ334">
        <v>564</v>
      </c>
      <c r="BK334">
        <v>0</v>
      </c>
      <c r="BL334">
        <v>0</v>
      </c>
      <c r="BM334">
        <v>0</v>
      </c>
      <c r="BN334">
        <v>21162</v>
      </c>
      <c r="BO334">
        <v>45616</v>
      </c>
      <c r="BP334">
        <v>100153</v>
      </c>
      <c r="BQ334">
        <v>14184</v>
      </c>
      <c r="BR334">
        <v>18690</v>
      </c>
      <c r="BS334">
        <v>0</v>
      </c>
      <c r="BT334">
        <v>0</v>
      </c>
      <c r="BU334">
        <v>34325</v>
      </c>
      <c r="BV334">
        <v>0</v>
      </c>
      <c r="BW334">
        <v>0</v>
      </c>
      <c r="BX334">
        <v>0</v>
      </c>
      <c r="BY334">
        <v>0</v>
      </c>
      <c r="BZ334">
        <v>0</v>
      </c>
      <c r="CA334">
        <v>31</v>
      </c>
      <c r="CB334">
        <v>0</v>
      </c>
      <c r="CC334">
        <v>0</v>
      </c>
      <c r="CD334">
        <v>0</v>
      </c>
      <c r="CE334">
        <v>0</v>
      </c>
      <c r="CF334">
        <v>0</v>
      </c>
      <c r="CG334">
        <v>17358</v>
      </c>
      <c r="CH334">
        <v>0</v>
      </c>
      <c r="CI334">
        <v>609</v>
      </c>
      <c r="CJ334">
        <v>0</v>
      </c>
      <c r="CK334">
        <v>10460</v>
      </c>
    </row>
    <row r="335" spans="1:89" x14ac:dyDescent="0.35">
      <c r="A335" t="s">
        <v>316</v>
      </c>
      <c r="B335">
        <f t="shared" si="105"/>
        <v>384</v>
      </c>
      <c r="C335">
        <f t="shared" si="106"/>
        <v>9472</v>
      </c>
      <c r="D335">
        <f t="shared" si="107"/>
        <v>125198</v>
      </c>
      <c r="E335">
        <f t="shared" si="108"/>
        <v>35</v>
      </c>
      <c r="F335">
        <f t="shared" si="109"/>
        <v>7723</v>
      </c>
      <c r="G335">
        <f t="shared" si="110"/>
        <v>8876</v>
      </c>
      <c r="H335">
        <f t="shared" si="111"/>
        <v>0</v>
      </c>
      <c r="I335">
        <f t="shared" si="112"/>
        <v>25582</v>
      </c>
      <c r="J335">
        <f t="shared" si="113"/>
        <v>702</v>
      </c>
      <c r="K335">
        <f t="shared" si="114"/>
        <v>19697</v>
      </c>
      <c r="L335">
        <f t="shared" si="115"/>
        <v>681</v>
      </c>
      <c r="M335">
        <f t="shared" si="116"/>
        <v>900</v>
      </c>
      <c r="N335">
        <f t="shared" si="117"/>
        <v>68421</v>
      </c>
      <c r="O335">
        <f t="shared" si="118"/>
        <v>13608</v>
      </c>
      <c r="P335">
        <f t="shared" si="119"/>
        <v>99769</v>
      </c>
      <c r="Q335">
        <f t="shared" si="120"/>
        <v>16</v>
      </c>
      <c r="R335">
        <f t="shared" si="121"/>
        <v>0</v>
      </c>
      <c r="S335">
        <f t="shared" si="122"/>
        <v>6625</v>
      </c>
      <c r="T335">
        <f t="shared" si="123"/>
        <v>10811</v>
      </c>
      <c r="U335">
        <f t="shared" si="124"/>
        <v>79344</v>
      </c>
      <c r="V335">
        <f t="shared" si="125"/>
        <v>135054</v>
      </c>
      <c r="Z335" s="23">
        <v>45042</v>
      </c>
      <c r="AB335">
        <v>0</v>
      </c>
      <c r="AC335">
        <v>250</v>
      </c>
      <c r="AD335">
        <v>134</v>
      </c>
      <c r="AE335">
        <v>9472</v>
      </c>
      <c r="AF335">
        <v>0</v>
      </c>
      <c r="AG335">
        <v>63572</v>
      </c>
      <c r="AH335">
        <v>50478</v>
      </c>
      <c r="AI335">
        <v>510</v>
      </c>
      <c r="AJ335">
        <v>6651</v>
      </c>
      <c r="AK335">
        <v>3987</v>
      </c>
      <c r="AL335">
        <v>35</v>
      </c>
      <c r="AM335">
        <v>0</v>
      </c>
      <c r="AN335">
        <v>0</v>
      </c>
      <c r="AO335">
        <v>0</v>
      </c>
      <c r="AP335">
        <v>7723</v>
      </c>
      <c r="AQ335">
        <v>0</v>
      </c>
      <c r="AR335">
        <v>0</v>
      </c>
      <c r="AS335">
        <v>8876</v>
      </c>
      <c r="AT335">
        <v>0</v>
      </c>
      <c r="AU335">
        <v>0</v>
      </c>
      <c r="AV335">
        <v>0</v>
      </c>
      <c r="AW335">
        <v>0</v>
      </c>
      <c r="AX335">
        <v>25582</v>
      </c>
      <c r="AY335">
        <v>702</v>
      </c>
      <c r="AZ335">
        <v>0</v>
      </c>
      <c r="BA335">
        <v>1828</v>
      </c>
      <c r="BB335">
        <v>0</v>
      </c>
      <c r="BC335">
        <v>0</v>
      </c>
      <c r="BD335">
        <v>0</v>
      </c>
      <c r="BE335">
        <v>5695</v>
      </c>
      <c r="BF335">
        <v>12174</v>
      </c>
      <c r="BG335">
        <v>0</v>
      </c>
      <c r="BH335">
        <v>0</v>
      </c>
      <c r="BI335">
        <v>0</v>
      </c>
      <c r="BJ335">
        <v>681</v>
      </c>
      <c r="BK335">
        <v>0</v>
      </c>
      <c r="BL335">
        <v>0</v>
      </c>
      <c r="BM335">
        <v>0</v>
      </c>
      <c r="BN335">
        <v>900</v>
      </c>
      <c r="BO335">
        <v>30693</v>
      </c>
      <c r="BP335">
        <v>26332</v>
      </c>
      <c r="BQ335">
        <v>11396</v>
      </c>
      <c r="BR335">
        <v>13608</v>
      </c>
      <c r="BS335">
        <v>0</v>
      </c>
      <c r="BT335">
        <v>0</v>
      </c>
      <c r="BU335">
        <v>99769</v>
      </c>
      <c r="BV335">
        <v>0</v>
      </c>
      <c r="BW335">
        <v>0</v>
      </c>
      <c r="BX335">
        <v>0</v>
      </c>
      <c r="BY335">
        <v>0</v>
      </c>
      <c r="BZ335">
        <v>16</v>
      </c>
      <c r="CA335">
        <v>0</v>
      </c>
      <c r="CB335">
        <v>0</v>
      </c>
      <c r="CC335">
        <v>0</v>
      </c>
      <c r="CD335">
        <v>0</v>
      </c>
      <c r="CE335">
        <v>0</v>
      </c>
      <c r="CF335">
        <v>0</v>
      </c>
      <c r="CG335">
        <v>6625</v>
      </c>
      <c r="CH335">
        <v>0</v>
      </c>
      <c r="CI335">
        <v>3063</v>
      </c>
      <c r="CJ335">
        <v>150</v>
      </c>
      <c r="CK335">
        <v>7598</v>
      </c>
    </row>
    <row r="336" spans="1:89" x14ac:dyDescent="0.35">
      <c r="A336" t="s">
        <v>317</v>
      </c>
      <c r="B336">
        <f t="shared" si="105"/>
        <v>278</v>
      </c>
      <c r="C336">
        <f t="shared" si="106"/>
        <v>52010</v>
      </c>
      <c r="D336">
        <f t="shared" si="107"/>
        <v>324421</v>
      </c>
      <c r="E336">
        <f t="shared" si="108"/>
        <v>9008</v>
      </c>
      <c r="F336">
        <f t="shared" si="109"/>
        <v>0</v>
      </c>
      <c r="G336">
        <f t="shared" si="110"/>
        <v>2744</v>
      </c>
      <c r="H336">
        <f t="shared" si="111"/>
        <v>0</v>
      </c>
      <c r="I336">
        <f t="shared" si="112"/>
        <v>1859</v>
      </c>
      <c r="J336">
        <f t="shared" si="113"/>
        <v>115</v>
      </c>
      <c r="K336">
        <f t="shared" si="114"/>
        <v>18688</v>
      </c>
      <c r="L336">
        <f t="shared" si="115"/>
        <v>127804</v>
      </c>
      <c r="M336">
        <f t="shared" si="116"/>
        <v>41243</v>
      </c>
      <c r="N336">
        <f t="shared" si="117"/>
        <v>378503</v>
      </c>
      <c r="O336">
        <f t="shared" si="118"/>
        <v>55992</v>
      </c>
      <c r="P336">
        <f t="shared" si="119"/>
        <v>64186</v>
      </c>
      <c r="Q336">
        <f t="shared" si="120"/>
        <v>0</v>
      </c>
      <c r="R336">
        <f t="shared" si="121"/>
        <v>1</v>
      </c>
      <c r="S336">
        <f t="shared" si="122"/>
        <v>22893</v>
      </c>
      <c r="T336">
        <f t="shared" si="123"/>
        <v>56595</v>
      </c>
      <c r="U336">
        <f t="shared" si="124"/>
        <v>-46804</v>
      </c>
      <c r="V336">
        <f t="shared" si="125"/>
        <v>376709</v>
      </c>
      <c r="Z336" s="23">
        <v>126998</v>
      </c>
      <c r="AB336">
        <v>0</v>
      </c>
      <c r="AC336">
        <v>278</v>
      </c>
      <c r="AD336">
        <v>0</v>
      </c>
      <c r="AE336">
        <v>52010</v>
      </c>
      <c r="AF336">
        <v>899</v>
      </c>
      <c r="AG336">
        <v>260764</v>
      </c>
      <c r="AH336">
        <v>44263</v>
      </c>
      <c r="AI336">
        <v>1007</v>
      </c>
      <c r="AJ336">
        <v>5702</v>
      </c>
      <c r="AK336">
        <v>11786</v>
      </c>
      <c r="AL336">
        <v>9008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2744</v>
      </c>
      <c r="AT336">
        <v>0</v>
      </c>
      <c r="AU336">
        <v>0</v>
      </c>
      <c r="AV336">
        <v>0</v>
      </c>
      <c r="AW336">
        <v>115</v>
      </c>
      <c r="AX336">
        <v>1859</v>
      </c>
      <c r="AY336">
        <v>0</v>
      </c>
      <c r="AZ336">
        <v>0</v>
      </c>
      <c r="BA336">
        <v>0</v>
      </c>
      <c r="BB336">
        <v>5387</v>
      </c>
      <c r="BC336">
        <v>0</v>
      </c>
      <c r="BD336">
        <v>0</v>
      </c>
      <c r="BE336">
        <v>508</v>
      </c>
      <c r="BF336">
        <v>18180</v>
      </c>
      <c r="BG336">
        <v>120335</v>
      </c>
      <c r="BH336">
        <v>0</v>
      </c>
      <c r="BI336">
        <v>0</v>
      </c>
      <c r="BJ336">
        <v>2082</v>
      </c>
      <c r="BK336">
        <v>0</v>
      </c>
      <c r="BL336">
        <v>9432</v>
      </c>
      <c r="BM336">
        <v>355</v>
      </c>
      <c r="BN336">
        <v>31456</v>
      </c>
      <c r="BO336">
        <v>41394</v>
      </c>
      <c r="BP336">
        <v>306847</v>
      </c>
      <c r="BQ336">
        <v>30262</v>
      </c>
      <c r="BR336">
        <v>55992</v>
      </c>
      <c r="BS336">
        <v>0</v>
      </c>
      <c r="BT336">
        <v>0</v>
      </c>
      <c r="BU336">
        <v>44186</v>
      </c>
      <c r="BV336">
        <v>0</v>
      </c>
      <c r="BW336">
        <v>0</v>
      </c>
      <c r="BX336">
        <v>0</v>
      </c>
      <c r="BY336">
        <v>20000</v>
      </c>
      <c r="BZ336">
        <v>0</v>
      </c>
      <c r="CA336">
        <v>0</v>
      </c>
      <c r="CB336">
        <v>0</v>
      </c>
      <c r="CC336">
        <v>0</v>
      </c>
      <c r="CD336">
        <v>0</v>
      </c>
      <c r="CE336">
        <v>0</v>
      </c>
      <c r="CF336">
        <v>1</v>
      </c>
      <c r="CG336">
        <v>22893</v>
      </c>
      <c r="CH336">
        <v>0</v>
      </c>
      <c r="CI336">
        <v>20831</v>
      </c>
      <c r="CJ336">
        <v>7795</v>
      </c>
      <c r="CK336">
        <v>27969</v>
      </c>
    </row>
    <row r="337" spans="1:89" x14ac:dyDescent="0.35">
      <c r="A337" t="s">
        <v>318</v>
      </c>
      <c r="B337">
        <f t="shared" si="105"/>
        <v>2291</v>
      </c>
      <c r="C337">
        <f t="shared" si="106"/>
        <v>1675</v>
      </c>
      <c r="D337">
        <f t="shared" si="107"/>
        <v>29821</v>
      </c>
      <c r="E337">
        <f t="shared" si="108"/>
        <v>1485</v>
      </c>
      <c r="F337">
        <f t="shared" si="109"/>
        <v>949</v>
      </c>
      <c r="G337">
        <f t="shared" si="110"/>
        <v>350</v>
      </c>
      <c r="H337">
        <f t="shared" si="111"/>
        <v>7089</v>
      </c>
      <c r="I337">
        <f t="shared" si="112"/>
        <v>-83</v>
      </c>
      <c r="J337">
        <f t="shared" si="113"/>
        <v>0</v>
      </c>
      <c r="K337">
        <f t="shared" si="114"/>
        <v>7903</v>
      </c>
      <c r="L337">
        <f t="shared" si="115"/>
        <v>1</v>
      </c>
      <c r="M337">
        <f t="shared" si="116"/>
        <v>2460</v>
      </c>
      <c r="N337">
        <f t="shared" si="117"/>
        <v>26660</v>
      </c>
      <c r="O337">
        <f t="shared" si="118"/>
        <v>2717</v>
      </c>
      <c r="P337">
        <f t="shared" si="119"/>
        <v>20940</v>
      </c>
      <c r="Q337">
        <f t="shared" si="120"/>
        <v>24</v>
      </c>
      <c r="R337">
        <f t="shared" si="121"/>
        <v>22</v>
      </c>
      <c r="S337">
        <f t="shared" si="122"/>
        <v>2497</v>
      </c>
      <c r="T337">
        <f t="shared" si="123"/>
        <v>1083</v>
      </c>
      <c r="U337">
        <f t="shared" si="124"/>
        <v>5814</v>
      </c>
      <c r="V337">
        <f t="shared" si="125"/>
        <v>33787</v>
      </c>
      <c r="Z337" s="23">
        <v>9443</v>
      </c>
      <c r="AB337">
        <v>0</v>
      </c>
      <c r="AC337">
        <v>94</v>
      </c>
      <c r="AD337">
        <v>2197</v>
      </c>
      <c r="AE337">
        <v>1675</v>
      </c>
      <c r="AF337">
        <v>21</v>
      </c>
      <c r="AG337">
        <v>7835</v>
      </c>
      <c r="AH337">
        <v>19448</v>
      </c>
      <c r="AI337">
        <v>77</v>
      </c>
      <c r="AJ337">
        <v>1046</v>
      </c>
      <c r="AK337">
        <v>1394</v>
      </c>
      <c r="AL337">
        <v>1485</v>
      </c>
      <c r="AM337">
        <v>0</v>
      </c>
      <c r="AN337">
        <v>0</v>
      </c>
      <c r="AO337">
        <v>0</v>
      </c>
      <c r="AP337">
        <v>949</v>
      </c>
      <c r="AQ337">
        <v>0</v>
      </c>
      <c r="AR337">
        <v>0</v>
      </c>
      <c r="AS337">
        <v>350</v>
      </c>
      <c r="AT337">
        <v>0</v>
      </c>
      <c r="AU337">
        <v>0</v>
      </c>
      <c r="AV337">
        <v>7089</v>
      </c>
      <c r="AW337">
        <v>0</v>
      </c>
      <c r="AX337">
        <v>-83</v>
      </c>
      <c r="AY337">
        <v>0</v>
      </c>
      <c r="AZ337">
        <v>0</v>
      </c>
      <c r="BA337">
        <v>2908</v>
      </c>
      <c r="BB337">
        <v>0</v>
      </c>
      <c r="BC337">
        <v>0</v>
      </c>
      <c r="BD337">
        <v>2519</v>
      </c>
      <c r="BE337">
        <v>0</v>
      </c>
      <c r="BF337">
        <v>2476</v>
      </c>
      <c r="BG337">
        <v>0</v>
      </c>
      <c r="BH337">
        <v>0</v>
      </c>
      <c r="BI337">
        <v>0</v>
      </c>
      <c r="BJ337">
        <v>1</v>
      </c>
      <c r="BK337">
        <v>0</v>
      </c>
      <c r="BL337">
        <v>703</v>
      </c>
      <c r="BM337">
        <v>1648</v>
      </c>
      <c r="BN337">
        <v>109</v>
      </c>
      <c r="BO337">
        <v>6361</v>
      </c>
      <c r="BP337">
        <v>20299</v>
      </c>
      <c r="BQ337">
        <v>0</v>
      </c>
      <c r="BR337">
        <v>2717</v>
      </c>
      <c r="BS337">
        <v>0</v>
      </c>
      <c r="BT337">
        <v>0</v>
      </c>
      <c r="BU337">
        <v>20940</v>
      </c>
      <c r="BV337">
        <v>0</v>
      </c>
      <c r="BW337">
        <v>0</v>
      </c>
      <c r="BX337">
        <v>0</v>
      </c>
      <c r="BY337">
        <v>0</v>
      </c>
      <c r="BZ337">
        <v>0</v>
      </c>
      <c r="CA337">
        <v>24</v>
      </c>
      <c r="CB337">
        <v>0</v>
      </c>
      <c r="CC337">
        <v>0</v>
      </c>
      <c r="CD337">
        <v>0</v>
      </c>
      <c r="CE337">
        <v>0</v>
      </c>
      <c r="CF337">
        <v>22</v>
      </c>
      <c r="CG337">
        <v>2497</v>
      </c>
      <c r="CH337">
        <v>0</v>
      </c>
      <c r="CI337">
        <v>413</v>
      </c>
      <c r="CJ337">
        <v>68</v>
      </c>
      <c r="CK337">
        <v>602</v>
      </c>
    </row>
    <row r="338" spans="1:89" x14ac:dyDescent="0.35">
      <c r="A338" t="s">
        <v>319</v>
      </c>
      <c r="B338">
        <f t="shared" si="105"/>
        <v>8738</v>
      </c>
      <c r="C338">
        <f t="shared" si="106"/>
        <v>36270</v>
      </c>
      <c r="D338">
        <f t="shared" si="107"/>
        <v>138963</v>
      </c>
      <c r="E338">
        <f t="shared" si="108"/>
        <v>564</v>
      </c>
      <c r="F338">
        <f t="shared" si="109"/>
        <v>895</v>
      </c>
      <c r="G338">
        <f t="shared" si="110"/>
        <v>4181</v>
      </c>
      <c r="H338">
        <f t="shared" si="111"/>
        <v>199</v>
      </c>
      <c r="I338">
        <f t="shared" si="112"/>
        <v>6923</v>
      </c>
      <c r="J338">
        <f t="shared" si="113"/>
        <v>1296</v>
      </c>
      <c r="K338">
        <f t="shared" si="114"/>
        <v>16853</v>
      </c>
      <c r="L338">
        <f t="shared" si="115"/>
        <v>8059</v>
      </c>
      <c r="M338">
        <f t="shared" si="116"/>
        <v>10433</v>
      </c>
      <c r="N338">
        <f t="shared" si="117"/>
        <v>68073</v>
      </c>
      <c r="O338">
        <f t="shared" si="118"/>
        <v>20884</v>
      </c>
      <c r="P338">
        <f t="shared" si="119"/>
        <v>99118</v>
      </c>
      <c r="Q338">
        <f t="shared" si="120"/>
        <v>52</v>
      </c>
      <c r="R338">
        <f t="shared" si="121"/>
        <v>9653</v>
      </c>
      <c r="S338">
        <f t="shared" si="122"/>
        <v>7130</v>
      </c>
      <c r="T338">
        <f t="shared" si="123"/>
        <v>28465</v>
      </c>
      <c r="U338">
        <f t="shared" si="124"/>
        <v>103798</v>
      </c>
      <c r="V338">
        <f t="shared" si="125"/>
        <v>183971</v>
      </c>
      <c r="Z338" s="23">
        <v>46981</v>
      </c>
      <c r="AB338">
        <v>0</v>
      </c>
      <c r="AC338">
        <v>7009</v>
      </c>
      <c r="AD338">
        <v>1729</v>
      </c>
      <c r="AE338">
        <v>36270</v>
      </c>
      <c r="AF338">
        <v>65</v>
      </c>
      <c r="AG338">
        <v>55937</v>
      </c>
      <c r="AH338">
        <v>77178</v>
      </c>
      <c r="AI338">
        <v>848</v>
      </c>
      <c r="AJ338">
        <v>4548</v>
      </c>
      <c r="AK338">
        <v>387</v>
      </c>
      <c r="AL338">
        <v>564</v>
      </c>
      <c r="AM338">
        <v>0</v>
      </c>
      <c r="AN338">
        <v>0</v>
      </c>
      <c r="AO338">
        <v>895</v>
      </c>
      <c r="AP338">
        <v>0</v>
      </c>
      <c r="AQ338">
        <v>0</v>
      </c>
      <c r="AR338">
        <v>0</v>
      </c>
      <c r="AS338">
        <v>4181</v>
      </c>
      <c r="AT338">
        <v>0</v>
      </c>
      <c r="AU338">
        <v>0</v>
      </c>
      <c r="AV338">
        <v>199</v>
      </c>
      <c r="AW338">
        <v>0</v>
      </c>
      <c r="AX338">
        <v>6923</v>
      </c>
      <c r="AY338">
        <v>271</v>
      </c>
      <c r="AZ338">
        <v>1025</v>
      </c>
      <c r="BA338">
        <v>8986</v>
      </c>
      <c r="BB338">
        <v>0</v>
      </c>
      <c r="BC338">
        <v>0</v>
      </c>
      <c r="BD338">
        <v>0</v>
      </c>
      <c r="BE338">
        <v>0</v>
      </c>
      <c r="BF338">
        <v>7867</v>
      </c>
      <c r="BG338">
        <v>8016</v>
      </c>
      <c r="BH338">
        <v>0</v>
      </c>
      <c r="BI338">
        <v>0</v>
      </c>
      <c r="BJ338">
        <v>43</v>
      </c>
      <c r="BK338">
        <v>0</v>
      </c>
      <c r="BL338">
        <v>0</v>
      </c>
      <c r="BM338">
        <v>0</v>
      </c>
      <c r="BN338">
        <v>10433</v>
      </c>
      <c r="BO338">
        <v>21802</v>
      </c>
      <c r="BP338">
        <v>38610</v>
      </c>
      <c r="BQ338">
        <v>7661</v>
      </c>
      <c r="BR338">
        <v>20884</v>
      </c>
      <c r="BS338">
        <v>0</v>
      </c>
      <c r="BT338">
        <v>0</v>
      </c>
      <c r="BU338">
        <v>99118</v>
      </c>
      <c r="BV338">
        <v>0</v>
      </c>
      <c r="BW338">
        <v>0</v>
      </c>
      <c r="BX338">
        <v>0</v>
      </c>
      <c r="BY338">
        <v>0</v>
      </c>
      <c r="BZ338">
        <v>0</v>
      </c>
      <c r="CA338">
        <v>52</v>
      </c>
      <c r="CB338">
        <v>0</v>
      </c>
      <c r="CC338">
        <v>0</v>
      </c>
      <c r="CD338">
        <v>10000</v>
      </c>
      <c r="CE338">
        <v>0</v>
      </c>
      <c r="CF338">
        <v>-347</v>
      </c>
      <c r="CG338">
        <v>7130</v>
      </c>
      <c r="CH338">
        <v>0</v>
      </c>
      <c r="CI338">
        <v>0</v>
      </c>
      <c r="CJ338">
        <v>20218</v>
      </c>
      <c r="CK338">
        <v>8247</v>
      </c>
    </row>
    <row r="339" spans="1:89" x14ac:dyDescent="0.35">
      <c r="A339" t="s">
        <v>320</v>
      </c>
      <c r="B339">
        <f t="shared" si="105"/>
        <v>367</v>
      </c>
      <c r="C339">
        <f t="shared" si="106"/>
        <v>5327</v>
      </c>
      <c r="D339">
        <f t="shared" si="107"/>
        <v>35726</v>
      </c>
      <c r="E339">
        <f t="shared" si="108"/>
        <v>358</v>
      </c>
      <c r="F339">
        <f t="shared" si="109"/>
        <v>410</v>
      </c>
      <c r="G339">
        <f t="shared" si="110"/>
        <v>1495</v>
      </c>
      <c r="H339">
        <f t="shared" si="111"/>
        <v>0</v>
      </c>
      <c r="I339">
        <f t="shared" si="112"/>
        <v>439</v>
      </c>
      <c r="J339">
        <f t="shared" si="113"/>
        <v>0</v>
      </c>
      <c r="K339">
        <f t="shared" si="114"/>
        <v>6642</v>
      </c>
      <c r="L339">
        <f t="shared" si="115"/>
        <v>9288</v>
      </c>
      <c r="M339">
        <f t="shared" si="116"/>
        <v>1249</v>
      </c>
      <c r="N339">
        <f t="shared" si="117"/>
        <v>16350</v>
      </c>
      <c r="O339">
        <f t="shared" si="118"/>
        <v>11637</v>
      </c>
      <c r="P339">
        <f t="shared" si="119"/>
        <v>26422</v>
      </c>
      <c r="Q339">
        <f t="shared" si="120"/>
        <v>83</v>
      </c>
      <c r="R339">
        <f t="shared" si="121"/>
        <v>0</v>
      </c>
      <c r="S339">
        <f t="shared" si="122"/>
        <v>2625</v>
      </c>
      <c r="T339">
        <f t="shared" si="123"/>
        <v>4186</v>
      </c>
      <c r="U339">
        <f t="shared" si="124"/>
        <v>14232</v>
      </c>
      <c r="V339">
        <f t="shared" si="125"/>
        <v>41420</v>
      </c>
      <c r="Z339" s="23">
        <v>22518</v>
      </c>
      <c r="AB339">
        <v>0</v>
      </c>
      <c r="AC339">
        <v>0</v>
      </c>
      <c r="AD339">
        <v>367</v>
      </c>
      <c r="AE339">
        <v>5327</v>
      </c>
      <c r="AF339">
        <v>0</v>
      </c>
      <c r="AG339">
        <v>13290</v>
      </c>
      <c r="AH339">
        <v>21787</v>
      </c>
      <c r="AI339">
        <v>34</v>
      </c>
      <c r="AJ339">
        <v>443</v>
      </c>
      <c r="AK339">
        <v>172</v>
      </c>
      <c r="AL339">
        <v>358</v>
      </c>
      <c r="AM339">
        <v>0</v>
      </c>
      <c r="AN339">
        <v>0</v>
      </c>
      <c r="AO339">
        <v>410</v>
      </c>
      <c r="AP339">
        <v>0</v>
      </c>
      <c r="AQ339">
        <v>0</v>
      </c>
      <c r="AR339">
        <v>0</v>
      </c>
      <c r="AS339">
        <v>1495</v>
      </c>
      <c r="AT339">
        <v>0</v>
      </c>
      <c r="AU339">
        <v>0</v>
      </c>
      <c r="AV339">
        <v>0</v>
      </c>
      <c r="AW339">
        <v>0</v>
      </c>
      <c r="AX339">
        <v>439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0</v>
      </c>
      <c r="BF339">
        <v>6642</v>
      </c>
      <c r="BG339">
        <v>8500</v>
      </c>
      <c r="BH339">
        <v>0</v>
      </c>
      <c r="BI339">
        <v>0</v>
      </c>
      <c r="BJ339">
        <v>788</v>
      </c>
      <c r="BK339">
        <v>0</v>
      </c>
      <c r="BL339">
        <v>703</v>
      </c>
      <c r="BM339">
        <v>0</v>
      </c>
      <c r="BN339">
        <v>546</v>
      </c>
      <c r="BO339">
        <v>10153</v>
      </c>
      <c r="BP339">
        <v>6197</v>
      </c>
      <c r="BQ339">
        <v>0</v>
      </c>
      <c r="BR339">
        <v>11637</v>
      </c>
      <c r="BS339">
        <v>0</v>
      </c>
      <c r="BT339">
        <v>0</v>
      </c>
      <c r="BU339">
        <v>26422</v>
      </c>
      <c r="BV339">
        <v>0</v>
      </c>
      <c r="BW339">
        <v>0</v>
      </c>
      <c r="BX339">
        <v>0</v>
      </c>
      <c r="BY339">
        <v>0</v>
      </c>
      <c r="BZ339">
        <v>0</v>
      </c>
      <c r="CA339">
        <v>83</v>
      </c>
      <c r="CB339">
        <v>0</v>
      </c>
      <c r="CC339">
        <v>0</v>
      </c>
      <c r="CD339">
        <v>0</v>
      </c>
      <c r="CE339">
        <v>0</v>
      </c>
      <c r="CF339">
        <v>0</v>
      </c>
      <c r="CG339">
        <v>2625</v>
      </c>
      <c r="CH339">
        <v>0</v>
      </c>
      <c r="CI339">
        <v>113</v>
      </c>
      <c r="CJ339">
        <v>0</v>
      </c>
      <c r="CK339">
        <v>4073</v>
      </c>
    </row>
    <row r="340" spans="1:89" x14ac:dyDescent="0.35">
      <c r="A340" t="s">
        <v>321</v>
      </c>
      <c r="B340">
        <f t="shared" si="105"/>
        <v>653</v>
      </c>
      <c r="C340">
        <f t="shared" si="106"/>
        <v>14771</v>
      </c>
      <c r="D340">
        <f t="shared" si="107"/>
        <v>153174</v>
      </c>
      <c r="E340">
        <f t="shared" si="108"/>
        <v>5444</v>
      </c>
      <c r="F340">
        <f t="shared" si="109"/>
        <v>10306</v>
      </c>
      <c r="G340">
        <f t="shared" si="110"/>
        <v>2083</v>
      </c>
      <c r="H340">
        <f t="shared" si="111"/>
        <v>0</v>
      </c>
      <c r="I340">
        <f t="shared" si="112"/>
        <v>-156</v>
      </c>
      <c r="J340">
        <f t="shared" si="113"/>
        <v>1</v>
      </c>
      <c r="K340">
        <f t="shared" si="114"/>
        <v>13928</v>
      </c>
      <c r="L340">
        <f t="shared" si="115"/>
        <v>27902</v>
      </c>
      <c r="M340">
        <f t="shared" si="116"/>
        <v>7637</v>
      </c>
      <c r="N340">
        <f t="shared" si="117"/>
        <v>74820</v>
      </c>
      <c r="O340">
        <f t="shared" si="118"/>
        <v>20590</v>
      </c>
      <c r="P340">
        <f t="shared" si="119"/>
        <v>103211</v>
      </c>
      <c r="Q340">
        <f t="shared" si="120"/>
        <v>89</v>
      </c>
      <c r="R340">
        <f t="shared" si="121"/>
        <v>0</v>
      </c>
      <c r="S340">
        <f t="shared" si="122"/>
        <v>6278</v>
      </c>
      <c r="T340">
        <f t="shared" si="123"/>
        <v>30742</v>
      </c>
      <c r="U340">
        <f t="shared" si="124"/>
        <v>78464</v>
      </c>
      <c r="V340">
        <f t="shared" si="125"/>
        <v>168598</v>
      </c>
      <c r="Z340" s="23">
        <v>48510</v>
      </c>
      <c r="AB340">
        <v>0</v>
      </c>
      <c r="AC340">
        <v>28</v>
      </c>
      <c r="AD340">
        <v>625</v>
      </c>
      <c r="AE340">
        <v>14771</v>
      </c>
      <c r="AF340">
        <v>37</v>
      </c>
      <c r="AG340">
        <v>89612</v>
      </c>
      <c r="AH340">
        <v>57603</v>
      </c>
      <c r="AI340">
        <v>235</v>
      </c>
      <c r="AJ340">
        <v>3132</v>
      </c>
      <c r="AK340">
        <v>2555</v>
      </c>
      <c r="AL340">
        <v>5444</v>
      </c>
      <c r="AM340">
        <v>0</v>
      </c>
      <c r="AN340">
        <v>0</v>
      </c>
      <c r="AO340">
        <v>4548</v>
      </c>
      <c r="AP340">
        <v>5413</v>
      </c>
      <c r="AQ340">
        <v>345</v>
      </c>
      <c r="AR340">
        <v>0</v>
      </c>
      <c r="AS340">
        <v>2083</v>
      </c>
      <c r="AT340">
        <v>0</v>
      </c>
      <c r="AU340">
        <v>0</v>
      </c>
      <c r="AV340">
        <v>0</v>
      </c>
      <c r="AW340">
        <v>0</v>
      </c>
      <c r="AX340">
        <v>-156</v>
      </c>
      <c r="AY340">
        <v>1</v>
      </c>
      <c r="AZ340">
        <v>0</v>
      </c>
      <c r="BA340">
        <v>9536</v>
      </c>
      <c r="BB340">
        <v>0</v>
      </c>
      <c r="BC340">
        <v>3177</v>
      </c>
      <c r="BD340">
        <v>0</v>
      </c>
      <c r="BE340">
        <v>0</v>
      </c>
      <c r="BF340">
        <v>4392</v>
      </c>
      <c r="BG340">
        <v>24306</v>
      </c>
      <c r="BH340">
        <v>0</v>
      </c>
      <c r="BI340">
        <v>20</v>
      </c>
      <c r="BJ340">
        <v>399</v>
      </c>
      <c r="BK340">
        <v>0</v>
      </c>
      <c r="BL340">
        <v>0</v>
      </c>
      <c r="BM340">
        <v>133</v>
      </c>
      <c r="BN340">
        <v>7504</v>
      </c>
      <c r="BO340">
        <v>13256</v>
      </c>
      <c r="BP340">
        <v>45919</v>
      </c>
      <c r="BQ340">
        <v>15645</v>
      </c>
      <c r="BR340">
        <v>20590</v>
      </c>
      <c r="BS340">
        <v>0</v>
      </c>
      <c r="BT340">
        <v>0</v>
      </c>
      <c r="BU340">
        <v>94878</v>
      </c>
      <c r="BV340">
        <v>0</v>
      </c>
      <c r="BW340">
        <v>8333</v>
      </c>
      <c r="BX340">
        <v>0</v>
      </c>
      <c r="BY340">
        <v>0</v>
      </c>
      <c r="BZ340">
        <v>0</v>
      </c>
      <c r="CA340">
        <v>89</v>
      </c>
      <c r="CB340">
        <v>0</v>
      </c>
      <c r="CC340">
        <v>0</v>
      </c>
      <c r="CD340">
        <v>0</v>
      </c>
      <c r="CE340">
        <v>0</v>
      </c>
      <c r="CF340">
        <v>0</v>
      </c>
      <c r="CG340">
        <v>6278</v>
      </c>
      <c r="CH340">
        <v>0</v>
      </c>
      <c r="CI340">
        <v>4735</v>
      </c>
      <c r="CJ340">
        <v>12603</v>
      </c>
      <c r="CK340">
        <v>13404</v>
      </c>
    </row>
    <row r="341" spans="1:89" x14ac:dyDescent="0.35">
      <c r="A341" t="s">
        <v>322</v>
      </c>
      <c r="B341">
        <f t="shared" si="105"/>
        <v>636</v>
      </c>
      <c r="C341">
        <f t="shared" si="106"/>
        <v>22538</v>
      </c>
      <c r="D341">
        <f t="shared" si="107"/>
        <v>53315</v>
      </c>
      <c r="E341">
        <f t="shared" si="108"/>
        <v>172</v>
      </c>
      <c r="F341">
        <f t="shared" si="109"/>
        <v>865</v>
      </c>
      <c r="G341">
        <f t="shared" si="110"/>
        <v>2551</v>
      </c>
      <c r="H341">
        <f t="shared" si="111"/>
        <v>0</v>
      </c>
      <c r="I341">
        <f t="shared" si="112"/>
        <v>8218</v>
      </c>
      <c r="J341">
        <f t="shared" si="113"/>
        <v>5</v>
      </c>
      <c r="K341">
        <f t="shared" si="114"/>
        <v>8841</v>
      </c>
      <c r="L341">
        <f t="shared" si="115"/>
        <v>10972</v>
      </c>
      <c r="M341">
        <f t="shared" si="116"/>
        <v>3235</v>
      </c>
      <c r="N341">
        <f t="shared" si="117"/>
        <v>37187</v>
      </c>
      <c r="O341">
        <f t="shared" si="118"/>
        <v>3797</v>
      </c>
      <c r="P341">
        <f t="shared" si="119"/>
        <v>55211</v>
      </c>
      <c r="Q341">
        <f t="shared" si="120"/>
        <v>-4</v>
      </c>
      <c r="R341">
        <f t="shared" si="121"/>
        <v>0</v>
      </c>
      <c r="S341">
        <f t="shared" si="122"/>
        <v>6807</v>
      </c>
      <c r="T341">
        <f t="shared" si="123"/>
        <v>8349</v>
      </c>
      <c r="U341">
        <f t="shared" si="124"/>
        <v>43899</v>
      </c>
      <c r="V341">
        <f t="shared" si="125"/>
        <v>76489</v>
      </c>
      <c r="Z341" s="23">
        <v>23368</v>
      </c>
      <c r="AB341">
        <v>0</v>
      </c>
      <c r="AC341">
        <v>221</v>
      </c>
      <c r="AD341">
        <v>415</v>
      </c>
      <c r="AE341">
        <v>22538</v>
      </c>
      <c r="AF341">
        <v>0</v>
      </c>
      <c r="AG341">
        <v>18769</v>
      </c>
      <c r="AH341">
        <v>32088</v>
      </c>
      <c r="AI341">
        <v>531</v>
      </c>
      <c r="AJ341">
        <v>1014</v>
      </c>
      <c r="AK341">
        <v>913</v>
      </c>
      <c r="AL341">
        <v>0</v>
      </c>
      <c r="AM341">
        <v>0</v>
      </c>
      <c r="AN341">
        <v>172</v>
      </c>
      <c r="AO341">
        <v>0</v>
      </c>
      <c r="AP341">
        <v>0</v>
      </c>
      <c r="AQ341">
        <v>865</v>
      </c>
      <c r="AR341">
        <v>0</v>
      </c>
      <c r="AS341">
        <v>2551</v>
      </c>
      <c r="AT341">
        <v>0</v>
      </c>
      <c r="AU341">
        <v>0</v>
      </c>
      <c r="AV341">
        <v>0</v>
      </c>
      <c r="AW341">
        <v>0</v>
      </c>
      <c r="AX341">
        <v>8218</v>
      </c>
      <c r="AY341">
        <v>5</v>
      </c>
      <c r="AZ341">
        <v>0</v>
      </c>
      <c r="BA341">
        <v>5969</v>
      </c>
      <c r="BB341">
        <v>0</v>
      </c>
      <c r="BC341">
        <v>0</v>
      </c>
      <c r="BD341">
        <v>0</v>
      </c>
      <c r="BE341">
        <v>44</v>
      </c>
      <c r="BF341">
        <v>2828</v>
      </c>
      <c r="BG341">
        <v>10434</v>
      </c>
      <c r="BH341">
        <v>0</v>
      </c>
      <c r="BI341">
        <v>0</v>
      </c>
      <c r="BJ341">
        <v>538</v>
      </c>
      <c r="BK341">
        <v>0</v>
      </c>
      <c r="BL341">
        <v>0</v>
      </c>
      <c r="BM341">
        <v>70</v>
      </c>
      <c r="BN341">
        <v>3165</v>
      </c>
      <c r="BO341">
        <v>25548</v>
      </c>
      <c r="BP341">
        <v>6934</v>
      </c>
      <c r="BQ341">
        <v>4705</v>
      </c>
      <c r="BR341">
        <v>3797</v>
      </c>
      <c r="BS341">
        <v>0</v>
      </c>
      <c r="BT341">
        <v>0</v>
      </c>
      <c r="BU341">
        <v>55211</v>
      </c>
      <c r="BV341">
        <v>0</v>
      </c>
      <c r="BW341">
        <v>0</v>
      </c>
      <c r="BX341">
        <v>0</v>
      </c>
      <c r="BY341">
        <v>0</v>
      </c>
      <c r="BZ341">
        <v>0</v>
      </c>
      <c r="CA341">
        <v>-4</v>
      </c>
      <c r="CB341">
        <v>0</v>
      </c>
      <c r="CC341">
        <v>0</v>
      </c>
      <c r="CD341">
        <v>0</v>
      </c>
      <c r="CE341">
        <v>0</v>
      </c>
      <c r="CF341">
        <v>0</v>
      </c>
      <c r="CG341">
        <v>6807</v>
      </c>
      <c r="CH341">
        <v>0</v>
      </c>
      <c r="CI341">
        <v>5510</v>
      </c>
      <c r="CJ341">
        <v>1037</v>
      </c>
      <c r="CK341">
        <v>1802</v>
      </c>
    </row>
    <row r="342" spans="1:89" x14ac:dyDescent="0.35">
      <c r="A342" t="s">
        <v>323</v>
      </c>
      <c r="B342">
        <f t="shared" si="105"/>
        <v>2408</v>
      </c>
      <c r="C342">
        <f t="shared" si="106"/>
        <v>24141</v>
      </c>
      <c r="D342">
        <f t="shared" si="107"/>
        <v>207377</v>
      </c>
      <c r="E342">
        <f t="shared" si="108"/>
        <v>1619</v>
      </c>
      <c r="F342">
        <f t="shared" si="109"/>
        <v>2375</v>
      </c>
      <c r="G342">
        <f t="shared" si="110"/>
        <v>3259</v>
      </c>
      <c r="H342">
        <f t="shared" si="111"/>
        <v>0</v>
      </c>
      <c r="I342">
        <f t="shared" si="112"/>
        <v>10596</v>
      </c>
      <c r="J342">
        <f t="shared" si="113"/>
        <v>0</v>
      </c>
      <c r="K342">
        <f t="shared" si="114"/>
        <v>22192</v>
      </c>
      <c r="L342">
        <f t="shared" si="115"/>
        <v>-4199</v>
      </c>
      <c r="M342">
        <f t="shared" si="116"/>
        <v>2629</v>
      </c>
      <c r="N342">
        <f t="shared" si="117"/>
        <v>81101</v>
      </c>
      <c r="O342">
        <f t="shared" si="118"/>
        <v>17863</v>
      </c>
      <c r="P342">
        <f t="shared" si="119"/>
        <v>136492</v>
      </c>
      <c r="Q342">
        <f t="shared" si="120"/>
        <v>0</v>
      </c>
      <c r="R342">
        <f t="shared" si="121"/>
        <v>11000</v>
      </c>
      <c r="S342">
        <f t="shared" si="122"/>
        <v>9129</v>
      </c>
      <c r="T342">
        <f t="shared" si="123"/>
        <v>16808</v>
      </c>
      <c r="U342">
        <f t="shared" si="124"/>
        <v>147173</v>
      </c>
      <c r="V342">
        <f t="shared" si="125"/>
        <v>233926</v>
      </c>
      <c r="Z342" s="23">
        <v>45018</v>
      </c>
      <c r="AB342">
        <v>0</v>
      </c>
      <c r="AC342">
        <v>2312</v>
      </c>
      <c r="AD342">
        <v>96</v>
      </c>
      <c r="AE342">
        <v>24141</v>
      </c>
      <c r="AF342">
        <v>0</v>
      </c>
      <c r="AG342">
        <v>69896</v>
      </c>
      <c r="AH342">
        <v>120963</v>
      </c>
      <c r="AI342">
        <v>731</v>
      </c>
      <c r="AJ342">
        <v>3511</v>
      </c>
      <c r="AK342">
        <v>12276</v>
      </c>
      <c r="AL342">
        <v>1619</v>
      </c>
      <c r="AM342">
        <v>0</v>
      </c>
      <c r="AN342">
        <v>0</v>
      </c>
      <c r="AO342">
        <v>2375</v>
      </c>
      <c r="AP342">
        <v>0</v>
      </c>
      <c r="AQ342">
        <v>0</v>
      </c>
      <c r="AR342">
        <v>2394</v>
      </c>
      <c r="AS342">
        <v>865</v>
      </c>
      <c r="AT342">
        <v>0</v>
      </c>
      <c r="AU342">
        <v>0</v>
      </c>
      <c r="AV342">
        <v>0</v>
      </c>
      <c r="AW342">
        <v>0</v>
      </c>
      <c r="AX342">
        <v>10596</v>
      </c>
      <c r="AY342">
        <v>0</v>
      </c>
      <c r="AZ342">
        <v>0</v>
      </c>
      <c r="BA342">
        <v>16016</v>
      </c>
      <c r="BB342">
        <v>0</v>
      </c>
      <c r="BC342">
        <v>0</v>
      </c>
      <c r="BD342">
        <v>0</v>
      </c>
      <c r="BE342">
        <v>2351</v>
      </c>
      <c r="BF342">
        <v>3825</v>
      </c>
      <c r="BG342">
        <v>0</v>
      </c>
      <c r="BH342">
        <v>0</v>
      </c>
      <c r="BI342">
        <v>0</v>
      </c>
      <c r="BJ342">
        <v>-4199</v>
      </c>
      <c r="BK342">
        <v>0</v>
      </c>
      <c r="BL342">
        <v>54</v>
      </c>
      <c r="BM342">
        <v>247</v>
      </c>
      <c r="BN342">
        <v>2328</v>
      </c>
      <c r="BO342">
        <v>25561</v>
      </c>
      <c r="BP342">
        <v>48593</v>
      </c>
      <c r="BQ342">
        <v>6947</v>
      </c>
      <c r="BR342">
        <v>17863</v>
      </c>
      <c r="BS342">
        <v>0</v>
      </c>
      <c r="BT342">
        <v>23365</v>
      </c>
      <c r="BU342">
        <v>113127</v>
      </c>
      <c r="BV342">
        <v>0</v>
      </c>
      <c r="BW342">
        <v>0</v>
      </c>
      <c r="BX342">
        <v>0</v>
      </c>
      <c r="BY342">
        <v>0</v>
      </c>
      <c r="BZ342">
        <v>0</v>
      </c>
      <c r="CA342">
        <v>0</v>
      </c>
      <c r="CB342">
        <v>0</v>
      </c>
      <c r="CC342">
        <v>0</v>
      </c>
      <c r="CD342">
        <v>0</v>
      </c>
      <c r="CE342">
        <v>11000</v>
      </c>
      <c r="CF342">
        <v>0</v>
      </c>
      <c r="CG342">
        <v>9129</v>
      </c>
      <c r="CH342">
        <v>0</v>
      </c>
      <c r="CI342">
        <v>7585</v>
      </c>
      <c r="CJ342">
        <v>76</v>
      </c>
      <c r="CK342">
        <v>9147</v>
      </c>
    </row>
    <row r="343" spans="1:89" x14ac:dyDescent="0.35">
      <c r="A343" t="s">
        <v>324</v>
      </c>
      <c r="B343">
        <f t="shared" si="105"/>
        <v>4321</v>
      </c>
      <c r="C343">
        <f t="shared" si="106"/>
        <v>61052</v>
      </c>
      <c r="D343">
        <f t="shared" si="107"/>
        <v>386959</v>
      </c>
      <c r="E343">
        <f t="shared" si="108"/>
        <v>982</v>
      </c>
      <c r="F343">
        <f t="shared" si="109"/>
        <v>12523</v>
      </c>
      <c r="G343">
        <f t="shared" si="110"/>
        <v>4128</v>
      </c>
      <c r="H343">
        <f t="shared" si="111"/>
        <v>0</v>
      </c>
      <c r="I343">
        <f t="shared" si="112"/>
        <v>47563</v>
      </c>
      <c r="J343">
        <f t="shared" si="113"/>
        <v>-1444</v>
      </c>
      <c r="K343">
        <f t="shared" si="114"/>
        <v>49743</v>
      </c>
      <c r="L343">
        <f t="shared" si="115"/>
        <v>102544</v>
      </c>
      <c r="M343">
        <f t="shared" si="116"/>
        <v>39046</v>
      </c>
      <c r="N343">
        <f t="shared" si="117"/>
        <v>299542</v>
      </c>
      <c r="O343">
        <f t="shared" si="118"/>
        <v>14614</v>
      </c>
      <c r="P343">
        <f t="shared" si="119"/>
        <v>271732</v>
      </c>
      <c r="Q343">
        <f t="shared" si="120"/>
        <v>0</v>
      </c>
      <c r="R343">
        <f t="shared" si="121"/>
        <v>0</v>
      </c>
      <c r="S343">
        <f t="shared" si="122"/>
        <v>38525</v>
      </c>
      <c r="T343">
        <f t="shared" si="123"/>
        <v>83003</v>
      </c>
      <c r="U343">
        <f t="shared" si="124"/>
        <v>185276</v>
      </c>
      <c r="V343">
        <f t="shared" si="125"/>
        <v>452332</v>
      </c>
      <c r="Z343" s="23">
        <v>132411</v>
      </c>
      <c r="AB343">
        <v>0</v>
      </c>
      <c r="AC343">
        <v>1186</v>
      </c>
      <c r="AD343">
        <v>3135</v>
      </c>
      <c r="AE343">
        <v>61052</v>
      </c>
      <c r="AF343">
        <v>286</v>
      </c>
      <c r="AG343">
        <v>243924</v>
      </c>
      <c r="AH343">
        <v>84614</v>
      </c>
      <c r="AI343">
        <v>419</v>
      </c>
      <c r="AJ343">
        <v>31263</v>
      </c>
      <c r="AK343">
        <v>26453</v>
      </c>
      <c r="AL343">
        <v>982</v>
      </c>
      <c r="AM343">
        <v>0</v>
      </c>
      <c r="AN343">
        <v>0</v>
      </c>
      <c r="AO343">
        <v>9137</v>
      </c>
      <c r="AP343">
        <v>3386</v>
      </c>
      <c r="AQ343">
        <v>0</v>
      </c>
      <c r="AR343">
        <v>0</v>
      </c>
      <c r="AS343">
        <v>4128</v>
      </c>
      <c r="AT343">
        <v>0</v>
      </c>
      <c r="AU343">
        <v>0</v>
      </c>
      <c r="AV343">
        <v>0</v>
      </c>
      <c r="AW343">
        <v>17</v>
      </c>
      <c r="AX343">
        <v>47563</v>
      </c>
      <c r="AY343">
        <v>331</v>
      </c>
      <c r="AZ343">
        <v>-1792</v>
      </c>
      <c r="BA343">
        <v>34083</v>
      </c>
      <c r="BB343">
        <v>0</v>
      </c>
      <c r="BC343">
        <v>0</v>
      </c>
      <c r="BD343">
        <v>0</v>
      </c>
      <c r="BE343">
        <v>0</v>
      </c>
      <c r="BF343">
        <v>15660</v>
      </c>
      <c r="BG343">
        <v>102363</v>
      </c>
      <c r="BH343">
        <v>0</v>
      </c>
      <c r="BI343">
        <v>0</v>
      </c>
      <c r="BJ343">
        <v>181</v>
      </c>
      <c r="BK343">
        <v>314</v>
      </c>
      <c r="BL343">
        <v>11797</v>
      </c>
      <c r="BM343">
        <v>6439</v>
      </c>
      <c r="BN343">
        <v>20496</v>
      </c>
      <c r="BO343">
        <v>81273</v>
      </c>
      <c r="BP343">
        <v>202912</v>
      </c>
      <c r="BQ343">
        <v>15357</v>
      </c>
      <c r="BR343">
        <v>14614</v>
      </c>
      <c r="BS343">
        <v>26000</v>
      </c>
      <c r="BT343">
        <v>0</v>
      </c>
      <c r="BU343">
        <v>188415</v>
      </c>
      <c r="BV343">
        <v>0</v>
      </c>
      <c r="BW343">
        <v>35000</v>
      </c>
      <c r="BX343">
        <v>2317</v>
      </c>
      <c r="BY343">
        <v>20000</v>
      </c>
      <c r="BZ343">
        <v>0</v>
      </c>
      <c r="CA343">
        <v>0</v>
      </c>
      <c r="CB343">
        <v>0</v>
      </c>
      <c r="CC343">
        <v>0</v>
      </c>
      <c r="CD343">
        <v>0</v>
      </c>
      <c r="CE343">
        <v>0</v>
      </c>
      <c r="CF343">
        <v>0</v>
      </c>
      <c r="CG343">
        <v>38525</v>
      </c>
      <c r="CH343">
        <v>51</v>
      </c>
      <c r="CI343">
        <v>38137</v>
      </c>
      <c r="CJ343">
        <v>13412</v>
      </c>
      <c r="CK343">
        <v>31403</v>
      </c>
    </row>
    <row r="344" spans="1:89" x14ac:dyDescent="0.35">
      <c r="A344" t="s">
        <v>325</v>
      </c>
      <c r="B344">
        <f t="shared" ref="B344:T344" si="126">SUM(B2:B343)</f>
        <v>1201314</v>
      </c>
      <c r="C344">
        <f t="shared" si="126"/>
        <v>15800113</v>
      </c>
      <c r="D344">
        <f t="shared" si="126"/>
        <v>53904030</v>
      </c>
      <c r="E344">
        <f t="shared" si="126"/>
        <v>2226502</v>
      </c>
      <c r="F344">
        <f t="shared" si="126"/>
        <v>2434676</v>
      </c>
      <c r="G344">
        <f t="shared" si="126"/>
        <v>2164562</v>
      </c>
      <c r="H344">
        <f t="shared" si="126"/>
        <v>622715</v>
      </c>
      <c r="I344">
        <f t="shared" si="126"/>
        <v>3701729</v>
      </c>
      <c r="J344">
        <f t="shared" si="126"/>
        <v>326240</v>
      </c>
      <c r="K344">
        <f t="shared" si="126"/>
        <v>9182101</v>
      </c>
      <c r="L344">
        <f t="shared" si="126"/>
        <v>3250331</v>
      </c>
      <c r="M344">
        <f t="shared" si="126"/>
        <v>4866416</v>
      </c>
      <c r="N344">
        <f t="shared" si="126"/>
        <v>39656919</v>
      </c>
      <c r="O344">
        <f t="shared" si="126"/>
        <v>7018353</v>
      </c>
      <c r="P344">
        <f t="shared" si="126"/>
        <v>38838785</v>
      </c>
      <c r="Q344">
        <f t="shared" si="126"/>
        <v>268585</v>
      </c>
      <c r="R344">
        <f t="shared" si="126"/>
        <v>1465526</v>
      </c>
      <c r="S344">
        <f t="shared" si="126"/>
        <v>4165284</v>
      </c>
      <c r="T344">
        <f t="shared" si="126"/>
        <v>8267122</v>
      </c>
      <c r="U344">
        <f t="shared" si="124"/>
        <v>30484501</v>
      </c>
      <c r="V344">
        <f>SUM(B344:D344)</f>
        <v>70905457</v>
      </c>
      <c r="Z344" s="23">
        <f>SUM(Z2:Z343)</f>
        <v>17811291</v>
      </c>
    </row>
  </sheetData>
  <sheetProtection algorithmName="SHA-512" hashValue="Z1AuwDzEqGh5IMR4KJLD1pb+hfpduAo1bJDRsc4o2YbmTbCha+9TFj9h1JbFsGFttNjfh3lb52ZBUCkQPZLxFw==" saltValue="05eX5Cc5Z4OflBXdh+xOrQ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85D02CA-340D-4DEE-B43C-0665A5EFE17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7</vt:i4>
      </vt:variant>
    </vt:vector>
  </HeadingPairs>
  <TitlesOfParts>
    <vt:vector size="7" baseType="lpstr">
      <vt:lpstr>Monitor</vt:lpstr>
      <vt:lpstr>Balans</vt:lpstr>
      <vt:lpstr>Signaalwaarden</vt:lpstr>
      <vt:lpstr>Definities</vt:lpstr>
      <vt:lpstr>Kengetallen FCI</vt:lpstr>
      <vt:lpstr>Balans 2023</vt:lpstr>
      <vt:lpstr>Balans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van der Lei</dc:creator>
  <cp:lastModifiedBy>Jan van der Lei</cp:lastModifiedBy>
  <dcterms:created xsi:type="dcterms:W3CDTF">2020-01-31T07:13:04Z</dcterms:created>
  <dcterms:modified xsi:type="dcterms:W3CDTF">2024-12-03T11:42:36Z</dcterms:modified>
</cp:coreProperties>
</file>