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vng-my.sharepoint.com/personal/marlies_vanrandwijk_vng_nl/Documents/Bureaublad/"/>
    </mc:Choice>
  </mc:AlternateContent>
  <xr:revisionPtr revIDLastSave="0" documentId="13_ncr:1_{E7E14895-98A1-47EE-A744-345B764C97A4}" xr6:coauthVersionLast="47" xr6:coauthVersionMax="47" xr10:uidLastSave="{00000000-0000-0000-0000-000000000000}"/>
  <workbookProtection workbookAlgorithmName="SHA-512" workbookHashValue="7FsEWqX8A6uFE4gs8EpVfpPgK5s0ZaW5LBuygbFQWR0gI9hKCAtWckViyiDzTrPU1ZJNxYu3Cm/6j790URc8DA==" workbookSaltValue="58cmlXJ8WTv+3mBvQkuwYA==" workbookSpinCount="100000" lockStructure="1"/>
  <bookViews>
    <workbookView xWindow="0" yWindow="1050" windowWidth="21600" windowHeight="8720" xr2:uid="{BBB1A5A6-539C-4E87-8C43-C4F4D8D66AEA}"/>
  </bookViews>
  <sheets>
    <sheet name="Monitor" sheetId="2" r:id="rId1"/>
    <sheet name="Signaalwaarden" sheetId="3" r:id="rId2"/>
    <sheet name="Definities" sheetId="4" r:id="rId3"/>
    <sheet name="Kengetallen FCI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46" i="1" l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Z346" i="1" l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AN351" i="1" l="1"/>
  <c r="AP346" i="1"/>
  <c r="AP345" i="1"/>
  <c r="AP344" i="1"/>
  <c r="AP343" i="1"/>
  <c r="AP342" i="1"/>
  <c r="AP341" i="1"/>
  <c r="AP340" i="1"/>
  <c r="AP339" i="1"/>
  <c r="AP338" i="1"/>
  <c r="AP337" i="1"/>
  <c r="AP336" i="1"/>
  <c r="AP335" i="1"/>
  <c r="AP334" i="1"/>
  <c r="AP333" i="1"/>
  <c r="AP332" i="1"/>
  <c r="AP331" i="1"/>
  <c r="AP330" i="1"/>
  <c r="AP329" i="1"/>
  <c r="AP328" i="1"/>
  <c r="AP327" i="1"/>
  <c r="AP326" i="1"/>
  <c r="AP325" i="1"/>
  <c r="AP324" i="1"/>
  <c r="AP323" i="1"/>
  <c r="AP322" i="1"/>
  <c r="AP321" i="1"/>
  <c r="AP320" i="1"/>
  <c r="AP319" i="1"/>
  <c r="AP318" i="1"/>
  <c r="AP317" i="1"/>
  <c r="AP316" i="1"/>
  <c r="AP315" i="1"/>
  <c r="AP314" i="1"/>
  <c r="AP313" i="1"/>
  <c r="AP312" i="1"/>
  <c r="AP311" i="1"/>
  <c r="AP310" i="1"/>
  <c r="AP309" i="1"/>
  <c r="AP308" i="1"/>
  <c r="AP307" i="1"/>
  <c r="AP306" i="1"/>
  <c r="AP305" i="1"/>
  <c r="AP304" i="1"/>
  <c r="AP303" i="1"/>
  <c r="AP302" i="1"/>
  <c r="AP301" i="1"/>
  <c r="AP300" i="1"/>
  <c r="AP299" i="1"/>
  <c r="AP298" i="1"/>
  <c r="AP297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P2" i="1"/>
  <c r="AO2" i="1"/>
  <c r="AN356" i="1"/>
  <c r="AN355" i="1"/>
  <c r="AN354" i="1"/>
  <c r="AN353" i="1"/>
  <c r="AN352" i="1"/>
  <c r="AL351" i="1"/>
  <c r="AK351" i="1"/>
  <c r="AJ351" i="1"/>
  <c r="AH351" i="1" s="1"/>
  <c r="AI351" i="1"/>
  <c r="AH356" i="1"/>
  <c r="AH355" i="1"/>
  <c r="AH354" i="1"/>
  <c r="AH353" i="1"/>
  <c r="AH352" i="1"/>
  <c r="AF356" i="1"/>
  <c r="AF355" i="1"/>
  <c r="AF354" i="1"/>
  <c r="AF353" i="1"/>
  <c r="AF352" i="1"/>
  <c r="AF351" i="1"/>
  <c r="AD356" i="1"/>
  <c r="AD355" i="1"/>
  <c r="AD354" i="1"/>
  <c r="AD353" i="1"/>
  <c r="AD352" i="1"/>
  <c r="AD351" i="1"/>
  <c r="Y356" i="1"/>
  <c r="Y355" i="1"/>
  <c r="Y354" i="1"/>
  <c r="Y353" i="1"/>
  <c r="Y352" i="1"/>
  <c r="Y351" i="1"/>
  <c r="U356" i="1" l="1"/>
  <c r="U355" i="1"/>
  <c r="U354" i="1"/>
  <c r="U353" i="1"/>
  <c r="U352" i="1"/>
  <c r="E10" i="2" s="1"/>
  <c r="U351" i="1"/>
  <c r="S356" i="1"/>
  <c r="S355" i="1"/>
  <c r="S354" i="1"/>
  <c r="S353" i="1"/>
  <c r="S352" i="1"/>
  <c r="S351" i="1"/>
  <c r="Q356" i="1"/>
  <c r="Q355" i="1"/>
  <c r="Q354" i="1"/>
  <c r="Q353" i="1"/>
  <c r="Q352" i="1"/>
  <c r="Q351" i="1"/>
  <c r="J356" i="1"/>
  <c r="J355" i="1"/>
  <c r="J354" i="1"/>
  <c r="J353" i="1"/>
  <c r="J352" i="1"/>
  <c r="J351" i="1"/>
  <c r="G356" i="1"/>
  <c r="G355" i="1"/>
  <c r="G354" i="1"/>
  <c r="G353" i="1"/>
  <c r="G352" i="1"/>
  <c r="G351" i="1"/>
  <c r="D356" i="1"/>
  <c r="D355" i="1"/>
  <c r="D354" i="1"/>
  <c r="D353" i="1"/>
  <c r="D352" i="1"/>
  <c r="D351" i="1"/>
  <c r="B356" i="1"/>
  <c r="B355" i="1"/>
  <c r="B354" i="1"/>
  <c r="B353" i="1"/>
  <c r="B352" i="1"/>
  <c r="B351" i="1"/>
  <c r="F19" i="2"/>
  <c r="F18" i="2"/>
  <c r="F16" i="2"/>
  <c r="F15" i="2"/>
  <c r="F13" i="2"/>
  <c r="F12" i="2"/>
  <c r="F10" i="2"/>
  <c r="F8" i="2"/>
  <c r="F7" i="2"/>
  <c r="F6" i="2"/>
  <c r="C19" i="2"/>
  <c r="C7" i="2"/>
  <c r="E18" i="2"/>
  <c r="C15" i="2"/>
  <c r="C16" i="2"/>
  <c r="C18" i="2"/>
  <c r="D18" i="2" s="1"/>
  <c r="C13" i="2"/>
  <c r="C12" i="2"/>
  <c r="C10" i="2"/>
  <c r="K4" i="2"/>
  <c r="C8" i="2"/>
  <c r="C6" i="2"/>
  <c r="H12" i="2" l="1"/>
  <c r="H10" i="2"/>
  <c r="AP351" i="1"/>
  <c r="AL352" i="1" l="1"/>
  <c r="H16" i="2" s="1"/>
  <c r="AO351" i="1" l="1"/>
  <c r="G18" i="2" s="1"/>
  <c r="H18" i="2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2" i="1"/>
  <c r="AE323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2" i="1"/>
  <c r="C323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T2" i="1" l="1"/>
  <c r="V2" i="1"/>
  <c r="AA2" i="1"/>
  <c r="AG2" i="1"/>
  <c r="T3" i="1"/>
  <c r="V3" i="1"/>
  <c r="AA3" i="1"/>
  <c r="AG3" i="1"/>
  <c r="T4" i="1"/>
  <c r="V4" i="1"/>
  <c r="AA4" i="1"/>
  <c r="AG4" i="1"/>
  <c r="T5" i="1"/>
  <c r="V5" i="1"/>
  <c r="AA5" i="1"/>
  <c r="AG5" i="1"/>
  <c r="T6" i="1"/>
  <c r="V6" i="1"/>
  <c r="AA6" i="1"/>
  <c r="AG6" i="1"/>
  <c r="T7" i="1"/>
  <c r="V7" i="1"/>
  <c r="AA7" i="1"/>
  <c r="AG7" i="1"/>
  <c r="T8" i="1"/>
  <c r="V8" i="1"/>
  <c r="AA8" i="1"/>
  <c r="AG8" i="1"/>
  <c r="T9" i="1"/>
  <c r="V9" i="1"/>
  <c r="AA9" i="1"/>
  <c r="AG9" i="1"/>
  <c r="T10" i="1"/>
  <c r="V10" i="1"/>
  <c r="AA10" i="1"/>
  <c r="AG10" i="1"/>
  <c r="T11" i="1"/>
  <c r="V11" i="1"/>
  <c r="AA11" i="1"/>
  <c r="AG11" i="1"/>
  <c r="T12" i="1"/>
  <c r="V12" i="1"/>
  <c r="AA12" i="1"/>
  <c r="AG12" i="1"/>
  <c r="T13" i="1"/>
  <c r="V13" i="1"/>
  <c r="AA13" i="1"/>
  <c r="AG13" i="1"/>
  <c r="T14" i="1"/>
  <c r="V14" i="1"/>
  <c r="AA14" i="1"/>
  <c r="AG14" i="1"/>
  <c r="T15" i="1"/>
  <c r="V15" i="1"/>
  <c r="AA15" i="1"/>
  <c r="AG15" i="1"/>
  <c r="T16" i="1"/>
  <c r="V16" i="1"/>
  <c r="AA16" i="1"/>
  <c r="AG16" i="1"/>
  <c r="T17" i="1"/>
  <c r="V17" i="1"/>
  <c r="AA17" i="1"/>
  <c r="AG17" i="1"/>
  <c r="T18" i="1"/>
  <c r="V18" i="1"/>
  <c r="AA18" i="1"/>
  <c r="AG18" i="1"/>
  <c r="T19" i="1"/>
  <c r="V19" i="1"/>
  <c r="AA19" i="1"/>
  <c r="AG19" i="1"/>
  <c r="T20" i="1"/>
  <c r="V20" i="1"/>
  <c r="AA20" i="1"/>
  <c r="AG20" i="1"/>
  <c r="T21" i="1"/>
  <c r="V21" i="1"/>
  <c r="AA21" i="1"/>
  <c r="AG21" i="1"/>
  <c r="T22" i="1"/>
  <c r="V22" i="1"/>
  <c r="AA22" i="1"/>
  <c r="AG22" i="1"/>
  <c r="T23" i="1"/>
  <c r="V23" i="1"/>
  <c r="AA23" i="1"/>
  <c r="AG23" i="1"/>
  <c r="T24" i="1"/>
  <c r="V24" i="1"/>
  <c r="AA24" i="1"/>
  <c r="AG24" i="1"/>
  <c r="T25" i="1"/>
  <c r="V25" i="1"/>
  <c r="AA25" i="1"/>
  <c r="AG25" i="1"/>
  <c r="T26" i="1"/>
  <c r="V26" i="1"/>
  <c r="AA26" i="1"/>
  <c r="AG26" i="1"/>
  <c r="T27" i="1"/>
  <c r="V27" i="1"/>
  <c r="AA27" i="1"/>
  <c r="AG27" i="1"/>
  <c r="T28" i="1"/>
  <c r="V28" i="1"/>
  <c r="AA28" i="1"/>
  <c r="AG28" i="1"/>
  <c r="T29" i="1"/>
  <c r="V29" i="1"/>
  <c r="AA29" i="1"/>
  <c r="AG29" i="1"/>
  <c r="T30" i="1"/>
  <c r="V30" i="1"/>
  <c r="AA30" i="1"/>
  <c r="AG30" i="1"/>
  <c r="T31" i="1"/>
  <c r="V31" i="1"/>
  <c r="AA31" i="1"/>
  <c r="AG31" i="1"/>
  <c r="T32" i="1"/>
  <c r="V32" i="1"/>
  <c r="AA32" i="1"/>
  <c r="AG32" i="1"/>
  <c r="T33" i="1"/>
  <c r="V33" i="1"/>
  <c r="AA33" i="1"/>
  <c r="AG33" i="1"/>
  <c r="T34" i="1"/>
  <c r="V34" i="1"/>
  <c r="AA34" i="1"/>
  <c r="AG34" i="1"/>
  <c r="T35" i="1"/>
  <c r="V35" i="1"/>
  <c r="AA35" i="1"/>
  <c r="AG35" i="1"/>
  <c r="T36" i="1"/>
  <c r="V36" i="1"/>
  <c r="AA36" i="1"/>
  <c r="AG36" i="1"/>
  <c r="T37" i="1"/>
  <c r="V37" i="1"/>
  <c r="AA37" i="1"/>
  <c r="AG37" i="1"/>
  <c r="T38" i="1"/>
  <c r="V38" i="1"/>
  <c r="AA38" i="1"/>
  <c r="AG38" i="1"/>
  <c r="T39" i="1"/>
  <c r="V39" i="1"/>
  <c r="AA39" i="1"/>
  <c r="AG39" i="1"/>
  <c r="T40" i="1"/>
  <c r="V40" i="1"/>
  <c r="AA40" i="1"/>
  <c r="AG40" i="1"/>
  <c r="T41" i="1"/>
  <c r="V41" i="1"/>
  <c r="AA41" i="1"/>
  <c r="AG41" i="1"/>
  <c r="T42" i="1"/>
  <c r="V42" i="1"/>
  <c r="AA42" i="1"/>
  <c r="AG42" i="1"/>
  <c r="T43" i="1"/>
  <c r="V43" i="1"/>
  <c r="AA43" i="1"/>
  <c r="AG43" i="1"/>
  <c r="T44" i="1"/>
  <c r="V44" i="1"/>
  <c r="AA44" i="1"/>
  <c r="AG44" i="1"/>
  <c r="T45" i="1"/>
  <c r="V45" i="1"/>
  <c r="AA45" i="1"/>
  <c r="AG45" i="1"/>
  <c r="T46" i="1"/>
  <c r="V46" i="1"/>
  <c r="AA46" i="1"/>
  <c r="AG46" i="1"/>
  <c r="T47" i="1"/>
  <c r="V47" i="1"/>
  <c r="AA47" i="1"/>
  <c r="AG47" i="1"/>
  <c r="T48" i="1"/>
  <c r="V48" i="1"/>
  <c r="AA48" i="1"/>
  <c r="AG48" i="1"/>
  <c r="T49" i="1"/>
  <c r="V49" i="1"/>
  <c r="AA49" i="1"/>
  <c r="AG49" i="1"/>
  <c r="T50" i="1"/>
  <c r="V50" i="1"/>
  <c r="AA50" i="1"/>
  <c r="AG50" i="1"/>
  <c r="T51" i="1"/>
  <c r="V51" i="1"/>
  <c r="AA51" i="1"/>
  <c r="AG51" i="1"/>
  <c r="T52" i="1"/>
  <c r="V52" i="1"/>
  <c r="AA52" i="1"/>
  <c r="AG52" i="1"/>
  <c r="T53" i="1"/>
  <c r="V53" i="1"/>
  <c r="AA53" i="1"/>
  <c r="AG53" i="1"/>
  <c r="T54" i="1"/>
  <c r="V54" i="1"/>
  <c r="AA54" i="1"/>
  <c r="AG54" i="1"/>
  <c r="T55" i="1"/>
  <c r="V55" i="1"/>
  <c r="AA55" i="1"/>
  <c r="AG55" i="1"/>
  <c r="T56" i="1"/>
  <c r="V56" i="1"/>
  <c r="AA56" i="1"/>
  <c r="AG56" i="1"/>
  <c r="T57" i="1"/>
  <c r="V57" i="1"/>
  <c r="AA57" i="1"/>
  <c r="AG57" i="1"/>
  <c r="T58" i="1"/>
  <c r="V58" i="1"/>
  <c r="AA58" i="1"/>
  <c r="AG58" i="1"/>
  <c r="T59" i="1"/>
  <c r="V59" i="1"/>
  <c r="AA59" i="1"/>
  <c r="AG59" i="1"/>
  <c r="T60" i="1"/>
  <c r="V60" i="1"/>
  <c r="AA60" i="1"/>
  <c r="AG60" i="1"/>
  <c r="T61" i="1"/>
  <c r="V61" i="1"/>
  <c r="AA61" i="1"/>
  <c r="AG61" i="1"/>
  <c r="T62" i="1"/>
  <c r="V62" i="1"/>
  <c r="AA62" i="1"/>
  <c r="AG62" i="1"/>
  <c r="T63" i="1"/>
  <c r="V63" i="1"/>
  <c r="AA63" i="1"/>
  <c r="AG63" i="1"/>
  <c r="T64" i="1"/>
  <c r="V64" i="1"/>
  <c r="AA64" i="1"/>
  <c r="AG64" i="1"/>
  <c r="T65" i="1"/>
  <c r="V65" i="1"/>
  <c r="AA65" i="1"/>
  <c r="AG65" i="1"/>
  <c r="T66" i="1"/>
  <c r="V66" i="1"/>
  <c r="AA66" i="1"/>
  <c r="AG66" i="1"/>
  <c r="T67" i="1"/>
  <c r="V67" i="1"/>
  <c r="AA67" i="1"/>
  <c r="AG67" i="1"/>
  <c r="T68" i="1"/>
  <c r="V68" i="1"/>
  <c r="AA68" i="1"/>
  <c r="AG68" i="1"/>
  <c r="T69" i="1"/>
  <c r="V69" i="1"/>
  <c r="AA69" i="1"/>
  <c r="AG69" i="1"/>
  <c r="T70" i="1"/>
  <c r="V70" i="1"/>
  <c r="AA70" i="1"/>
  <c r="AG70" i="1"/>
  <c r="T71" i="1"/>
  <c r="V71" i="1"/>
  <c r="AA71" i="1"/>
  <c r="AG71" i="1"/>
  <c r="T72" i="1"/>
  <c r="V72" i="1"/>
  <c r="AA72" i="1"/>
  <c r="AG72" i="1"/>
  <c r="T73" i="1"/>
  <c r="V73" i="1"/>
  <c r="AA73" i="1"/>
  <c r="AG73" i="1"/>
  <c r="T74" i="1"/>
  <c r="V74" i="1"/>
  <c r="AA74" i="1"/>
  <c r="AG74" i="1"/>
  <c r="T75" i="1"/>
  <c r="V75" i="1"/>
  <c r="AA75" i="1"/>
  <c r="AG75" i="1"/>
  <c r="T76" i="1"/>
  <c r="V76" i="1"/>
  <c r="AA76" i="1"/>
  <c r="AG76" i="1"/>
  <c r="T77" i="1"/>
  <c r="V77" i="1"/>
  <c r="AA77" i="1"/>
  <c r="AG77" i="1"/>
  <c r="T78" i="1"/>
  <c r="V78" i="1"/>
  <c r="AA78" i="1"/>
  <c r="AG78" i="1"/>
  <c r="T79" i="1"/>
  <c r="V79" i="1"/>
  <c r="AA79" i="1"/>
  <c r="AG79" i="1"/>
  <c r="T80" i="1"/>
  <c r="V80" i="1"/>
  <c r="AA80" i="1"/>
  <c r="AG80" i="1"/>
  <c r="T81" i="1"/>
  <c r="V81" i="1"/>
  <c r="AA81" i="1"/>
  <c r="AG81" i="1"/>
  <c r="T82" i="1"/>
  <c r="V82" i="1"/>
  <c r="AA82" i="1"/>
  <c r="AG82" i="1"/>
  <c r="T83" i="1"/>
  <c r="V83" i="1"/>
  <c r="AA83" i="1"/>
  <c r="AG83" i="1"/>
  <c r="T84" i="1"/>
  <c r="V84" i="1"/>
  <c r="AA84" i="1"/>
  <c r="AG84" i="1"/>
  <c r="T85" i="1"/>
  <c r="V85" i="1"/>
  <c r="AA85" i="1"/>
  <c r="AG85" i="1"/>
  <c r="T86" i="1"/>
  <c r="V86" i="1"/>
  <c r="AA86" i="1"/>
  <c r="AG86" i="1"/>
  <c r="T87" i="1"/>
  <c r="V87" i="1"/>
  <c r="AA87" i="1"/>
  <c r="AG87" i="1"/>
  <c r="T88" i="1"/>
  <c r="V88" i="1"/>
  <c r="AA88" i="1"/>
  <c r="AG88" i="1"/>
  <c r="T89" i="1"/>
  <c r="V89" i="1"/>
  <c r="AA89" i="1"/>
  <c r="AG89" i="1"/>
  <c r="T90" i="1"/>
  <c r="V90" i="1"/>
  <c r="AA90" i="1"/>
  <c r="AG90" i="1"/>
  <c r="T91" i="1"/>
  <c r="V91" i="1"/>
  <c r="AA91" i="1"/>
  <c r="AG91" i="1"/>
  <c r="T92" i="1"/>
  <c r="V92" i="1"/>
  <c r="AA92" i="1"/>
  <c r="AG92" i="1"/>
  <c r="T93" i="1"/>
  <c r="V93" i="1"/>
  <c r="AA93" i="1"/>
  <c r="AG93" i="1"/>
  <c r="T94" i="1"/>
  <c r="V94" i="1"/>
  <c r="AA94" i="1"/>
  <c r="AG94" i="1"/>
  <c r="T95" i="1"/>
  <c r="V95" i="1"/>
  <c r="AA95" i="1"/>
  <c r="AG95" i="1"/>
  <c r="T96" i="1"/>
  <c r="V96" i="1"/>
  <c r="AA96" i="1"/>
  <c r="AG96" i="1"/>
  <c r="T97" i="1"/>
  <c r="V97" i="1"/>
  <c r="AA97" i="1"/>
  <c r="AG97" i="1"/>
  <c r="T98" i="1"/>
  <c r="V98" i="1"/>
  <c r="AA98" i="1"/>
  <c r="AG98" i="1"/>
  <c r="T99" i="1"/>
  <c r="V99" i="1"/>
  <c r="AA99" i="1"/>
  <c r="AG99" i="1"/>
  <c r="T100" i="1"/>
  <c r="V100" i="1"/>
  <c r="AA100" i="1"/>
  <c r="AG100" i="1"/>
  <c r="T101" i="1"/>
  <c r="V101" i="1"/>
  <c r="AA101" i="1"/>
  <c r="AG101" i="1"/>
  <c r="T102" i="1"/>
  <c r="V102" i="1"/>
  <c r="AA102" i="1"/>
  <c r="AG102" i="1"/>
  <c r="T103" i="1"/>
  <c r="V103" i="1"/>
  <c r="AA103" i="1"/>
  <c r="AG103" i="1"/>
  <c r="T104" i="1"/>
  <c r="V104" i="1"/>
  <c r="AA104" i="1"/>
  <c r="AG104" i="1"/>
  <c r="T105" i="1"/>
  <c r="V105" i="1"/>
  <c r="AA105" i="1"/>
  <c r="AG105" i="1"/>
  <c r="T106" i="1"/>
  <c r="V106" i="1"/>
  <c r="AA106" i="1"/>
  <c r="AG106" i="1"/>
  <c r="T107" i="1"/>
  <c r="V107" i="1"/>
  <c r="AA107" i="1"/>
  <c r="AG107" i="1"/>
  <c r="T108" i="1"/>
  <c r="V108" i="1"/>
  <c r="AA108" i="1"/>
  <c r="AG108" i="1"/>
  <c r="T109" i="1"/>
  <c r="V109" i="1"/>
  <c r="AA109" i="1"/>
  <c r="AG109" i="1"/>
  <c r="T110" i="1"/>
  <c r="V110" i="1"/>
  <c r="AA110" i="1"/>
  <c r="AG110" i="1"/>
  <c r="T111" i="1"/>
  <c r="V111" i="1"/>
  <c r="AA111" i="1"/>
  <c r="AG111" i="1"/>
  <c r="T112" i="1"/>
  <c r="V112" i="1"/>
  <c r="AA112" i="1"/>
  <c r="AG112" i="1"/>
  <c r="T113" i="1"/>
  <c r="V113" i="1"/>
  <c r="AA113" i="1"/>
  <c r="AG113" i="1"/>
  <c r="T114" i="1"/>
  <c r="V114" i="1"/>
  <c r="AA114" i="1"/>
  <c r="AG114" i="1"/>
  <c r="T115" i="1"/>
  <c r="V115" i="1"/>
  <c r="AA115" i="1"/>
  <c r="AG115" i="1"/>
  <c r="T116" i="1"/>
  <c r="V116" i="1"/>
  <c r="AA116" i="1"/>
  <c r="AG116" i="1"/>
  <c r="T117" i="1"/>
  <c r="V117" i="1"/>
  <c r="AA117" i="1"/>
  <c r="AG117" i="1"/>
  <c r="T118" i="1"/>
  <c r="V118" i="1"/>
  <c r="AA118" i="1"/>
  <c r="AG118" i="1"/>
  <c r="T119" i="1"/>
  <c r="V119" i="1"/>
  <c r="AA119" i="1"/>
  <c r="AG119" i="1"/>
  <c r="T120" i="1"/>
  <c r="V120" i="1"/>
  <c r="AA120" i="1"/>
  <c r="AG120" i="1"/>
  <c r="T121" i="1"/>
  <c r="V121" i="1"/>
  <c r="AA121" i="1"/>
  <c r="AG121" i="1"/>
  <c r="T122" i="1"/>
  <c r="V122" i="1"/>
  <c r="AA122" i="1"/>
  <c r="AG122" i="1"/>
  <c r="T123" i="1"/>
  <c r="V123" i="1"/>
  <c r="AA123" i="1"/>
  <c r="AG123" i="1"/>
  <c r="T124" i="1"/>
  <c r="V124" i="1"/>
  <c r="AA124" i="1"/>
  <c r="AG124" i="1"/>
  <c r="T125" i="1"/>
  <c r="V125" i="1"/>
  <c r="AA125" i="1"/>
  <c r="AG125" i="1"/>
  <c r="T126" i="1"/>
  <c r="V126" i="1"/>
  <c r="AA126" i="1"/>
  <c r="AG126" i="1"/>
  <c r="T127" i="1"/>
  <c r="V127" i="1"/>
  <c r="AA127" i="1"/>
  <c r="AG127" i="1"/>
  <c r="T128" i="1"/>
  <c r="V128" i="1"/>
  <c r="AA128" i="1"/>
  <c r="AG128" i="1"/>
  <c r="T129" i="1"/>
  <c r="V129" i="1"/>
  <c r="AA129" i="1"/>
  <c r="AG129" i="1"/>
  <c r="T130" i="1"/>
  <c r="V130" i="1"/>
  <c r="AA130" i="1"/>
  <c r="AG130" i="1"/>
  <c r="T131" i="1"/>
  <c r="V131" i="1"/>
  <c r="AA131" i="1"/>
  <c r="AG131" i="1"/>
  <c r="T132" i="1"/>
  <c r="V132" i="1"/>
  <c r="AA132" i="1"/>
  <c r="AG132" i="1"/>
  <c r="T133" i="1"/>
  <c r="V133" i="1"/>
  <c r="AA133" i="1"/>
  <c r="AG133" i="1"/>
  <c r="T134" i="1"/>
  <c r="V134" i="1"/>
  <c r="AA134" i="1"/>
  <c r="AG134" i="1"/>
  <c r="T135" i="1"/>
  <c r="V135" i="1"/>
  <c r="AA135" i="1"/>
  <c r="AG135" i="1"/>
  <c r="T136" i="1"/>
  <c r="V136" i="1"/>
  <c r="AA136" i="1"/>
  <c r="AG136" i="1"/>
  <c r="T137" i="1"/>
  <c r="V137" i="1"/>
  <c r="AA137" i="1"/>
  <c r="AG137" i="1"/>
  <c r="T138" i="1"/>
  <c r="V138" i="1"/>
  <c r="AA138" i="1"/>
  <c r="AG138" i="1"/>
  <c r="T139" i="1"/>
  <c r="V139" i="1"/>
  <c r="AA139" i="1"/>
  <c r="AG139" i="1"/>
  <c r="T140" i="1"/>
  <c r="V140" i="1"/>
  <c r="AA140" i="1"/>
  <c r="AG140" i="1"/>
  <c r="T141" i="1"/>
  <c r="V141" i="1"/>
  <c r="AA141" i="1"/>
  <c r="AG141" i="1"/>
  <c r="T142" i="1"/>
  <c r="V142" i="1"/>
  <c r="AA142" i="1"/>
  <c r="AG142" i="1"/>
  <c r="T143" i="1"/>
  <c r="V143" i="1"/>
  <c r="AA143" i="1"/>
  <c r="AG143" i="1"/>
  <c r="T144" i="1"/>
  <c r="V144" i="1"/>
  <c r="AA144" i="1"/>
  <c r="AG144" i="1"/>
  <c r="T145" i="1"/>
  <c r="V145" i="1"/>
  <c r="AA145" i="1"/>
  <c r="AG145" i="1"/>
  <c r="T146" i="1"/>
  <c r="V146" i="1"/>
  <c r="AA146" i="1"/>
  <c r="AG146" i="1"/>
  <c r="T147" i="1"/>
  <c r="V147" i="1"/>
  <c r="AA147" i="1"/>
  <c r="AG147" i="1"/>
  <c r="T148" i="1"/>
  <c r="V148" i="1"/>
  <c r="AA148" i="1"/>
  <c r="AG148" i="1"/>
  <c r="T149" i="1"/>
  <c r="V149" i="1"/>
  <c r="AA149" i="1"/>
  <c r="AG149" i="1"/>
  <c r="T150" i="1"/>
  <c r="V150" i="1"/>
  <c r="AA150" i="1"/>
  <c r="AG150" i="1"/>
  <c r="T151" i="1"/>
  <c r="V151" i="1"/>
  <c r="AA151" i="1"/>
  <c r="AG151" i="1"/>
  <c r="T152" i="1"/>
  <c r="V152" i="1"/>
  <c r="AA152" i="1"/>
  <c r="AG152" i="1"/>
  <c r="T153" i="1"/>
  <c r="V153" i="1"/>
  <c r="AA153" i="1"/>
  <c r="AG153" i="1"/>
  <c r="T154" i="1"/>
  <c r="V154" i="1"/>
  <c r="AA154" i="1"/>
  <c r="AG154" i="1"/>
  <c r="T155" i="1"/>
  <c r="V155" i="1"/>
  <c r="AA155" i="1"/>
  <c r="AG155" i="1"/>
  <c r="T156" i="1"/>
  <c r="V156" i="1"/>
  <c r="AA156" i="1"/>
  <c r="AG156" i="1"/>
  <c r="T157" i="1"/>
  <c r="V157" i="1"/>
  <c r="AA157" i="1"/>
  <c r="AG157" i="1"/>
  <c r="T158" i="1"/>
  <c r="V158" i="1"/>
  <c r="AA158" i="1"/>
  <c r="AG158" i="1"/>
  <c r="T159" i="1"/>
  <c r="V159" i="1"/>
  <c r="AA159" i="1"/>
  <c r="AG159" i="1"/>
  <c r="T160" i="1"/>
  <c r="V160" i="1"/>
  <c r="AA160" i="1"/>
  <c r="AG160" i="1"/>
  <c r="T161" i="1"/>
  <c r="V161" i="1"/>
  <c r="AA161" i="1"/>
  <c r="AG161" i="1"/>
  <c r="T162" i="1"/>
  <c r="V162" i="1"/>
  <c r="AA162" i="1"/>
  <c r="AG162" i="1"/>
  <c r="T163" i="1"/>
  <c r="V163" i="1"/>
  <c r="AA163" i="1"/>
  <c r="AG163" i="1"/>
  <c r="T164" i="1"/>
  <c r="V164" i="1"/>
  <c r="AA164" i="1"/>
  <c r="AG164" i="1"/>
  <c r="T165" i="1"/>
  <c r="V165" i="1"/>
  <c r="AA165" i="1"/>
  <c r="AG165" i="1"/>
  <c r="T166" i="1"/>
  <c r="V166" i="1"/>
  <c r="AA166" i="1"/>
  <c r="AG166" i="1"/>
  <c r="T167" i="1"/>
  <c r="V167" i="1"/>
  <c r="AA167" i="1"/>
  <c r="AG167" i="1"/>
  <c r="T168" i="1"/>
  <c r="V168" i="1"/>
  <c r="AA168" i="1"/>
  <c r="AG168" i="1"/>
  <c r="T169" i="1"/>
  <c r="V169" i="1"/>
  <c r="AA169" i="1"/>
  <c r="AG169" i="1"/>
  <c r="T170" i="1"/>
  <c r="V170" i="1"/>
  <c r="AA170" i="1"/>
  <c r="AG170" i="1"/>
  <c r="T171" i="1"/>
  <c r="V171" i="1"/>
  <c r="AA171" i="1"/>
  <c r="AG171" i="1"/>
  <c r="T172" i="1"/>
  <c r="V172" i="1"/>
  <c r="AA172" i="1"/>
  <c r="AG172" i="1"/>
  <c r="T173" i="1"/>
  <c r="V173" i="1"/>
  <c r="AA173" i="1"/>
  <c r="AG173" i="1"/>
  <c r="T174" i="1"/>
  <c r="V174" i="1"/>
  <c r="AA174" i="1"/>
  <c r="AG174" i="1"/>
  <c r="T175" i="1"/>
  <c r="V175" i="1"/>
  <c r="AA175" i="1"/>
  <c r="AG175" i="1"/>
  <c r="T176" i="1"/>
  <c r="V176" i="1"/>
  <c r="AA176" i="1"/>
  <c r="AG176" i="1"/>
  <c r="T177" i="1"/>
  <c r="V177" i="1"/>
  <c r="AA177" i="1"/>
  <c r="AG177" i="1"/>
  <c r="T178" i="1"/>
  <c r="V178" i="1"/>
  <c r="AA178" i="1"/>
  <c r="AG178" i="1"/>
  <c r="T179" i="1"/>
  <c r="V179" i="1"/>
  <c r="AA179" i="1"/>
  <c r="AG179" i="1"/>
  <c r="T180" i="1"/>
  <c r="V180" i="1"/>
  <c r="AA180" i="1"/>
  <c r="AG180" i="1"/>
  <c r="T181" i="1"/>
  <c r="V181" i="1"/>
  <c r="AA181" i="1"/>
  <c r="AG181" i="1"/>
  <c r="T182" i="1"/>
  <c r="V182" i="1"/>
  <c r="AA182" i="1"/>
  <c r="AG182" i="1"/>
  <c r="T183" i="1"/>
  <c r="V183" i="1"/>
  <c r="AA183" i="1"/>
  <c r="AG183" i="1"/>
  <c r="T184" i="1"/>
  <c r="V184" i="1"/>
  <c r="AA184" i="1"/>
  <c r="AG184" i="1"/>
  <c r="T185" i="1"/>
  <c r="V185" i="1"/>
  <c r="AA185" i="1"/>
  <c r="AG185" i="1"/>
  <c r="T186" i="1"/>
  <c r="V186" i="1"/>
  <c r="AA186" i="1"/>
  <c r="AG186" i="1"/>
  <c r="T187" i="1"/>
  <c r="V187" i="1"/>
  <c r="AA187" i="1"/>
  <c r="AG187" i="1"/>
  <c r="T188" i="1"/>
  <c r="V188" i="1"/>
  <c r="AA188" i="1"/>
  <c r="AG188" i="1"/>
  <c r="T189" i="1"/>
  <c r="V189" i="1"/>
  <c r="AA189" i="1"/>
  <c r="AG189" i="1"/>
  <c r="T190" i="1"/>
  <c r="V190" i="1"/>
  <c r="AA190" i="1"/>
  <c r="AG190" i="1"/>
  <c r="T191" i="1"/>
  <c r="V191" i="1"/>
  <c r="AA191" i="1"/>
  <c r="AG191" i="1"/>
  <c r="T192" i="1"/>
  <c r="V192" i="1"/>
  <c r="AA192" i="1"/>
  <c r="AG192" i="1"/>
  <c r="T193" i="1"/>
  <c r="V193" i="1"/>
  <c r="AA193" i="1"/>
  <c r="AG193" i="1"/>
  <c r="T194" i="1"/>
  <c r="V194" i="1"/>
  <c r="AA194" i="1"/>
  <c r="AG194" i="1"/>
  <c r="T195" i="1"/>
  <c r="V195" i="1"/>
  <c r="AA195" i="1"/>
  <c r="AG195" i="1"/>
  <c r="T196" i="1"/>
  <c r="V196" i="1"/>
  <c r="AA196" i="1"/>
  <c r="AG196" i="1"/>
  <c r="T197" i="1"/>
  <c r="V197" i="1"/>
  <c r="AA197" i="1"/>
  <c r="AG197" i="1"/>
  <c r="T198" i="1"/>
  <c r="V198" i="1"/>
  <c r="AA198" i="1"/>
  <c r="AG198" i="1"/>
  <c r="T199" i="1"/>
  <c r="V199" i="1"/>
  <c r="AA199" i="1"/>
  <c r="AG199" i="1"/>
  <c r="T200" i="1"/>
  <c r="V200" i="1"/>
  <c r="AA200" i="1"/>
  <c r="AG200" i="1"/>
  <c r="T201" i="1"/>
  <c r="V201" i="1"/>
  <c r="AA201" i="1"/>
  <c r="AG201" i="1"/>
  <c r="T202" i="1"/>
  <c r="V202" i="1"/>
  <c r="AA202" i="1"/>
  <c r="AG202" i="1"/>
  <c r="T203" i="1"/>
  <c r="V203" i="1"/>
  <c r="AA203" i="1"/>
  <c r="AG203" i="1"/>
  <c r="T204" i="1"/>
  <c r="V204" i="1"/>
  <c r="AA204" i="1"/>
  <c r="AG204" i="1"/>
  <c r="T205" i="1"/>
  <c r="V205" i="1"/>
  <c r="AA205" i="1"/>
  <c r="AG205" i="1"/>
  <c r="T206" i="1"/>
  <c r="V206" i="1"/>
  <c r="AA206" i="1"/>
  <c r="AG206" i="1"/>
  <c r="T207" i="1"/>
  <c r="V207" i="1"/>
  <c r="AA207" i="1"/>
  <c r="AG207" i="1"/>
  <c r="T208" i="1"/>
  <c r="V208" i="1"/>
  <c r="AA208" i="1"/>
  <c r="AG208" i="1"/>
  <c r="T209" i="1"/>
  <c r="V209" i="1"/>
  <c r="AA209" i="1"/>
  <c r="AG209" i="1"/>
  <c r="T210" i="1"/>
  <c r="V210" i="1"/>
  <c r="AA210" i="1"/>
  <c r="AG210" i="1"/>
  <c r="T211" i="1"/>
  <c r="V211" i="1"/>
  <c r="AA211" i="1"/>
  <c r="AG211" i="1"/>
  <c r="T212" i="1"/>
  <c r="V212" i="1"/>
  <c r="AA212" i="1"/>
  <c r="AG212" i="1"/>
  <c r="T213" i="1"/>
  <c r="V213" i="1"/>
  <c r="AA213" i="1"/>
  <c r="AG213" i="1"/>
  <c r="T214" i="1"/>
  <c r="V214" i="1"/>
  <c r="AA214" i="1"/>
  <c r="AG214" i="1"/>
  <c r="T215" i="1"/>
  <c r="V215" i="1"/>
  <c r="AA215" i="1"/>
  <c r="AG215" i="1"/>
  <c r="T216" i="1"/>
  <c r="V216" i="1"/>
  <c r="AA216" i="1"/>
  <c r="AG216" i="1"/>
  <c r="T217" i="1"/>
  <c r="V217" i="1"/>
  <c r="AA217" i="1"/>
  <c r="AG217" i="1"/>
  <c r="T218" i="1"/>
  <c r="V218" i="1"/>
  <c r="AA218" i="1"/>
  <c r="AG218" i="1"/>
  <c r="T219" i="1"/>
  <c r="V219" i="1"/>
  <c r="AA219" i="1"/>
  <c r="AG219" i="1"/>
  <c r="T220" i="1"/>
  <c r="V220" i="1"/>
  <c r="AA220" i="1"/>
  <c r="AG220" i="1"/>
  <c r="T221" i="1"/>
  <c r="V221" i="1"/>
  <c r="AA221" i="1"/>
  <c r="AG221" i="1"/>
  <c r="T222" i="1"/>
  <c r="V222" i="1"/>
  <c r="AA222" i="1"/>
  <c r="AG222" i="1"/>
  <c r="T223" i="1"/>
  <c r="V223" i="1"/>
  <c r="AA223" i="1"/>
  <c r="AG223" i="1"/>
  <c r="T224" i="1"/>
  <c r="V224" i="1"/>
  <c r="AA224" i="1"/>
  <c r="AG224" i="1"/>
  <c r="T225" i="1"/>
  <c r="V225" i="1"/>
  <c r="AA225" i="1"/>
  <c r="AG225" i="1"/>
  <c r="T226" i="1"/>
  <c r="V226" i="1"/>
  <c r="AA226" i="1"/>
  <c r="AG226" i="1"/>
  <c r="T227" i="1"/>
  <c r="V227" i="1"/>
  <c r="AA227" i="1"/>
  <c r="AG227" i="1"/>
  <c r="T228" i="1"/>
  <c r="V228" i="1"/>
  <c r="AA228" i="1"/>
  <c r="AG228" i="1"/>
  <c r="T229" i="1"/>
  <c r="V229" i="1"/>
  <c r="AA229" i="1"/>
  <c r="AG229" i="1"/>
  <c r="T230" i="1"/>
  <c r="V230" i="1"/>
  <c r="AA230" i="1"/>
  <c r="AG230" i="1"/>
  <c r="T231" i="1"/>
  <c r="V231" i="1"/>
  <c r="AA231" i="1"/>
  <c r="AG231" i="1"/>
  <c r="T232" i="1"/>
  <c r="V232" i="1"/>
  <c r="AA232" i="1"/>
  <c r="AG232" i="1"/>
  <c r="T233" i="1"/>
  <c r="V233" i="1"/>
  <c r="AA233" i="1"/>
  <c r="AG233" i="1"/>
  <c r="T234" i="1"/>
  <c r="V234" i="1"/>
  <c r="AA234" i="1"/>
  <c r="AG234" i="1"/>
  <c r="T235" i="1"/>
  <c r="V235" i="1"/>
  <c r="AA235" i="1"/>
  <c r="AG235" i="1"/>
  <c r="T236" i="1"/>
  <c r="V236" i="1"/>
  <c r="AA236" i="1"/>
  <c r="AG236" i="1"/>
  <c r="T237" i="1"/>
  <c r="V237" i="1"/>
  <c r="AA237" i="1"/>
  <c r="AG237" i="1"/>
  <c r="T238" i="1"/>
  <c r="V238" i="1"/>
  <c r="AA238" i="1"/>
  <c r="AG238" i="1"/>
  <c r="T239" i="1"/>
  <c r="V239" i="1"/>
  <c r="AA239" i="1"/>
  <c r="AG239" i="1"/>
  <c r="T240" i="1"/>
  <c r="V240" i="1"/>
  <c r="AA240" i="1"/>
  <c r="AG240" i="1"/>
  <c r="T241" i="1"/>
  <c r="V241" i="1"/>
  <c r="AA241" i="1"/>
  <c r="AG241" i="1"/>
  <c r="T242" i="1"/>
  <c r="V242" i="1"/>
  <c r="AA242" i="1"/>
  <c r="AG242" i="1"/>
  <c r="T243" i="1"/>
  <c r="V243" i="1"/>
  <c r="AA243" i="1"/>
  <c r="AG243" i="1"/>
  <c r="T244" i="1"/>
  <c r="V244" i="1"/>
  <c r="AA244" i="1"/>
  <c r="AG244" i="1"/>
  <c r="T245" i="1"/>
  <c r="V245" i="1"/>
  <c r="AA245" i="1"/>
  <c r="AG245" i="1"/>
  <c r="T246" i="1"/>
  <c r="V246" i="1"/>
  <c r="AA246" i="1"/>
  <c r="AG246" i="1"/>
  <c r="T247" i="1"/>
  <c r="V247" i="1"/>
  <c r="AA247" i="1"/>
  <c r="AG247" i="1"/>
  <c r="T248" i="1"/>
  <c r="V248" i="1"/>
  <c r="AA248" i="1"/>
  <c r="AG248" i="1"/>
  <c r="T249" i="1"/>
  <c r="V249" i="1"/>
  <c r="AA249" i="1"/>
  <c r="AG249" i="1"/>
  <c r="T250" i="1"/>
  <c r="V250" i="1"/>
  <c r="AA250" i="1"/>
  <c r="AG250" i="1"/>
  <c r="T251" i="1"/>
  <c r="V251" i="1"/>
  <c r="AA251" i="1"/>
  <c r="AG251" i="1"/>
  <c r="T252" i="1"/>
  <c r="V252" i="1"/>
  <c r="AA252" i="1"/>
  <c r="AG252" i="1"/>
  <c r="T253" i="1"/>
  <c r="V253" i="1"/>
  <c r="AA253" i="1"/>
  <c r="AG253" i="1"/>
  <c r="T254" i="1"/>
  <c r="V254" i="1"/>
  <c r="AA254" i="1"/>
  <c r="AG254" i="1"/>
  <c r="T255" i="1"/>
  <c r="V255" i="1"/>
  <c r="AA255" i="1"/>
  <c r="AG255" i="1"/>
  <c r="T256" i="1"/>
  <c r="V256" i="1"/>
  <c r="AA256" i="1"/>
  <c r="AG256" i="1"/>
  <c r="T257" i="1"/>
  <c r="V257" i="1"/>
  <c r="AA257" i="1"/>
  <c r="AG257" i="1"/>
  <c r="T258" i="1"/>
  <c r="V258" i="1"/>
  <c r="AA258" i="1"/>
  <c r="AG258" i="1"/>
  <c r="T259" i="1"/>
  <c r="V259" i="1"/>
  <c r="AA259" i="1"/>
  <c r="AG259" i="1"/>
  <c r="T260" i="1"/>
  <c r="V260" i="1"/>
  <c r="V351" i="1" s="1"/>
  <c r="V352" i="1" s="1"/>
  <c r="AA260" i="1"/>
  <c r="AG260" i="1"/>
  <c r="T261" i="1"/>
  <c r="V261" i="1"/>
  <c r="AA261" i="1"/>
  <c r="AG261" i="1"/>
  <c r="T262" i="1"/>
  <c r="V262" i="1"/>
  <c r="AA262" i="1"/>
  <c r="AG262" i="1"/>
  <c r="T263" i="1"/>
  <c r="V263" i="1"/>
  <c r="AA263" i="1"/>
  <c r="AG263" i="1"/>
  <c r="T264" i="1"/>
  <c r="V264" i="1"/>
  <c r="AA264" i="1"/>
  <c r="AG264" i="1"/>
  <c r="T265" i="1"/>
  <c r="V265" i="1"/>
  <c r="AA265" i="1"/>
  <c r="AG265" i="1"/>
  <c r="T266" i="1"/>
  <c r="V266" i="1"/>
  <c r="AA266" i="1"/>
  <c r="AG266" i="1"/>
  <c r="T267" i="1"/>
  <c r="V267" i="1"/>
  <c r="AA267" i="1"/>
  <c r="AG267" i="1"/>
  <c r="T268" i="1"/>
  <c r="V268" i="1"/>
  <c r="AA268" i="1"/>
  <c r="AG268" i="1"/>
  <c r="T269" i="1"/>
  <c r="V269" i="1"/>
  <c r="AA269" i="1"/>
  <c r="AG269" i="1"/>
  <c r="T270" i="1"/>
  <c r="V270" i="1"/>
  <c r="AA270" i="1"/>
  <c r="AG270" i="1"/>
  <c r="T271" i="1"/>
  <c r="V271" i="1"/>
  <c r="AA271" i="1"/>
  <c r="AG271" i="1"/>
  <c r="T272" i="1"/>
  <c r="V272" i="1"/>
  <c r="AA272" i="1"/>
  <c r="AG272" i="1"/>
  <c r="T273" i="1"/>
  <c r="V273" i="1"/>
  <c r="AA273" i="1"/>
  <c r="AG273" i="1"/>
  <c r="T274" i="1"/>
  <c r="V274" i="1"/>
  <c r="AA274" i="1"/>
  <c r="AG274" i="1"/>
  <c r="T275" i="1"/>
  <c r="V275" i="1"/>
  <c r="AA275" i="1"/>
  <c r="AG275" i="1"/>
  <c r="T276" i="1"/>
  <c r="V276" i="1"/>
  <c r="AA276" i="1"/>
  <c r="AG276" i="1"/>
  <c r="T277" i="1"/>
  <c r="V277" i="1"/>
  <c r="AA277" i="1"/>
  <c r="AG277" i="1"/>
  <c r="T278" i="1"/>
  <c r="V278" i="1"/>
  <c r="AA278" i="1"/>
  <c r="AG278" i="1"/>
  <c r="T279" i="1"/>
  <c r="V279" i="1"/>
  <c r="AA279" i="1"/>
  <c r="AG279" i="1"/>
  <c r="T280" i="1"/>
  <c r="V280" i="1"/>
  <c r="AA280" i="1"/>
  <c r="AG280" i="1"/>
  <c r="T281" i="1"/>
  <c r="V281" i="1"/>
  <c r="AA281" i="1"/>
  <c r="AG281" i="1"/>
  <c r="T282" i="1"/>
  <c r="V282" i="1"/>
  <c r="AA282" i="1"/>
  <c r="AG282" i="1"/>
  <c r="T283" i="1"/>
  <c r="V283" i="1"/>
  <c r="AA283" i="1"/>
  <c r="AG283" i="1"/>
  <c r="T284" i="1"/>
  <c r="V284" i="1"/>
  <c r="AA284" i="1"/>
  <c r="AG284" i="1"/>
  <c r="T285" i="1"/>
  <c r="V285" i="1"/>
  <c r="AA285" i="1"/>
  <c r="AG285" i="1"/>
  <c r="T286" i="1"/>
  <c r="V286" i="1"/>
  <c r="AA286" i="1"/>
  <c r="AG286" i="1"/>
  <c r="T287" i="1"/>
  <c r="V287" i="1"/>
  <c r="AA287" i="1"/>
  <c r="AG287" i="1"/>
  <c r="T288" i="1"/>
  <c r="V288" i="1"/>
  <c r="AA288" i="1"/>
  <c r="AG288" i="1"/>
  <c r="T289" i="1"/>
  <c r="V289" i="1"/>
  <c r="AA289" i="1"/>
  <c r="AG289" i="1"/>
  <c r="T290" i="1"/>
  <c r="V290" i="1"/>
  <c r="AA290" i="1"/>
  <c r="AG290" i="1"/>
  <c r="T291" i="1"/>
  <c r="V291" i="1"/>
  <c r="AA291" i="1"/>
  <c r="AG291" i="1"/>
  <c r="T292" i="1"/>
  <c r="V292" i="1"/>
  <c r="AA292" i="1"/>
  <c r="AG292" i="1"/>
  <c r="T293" i="1"/>
  <c r="V293" i="1"/>
  <c r="AA293" i="1"/>
  <c r="AG293" i="1"/>
  <c r="T294" i="1"/>
  <c r="V294" i="1"/>
  <c r="AA294" i="1"/>
  <c r="AG294" i="1"/>
  <c r="T295" i="1"/>
  <c r="V295" i="1"/>
  <c r="AA295" i="1"/>
  <c r="AG295" i="1"/>
  <c r="T296" i="1"/>
  <c r="V296" i="1"/>
  <c r="AA296" i="1"/>
  <c r="AG296" i="1"/>
  <c r="T297" i="1"/>
  <c r="V297" i="1"/>
  <c r="AA297" i="1"/>
  <c r="AG297" i="1"/>
  <c r="T298" i="1"/>
  <c r="V298" i="1"/>
  <c r="AA298" i="1"/>
  <c r="AG298" i="1"/>
  <c r="T299" i="1"/>
  <c r="V299" i="1"/>
  <c r="AA299" i="1"/>
  <c r="AG299" i="1"/>
  <c r="T300" i="1"/>
  <c r="V300" i="1"/>
  <c r="AA300" i="1"/>
  <c r="AG300" i="1"/>
  <c r="T301" i="1"/>
  <c r="V301" i="1"/>
  <c r="AA301" i="1"/>
  <c r="AG301" i="1"/>
  <c r="T302" i="1"/>
  <c r="V302" i="1"/>
  <c r="AA302" i="1"/>
  <c r="AG302" i="1"/>
  <c r="T303" i="1"/>
  <c r="V303" i="1"/>
  <c r="AA303" i="1"/>
  <c r="AG303" i="1"/>
  <c r="T304" i="1"/>
  <c r="V304" i="1"/>
  <c r="AA304" i="1"/>
  <c r="AG304" i="1"/>
  <c r="T305" i="1"/>
  <c r="V305" i="1"/>
  <c r="Z351" i="1"/>
  <c r="AA305" i="1"/>
  <c r="AA351" i="1" s="1"/>
  <c r="AB351" i="1"/>
  <c r="AC351" i="1"/>
  <c r="AG305" i="1"/>
  <c r="T306" i="1"/>
  <c r="V306" i="1"/>
  <c r="AA306" i="1"/>
  <c r="AG306" i="1"/>
  <c r="T307" i="1"/>
  <c r="V307" i="1"/>
  <c r="AA307" i="1"/>
  <c r="AG307" i="1"/>
  <c r="T308" i="1"/>
  <c r="V308" i="1"/>
  <c r="AA308" i="1"/>
  <c r="AG308" i="1"/>
  <c r="T309" i="1"/>
  <c r="V309" i="1"/>
  <c r="AA309" i="1"/>
  <c r="AG309" i="1"/>
  <c r="T310" i="1"/>
  <c r="V310" i="1"/>
  <c r="AA310" i="1"/>
  <c r="AG310" i="1"/>
  <c r="T311" i="1"/>
  <c r="V311" i="1"/>
  <c r="AA311" i="1"/>
  <c r="AG311" i="1"/>
  <c r="T312" i="1"/>
  <c r="V312" i="1"/>
  <c r="AA312" i="1"/>
  <c r="AG312" i="1"/>
  <c r="T313" i="1"/>
  <c r="V313" i="1"/>
  <c r="AA313" i="1"/>
  <c r="AG313" i="1"/>
  <c r="T314" i="1"/>
  <c r="V314" i="1"/>
  <c r="AA314" i="1"/>
  <c r="AG314" i="1"/>
  <c r="T315" i="1"/>
  <c r="V315" i="1"/>
  <c r="AA315" i="1"/>
  <c r="AG315" i="1"/>
  <c r="T316" i="1"/>
  <c r="V316" i="1"/>
  <c r="AA316" i="1"/>
  <c r="AG316" i="1"/>
  <c r="T317" i="1"/>
  <c r="V317" i="1"/>
  <c r="AA317" i="1"/>
  <c r="AG317" i="1"/>
  <c r="T318" i="1"/>
  <c r="V318" i="1"/>
  <c r="AA318" i="1"/>
  <c r="AG318" i="1"/>
  <c r="T319" i="1"/>
  <c r="V319" i="1"/>
  <c r="AA319" i="1"/>
  <c r="AG319" i="1"/>
  <c r="T320" i="1"/>
  <c r="V320" i="1"/>
  <c r="AA320" i="1"/>
  <c r="AG320" i="1"/>
  <c r="T321" i="1"/>
  <c r="V321" i="1"/>
  <c r="AA321" i="1"/>
  <c r="AG321" i="1"/>
  <c r="T323" i="1"/>
  <c r="V323" i="1"/>
  <c r="AA323" i="1"/>
  <c r="AG323" i="1"/>
  <c r="T322" i="1"/>
  <c r="V322" i="1"/>
  <c r="AA322" i="1"/>
  <c r="AG322" i="1"/>
  <c r="T324" i="1"/>
  <c r="V324" i="1"/>
  <c r="AA324" i="1"/>
  <c r="AG324" i="1"/>
  <c r="AB352" i="1" l="1"/>
  <c r="AC352" i="1"/>
  <c r="Z352" i="1"/>
  <c r="N10" i="1"/>
  <c r="N166" i="1"/>
  <c r="N54" i="1"/>
  <c r="N310" i="1"/>
  <c r="N294" i="1"/>
  <c r="N278" i="1"/>
  <c r="N246" i="1"/>
  <c r="N230" i="1"/>
  <c r="N214" i="1"/>
  <c r="N182" i="1"/>
  <c r="N150" i="1"/>
  <c r="N118" i="1"/>
  <c r="N102" i="1"/>
  <c r="N86" i="1"/>
  <c r="N38" i="1"/>
  <c r="N22" i="1"/>
  <c r="N6" i="1"/>
  <c r="N4" i="1"/>
  <c r="N198" i="1"/>
  <c r="N134" i="1"/>
  <c r="N70" i="1"/>
  <c r="N2" i="1"/>
  <c r="N14" i="1"/>
  <c r="N262" i="1"/>
  <c r="N316" i="1"/>
  <c r="N312" i="1"/>
  <c r="N280" i="1"/>
  <c r="N268" i="1"/>
  <c r="N260" i="1"/>
  <c r="N252" i="1"/>
  <c r="N244" i="1"/>
  <c r="N236" i="1"/>
  <c r="N228" i="1"/>
  <c r="N216" i="1"/>
  <c r="N204" i="1"/>
  <c r="N200" i="1"/>
  <c r="N188" i="1"/>
  <c r="N176" i="1"/>
  <c r="N164" i="1"/>
  <c r="N160" i="1"/>
  <c r="N156" i="1"/>
  <c r="N152" i="1"/>
  <c r="N148" i="1"/>
  <c r="N144" i="1"/>
  <c r="N140" i="1"/>
  <c r="N136" i="1"/>
  <c r="N132" i="1"/>
  <c r="N128" i="1"/>
  <c r="N124" i="1"/>
  <c r="N120" i="1"/>
  <c r="N116" i="1"/>
  <c r="N112" i="1"/>
  <c r="N108" i="1"/>
  <c r="N104" i="1"/>
  <c r="N100" i="1"/>
  <c r="N96" i="1"/>
  <c r="N92" i="1"/>
  <c r="N88" i="1"/>
  <c r="N84" i="1"/>
  <c r="N80" i="1"/>
  <c r="N76" i="1"/>
  <c r="N72" i="1"/>
  <c r="N68" i="1"/>
  <c r="N64" i="1"/>
  <c r="N60" i="1"/>
  <c r="N56" i="1"/>
  <c r="N52" i="1"/>
  <c r="N48" i="1"/>
  <c r="N44" i="1"/>
  <c r="N40" i="1"/>
  <c r="N36" i="1"/>
  <c r="N32" i="1"/>
  <c r="N28" i="1"/>
  <c r="N24" i="1"/>
  <c r="N20" i="1"/>
  <c r="N3" i="1"/>
  <c r="N7" i="1"/>
  <c r="N11" i="1"/>
  <c r="N15" i="1"/>
  <c r="N26" i="1"/>
  <c r="N42" i="1"/>
  <c r="N58" i="1"/>
  <c r="N74" i="1"/>
  <c r="N90" i="1"/>
  <c r="N106" i="1"/>
  <c r="N122" i="1"/>
  <c r="N138" i="1"/>
  <c r="N154" i="1"/>
  <c r="N170" i="1"/>
  <c r="N186" i="1"/>
  <c r="N202" i="1"/>
  <c r="N218" i="1"/>
  <c r="N234" i="1"/>
  <c r="N250" i="1"/>
  <c r="N266" i="1"/>
  <c r="N282" i="1"/>
  <c r="N298" i="1"/>
  <c r="N314" i="1"/>
  <c r="N324" i="1"/>
  <c r="N320" i="1"/>
  <c r="N308" i="1"/>
  <c r="N304" i="1"/>
  <c r="N284" i="1"/>
  <c r="N276" i="1"/>
  <c r="N272" i="1"/>
  <c r="N264" i="1"/>
  <c r="N256" i="1"/>
  <c r="N248" i="1"/>
  <c r="N240" i="1"/>
  <c r="N232" i="1"/>
  <c r="N224" i="1"/>
  <c r="N220" i="1"/>
  <c r="N212" i="1"/>
  <c r="N208" i="1"/>
  <c r="N196" i="1"/>
  <c r="N192" i="1"/>
  <c r="N184" i="1"/>
  <c r="N180" i="1"/>
  <c r="N172" i="1"/>
  <c r="N168" i="1"/>
  <c r="N8" i="1"/>
  <c r="N12" i="1"/>
  <c r="N16" i="1"/>
  <c r="N30" i="1"/>
  <c r="N46" i="1"/>
  <c r="N62" i="1"/>
  <c r="N78" i="1"/>
  <c r="N94" i="1"/>
  <c r="N110" i="1"/>
  <c r="N126" i="1"/>
  <c r="N142" i="1"/>
  <c r="N158" i="1"/>
  <c r="N174" i="1"/>
  <c r="N190" i="1"/>
  <c r="N206" i="1"/>
  <c r="N222" i="1"/>
  <c r="N238" i="1"/>
  <c r="N254" i="1"/>
  <c r="N270" i="1"/>
  <c r="N286" i="1"/>
  <c r="N302" i="1"/>
  <c r="N318" i="1"/>
  <c r="N300" i="1"/>
  <c r="N296" i="1"/>
  <c r="N292" i="1"/>
  <c r="N288" i="1"/>
  <c r="N322" i="1"/>
  <c r="N321" i="1"/>
  <c r="N319" i="1"/>
  <c r="N317" i="1"/>
  <c r="N315" i="1"/>
  <c r="N313" i="1"/>
  <c r="N311" i="1"/>
  <c r="N309" i="1"/>
  <c r="N307" i="1"/>
  <c r="N305" i="1"/>
  <c r="N303" i="1"/>
  <c r="N301" i="1"/>
  <c r="N299" i="1"/>
  <c r="N297" i="1"/>
  <c r="N295" i="1"/>
  <c r="N293" i="1"/>
  <c r="N291" i="1"/>
  <c r="N289" i="1"/>
  <c r="N287" i="1"/>
  <c r="N285" i="1"/>
  <c r="N283" i="1"/>
  <c r="N281" i="1"/>
  <c r="N279" i="1"/>
  <c r="N277" i="1"/>
  <c r="N275" i="1"/>
  <c r="N273" i="1"/>
  <c r="N271" i="1"/>
  <c r="N269" i="1"/>
  <c r="N267" i="1"/>
  <c r="N265" i="1"/>
  <c r="N263" i="1"/>
  <c r="N261" i="1"/>
  <c r="N259" i="1"/>
  <c r="N257" i="1"/>
  <c r="N255" i="1"/>
  <c r="N253" i="1"/>
  <c r="N251" i="1"/>
  <c r="N249" i="1"/>
  <c r="N247" i="1"/>
  <c r="N245" i="1"/>
  <c r="N243" i="1"/>
  <c r="N241" i="1"/>
  <c r="N239" i="1"/>
  <c r="N237" i="1"/>
  <c r="N235" i="1"/>
  <c r="N233" i="1"/>
  <c r="N231" i="1"/>
  <c r="N229" i="1"/>
  <c r="N227" i="1"/>
  <c r="N225" i="1"/>
  <c r="N223" i="1"/>
  <c r="N221" i="1"/>
  <c r="N219" i="1"/>
  <c r="N217" i="1"/>
  <c r="N215" i="1"/>
  <c r="N213" i="1"/>
  <c r="N211" i="1"/>
  <c r="N209" i="1"/>
  <c r="N207" i="1"/>
  <c r="N205" i="1"/>
  <c r="N203" i="1"/>
  <c r="N201" i="1"/>
  <c r="N199" i="1"/>
  <c r="N197" i="1"/>
  <c r="N195" i="1"/>
  <c r="N193" i="1"/>
  <c r="N191" i="1"/>
  <c r="N189" i="1"/>
  <c r="N187" i="1"/>
  <c r="N185" i="1"/>
  <c r="N183" i="1"/>
  <c r="N181" i="1"/>
  <c r="N179" i="1"/>
  <c r="N177" i="1"/>
  <c r="N175" i="1"/>
  <c r="N173" i="1"/>
  <c r="N171" i="1"/>
  <c r="N169" i="1"/>
  <c r="N167" i="1"/>
  <c r="N165" i="1"/>
  <c r="N163" i="1"/>
  <c r="N161" i="1"/>
  <c r="N159" i="1"/>
  <c r="N157" i="1"/>
  <c r="N155" i="1"/>
  <c r="N153" i="1"/>
  <c r="N151" i="1"/>
  <c r="N149" i="1"/>
  <c r="N147" i="1"/>
  <c r="N145" i="1"/>
  <c r="N143" i="1"/>
  <c r="N141" i="1"/>
  <c r="N139" i="1"/>
  <c r="N137" i="1"/>
  <c r="N135" i="1"/>
  <c r="N133" i="1"/>
  <c r="N131" i="1"/>
  <c r="N129" i="1"/>
  <c r="N127" i="1"/>
  <c r="N125" i="1"/>
  <c r="N123" i="1"/>
  <c r="N121" i="1"/>
  <c r="N119" i="1"/>
  <c r="N117" i="1"/>
  <c r="N115" i="1"/>
  <c r="N113" i="1"/>
  <c r="N111" i="1"/>
  <c r="N109" i="1"/>
  <c r="N107" i="1"/>
  <c r="N105" i="1"/>
  <c r="N103" i="1"/>
  <c r="N101" i="1"/>
  <c r="N99" i="1"/>
  <c r="N97" i="1"/>
  <c r="N95" i="1"/>
  <c r="N93" i="1"/>
  <c r="N91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5" i="1"/>
  <c r="N9" i="1"/>
  <c r="N13" i="1"/>
  <c r="N18" i="1"/>
  <c r="N34" i="1"/>
  <c r="N50" i="1"/>
  <c r="N66" i="1"/>
  <c r="N82" i="1"/>
  <c r="N98" i="1"/>
  <c r="N114" i="1"/>
  <c r="N130" i="1"/>
  <c r="N146" i="1"/>
  <c r="N162" i="1"/>
  <c r="N178" i="1"/>
  <c r="N194" i="1"/>
  <c r="N210" i="1"/>
  <c r="N226" i="1"/>
  <c r="N242" i="1"/>
  <c r="N258" i="1"/>
  <c r="N274" i="1"/>
  <c r="N290" i="1"/>
  <c r="N306" i="1"/>
  <c r="N323" i="1"/>
  <c r="C4" i="2"/>
  <c r="AA352" i="1" l="1"/>
  <c r="K13" i="2"/>
  <c r="K5" i="2" s="1"/>
  <c r="L14" i="2"/>
  <c r="L6" i="2" s="1"/>
  <c r="K14" i="2"/>
  <c r="K6" i="2" s="1"/>
  <c r="L13" i="2"/>
  <c r="L5" i="2" s="1"/>
  <c r="G13" i="2" l="1"/>
  <c r="D6" i="2" l="1"/>
  <c r="D8" i="2"/>
  <c r="E19" i="2" l="1"/>
  <c r="E6" i="2"/>
  <c r="E8" i="2"/>
  <c r="T352" i="1"/>
  <c r="E15" i="2"/>
  <c r="E13" i="2"/>
  <c r="E12" i="2"/>
  <c r="G19" i="2"/>
  <c r="E16" i="2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2" i="1"/>
  <c r="R323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D11" i="2" s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2" i="1"/>
  <c r="L323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351" i="1" s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2" i="1"/>
  <c r="K323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L2" i="1"/>
  <c r="K2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2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351" i="1" s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2" i="1"/>
  <c r="E323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I345" i="1"/>
  <c r="I341" i="1"/>
  <c r="I339" i="1"/>
  <c r="I337" i="1"/>
  <c r="I334" i="1"/>
  <c r="I329" i="1"/>
  <c r="I322" i="1"/>
  <c r="I318" i="1"/>
  <c r="I313" i="1"/>
  <c r="H307" i="1"/>
  <c r="I302" i="1"/>
  <c r="I297" i="1"/>
  <c r="H291" i="1"/>
  <c r="I286" i="1"/>
  <c r="I281" i="1"/>
  <c r="I275" i="1"/>
  <c r="I270" i="1"/>
  <c r="I265" i="1"/>
  <c r="I259" i="1"/>
  <c r="I254" i="1"/>
  <c r="I249" i="1"/>
  <c r="I245" i="1"/>
  <c r="H243" i="1"/>
  <c r="I241" i="1"/>
  <c r="I237" i="1"/>
  <c r="I233" i="1"/>
  <c r="I229" i="1"/>
  <c r="H227" i="1"/>
  <c r="I225" i="1"/>
  <c r="I221" i="1"/>
  <c r="I217" i="1"/>
  <c r="I213" i="1"/>
  <c r="H211" i="1"/>
  <c r="I209" i="1"/>
  <c r="I205" i="1"/>
  <c r="I201" i="1"/>
  <c r="H200" i="1"/>
  <c r="I197" i="1"/>
  <c r="I193" i="1"/>
  <c r="H190" i="1"/>
  <c r="I189" i="1"/>
  <c r="I185" i="1"/>
  <c r="I181" i="1"/>
  <c r="H179" i="1"/>
  <c r="I177" i="1"/>
  <c r="I173" i="1"/>
  <c r="I169" i="1"/>
  <c r="H168" i="1"/>
  <c r="I165" i="1"/>
  <c r="I161" i="1"/>
  <c r="H158" i="1"/>
  <c r="I157" i="1"/>
  <c r="I153" i="1"/>
  <c r="I149" i="1"/>
  <c r="H147" i="1"/>
  <c r="I145" i="1"/>
  <c r="I141" i="1"/>
  <c r="I137" i="1"/>
  <c r="H136" i="1"/>
  <c r="I133" i="1"/>
  <c r="I129" i="1"/>
  <c r="H126" i="1"/>
  <c r="I125" i="1"/>
  <c r="I121" i="1"/>
  <c r="I118" i="1"/>
  <c r="I117" i="1"/>
  <c r="H115" i="1"/>
  <c r="I114" i="1"/>
  <c r="I113" i="1"/>
  <c r="I110" i="1"/>
  <c r="I109" i="1"/>
  <c r="I106" i="1"/>
  <c r="I105" i="1"/>
  <c r="H104" i="1"/>
  <c r="I102" i="1"/>
  <c r="I101" i="1"/>
  <c r="I98" i="1"/>
  <c r="I97" i="1"/>
  <c r="H94" i="1"/>
  <c r="I93" i="1"/>
  <c r="I90" i="1"/>
  <c r="I89" i="1"/>
  <c r="I86" i="1"/>
  <c r="I85" i="1"/>
  <c r="H83" i="1"/>
  <c r="I82" i="1"/>
  <c r="I81" i="1"/>
  <c r="I78" i="1"/>
  <c r="I77" i="1"/>
  <c r="I74" i="1"/>
  <c r="I73" i="1"/>
  <c r="H72" i="1"/>
  <c r="I70" i="1"/>
  <c r="I69" i="1"/>
  <c r="I66" i="1"/>
  <c r="I65" i="1"/>
  <c r="I62" i="1"/>
  <c r="I61" i="1"/>
  <c r="H58" i="1"/>
  <c r="I57" i="1"/>
  <c r="I54" i="1"/>
  <c r="I53" i="1"/>
  <c r="H51" i="1"/>
  <c r="I50" i="1"/>
  <c r="I46" i="1"/>
  <c r="I45" i="1"/>
  <c r="H44" i="1"/>
  <c r="I42" i="1"/>
  <c r="I41" i="1"/>
  <c r="I38" i="1"/>
  <c r="I37" i="1"/>
  <c r="H36" i="1"/>
  <c r="I34" i="1"/>
  <c r="I33" i="1"/>
  <c r="H30" i="1"/>
  <c r="I29" i="1"/>
  <c r="I26" i="1"/>
  <c r="I25" i="1"/>
  <c r="H23" i="1"/>
  <c r="I22" i="1"/>
  <c r="I21" i="1"/>
  <c r="I18" i="1"/>
  <c r="I17" i="1"/>
  <c r="H16" i="1"/>
  <c r="I14" i="1"/>
  <c r="I13" i="1"/>
  <c r="H11" i="1"/>
  <c r="I10" i="1"/>
  <c r="I9" i="1"/>
  <c r="H6" i="1"/>
  <c r="I5" i="1"/>
  <c r="I49" i="1" l="1"/>
  <c r="M49" i="1" s="1"/>
  <c r="O49" i="1" s="1"/>
  <c r="P49" i="1" s="1"/>
  <c r="E7" i="2"/>
  <c r="X9" i="1"/>
  <c r="W9" i="1"/>
  <c r="X17" i="1"/>
  <c r="W17" i="1"/>
  <c r="W29" i="1"/>
  <c r="X29" i="1"/>
  <c r="X41" i="1"/>
  <c r="W41" i="1"/>
  <c r="X53" i="1"/>
  <c r="W53" i="1"/>
  <c r="X61" i="1"/>
  <c r="W61" i="1"/>
  <c r="X73" i="1"/>
  <c r="W73" i="1"/>
  <c r="X85" i="1"/>
  <c r="W85" i="1"/>
  <c r="X93" i="1"/>
  <c r="W93" i="1"/>
  <c r="X105" i="1"/>
  <c r="W105" i="1"/>
  <c r="X113" i="1"/>
  <c r="W113" i="1"/>
  <c r="X125" i="1"/>
  <c r="W125" i="1"/>
  <c r="X137" i="1"/>
  <c r="W137" i="1"/>
  <c r="X145" i="1"/>
  <c r="W145" i="1"/>
  <c r="X157" i="1"/>
  <c r="W157" i="1"/>
  <c r="X169" i="1"/>
  <c r="W169" i="1"/>
  <c r="X177" i="1"/>
  <c r="W177" i="1"/>
  <c r="X189" i="1"/>
  <c r="W189" i="1"/>
  <c r="X201" i="1"/>
  <c r="W201" i="1"/>
  <c r="X217" i="1"/>
  <c r="W217" i="1"/>
  <c r="X229" i="1"/>
  <c r="W229" i="1"/>
  <c r="X233" i="1"/>
  <c r="W233" i="1"/>
  <c r="X245" i="1"/>
  <c r="W245" i="1"/>
  <c r="X257" i="1"/>
  <c r="W257" i="1"/>
  <c r="X269" i="1"/>
  <c r="W269" i="1"/>
  <c r="X281" i="1"/>
  <c r="W281" i="1"/>
  <c r="X301" i="1"/>
  <c r="W301" i="1"/>
  <c r="X21" i="1"/>
  <c r="W21" i="1"/>
  <c r="X33" i="1"/>
  <c r="W33" i="1"/>
  <c r="X45" i="1"/>
  <c r="W45" i="1"/>
  <c r="X65" i="1"/>
  <c r="W65" i="1"/>
  <c r="X81" i="1"/>
  <c r="W81" i="1"/>
  <c r="X97" i="1"/>
  <c r="W97" i="1"/>
  <c r="X117" i="1"/>
  <c r="W117" i="1"/>
  <c r="X133" i="1"/>
  <c r="W133" i="1"/>
  <c r="X149" i="1"/>
  <c r="W149" i="1"/>
  <c r="X165" i="1"/>
  <c r="W165" i="1"/>
  <c r="X181" i="1"/>
  <c r="W181" i="1"/>
  <c r="X197" i="1"/>
  <c r="W197" i="1"/>
  <c r="X209" i="1"/>
  <c r="W209" i="1"/>
  <c r="X225" i="1"/>
  <c r="W225" i="1"/>
  <c r="X241" i="1"/>
  <c r="W241" i="1"/>
  <c r="X253" i="1"/>
  <c r="W253" i="1"/>
  <c r="X265" i="1"/>
  <c r="W265" i="1"/>
  <c r="X277" i="1"/>
  <c r="W277" i="1"/>
  <c r="X285" i="1"/>
  <c r="W285" i="1"/>
  <c r="X293" i="1"/>
  <c r="W293" i="1"/>
  <c r="X297" i="1"/>
  <c r="W297" i="1"/>
  <c r="X305" i="1"/>
  <c r="W305" i="1"/>
  <c r="X309" i="1"/>
  <c r="W309" i="1"/>
  <c r="X313" i="1"/>
  <c r="W313" i="1"/>
  <c r="X317" i="1"/>
  <c r="W317" i="1"/>
  <c r="X321" i="1"/>
  <c r="W321" i="1"/>
  <c r="X325" i="1"/>
  <c r="W325" i="1"/>
  <c r="X329" i="1"/>
  <c r="W329" i="1"/>
  <c r="X333" i="1"/>
  <c r="W333" i="1"/>
  <c r="X337" i="1"/>
  <c r="W337" i="1"/>
  <c r="X341" i="1"/>
  <c r="W341" i="1"/>
  <c r="X345" i="1"/>
  <c r="W345" i="1"/>
  <c r="X2" i="1"/>
  <c r="W2" i="1"/>
  <c r="W6" i="1"/>
  <c r="X6" i="1"/>
  <c r="W10" i="1"/>
  <c r="X10" i="1"/>
  <c r="W14" i="1"/>
  <c r="X14" i="1"/>
  <c r="X18" i="1"/>
  <c r="W18" i="1"/>
  <c r="X22" i="1"/>
  <c r="W22" i="1"/>
  <c r="X26" i="1"/>
  <c r="W26" i="1"/>
  <c r="X30" i="1"/>
  <c r="W30" i="1"/>
  <c r="X34" i="1"/>
  <c r="W34" i="1"/>
  <c r="X38" i="1"/>
  <c r="W38" i="1"/>
  <c r="X42" i="1"/>
  <c r="W42" i="1"/>
  <c r="X46" i="1"/>
  <c r="W46" i="1"/>
  <c r="X50" i="1"/>
  <c r="W50" i="1"/>
  <c r="X54" i="1"/>
  <c r="W54" i="1"/>
  <c r="X58" i="1"/>
  <c r="W58" i="1"/>
  <c r="X62" i="1"/>
  <c r="W62" i="1"/>
  <c r="X66" i="1"/>
  <c r="W66" i="1"/>
  <c r="X70" i="1"/>
  <c r="W70" i="1"/>
  <c r="X74" i="1"/>
  <c r="W74" i="1"/>
  <c r="X78" i="1"/>
  <c r="W78" i="1"/>
  <c r="X82" i="1"/>
  <c r="W82" i="1"/>
  <c r="X86" i="1"/>
  <c r="W86" i="1"/>
  <c r="X90" i="1"/>
  <c r="W90" i="1"/>
  <c r="X94" i="1"/>
  <c r="W94" i="1"/>
  <c r="X98" i="1"/>
  <c r="W98" i="1"/>
  <c r="X102" i="1"/>
  <c r="W102" i="1"/>
  <c r="X106" i="1"/>
  <c r="W106" i="1"/>
  <c r="X110" i="1"/>
  <c r="W110" i="1"/>
  <c r="X114" i="1"/>
  <c r="W114" i="1"/>
  <c r="X118" i="1"/>
  <c r="W118" i="1"/>
  <c r="X122" i="1"/>
  <c r="W122" i="1"/>
  <c r="X126" i="1"/>
  <c r="W126" i="1"/>
  <c r="X130" i="1"/>
  <c r="W130" i="1"/>
  <c r="X134" i="1"/>
  <c r="W134" i="1"/>
  <c r="X138" i="1"/>
  <c r="W138" i="1"/>
  <c r="X142" i="1"/>
  <c r="W142" i="1"/>
  <c r="X146" i="1"/>
  <c r="W146" i="1"/>
  <c r="X150" i="1"/>
  <c r="W150" i="1"/>
  <c r="X154" i="1"/>
  <c r="W154" i="1"/>
  <c r="X158" i="1"/>
  <c r="W158" i="1"/>
  <c r="X162" i="1"/>
  <c r="W162" i="1"/>
  <c r="X166" i="1"/>
  <c r="W166" i="1"/>
  <c r="X170" i="1"/>
  <c r="W170" i="1"/>
  <c r="X174" i="1"/>
  <c r="W174" i="1"/>
  <c r="X178" i="1"/>
  <c r="W178" i="1"/>
  <c r="X182" i="1"/>
  <c r="W182" i="1"/>
  <c r="X186" i="1"/>
  <c r="W186" i="1"/>
  <c r="X190" i="1"/>
  <c r="W190" i="1"/>
  <c r="X194" i="1"/>
  <c r="W194" i="1"/>
  <c r="X198" i="1"/>
  <c r="W198" i="1"/>
  <c r="X202" i="1"/>
  <c r="W202" i="1"/>
  <c r="X206" i="1"/>
  <c r="W206" i="1"/>
  <c r="X210" i="1"/>
  <c r="W210" i="1"/>
  <c r="X214" i="1"/>
  <c r="W214" i="1"/>
  <c r="X218" i="1"/>
  <c r="W218" i="1"/>
  <c r="X222" i="1"/>
  <c r="W222" i="1"/>
  <c r="X226" i="1"/>
  <c r="W226" i="1"/>
  <c r="X230" i="1"/>
  <c r="W230" i="1"/>
  <c r="X234" i="1"/>
  <c r="W234" i="1"/>
  <c r="X238" i="1"/>
  <c r="W238" i="1"/>
  <c r="X242" i="1"/>
  <c r="W242" i="1"/>
  <c r="X246" i="1"/>
  <c r="W246" i="1"/>
  <c r="X250" i="1"/>
  <c r="W250" i="1"/>
  <c r="X254" i="1"/>
  <c r="W254" i="1"/>
  <c r="X258" i="1"/>
  <c r="W258" i="1"/>
  <c r="X262" i="1"/>
  <c r="W262" i="1"/>
  <c r="X266" i="1"/>
  <c r="W266" i="1"/>
  <c r="X270" i="1"/>
  <c r="W270" i="1"/>
  <c r="X274" i="1"/>
  <c r="W274" i="1"/>
  <c r="X278" i="1"/>
  <c r="W278" i="1"/>
  <c r="X282" i="1"/>
  <c r="W282" i="1"/>
  <c r="X286" i="1"/>
  <c r="W286" i="1"/>
  <c r="X290" i="1"/>
  <c r="W290" i="1"/>
  <c r="X294" i="1"/>
  <c r="W294" i="1"/>
  <c r="X298" i="1"/>
  <c r="W298" i="1"/>
  <c r="X302" i="1"/>
  <c r="W302" i="1"/>
  <c r="X306" i="1"/>
  <c r="W306" i="1"/>
  <c r="X310" i="1"/>
  <c r="W310" i="1"/>
  <c r="X314" i="1"/>
  <c r="W314" i="1"/>
  <c r="X318" i="1"/>
  <c r="W318" i="1"/>
  <c r="X323" i="1"/>
  <c r="W323" i="1"/>
  <c r="X326" i="1"/>
  <c r="W326" i="1"/>
  <c r="X330" i="1"/>
  <c r="W330" i="1"/>
  <c r="X334" i="1"/>
  <c r="W334" i="1"/>
  <c r="X338" i="1"/>
  <c r="W338" i="1"/>
  <c r="X342" i="1"/>
  <c r="W342" i="1"/>
  <c r="X346" i="1"/>
  <c r="W346" i="1"/>
  <c r="X4" i="1"/>
  <c r="W4" i="1"/>
  <c r="X8" i="1"/>
  <c r="W8" i="1"/>
  <c r="X12" i="1"/>
  <c r="W12" i="1"/>
  <c r="X16" i="1"/>
  <c r="W16" i="1"/>
  <c r="X20" i="1"/>
  <c r="W20" i="1"/>
  <c r="X24" i="1"/>
  <c r="W24" i="1"/>
  <c r="X28" i="1"/>
  <c r="W28" i="1"/>
  <c r="X32" i="1"/>
  <c r="W32" i="1"/>
  <c r="X36" i="1"/>
  <c r="W36" i="1"/>
  <c r="X40" i="1"/>
  <c r="W40" i="1"/>
  <c r="X44" i="1"/>
  <c r="W44" i="1"/>
  <c r="X48" i="1"/>
  <c r="W48" i="1"/>
  <c r="W52" i="1"/>
  <c r="X52" i="1"/>
  <c r="X56" i="1"/>
  <c r="W56" i="1"/>
  <c r="X60" i="1"/>
  <c r="W60" i="1"/>
  <c r="X64" i="1"/>
  <c r="W64" i="1"/>
  <c r="W68" i="1"/>
  <c r="X68" i="1"/>
  <c r="X72" i="1"/>
  <c r="W72" i="1"/>
  <c r="X76" i="1"/>
  <c r="W76" i="1"/>
  <c r="X80" i="1"/>
  <c r="W80" i="1"/>
  <c r="X84" i="1"/>
  <c r="W84" i="1"/>
  <c r="X88" i="1"/>
  <c r="W88" i="1"/>
  <c r="X92" i="1"/>
  <c r="W92" i="1"/>
  <c r="X96" i="1"/>
  <c r="W96" i="1"/>
  <c r="W100" i="1"/>
  <c r="X100" i="1"/>
  <c r="X104" i="1"/>
  <c r="W104" i="1"/>
  <c r="X108" i="1"/>
  <c r="W108" i="1"/>
  <c r="X112" i="1"/>
  <c r="W112" i="1"/>
  <c r="X116" i="1"/>
  <c r="W116" i="1"/>
  <c r="X120" i="1"/>
  <c r="W120" i="1"/>
  <c r="X124" i="1"/>
  <c r="W124" i="1"/>
  <c r="X128" i="1"/>
  <c r="W128" i="1"/>
  <c r="W132" i="1"/>
  <c r="X132" i="1"/>
  <c r="X136" i="1"/>
  <c r="W136" i="1"/>
  <c r="X140" i="1"/>
  <c r="W140" i="1"/>
  <c r="X144" i="1"/>
  <c r="W144" i="1"/>
  <c r="X148" i="1"/>
  <c r="W148" i="1"/>
  <c r="X152" i="1"/>
  <c r="W152" i="1"/>
  <c r="X156" i="1"/>
  <c r="W156" i="1"/>
  <c r="X160" i="1"/>
  <c r="W160" i="1"/>
  <c r="W164" i="1"/>
  <c r="X164" i="1"/>
  <c r="X168" i="1"/>
  <c r="W168" i="1"/>
  <c r="X172" i="1"/>
  <c r="W172" i="1"/>
  <c r="X176" i="1"/>
  <c r="W176" i="1"/>
  <c r="X180" i="1"/>
  <c r="W180" i="1"/>
  <c r="X184" i="1"/>
  <c r="W184" i="1"/>
  <c r="X188" i="1"/>
  <c r="W188" i="1"/>
  <c r="X192" i="1"/>
  <c r="W192" i="1"/>
  <c r="W196" i="1"/>
  <c r="X196" i="1"/>
  <c r="X200" i="1"/>
  <c r="W200" i="1"/>
  <c r="W204" i="1"/>
  <c r="X204" i="1"/>
  <c r="X208" i="1"/>
  <c r="W208" i="1"/>
  <c r="W212" i="1"/>
  <c r="X212" i="1"/>
  <c r="X216" i="1"/>
  <c r="W216" i="1"/>
  <c r="W220" i="1"/>
  <c r="X220" i="1"/>
  <c r="X224" i="1"/>
  <c r="W224" i="1"/>
  <c r="W228" i="1"/>
  <c r="X228" i="1"/>
  <c r="X232" i="1"/>
  <c r="W232" i="1"/>
  <c r="W236" i="1"/>
  <c r="X236" i="1"/>
  <c r="X240" i="1"/>
  <c r="W240" i="1"/>
  <c r="W244" i="1"/>
  <c r="X244" i="1"/>
  <c r="X248" i="1"/>
  <c r="W248" i="1"/>
  <c r="W252" i="1"/>
  <c r="X252" i="1"/>
  <c r="X256" i="1"/>
  <c r="W256" i="1"/>
  <c r="W260" i="1"/>
  <c r="W351" i="1" s="1"/>
  <c r="X260" i="1"/>
  <c r="X351" i="1" s="1"/>
  <c r="X264" i="1"/>
  <c r="W264" i="1"/>
  <c r="W268" i="1"/>
  <c r="X268" i="1"/>
  <c r="X272" i="1"/>
  <c r="W272" i="1"/>
  <c r="W276" i="1"/>
  <c r="X276" i="1"/>
  <c r="X280" i="1"/>
  <c r="W280" i="1"/>
  <c r="W284" i="1"/>
  <c r="X284" i="1"/>
  <c r="X288" i="1"/>
  <c r="W288" i="1"/>
  <c r="W292" i="1"/>
  <c r="X292" i="1"/>
  <c r="X296" i="1"/>
  <c r="W296" i="1"/>
  <c r="W300" i="1"/>
  <c r="X300" i="1"/>
  <c r="X304" i="1"/>
  <c r="W304" i="1"/>
  <c r="W308" i="1"/>
  <c r="X308" i="1"/>
  <c r="X312" i="1"/>
  <c r="W312" i="1"/>
  <c r="W316" i="1"/>
  <c r="X316" i="1"/>
  <c r="X320" i="1"/>
  <c r="W320" i="1"/>
  <c r="W324" i="1"/>
  <c r="X324" i="1"/>
  <c r="X328" i="1"/>
  <c r="W328" i="1"/>
  <c r="W332" i="1"/>
  <c r="X332" i="1"/>
  <c r="X336" i="1"/>
  <c r="W336" i="1"/>
  <c r="W340" i="1"/>
  <c r="X340" i="1"/>
  <c r="X344" i="1"/>
  <c r="W344" i="1"/>
  <c r="X5" i="1"/>
  <c r="W5" i="1"/>
  <c r="X13" i="1"/>
  <c r="W13" i="1"/>
  <c r="W25" i="1"/>
  <c r="X25" i="1"/>
  <c r="X37" i="1"/>
  <c r="W37" i="1"/>
  <c r="X49" i="1"/>
  <c r="W49" i="1"/>
  <c r="X57" i="1"/>
  <c r="W57" i="1"/>
  <c r="X69" i="1"/>
  <c r="W69" i="1"/>
  <c r="X77" i="1"/>
  <c r="W77" i="1"/>
  <c r="X89" i="1"/>
  <c r="W89" i="1"/>
  <c r="X101" i="1"/>
  <c r="W101" i="1"/>
  <c r="X109" i="1"/>
  <c r="W109" i="1"/>
  <c r="X121" i="1"/>
  <c r="W121" i="1"/>
  <c r="X129" i="1"/>
  <c r="W129" i="1"/>
  <c r="X141" i="1"/>
  <c r="W141" i="1"/>
  <c r="X153" i="1"/>
  <c r="W153" i="1"/>
  <c r="X161" i="1"/>
  <c r="W161" i="1"/>
  <c r="X173" i="1"/>
  <c r="W173" i="1"/>
  <c r="X185" i="1"/>
  <c r="W185" i="1"/>
  <c r="X193" i="1"/>
  <c r="W193" i="1"/>
  <c r="X205" i="1"/>
  <c r="W205" i="1"/>
  <c r="X213" i="1"/>
  <c r="W213" i="1"/>
  <c r="X221" i="1"/>
  <c r="W221" i="1"/>
  <c r="X237" i="1"/>
  <c r="W237" i="1"/>
  <c r="X249" i="1"/>
  <c r="W249" i="1"/>
  <c r="X261" i="1"/>
  <c r="W261" i="1"/>
  <c r="X273" i="1"/>
  <c r="W273" i="1"/>
  <c r="X289" i="1"/>
  <c r="W289" i="1"/>
  <c r="X3" i="1"/>
  <c r="W3" i="1"/>
  <c r="X7" i="1"/>
  <c r="W7" i="1"/>
  <c r="X11" i="1"/>
  <c r="W11" i="1"/>
  <c r="W15" i="1"/>
  <c r="X15" i="1"/>
  <c r="X19" i="1"/>
  <c r="W19" i="1"/>
  <c r="X23" i="1"/>
  <c r="W23" i="1"/>
  <c r="X27" i="1"/>
  <c r="W27" i="1"/>
  <c r="X31" i="1"/>
  <c r="W31" i="1"/>
  <c r="X35" i="1"/>
  <c r="W35" i="1"/>
  <c r="X39" i="1"/>
  <c r="W39" i="1"/>
  <c r="X43" i="1"/>
  <c r="W43" i="1"/>
  <c r="X47" i="1"/>
  <c r="W47" i="1"/>
  <c r="W51" i="1"/>
  <c r="X51" i="1"/>
  <c r="X55" i="1"/>
  <c r="W55" i="1"/>
  <c r="X59" i="1"/>
  <c r="W59" i="1"/>
  <c r="X63" i="1"/>
  <c r="W63" i="1"/>
  <c r="W67" i="1"/>
  <c r="X67" i="1"/>
  <c r="X71" i="1"/>
  <c r="W71" i="1"/>
  <c r="X75" i="1"/>
  <c r="W75" i="1"/>
  <c r="X79" i="1"/>
  <c r="W79" i="1"/>
  <c r="X83" i="1"/>
  <c r="W83" i="1"/>
  <c r="X87" i="1"/>
  <c r="W87" i="1"/>
  <c r="X91" i="1"/>
  <c r="W91" i="1"/>
  <c r="X95" i="1"/>
  <c r="W95" i="1"/>
  <c r="W99" i="1"/>
  <c r="X99" i="1"/>
  <c r="X103" i="1"/>
  <c r="W103" i="1"/>
  <c r="X107" i="1"/>
  <c r="W107" i="1"/>
  <c r="X111" i="1"/>
  <c r="W111" i="1"/>
  <c r="X115" i="1"/>
  <c r="W115" i="1"/>
  <c r="X119" i="1"/>
  <c r="W119" i="1"/>
  <c r="X123" i="1"/>
  <c r="W123" i="1"/>
  <c r="X127" i="1"/>
  <c r="W127" i="1"/>
  <c r="W131" i="1"/>
  <c r="X131" i="1"/>
  <c r="X135" i="1"/>
  <c r="W135" i="1"/>
  <c r="X139" i="1"/>
  <c r="W139" i="1"/>
  <c r="X143" i="1"/>
  <c r="W143" i="1"/>
  <c r="X147" i="1"/>
  <c r="W147" i="1"/>
  <c r="X151" i="1"/>
  <c r="W151" i="1"/>
  <c r="X155" i="1"/>
  <c r="W155" i="1"/>
  <c r="X159" i="1"/>
  <c r="W159" i="1"/>
  <c r="W163" i="1"/>
  <c r="X163" i="1"/>
  <c r="X167" i="1"/>
  <c r="W167" i="1"/>
  <c r="X171" i="1"/>
  <c r="W171" i="1"/>
  <c r="X175" i="1"/>
  <c r="W175" i="1"/>
  <c r="X179" i="1"/>
  <c r="W179" i="1"/>
  <c r="X183" i="1"/>
  <c r="W183" i="1"/>
  <c r="X187" i="1"/>
  <c r="W187" i="1"/>
  <c r="X191" i="1"/>
  <c r="W191" i="1"/>
  <c r="W195" i="1"/>
  <c r="X195" i="1"/>
  <c r="X199" i="1"/>
  <c r="W199" i="1"/>
  <c r="X203" i="1"/>
  <c r="W203" i="1"/>
  <c r="X207" i="1"/>
  <c r="W207" i="1"/>
  <c r="X211" i="1"/>
  <c r="W211" i="1"/>
  <c r="X215" i="1"/>
  <c r="W215" i="1"/>
  <c r="X219" i="1"/>
  <c r="W219" i="1"/>
  <c r="X223" i="1"/>
  <c r="W223" i="1"/>
  <c r="W227" i="1"/>
  <c r="X227" i="1"/>
  <c r="X231" i="1"/>
  <c r="W231" i="1"/>
  <c r="X235" i="1"/>
  <c r="W235" i="1"/>
  <c r="X239" i="1"/>
  <c r="W239" i="1"/>
  <c r="W243" i="1"/>
  <c r="X243" i="1"/>
  <c r="X247" i="1"/>
  <c r="W247" i="1"/>
  <c r="X251" i="1"/>
  <c r="W251" i="1"/>
  <c r="X255" i="1"/>
  <c r="W255" i="1"/>
  <c r="X259" i="1"/>
  <c r="W259" i="1"/>
  <c r="X263" i="1"/>
  <c r="W263" i="1"/>
  <c r="X267" i="1"/>
  <c r="W267" i="1"/>
  <c r="X271" i="1"/>
  <c r="W271" i="1"/>
  <c r="X275" i="1"/>
  <c r="W275" i="1"/>
  <c r="X279" i="1"/>
  <c r="W279" i="1"/>
  <c r="X283" i="1"/>
  <c r="W283" i="1"/>
  <c r="X287" i="1"/>
  <c r="W287" i="1"/>
  <c r="W291" i="1"/>
  <c r="X291" i="1"/>
  <c r="X295" i="1"/>
  <c r="W295" i="1"/>
  <c r="X299" i="1"/>
  <c r="W299" i="1"/>
  <c r="X303" i="1"/>
  <c r="W303" i="1"/>
  <c r="W307" i="1"/>
  <c r="X307" i="1"/>
  <c r="X311" i="1"/>
  <c r="W311" i="1"/>
  <c r="X315" i="1"/>
  <c r="W315" i="1"/>
  <c r="X319" i="1"/>
  <c r="W319" i="1"/>
  <c r="X322" i="1"/>
  <c r="W322" i="1"/>
  <c r="X327" i="1"/>
  <c r="W327" i="1"/>
  <c r="W331" i="1"/>
  <c r="X331" i="1"/>
  <c r="X335" i="1"/>
  <c r="W335" i="1"/>
  <c r="W339" i="1"/>
  <c r="X339" i="1"/>
  <c r="X343" i="1"/>
  <c r="W343" i="1"/>
  <c r="R352" i="1"/>
  <c r="E11" i="2" s="1"/>
  <c r="C11" i="2"/>
  <c r="N326" i="1"/>
  <c r="N330" i="1"/>
  <c r="N334" i="1"/>
  <c r="N338" i="1"/>
  <c r="N342" i="1"/>
  <c r="N346" i="1"/>
  <c r="N328" i="1"/>
  <c r="N332" i="1"/>
  <c r="N336" i="1"/>
  <c r="N340" i="1"/>
  <c r="N344" i="1"/>
  <c r="N325" i="1"/>
  <c r="N329" i="1"/>
  <c r="N333" i="1"/>
  <c r="N337" i="1"/>
  <c r="N341" i="1"/>
  <c r="N345" i="1"/>
  <c r="N327" i="1"/>
  <c r="N331" i="1"/>
  <c r="N335" i="1"/>
  <c r="N339" i="1"/>
  <c r="N343" i="1"/>
  <c r="M9" i="1"/>
  <c r="O9" i="1" s="1"/>
  <c r="P9" i="1" s="1"/>
  <c r="M17" i="1"/>
  <c r="O17" i="1" s="1"/>
  <c r="P17" i="1" s="1"/>
  <c r="M25" i="1"/>
  <c r="O25" i="1" s="1"/>
  <c r="P25" i="1" s="1"/>
  <c r="M33" i="1"/>
  <c r="O33" i="1" s="1"/>
  <c r="P33" i="1" s="1"/>
  <c r="M41" i="1"/>
  <c r="O41" i="1" s="1"/>
  <c r="P41" i="1" s="1"/>
  <c r="M57" i="1"/>
  <c r="O57" i="1" s="1"/>
  <c r="P57" i="1" s="1"/>
  <c r="M65" i="1"/>
  <c r="O65" i="1" s="1"/>
  <c r="P65" i="1" s="1"/>
  <c r="M73" i="1"/>
  <c r="O73" i="1" s="1"/>
  <c r="P73" i="1" s="1"/>
  <c r="M81" i="1"/>
  <c r="O81" i="1" s="1"/>
  <c r="P81" i="1" s="1"/>
  <c r="M89" i="1"/>
  <c r="O89" i="1" s="1"/>
  <c r="P89" i="1" s="1"/>
  <c r="M97" i="1"/>
  <c r="O97" i="1" s="1"/>
  <c r="P97" i="1" s="1"/>
  <c r="M105" i="1"/>
  <c r="O105" i="1" s="1"/>
  <c r="P105" i="1" s="1"/>
  <c r="M113" i="1"/>
  <c r="O113" i="1" s="1"/>
  <c r="P113" i="1" s="1"/>
  <c r="M121" i="1"/>
  <c r="O121" i="1" s="1"/>
  <c r="P121" i="1" s="1"/>
  <c r="M129" i="1"/>
  <c r="O129" i="1" s="1"/>
  <c r="P129" i="1" s="1"/>
  <c r="M137" i="1"/>
  <c r="O137" i="1" s="1"/>
  <c r="P137" i="1" s="1"/>
  <c r="M145" i="1"/>
  <c r="O145" i="1" s="1"/>
  <c r="P145" i="1" s="1"/>
  <c r="M153" i="1"/>
  <c r="O153" i="1" s="1"/>
  <c r="P153" i="1" s="1"/>
  <c r="M161" i="1"/>
  <c r="O161" i="1" s="1"/>
  <c r="P161" i="1" s="1"/>
  <c r="M169" i="1"/>
  <c r="O169" i="1" s="1"/>
  <c r="P169" i="1" s="1"/>
  <c r="H2" i="1"/>
  <c r="M177" i="1"/>
  <c r="O177" i="1" s="1"/>
  <c r="P177" i="1" s="1"/>
  <c r="M185" i="1"/>
  <c r="O185" i="1" s="1"/>
  <c r="P185" i="1" s="1"/>
  <c r="M193" i="1"/>
  <c r="O193" i="1" s="1"/>
  <c r="P193" i="1" s="1"/>
  <c r="M201" i="1"/>
  <c r="O201" i="1" s="1"/>
  <c r="P201" i="1" s="1"/>
  <c r="M209" i="1"/>
  <c r="O209" i="1" s="1"/>
  <c r="P209" i="1" s="1"/>
  <c r="M217" i="1"/>
  <c r="O217" i="1" s="1"/>
  <c r="P217" i="1" s="1"/>
  <c r="M225" i="1"/>
  <c r="O225" i="1" s="1"/>
  <c r="P225" i="1" s="1"/>
  <c r="M233" i="1"/>
  <c r="O233" i="1" s="1"/>
  <c r="P233" i="1" s="1"/>
  <c r="M241" i="1"/>
  <c r="O241" i="1" s="1"/>
  <c r="P241" i="1" s="1"/>
  <c r="M249" i="1"/>
  <c r="O249" i="1" s="1"/>
  <c r="P249" i="1" s="1"/>
  <c r="M265" i="1"/>
  <c r="O265" i="1" s="1"/>
  <c r="P265" i="1" s="1"/>
  <c r="M281" i="1"/>
  <c r="O281" i="1" s="1"/>
  <c r="P281" i="1" s="1"/>
  <c r="M297" i="1"/>
  <c r="O297" i="1" s="1"/>
  <c r="P297" i="1" s="1"/>
  <c r="M313" i="1"/>
  <c r="O313" i="1" s="1"/>
  <c r="P313" i="1" s="1"/>
  <c r="M329" i="1"/>
  <c r="M337" i="1"/>
  <c r="M341" i="1"/>
  <c r="M13" i="1"/>
  <c r="O13" i="1" s="1"/>
  <c r="P13" i="1" s="1"/>
  <c r="M29" i="1"/>
  <c r="O29" i="1" s="1"/>
  <c r="P29" i="1" s="1"/>
  <c r="M45" i="1"/>
  <c r="O45" i="1" s="1"/>
  <c r="P45" i="1" s="1"/>
  <c r="M69" i="1"/>
  <c r="M77" i="1"/>
  <c r="O77" i="1" s="1"/>
  <c r="P77" i="1" s="1"/>
  <c r="M93" i="1"/>
  <c r="O93" i="1" s="1"/>
  <c r="P93" i="1" s="1"/>
  <c r="M109" i="1"/>
  <c r="O109" i="1" s="1"/>
  <c r="P109" i="1" s="1"/>
  <c r="M133" i="1"/>
  <c r="M141" i="1"/>
  <c r="O141" i="1" s="1"/>
  <c r="P141" i="1" s="1"/>
  <c r="M157" i="1"/>
  <c r="O157" i="1" s="1"/>
  <c r="P157" i="1" s="1"/>
  <c r="M181" i="1"/>
  <c r="O181" i="1" s="1"/>
  <c r="P181" i="1" s="1"/>
  <c r="M197" i="1"/>
  <c r="M165" i="1"/>
  <c r="O165" i="1" s="1"/>
  <c r="P165" i="1" s="1"/>
  <c r="M213" i="1"/>
  <c r="O213" i="1" s="1"/>
  <c r="P213" i="1" s="1"/>
  <c r="M229" i="1"/>
  <c r="M245" i="1"/>
  <c r="O245" i="1" s="1"/>
  <c r="P245" i="1" s="1"/>
  <c r="M345" i="1"/>
  <c r="M10" i="1"/>
  <c r="M18" i="1"/>
  <c r="M26" i="1"/>
  <c r="M34" i="1"/>
  <c r="M42" i="1"/>
  <c r="M50" i="1"/>
  <c r="M66" i="1"/>
  <c r="M74" i="1"/>
  <c r="M82" i="1"/>
  <c r="M90" i="1"/>
  <c r="M98" i="1"/>
  <c r="M106" i="1"/>
  <c r="M114" i="1"/>
  <c r="M5" i="1"/>
  <c r="O5" i="1" s="1"/>
  <c r="P5" i="1" s="1"/>
  <c r="M21" i="1"/>
  <c r="O21" i="1" s="1"/>
  <c r="P21" i="1" s="1"/>
  <c r="M37" i="1"/>
  <c r="M53" i="1"/>
  <c r="O53" i="1" s="1"/>
  <c r="P53" i="1" s="1"/>
  <c r="M61" i="1"/>
  <c r="O61" i="1" s="1"/>
  <c r="P61" i="1" s="1"/>
  <c r="M85" i="1"/>
  <c r="O85" i="1" s="1"/>
  <c r="P85" i="1" s="1"/>
  <c r="M101" i="1"/>
  <c r="M117" i="1"/>
  <c r="O117" i="1" s="1"/>
  <c r="P117" i="1" s="1"/>
  <c r="M125" i="1"/>
  <c r="O125" i="1" s="1"/>
  <c r="P125" i="1" s="1"/>
  <c r="M149" i="1"/>
  <c r="O149" i="1" s="1"/>
  <c r="P149" i="1" s="1"/>
  <c r="M173" i="1"/>
  <c r="M189" i="1"/>
  <c r="O189" i="1" s="1"/>
  <c r="P189" i="1" s="1"/>
  <c r="M205" i="1"/>
  <c r="O205" i="1" s="1"/>
  <c r="P205" i="1" s="1"/>
  <c r="M221" i="1"/>
  <c r="O221" i="1" s="1"/>
  <c r="P221" i="1" s="1"/>
  <c r="M237" i="1"/>
  <c r="M14" i="1"/>
  <c r="O14" i="1" s="1"/>
  <c r="P14" i="1" s="1"/>
  <c r="M22" i="1"/>
  <c r="M38" i="1"/>
  <c r="O38" i="1" s="1"/>
  <c r="M46" i="1"/>
  <c r="O46" i="1" s="1"/>
  <c r="P46" i="1" s="1"/>
  <c r="M54" i="1"/>
  <c r="M62" i="1"/>
  <c r="O62" i="1" s="1"/>
  <c r="P62" i="1" s="1"/>
  <c r="M70" i="1"/>
  <c r="M78" i="1"/>
  <c r="O78" i="1" s="1"/>
  <c r="P78" i="1" s="1"/>
  <c r="M86" i="1"/>
  <c r="M102" i="1"/>
  <c r="M110" i="1"/>
  <c r="O110" i="1" s="1"/>
  <c r="P110" i="1" s="1"/>
  <c r="M118" i="1"/>
  <c r="M254" i="1"/>
  <c r="M270" i="1"/>
  <c r="M286" i="1"/>
  <c r="O286" i="1" s="1"/>
  <c r="P286" i="1" s="1"/>
  <c r="M302" i="1"/>
  <c r="M318" i="1"/>
  <c r="M334" i="1"/>
  <c r="M259" i="1"/>
  <c r="M275" i="1"/>
  <c r="M322" i="1"/>
  <c r="M339" i="1"/>
  <c r="H157" i="1"/>
  <c r="H10" i="1"/>
  <c r="H26" i="1"/>
  <c r="H90" i="1"/>
  <c r="H189" i="1"/>
  <c r="I58" i="1"/>
  <c r="H42" i="1"/>
  <c r="H106" i="1"/>
  <c r="H221" i="1"/>
  <c r="H74" i="1"/>
  <c r="H318" i="1"/>
  <c r="H125" i="1"/>
  <c r="H254" i="1"/>
  <c r="H13" i="1"/>
  <c r="H29" i="1"/>
  <c r="H45" i="1"/>
  <c r="H61" i="1"/>
  <c r="H77" i="1"/>
  <c r="H93" i="1"/>
  <c r="H109" i="1"/>
  <c r="H129" i="1"/>
  <c r="H161" i="1"/>
  <c r="H193" i="1"/>
  <c r="H225" i="1"/>
  <c r="H281" i="1"/>
  <c r="H345" i="1"/>
  <c r="I94" i="1"/>
  <c r="I2" i="1"/>
  <c r="D7" i="2" s="1"/>
  <c r="H18" i="1"/>
  <c r="H34" i="1"/>
  <c r="H50" i="1"/>
  <c r="H66" i="1"/>
  <c r="H82" i="1"/>
  <c r="H98" i="1"/>
  <c r="H114" i="1"/>
  <c r="H141" i="1"/>
  <c r="H173" i="1"/>
  <c r="H205" i="1"/>
  <c r="H237" i="1"/>
  <c r="H297" i="1"/>
  <c r="I6" i="1"/>
  <c r="M6" i="1" s="1"/>
  <c r="I136" i="1"/>
  <c r="H5" i="1"/>
  <c r="H21" i="1"/>
  <c r="H37" i="1"/>
  <c r="H53" i="1"/>
  <c r="H69" i="1"/>
  <c r="H85" i="1"/>
  <c r="H101" i="1"/>
  <c r="H117" i="1"/>
  <c r="H145" i="1"/>
  <c r="H177" i="1"/>
  <c r="H209" i="1"/>
  <c r="H241" i="1"/>
  <c r="H302" i="1"/>
  <c r="I30" i="1"/>
  <c r="I190" i="1"/>
  <c r="H159" i="1"/>
  <c r="I159" i="1"/>
  <c r="H191" i="1"/>
  <c r="I191" i="1"/>
  <c r="M191" i="1" s="1"/>
  <c r="O191" i="1" s="1"/>
  <c r="I203" i="1"/>
  <c r="M203" i="1" s="1"/>
  <c r="H203" i="1"/>
  <c r="I215" i="1"/>
  <c r="M215" i="1" s="1"/>
  <c r="H215" i="1"/>
  <c r="I223" i="1"/>
  <c r="M223" i="1" s="1"/>
  <c r="O223" i="1" s="1"/>
  <c r="H223" i="1"/>
  <c r="I235" i="1"/>
  <c r="H235" i="1"/>
  <c r="I247" i="1"/>
  <c r="H247" i="1"/>
  <c r="I271" i="1"/>
  <c r="H271" i="1"/>
  <c r="I283" i="1"/>
  <c r="M283" i="1" s="1"/>
  <c r="O283" i="1" s="1"/>
  <c r="H283" i="1"/>
  <c r="I295" i="1"/>
  <c r="H295" i="1"/>
  <c r="I319" i="1"/>
  <c r="M319" i="1" s="1"/>
  <c r="O319" i="1" s="1"/>
  <c r="H319" i="1"/>
  <c r="I335" i="1"/>
  <c r="M335" i="1" s="1"/>
  <c r="H335" i="1"/>
  <c r="I179" i="1"/>
  <c r="I4" i="1"/>
  <c r="H4" i="1"/>
  <c r="I20" i="1"/>
  <c r="H20" i="1"/>
  <c r="H60" i="1"/>
  <c r="I60" i="1"/>
  <c r="M60" i="1" s="1"/>
  <c r="O60" i="1" s="1"/>
  <c r="I80" i="1"/>
  <c r="H80" i="1"/>
  <c r="H120" i="1"/>
  <c r="I120" i="1"/>
  <c r="I132" i="1"/>
  <c r="H132" i="1"/>
  <c r="H152" i="1"/>
  <c r="I152" i="1"/>
  <c r="M152" i="1" s="1"/>
  <c r="I176" i="1"/>
  <c r="M176" i="1" s="1"/>
  <c r="H176" i="1"/>
  <c r="I256" i="1"/>
  <c r="H256" i="1"/>
  <c r="I3" i="1"/>
  <c r="H3" i="1"/>
  <c r="H7" i="1"/>
  <c r="I7" i="1"/>
  <c r="I15" i="1"/>
  <c r="M15" i="1" s="1"/>
  <c r="H15" i="1"/>
  <c r="I19" i="1"/>
  <c r="H19" i="1"/>
  <c r="I27" i="1"/>
  <c r="H27" i="1"/>
  <c r="I35" i="1"/>
  <c r="H35" i="1"/>
  <c r="I43" i="1"/>
  <c r="H43" i="1"/>
  <c r="I47" i="1"/>
  <c r="M47" i="1" s="1"/>
  <c r="O47" i="1" s="1"/>
  <c r="H47" i="1"/>
  <c r="I55" i="1"/>
  <c r="H55" i="1"/>
  <c r="I63" i="1"/>
  <c r="M63" i="1" s="1"/>
  <c r="O63" i="1" s="1"/>
  <c r="H63" i="1"/>
  <c r="I71" i="1"/>
  <c r="H71" i="1"/>
  <c r="I91" i="1"/>
  <c r="M91" i="1" s="1"/>
  <c r="H91" i="1"/>
  <c r="I99" i="1"/>
  <c r="H99" i="1"/>
  <c r="I107" i="1"/>
  <c r="M107" i="1" s="1"/>
  <c r="H107" i="1"/>
  <c r="I111" i="1"/>
  <c r="M111" i="1" s="1"/>
  <c r="H111" i="1"/>
  <c r="I119" i="1"/>
  <c r="M119" i="1" s="1"/>
  <c r="H119" i="1"/>
  <c r="H127" i="1"/>
  <c r="I127" i="1"/>
  <c r="M127" i="1" s="1"/>
  <c r="I135" i="1"/>
  <c r="M135" i="1" s="1"/>
  <c r="H135" i="1"/>
  <c r="I155" i="1"/>
  <c r="H155" i="1"/>
  <c r="I163" i="1"/>
  <c r="H163" i="1"/>
  <c r="I171" i="1"/>
  <c r="H171" i="1"/>
  <c r="I183" i="1"/>
  <c r="M183" i="1" s="1"/>
  <c r="H183" i="1"/>
  <c r="I195" i="1"/>
  <c r="H195" i="1"/>
  <c r="I219" i="1"/>
  <c r="M219" i="1" s="1"/>
  <c r="H219" i="1"/>
  <c r="I231" i="1"/>
  <c r="H231" i="1"/>
  <c r="I239" i="1"/>
  <c r="M239" i="1" s="1"/>
  <c r="O239" i="1" s="1"/>
  <c r="H239" i="1"/>
  <c r="I251" i="1"/>
  <c r="H251" i="1"/>
  <c r="I267" i="1"/>
  <c r="M267" i="1" s="1"/>
  <c r="O267" i="1" s="1"/>
  <c r="H267" i="1"/>
  <c r="I279" i="1"/>
  <c r="H279" i="1"/>
  <c r="I303" i="1"/>
  <c r="M303" i="1" s="1"/>
  <c r="H303" i="1"/>
  <c r="I315" i="1"/>
  <c r="H315" i="1"/>
  <c r="I331" i="1"/>
  <c r="M331" i="1" s="1"/>
  <c r="H331" i="1"/>
  <c r="I343" i="1"/>
  <c r="H343" i="1"/>
  <c r="H275" i="1"/>
  <c r="I227" i="1"/>
  <c r="H8" i="1"/>
  <c r="I8" i="1"/>
  <c r="H12" i="1"/>
  <c r="I12" i="1"/>
  <c r="M12" i="1" s="1"/>
  <c r="H24" i="1"/>
  <c r="I24" i="1"/>
  <c r="M24" i="1" s="1"/>
  <c r="I32" i="1"/>
  <c r="M32" i="1" s="1"/>
  <c r="H32" i="1"/>
  <c r="H40" i="1"/>
  <c r="I40" i="1"/>
  <c r="M40" i="1" s="1"/>
  <c r="H52" i="1"/>
  <c r="I52" i="1"/>
  <c r="M52" i="1" s="1"/>
  <c r="I64" i="1"/>
  <c r="M64" i="1" s="1"/>
  <c r="H64" i="1"/>
  <c r="H68" i="1"/>
  <c r="I68" i="1"/>
  <c r="I76" i="1"/>
  <c r="M76" i="1" s="1"/>
  <c r="O76" i="1" s="1"/>
  <c r="H76" i="1"/>
  <c r="H88" i="1"/>
  <c r="I88" i="1"/>
  <c r="I96" i="1"/>
  <c r="M96" i="1" s="1"/>
  <c r="H96" i="1"/>
  <c r="I112" i="1"/>
  <c r="H112" i="1"/>
  <c r="I124" i="1"/>
  <c r="M124" i="1" s="1"/>
  <c r="O124" i="1" s="1"/>
  <c r="H124" i="1"/>
  <c r="I144" i="1"/>
  <c r="H144" i="1"/>
  <c r="I156" i="1"/>
  <c r="M156" i="1" s="1"/>
  <c r="O156" i="1" s="1"/>
  <c r="H156" i="1"/>
  <c r="I164" i="1"/>
  <c r="H164" i="1"/>
  <c r="I172" i="1"/>
  <c r="M172" i="1" s="1"/>
  <c r="O172" i="1" s="1"/>
  <c r="H172" i="1"/>
  <c r="H184" i="1"/>
  <c r="I184" i="1"/>
  <c r="I188" i="1"/>
  <c r="M188" i="1" s="1"/>
  <c r="O188" i="1" s="1"/>
  <c r="H188" i="1"/>
  <c r="I196" i="1"/>
  <c r="H196" i="1"/>
  <c r="I204" i="1"/>
  <c r="M204" i="1" s="1"/>
  <c r="O204" i="1" s="1"/>
  <c r="H204" i="1"/>
  <c r="I212" i="1"/>
  <c r="H212" i="1"/>
  <c r="I220" i="1"/>
  <c r="M220" i="1" s="1"/>
  <c r="O220" i="1" s="1"/>
  <c r="H220" i="1"/>
  <c r="I228" i="1"/>
  <c r="H228" i="1"/>
  <c r="I236" i="1"/>
  <c r="M236" i="1" s="1"/>
  <c r="H236" i="1"/>
  <c r="I244" i="1"/>
  <c r="H244" i="1"/>
  <c r="I252" i="1"/>
  <c r="M252" i="1" s="1"/>
  <c r="H252" i="1"/>
  <c r="I264" i="1"/>
  <c r="H264" i="1"/>
  <c r="I272" i="1"/>
  <c r="M272" i="1" s="1"/>
  <c r="H272" i="1"/>
  <c r="I280" i="1"/>
  <c r="H280" i="1"/>
  <c r="I288" i="1"/>
  <c r="M288" i="1" s="1"/>
  <c r="H288" i="1"/>
  <c r="I296" i="1"/>
  <c r="M296" i="1" s="1"/>
  <c r="H296" i="1"/>
  <c r="I304" i="1"/>
  <c r="M304" i="1" s="1"/>
  <c r="H304" i="1"/>
  <c r="I312" i="1"/>
  <c r="H312" i="1"/>
  <c r="I320" i="1"/>
  <c r="H320" i="1"/>
  <c r="I328" i="1"/>
  <c r="H328" i="1"/>
  <c r="I336" i="1"/>
  <c r="M336" i="1" s="1"/>
  <c r="H336" i="1"/>
  <c r="I344" i="1"/>
  <c r="H344" i="1"/>
  <c r="H259" i="1"/>
  <c r="H322" i="1"/>
  <c r="I11" i="1"/>
  <c r="M11" i="1" s="1"/>
  <c r="I36" i="1"/>
  <c r="I104" i="1"/>
  <c r="I147" i="1"/>
  <c r="I243" i="1"/>
  <c r="I307" i="1"/>
  <c r="I253" i="1"/>
  <c r="H253" i="1"/>
  <c r="I257" i="1"/>
  <c r="M257" i="1" s="1"/>
  <c r="O257" i="1" s="1"/>
  <c r="H257" i="1"/>
  <c r="I261" i="1"/>
  <c r="H261" i="1"/>
  <c r="I269" i="1"/>
  <c r="H269" i="1"/>
  <c r="I273" i="1"/>
  <c r="M273" i="1" s="1"/>
  <c r="O273" i="1" s="1"/>
  <c r="H273" i="1"/>
  <c r="I277" i="1"/>
  <c r="M277" i="1" s="1"/>
  <c r="O277" i="1" s="1"/>
  <c r="H277" i="1"/>
  <c r="I285" i="1"/>
  <c r="H285" i="1"/>
  <c r="I289" i="1"/>
  <c r="H289" i="1"/>
  <c r="I293" i="1"/>
  <c r="H293" i="1"/>
  <c r="I301" i="1"/>
  <c r="M301" i="1" s="1"/>
  <c r="O301" i="1" s="1"/>
  <c r="H301" i="1"/>
  <c r="I305" i="1"/>
  <c r="H305" i="1"/>
  <c r="I309" i="1"/>
  <c r="M309" i="1" s="1"/>
  <c r="O309" i="1" s="1"/>
  <c r="H309" i="1"/>
  <c r="I317" i="1"/>
  <c r="M317" i="1" s="1"/>
  <c r="O317" i="1" s="1"/>
  <c r="H317" i="1"/>
  <c r="I321" i="1"/>
  <c r="M321" i="1" s="1"/>
  <c r="O321" i="1" s="1"/>
  <c r="H321" i="1"/>
  <c r="I325" i="1"/>
  <c r="M325" i="1" s="1"/>
  <c r="H325" i="1"/>
  <c r="I333" i="1"/>
  <c r="H333" i="1"/>
  <c r="H14" i="1"/>
  <c r="H22" i="1"/>
  <c r="H38" i="1"/>
  <c r="H46" i="1"/>
  <c r="H54" i="1"/>
  <c r="H62" i="1"/>
  <c r="H70" i="1"/>
  <c r="H78" i="1"/>
  <c r="H86" i="1"/>
  <c r="H102" i="1"/>
  <c r="H110" i="1"/>
  <c r="H118" i="1"/>
  <c r="H133" i="1"/>
  <c r="H149" i="1"/>
  <c r="H165" i="1"/>
  <c r="H181" i="1"/>
  <c r="H197" i="1"/>
  <c r="H213" i="1"/>
  <c r="H229" i="1"/>
  <c r="H245" i="1"/>
  <c r="H265" i="1"/>
  <c r="H286" i="1"/>
  <c r="H329" i="1"/>
  <c r="I16" i="1"/>
  <c r="I44" i="1"/>
  <c r="I72" i="1"/>
  <c r="I115" i="1"/>
  <c r="I158" i="1"/>
  <c r="I200" i="1"/>
  <c r="H31" i="1"/>
  <c r="I31" i="1"/>
  <c r="M31" i="1" s="1"/>
  <c r="O31" i="1" s="1"/>
  <c r="H39" i="1"/>
  <c r="I39" i="1"/>
  <c r="I59" i="1"/>
  <c r="M59" i="1" s="1"/>
  <c r="H59" i="1"/>
  <c r="H67" i="1"/>
  <c r="I67" i="1"/>
  <c r="I75" i="1"/>
  <c r="M75" i="1" s="1"/>
  <c r="H75" i="1"/>
  <c r="I79" i="1"/>
  <c r="M79" i="1" s="1"/>
  <c r="H79" i="1"/>
  <c r="I87" i="1"/>
  <c r="M87" i="1" s="1"/>
  <c r="O87" i="1" s="1"/>
  <c r="H87" i="1"/>
  <c r="H95" i="1"/>
  <c r="I95" i="1"/>
  <c r="M95" i="1" s="1"/>
  <c r="I103" i="1"/>
  <c r="M103" i="1" s="1"/>
  <c r="O103" i="1" s="1"/>
  <c r="H103" i="1"/>
  <c r="I123" i="1"/>
  <c r="H123" i="1"/>
  <c r="I131" i="1"/>
  <c r="H131" i="1"/>
  <c r="I139" i="1"/>
  <c r="M139" i="1" s="1"/>
  <c r="O139" i="1" s="1"/>
  <c r="H139" i="1"/>
  <c r="I143" i="1"/>
  <c r="M143" i="1" s="1"/>
  <c r="O143" i="1" s="1"/>
  <c r="H143" i="1"/>
  <c r="I151" i="1"/>
  <c r="H151" i="1"/>
  <c r="I167" i="1"/>
  <c r="M167" i="1" s="1"/>
  <c r="O167" i="1" s="1"/>
  <c r="H167" i="1"/>
  <c r="I175" i="1"/>
  <c r="M175" i="1" s="1"/>
  <c r="H175" i="1"/>
  <c r="I187" i="1"/>
  <c r="M187" i="1" s="1"/>
  <c r="H187" i="1"/>
  <c r="I199" i="1"/>
  <c r="H199" i="1"/>
  <c r="I207" i="1"/>
  <c r="M207" i="1" s="1"/>
  <c r="O207" i="1" s="1"/>
  <c r="H207" i="1"/>
  <c r="I255" i="1"/>
  <c r="M255" i="1" s="1"/>
  <c r="O255" i="1" s="1"/>
  <c r="H255" i="1"/>
  <c r="I263" i="1"/>
  <c r="M263" i="1" s="1"/>
  <c r="H263" i="1"/>
  <c r="I287" i="1"/>
  <c r="M287" i="1" s="1"/>
  <c r="O287" i="1" s="1"/>
  <c r="H287" i="1"/>
  <c r="I299" i="1"/>
  <c r="M299" i="1" s="1"/>
  <c r="O299" i="1" s="1"/>
  <c r="H299" i="1"/>
  <c r="I311" i="1"/>
  <c r="H311" i="1"/>
  <c r="I327" i="1"/>
  <c r="M327" i="1" s="1"/>
  <c r="H327" i="1"/>
  <c r="H339" i="1"/>
  <c r="I291" i="1"/>
  <c r="I28" i="1"/>
  <c r="M28" i="1" s="1"/>
  <c r="O28" i="1" s="1"/>
  <c r="H28" i="1"/>
  <c r="I48" i="1"/>
  <c r="H48" i="1"/>
  <c r="I56" i="1"/>
  <c r="H56" i="1"/>
  <c r="H84" i="1"/>
  <c r="I84" i="1"/>
  <c r="I92" i="1"/>
  <c r="M92" i="1" s="1"/>
  <c r="O92" i="1" s="1"/>
  <c r="H92" i="1"/>
  <c r="I100" i="1"/>
  <c r="H100" i="1"/>
  <c r="I108" i="1"/>
  <c r="M108" i="1" s="1"/>
  <c r="O108" i="1" s="1"/>
  <c r="H108" i="1"/>
  <c r="H116" i="1"/>
  <c r="I116" i="1"/>
  <c r="M116" i="1" s="1"/>
  <c r="I128" i="1"/>
  <c r="H128" i="1"/>
  <c r="I140" i="1"/>
  <c r="H140" i="1"/>
  <c r="H148" i="1"/>
  <c r="I148" i="1"/>
  <c r="M148" i="1" s="1"/>
  <c r="O148" i="1" s="1"/>
  <c r="I160" i="1"/>
  <c r="H160" i="1"/>
  <c r="H180" i="1"/>
  <c r="I180" i="1"/>
  <c r="M180" i="1" s="1"/>
  <c r="O180" i="1" s="1"/>
  <c r="I192" i="1"/>
  <c r="H192" i="1"/>
  <c r="I208" i="1"/>
  <c r="M208" i="1" s="1"/>
  <c r="H208" i="1"/>
  <c r="I216" i="1"/>
  <c r="H216" i="1"/>
  <c r="I224" i="1"/>
  <c r="M224" i="1" s="1"/>
  <c r="H224" i="1"/>
  <c r="I232" i="1"/>
  <c r="M232" i="1" s="1"/>
  <c r="H232" i="1"/>
  <c r="I240" i="1"/>
  <c r="M240" i="1" s="1"/>
  <c r="H240" i="1"/>
  <c r="I248" i="1"/>
  <c r="H248" i="1"/>
  <c r="I260" i="1"/>
  <c r="I351" i="1" s="1"/>
  <c r="H260" i="1"/>
  <c r="I268" i="1"/>
  <c r="H268" i="1"/>
  <c r="I276" i="1"/>
  <c r="M276" i="1" s="1"/>
  <c r="O276" i="1" s="1"/>
  <c r="H276" i="1"/>
  <c r="I284" i="1"/>
  <c r="M284" i="1" s="1"/>
  <c r="O284" i="1" s="1"/>
  <c r="H284" i="1"/>
  <c r="I292" i="1"/>
  <c r="H292" i="1"/>
  <c r="I300" i="1"/>
  <c r="H300" i="1"/>
  <c r="I308" i="1"/>
  <c r="M308" i="1" s="1"/>
  <c r="O308" i="1" s="1"/>
  <c r="H308" i="1"/>
  <c r="I316" i="1"/>
  <c r="M316" i="1" s="1"/>
  <c r="O316" i="1" s="1"/>
  <c r="H316" i="1"/>
  <c r="I324" i="1"/>
  <c r="H324" i="1"/>
  <c r="I332" i="1"/>
  <c r="H332" i="1"/>
  <c r="I340" i="1"/>
  <c r="M340" i="1" s="1"/>
  <c r="H340" i="1"/>
  <c r="I122" i="1"/>
  <c r="M122" i="1" s="1"/>
  <c r="H122" i="1"/>
  <c r="I130" i="1"/>
  <c r="H130" i="1"/>
  <c r="I134" i="1"/>
  <c r="H134" i="1"/>
  <c r="I138" i="1"/>
  <c r="M138" i="1" s="1"/>
  <c r="H138" i="1"/>
  <c r="I142" i="1"/>
  <c r="M142" i="1" s="1"/>
  <c r="O142" i="1" s="1"/>
  <c r="H142" i="1"/>
  <c r="I146" i="1"/>
  <c r="M146" i="1" s="1"/>
  <c r="H146" i="1"/>
  <c r="I150" i="1"/>
  <c r="M150" i="1" s="1"/>
  <c r="O150" i="1" s="1"/>
  <c r="H150" i="1"/>
  <c r="I154" i="1"/>
  <c r="M154" i="1" s="1"/>
  <c r="O154" i="1" s="1"/>
  <c r="H154" i="1"/>
  <c r="I162" i="1"/>
  <c r="H162" i="1"/>
  <c r="I166" i="1"/>
  <c r="M166" i="1" s="1"/>
  <c r="H166" i="1"/>
  <c r="I170" i="1"/>
  <c r="H170" i="1"/>
  <c r="I174" i="1"/>
  <c r="M174" i="1" s="1"/>
  <c r="O174" i="1" s="1"/>
  <c r="H174" i="1"/>
  <c r="I178" i="1"/>
  <c r="H178" i="1"/>
  <c r="I182" i="1"/>
  <c r="M182" i="1" s="1"/>
  <c r="H182" i="1"/>
  <c r="I186" i="1"/>
  <c r="M186" i="1" s="1"/>
  <c r="O186" i="1" s="1"/>
  <c r="H186" i="1"/>
  <c r="I194" i="1"/>
  <c r="H194" i="1"/>
  <c r="I198" i="1"/>
  <c r="M198" i="1" s="1"/>
  <c r="O198" i="1" s="1"/>
  <c r="H198" i="1"/>
  <c r="I202" i="1"/>
  <c r="M202" i="1" s="1"/>
  <c r="H202" i="1"/>
  <c r="I206" i="1"/>
  <c r="H206" i="1"/>
  <c r="I210" i="1"/>
  <c r="M210" i="1" s="1"/>
  <c r="H210" i="1"/>
  <c r="I214" i="1"/>
  <c r="M214" i="1" s="1"/>
  <c r="O214" i="1" s="1"/>
  <c r="H214" i="1"/>
  <c r="I218" i="1"/>
  <c r="M218" i="1" s="1"/>
  <c r="O218" i="1" s="1"/>
  <c r="H218" i="1"/>
  <c r="I222" i="1"/>
  <c r="H222" i="1"/>
  <c r="I226" i="1"/>
  <c r="H226" i="1"/>
  <c r="I230" i="1"/>
  <c r="H230" i="1"/>
  <c r="I234" i="1"/>
  <c r="M234" i="1" s="1"/>
  <c r="O234" i="1" s="1"/>
  <c r="H234" i="1"/>
  <c r="I238" i="1"/>
  <c r="M238" i="1" s="1"/>
  <c r="H238" i="1"/>
  <c r="I242" i="1"/>
  <c r="M242" i="1" s="1"/>
  <c r="H242" i="1"/>
  <c r="I246" i="1"/>
  <c r="M246" i="1" s="1"/>
  <c r="O246" i="1" s="1"/>
  <c r="H246" i="1"/>
  <c r="I250" i="1"/>
  <c r="M250" i="1" s="1"/>
  <c r="O250" i="1" s="1"/>
  <c r="H250" i="1"/>
  <c r="I258" i="1"/>
  <c r="H258" i="1"/>
  <c r="H262" i="1"/>
  <c r="I262" i="1"/>
  <c r="I266" i="1"/>
  <c r="H266" i="1"/>
  <c r="I274" i="1"/>
  <c r="M274" i="1" s="1"/>
  <c r="H274" i="1"/>
  <c r="H278" i="1"/>
  <c r="I278" i="1"/>
  <c r="I282" i="1"/>
  <c r="M282" i="1" s="1"/>
  <c r="O282" i="1" s="1"/>
  <c r="H282" i="1"/>
  <c r="I290" i="1"/>
  <c r="H290" i="1"/>
  <c r="H294" i="1"/>
  <c r="I294" i="1"/>
  <c r="I298" i="1"/>
  <c r="M298" i="1" s="1"/>
  <c r="H298" i="1"/>
  <c r="I306" i="1"/>
  <c r="M306" i="1" s="1"/>
  <c r="H306" i="1"/>
  <c r="H310" i="1"/>
  <c r="I310" i="1"/>
  <c r="M310" i="1" s="1"/>
  <c r="I314" i="1"/>
  <c r="M314" i="1" s="1"/>
  <c r="O314" i="1" s="1"/>
  <c r="H314" i="1"/>
  <c r="I323" i="1"/>
  <c r="H323" i="1"/>
  <c r="H326" i="1"/>
  <c r="I326" i="1"/>
  <c r="I330" i="1"/>
  <c r="M330" i="1" s="1"/>
  <c r="H330" i="1"/>
  <c r="I338" i="1"/>
  <c r="M338" i="1" s="1"/>
  <c r="H338" i="1"/>
  <c r="H342" i="1"/>
  <c r="I342" i="1"/>
  <c r="I346" i="1"/>
  <c r="H346" i="1"/>
  <c r="H9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37" i="1"/>
  <c r="H153" i="1"/>
  <c r="H169" i="1"/>
  <c r="H185" i="1"/>
  <c r="H201" i="1"/>
  <c r="H217" i="1"/>
  <c r="H233" i="1"/>
  <c r="H249" i="1"/>
  <c r="H270" i="1"/>
  <c r="H313" i="1"/>
  <c r="H334" i="1"/>
  <c r="I23" i="1"/>
  <c r="I51" i="1"/>
  <c r="I83" i="1"/>
  <c r="I126" i="1"/>
  <c r="I168" i="1"/>
  <c r="I211" i="1"/>
  <c r="H341" i="1"/>
  <c r="H337" i="1"/>
  <c r="AQ265" i="1" l="1"/>
  <c r="H15" i="2"/>
  <c r="G15" i="2"/>
  <c r="AQ58" i="1"/>
  <c r="AQ201" i="1"/>
  <c r="AQ73" i="1"/>
  <c r="AQ345" i="1"/>
  <c r="AQ65" i="1"/>
  <c r="AQ245" i="1"/>
  <c r="AQ118" i="1"/>
  <c r="AQ29" i="1"/>
  <c r="AQ36" i="1"/>
  <c r="AQ13" i="1"/>
  <c r="AQ82" i="1"/>
  <c r="AQ330" i="1"/>
  <c r="AQ266" i="1"/>
  <c r="AQ81" i="1"/>
  <c r="AQ149" i="1"/>
  <c r="AQ26" i="1"/>
  <c r="AQ74" i="1"/>
  <c r="AQ297" i="1"/>
  <c r="AQ106" i="1"/>
  <c r="AQ97" i="1"/>
  <c r="AQ9" i="1"/>
  <c r="AQ46" i="1"/>
  <c r="AQ53" i="1"/>
  <c r="AQ270" i="1"/>
  <c r="AQ137" i="1"/>
  <c r="AQ93" i="1"/>
  <c r="AQ33" i="1"/>
  <c r="AQ78" i="1"/>
  <c r="AQ147" i="1"/>
  <c r="AQ66" i="1"/>
  <c r="AQ45" i="1"/>
  <c r="AQ341" i="1"/>
  <c r="AQ104" i="1"/>
  <c r="AQ50" i="1"/>
  <c r="AQ42" i="1"/>
  <c r="AQ290" i="1"/>
  <c r="AQ241" i="1"/>
  <c r="AQ34" i="1"/>
  <c r="AQ161" i="1"/>
  <c r="AQ209" i="1"/>
  <c r="AQ18" i="1"/>
  <c r="AQ211" i="1"/>
  <c r="AQ115" i="1"/>
  <c r="AQ205" i="1"/>
  <c r="AQ291" i="1"/>
  <c r="AQ322" i="1"/>
  <c r="AQ227" i="1"/>
  <c r="AQ21" i="1"/>
  <c r="AQ141" i="1"/>
  <c r="AQ90" i="1"/>
  <c r="AQ83" i="1"/>
  <c r="AQ259" i="1"/>
  <c r="AQ275" i="1"/>
  <c r="AQ114" i="1"/>
  <c r="H8" i="2"/>
  <c r="K351" i="1"/>
  <c r="G8" i="2" s="1"/>
  <c r="AQ339" i="1"/>
  <c r="AQ51" i="1"/>
  <c r="AQ323" i="1"/>
  <c r="AQ298" i="1"/>
  <c r="AQ181" i="1"/>
  <c r="AQ307" i="1"/>
  <c r="AQ117" i="1"/>
  <c r="AQ136" i="1"/>
  <c r="AQ98" i="1"/>
  <c r="AQ77" i="1"/>
  <c r="H6" i="2"/>
  <c r="E351" i="1"/>
  <c r="G6" i="2" s="1"/>
  <c r="AQ157" i="1"/>
  <c r="AQ229" i="1"/>
  <c r="AQ113" i="1"/>
  <c r="AQ177" i="1"/>
  <c r="M8" i="1"/>
  <c r="O8" i="1" s="1"/>
  <c r="AQ258" i="1"/>
  <c r="AQ246" i="1"/>
  <c r="AQ238" i="1"/>
  <c r="AQ230" i="1"/>
  <c r="AQ222" i="1"/>
  <c r="AQ214" i="1"/>
  <c r="AQ206" i="1"/>
  <c r="AQ198" i="1"/>
  <c r="AQ186" i="1"/>
  <c r="AQ178" i="1"/>
  <c r="AQ170" i="1"/>
  <c r="AQ162" i="1"/>
  <c r="AQ150" i="1"/>
  <c r="AQ142" i="1"/>
  <c r="AQ134" i="1"/>
  <c r="AQ122" i="1"/>
  <c r="AQ179" i="1"/>
  <c r="AQ168" i="1"/>
  <c r="AQ249" i="1"/>
  <c r="AQ185" i="1"/>
  <c r="AQ121" i="1"/>
  <c r="AQ57" i="1"/>
  <c r="AQ243" i="1"/>
  <c r="AQ101" i="1"/>
  <c r="AQ37" i="1"/>
  <c r="AQ221" i="1"/>
  <c r="AQ89" i="1"/>
  <c r="AQ25" i="1"/>
  <c r="AQ329" i="1"/>
  <c r="AQ165" i="1"/>
  <c r="AQ38" i="1"/>
  <c r="AQ295" i="1"/>
  <c r="AQ215" i="1"/>
  <c r="AQ173" i="1"/>
  <c r="AQ281" i="1"/>
  <c r="AQ129" i="1"/>
  <c r="AQ61" i="1"/>
  <c r="AQ189" i="1"/>
  <c r="AQ23" i="1"/>
  <c r="AQ233" i="1"/>
  <c r="AQ169" i="1"/>
  <c r="AQ49" i="1"/>
  <c r="AQ17" i="1"/>
  <c r="AQ213" i="1"/>
  <c r="AQ85" i="1"/>
  <c r="AQ225" i="1"/>
  <c r="AQ109" i="1"/>
  <c r="AQ125" i="1"/>
  <c r="AQ337" i="1"/>
  <c r="AQ313" i="1"/>
  <c r="AQ217" i="1"/>
  <c r="AQ153" i="1"/>
  <c r="AQ105" i="1"/>
  <c r="AQ41" i="1"/>
  <c r="AQ197" i="1"/>
  <c r="AQ133" i="1"/>
  <c r="AQ145" i="1"/>
  <c r="AQ237" i="1"/>
  <c r="AQ318" i="1"/>
  <c r="AQ84" i="1"/>
  <c r="AQ39" i="1"/>
  <c r="AQ40" i="1"/>
  <c r="AQ274" i="1"/>
  <c r="AQ218" i="1"/>
  <c r="AQ199" i="1"/>
  <c r="AQ317" i="1"/>
  <c r="AQ285" i="1"/>
  <c r="AQ253" i="1"/>
  <c r="AQ346" i="1"/>
  <c r="AQ338" i="1"/>
  <c r="AQ314" i="1"/>
  <c r="AQ306" i="1"/>
  <c r="AQ282" i="1"/>
  <c r="AQ250" i="1"/>
  <c r="AQ242" i="1"/>
  <c r="AQ234" i="1"/>
  <c r="AQ226" i="1"/>
  <c r="AQ210" i="1"/>
  <c r="AQ202" i="1"/>
  <c r="AQ194" i="1"/>
  <c r="AQ182" i="1"/>
  <c r="AQ154" i="1"/>
  <c r="AQ146" i="1"/>
  <c r="AQ138" i="1"/>
  <c r="AQ130" i="1"/>
  <c r="AQ332" i="1"/>
  <c r="AQ316" i="1"/>
  <c r="AQ300" i="1"/>
  <c r="AQ284" i="1"/>
  <c r="AQ268" i="1"/>
  <c r="AQ248" i="1"/>
  <c r="AQ232" i="1"/>
  <c r="AQ216" i="1"/>
  <c r="AQ140" i="1"/>
  <c r="AQ100" i="1"/>
  <c r="AQ311" i="1"/>
  <c r="AQ151" i="1"/>
  <c r="AQ325" i="1"/>
  <c r="AQ305" i="1"/>
  <c r="AQ293" i="1"/>
  <c r="AQ273" i="1"/>
  <c r="AQ261" i="1"/>
  <c r="AQ344" i="1"/>
  <c r="AQ328" i="1"/>
  <c r="AQ312" i="1"/>
  <c r="AQ296" i="1"/>
  <c r="AQ280" i="1"/>
  <c r="AQ264" i="1"/>
  <c r="AQ244" i="1"/>
  <c r="AQ228" i="1"/>
  <c r="AQ212" i="1"/>
  <c r="AQ196" i="1"/>
  <c r="AQ164" i="1"/>
  <c r="AQ343" i="1"/>
  <c r="AQ279" i="1"/>
  <c r="AQ231" i="1"/>
  <c r="AQ195" i="1"/>
  <c r="AQ99" i="1"/>
  <c r="AQ132" i="1"/>
  <c r="AQ20" i="1"/>
  <c r="AQ14" i="1"/>
  <c r="AQ6" i="1"/>
  <c r="AQ340" i="1"/>
  <c r="AQ324" i="1"/>
  <c r="AQ308" i="1"/>
  <c r="AQ292" i="1"/>
  <c r="AQ276" i="1"/>
  <c r="AQ260" i="1"/>
  <c r="AQ240" i="1"/>
  <c r="AQ224" i="1"/>
  <c r="AQ208" i="1"/>
  <c r="AQ108" i="1"/>
  <c r="AQ92" i="1"/>
  <c r="AQ56" i="1"/>
  <c r="AQ28" i="1"/>
  <c r="AQ327" i="1"/>
  <c r="AQ263" i="1"/>
  <c r="AQ167" i="1"/>
  <c r="AQ131" i="1"/>
  <c r="AQ103" i="1"/>
  <c r="AQ87" i="1"/>
  <c r="AQ333" i="1"/>
  <c r="AQ321" i="1"/>
  <c r="AQ309" i="1"/>
  <c r="AQ301" i="1"/>
  <c r="AQ289" i="1"/>
  <c r="AQ277" i="1"/>
  <c r="AQ269" i="1"/>
  <c r="AQ257" i="1"/>
  <c r="AQ336" i="1"/>
  <c r="AQ320" i="1"/>
  <c r="AQ304" i="1"/>
  <c r="AQ288" i="1"/>
  <c r="AQ272" i="1"/>
  <c r="AQ252" i="1"/>
  <c r="AQ236" i="1"/>
  <c r="AQ220" i="1"/>
  <c r="AQ204" i="1"/>
  <c r="AQ188" i="1"/>
  <c r="AQ172" i="1"/>
  <c r="AQ156" i="1"/>
  <c r="AQ124" i="1"/>
  <c r="AQ76" i="1"/>
  <c r="AQ183" i="1"/>
  <c r="AQ163" i="1"/>
  <c r="AQ135" i="1"/>
  <c r="AQ119" i="1"/>
  <c r="AQ35" i="1"/>
  <c r="AQ19" i="1"/>
  <c r="AQ256" i="1"/>
  <c r="AQ127" i="1"/>
  <c r="AQ111" i="1"/>
  <c r="AQ342" i="1"/>
  <c r="AQ310" i="1"/>
  <c r="M72" i="1"/>
  <c r="O72" i="1" s="1"/>
  <c r="P72" i="1" s="1"/>
  <c r="AQ72" i="1"/>
  <c r="AQ110" i="1"/>
  <c r="AQ152" i="1"/>
  <c r="M190" i="1"/>
  <c r="O190" i="1" s="1"/>
  <c r="P190" i="1" s="1"/>
  <c r="AQ190" i="1"/>
  <c r="AQ254" i="1"/>
  <c r="AQ335" i="1"/>
  <c r="AQ319" i="1"/>
  <c r="AQ303" i="1"/>
  <c r="AQ287" i="1"/>
  <c r="AQ271" i="1"/>
  <c r="AQ255" i="1"/>
  <c r="AQ239" i="1"/>
  <c r="AQ223" i="1"/>
  <c r="AQ207" i="1"/>
  <c r="AQ191" i="1"/>
  <c r="AQ175" i="1"/>
  <c r="AQ159" i="1"/>
  <c r="AQ143" i="1"/>
  <c r="AQ95" i="1"/>
  <c r="AQ79" i="1"/>
  <c r="AQ63" i="1"/>
  <c r="AQ47" i="1"/>
  <c r="AQ31" i="1"/>
  <c r="AQ7" i="1"/>
  <c r="AQ148" i="1"/>
  <c r="AQ60" i="1"/>
  <c r="AQ278" i="1"/>
  <c r="AQ180" i="1"/>
  <c r="AQ70" i="1"/>
  <c r="O331" i="1"/>
  <c r="P331" i="1" s="1"/>
  <c r="AQ120" i="1"/>
  <c r="AQ126" i="1"/>
  <c r="AQ174" i="1"/>
  <c r="M200" i="1"/>
  <c r="O200" i="1" s="1"/>
  <c r="P200" i="1" s="1"/>
  <c r="AQ200" i="1"/>
  <c r="M44" i="1"/>
  <c r="O44" i="1" s="1"/>
  <c r="P44" i="1" s="1"/>
  <c r="AQ44" i="1"/>
  <c r="AQ286" i="1"/>
  <c r="AQ102" i="1"/>
  <c r="AQ62" i="1"/>
  <c r="AQ22" i="1"/>
  <c r="AQ71" i="1"/>
  <c r="AQ55" i="1"/>
  <c r="AQ30" i="1"/>
  <c r="AQ331" i="1"/>
  <c r="AQ12" i="1"/>
  <c r="AQ4" i="1"/>
  <c r="AQ24" i="1"/>
  <c r="AQ334" i="1"/>
  <c r="AQ166" i="1"/>
  <c r="AQ326" i="1"/>
  <c r="AQ294" i="1"/>
  <c r="AQ262" i="1"/>
  <c r="AQ116" i="1"/>
  <c r="AQ67" i="1"/>
  <c r="AQ158" i="1"/>
  <c r="AQ86" i="1"/>
  <c r="AQ54" i="1"/>
  <c r="AQ184" i="1"/>
  <c r="AQ88" i="1"/>
  <c r="AQ68" i="1"/>
  <c r="AQ52" i="1"/>
  <c r="AQ247" i="1"/>
  <c r="AQ302" i="1"/>
  <c r="AQ69" i="1"/>
  <c r="AQ5" i="1"/>
  <c r="AQ94" i="1"/>
  <c r="AQ193" i="1"/>
  <c r="AQ2" i="1"/>
  <c r="AQ315" i="1"/>
  <c r="AQ299" i="1"/>
  <c r="AQ283" i="1"/>
  <c r="AQ267" i="1"/>
  <c r="AQ251" i="1"/>
  <c r="AQ235" i="1"/>
  <c r="AQ219" i="1"/>
  <c r="AQ203" i="1"/>
  <c r="AQ187" i="1"/>
  <c r="AQ171" i="1"/>
  <c r="AQ155" i="1"/>
  <c r="AQ139" i="1"/>
  <c r="AQ123" i="1"/>
  <c r="AQ107" i="1"/>
  <c r="AQ91" i="1"/>
  <c r="AQ75" i="1"/>
  <c r="AQ59" i="1"/>
  <c r="AQ43" i="1"/>
  <c r="AQ27" i="1"/>
  <c r="AQ11" i="1"/>
  <c r="AQ3" i="1"/>
  <c r="AQ15" i="1"/>
  <c r="AQ192" i="1"/>
  <c r="AQ176" i="1"/>
  <c r="AQ160" i="1"/>
  <c r="AQ144" i="1"/>
  <c r="AQ128" i="1"/>
  <c r="AQ112" i="1"/>
  <c r="AQ96" i="1"/>
  <c r="AQ80" i="1"/>
  <c r="AQ64" i="1"/>
  <c r="AQ48" i="1"/>
  <c r="AQ32" i="1"/>
  <c r="AQ16" i="1"/>
  <c r="AQ8" i="1"/>
  <c r="AQ10" i="1"/>
  <c r="O325" i="1"/>
  <c r="P325" i="1" s="1"/>
  <c r="O341" i="1"/>
  <c r="P341" i="1" s="1"/>
  <c r="O340" i="1"/>
  <c r="P340" i="1" s="1"/>
  <c r="O337" i="1"/>
  <c r="P337" i="1" s="1"/>
  <c r="O330" i="1"/>
  <c r="P330" i="1" s="1"/>
  <c r="O329" i="1"/>
  <c r="P329" i="1" s="1"/>
  <c r="O202" i="1"/>
  <c r="P202" i="1" s="1"/>
  <c r="O96" i="1"/>
  <c r="P96" i="1" s="1"/>
  <c r="O338" i="1"/>
  <c r="P338" i="1" s="1"/>
  <c r="O182" i="1"/>
  <c r="P182" i="1" s="1"/>
  <c r="O166" i="1"/>
  <c r="P166" i="1" s="1"/>
  <c r="O95" i="1"/>
  <c r="P95" i="1" s="1"/>
  <c r="O12" i="1"/>
  <c r="P12" i="1" s="1"/>
  <c r="O127" i="1"/>
  <c r="P127" i="1" s="1"/>
  <c r="O254" i="1"/>
  <c r="P254" i="1" s="1"/>
  <c r="O303" i="1"/>
  <c r="P303" i="1" s="1"/>
  <c r="O6" i="1"/>
  <c r="P6" i="1" s="1"/>
  <c r="O298" i="1"/>
  <c r="P298" i="1" s="1"/>
  <c r="O238" i="1"/>
  <c r="P238" i="1" s="1"/>
  <c r="O122" i="1"/>
  <c r="P122" i="1" s="1"/>
  <c r="O232" i="1"/>
  <c r="P232" i="1" s="1"/>
  <c r="O175" i="1"/>
  <c r="P175" i="1" s="1"/>
  <c r="O79" i="1"/>
  <c r="P79" i="1" s="1"/>
  <c r="O296" i="1"/>
  <c r="P296" i="1" s="1"/>
  <c r="O32" i="1"/>
  <c r="P32" i="1" s="1"/>
  <c r="O111" i="1"/>
  <c r="P111" i="1" s="1"/>
  <c r="O15" i="1"/>
  <c r="P15" i="1" s="1"/>
  <c r="O176" i="1"/>
  <c r="P176" i="1" s="1"/>
  <c r="O302" i="1"/>
  <c r="P302" i="1" s="1"/>
  <c r="O34" i="1"/>
  <c r="P34" i="1" s="1"/>
  <c r="O40" i="1"/>
  <c r="P40" i="1" s="1"/>
  <c r="O152" i="1"/>
  <c r="P152" i="1" s="1"/>
  <c r="O203" i="1"/>
  <c r="P203" i="1" s="1"/>
  <c r="O322" i="1"/>
  <c r="P322" i="1" s="1"/>
  <c r="O24" i="1"/>
  <c r="P24" i="1" s="1"/>
  <c r="O146" i="1"/>
  <c r="P146" i="1" s="1"/>
  <c r="O240" i="1"/>
  <c r="P240" i="1" s="1"/>
  <c r="O327" i="1"/>
  <c r="P327" i="1" s="1"/>
  <c r="O263" i="1"/>
  <c r="P263" i="1" s="1"/>
  <c r="O187" i="1"/>
  <c r="P187" i="1" s="1"/>
  <c r="O59" i="1"/>
  <c r="P59" i="1" s="1"/>
  <c r="O11" i="1"/>
  <c r="P11" i="1" s="1"/>
  <c r="O336" i="1"/>
  <c r="P336" i="1" s="1"/>
  <c r="O304" i="1"/>
  <c r="P304" i="1" s="1"/>
  <c r="O288" i="1"/>
  <c r="P288" i="1" s="1"/>
  <c r="O272" i="1"/>
  <c r="P272" i="1" s="1"/>
  <c r="O252" i="1"/>
  <c r="P252" i="1" s="1"/>
  <c r="O236" i="1"/>
  <c r="P236" i="1" s="1"/>
  <c r="O183" i="1"/>
  <c r="P183" i="1" s="1"/>
  <c r="O135" i="1"/>
  <c r="P135" i="1" s="1"/>
  <c r="O119" i="1"/>
  <c r="P119" i="1" s="1"/>
  <c r="O107" i="1"/>
  <c r="P107" i="1" s="1"/>
  <c r="O91" i="1"/>
  <c r="P91" i="1" s="1"/>
  <c r="O275" i="1"/>
  <c r="P275" i="1" s="1"/>
  <c r="O66" i="1"/>
  <c r="P66" i="1" s="1"/>
  <c r="O224" i="1"/>
  <c r="P224" i="1" s="1"/>
  <c r="O75" i="1"/>
  <c r="P75" i="1" s="1"/>
  <c r="O310" i="1"/>
  <c r="P310" i="1" s="1"/>
  <c r="O116" i="1"/>
  <c r="P116" i="1" s="1"/>
  <c r="O52" i="1"/>
  <c r="P52" i="1" s="1"/>
  <c r="O259" i="1"/>
  <c r="P259" i="1" s="1"/>
  <c r="M51" i="1"/>
  <c r="O51" i="1" s="1"/>
  <c r="P51" i="1" s="1"/>
  <c r="M211" i="1"/>
  <c r="O211" i="1" s="1"/>
  <c r="P211" i="1" s="1"/>
  <c r="M23" i="1"/>
  <c r="O23" i="1" s="1"/>
  <c r="P23" i="1" s="1"/>
  <c r="M159" i="1"/>
  <c r="O159" i="1" s="1"/>
  <c r="P159" i="1" s="1"/>
  <c r="O318" i="1"/>
  <c r="P318" i="1" s="1"/>
  <c r="O98" i="1"/>
  <c r="P98" i="1" s="1"/>
  <c r="O197" i="1"/>
  <c r="P197" i="1" s="1"/>
  <c r="O118" i="1"/>
  <c r="P118" i="1" s="1"/>
  <c r="O90" i="1"/>
  <c r="P90" i="1" s="1"/>
  <c r="M58" i="1"/>
  <c r="O58" i="1" s="1"/>
  <c r="P58" i="1" s="1"/>
  <c r="O26" i="1"/>
  <c r="P26" i="1" s="1"/>
  <c r="O86" i="1"/>
  <c r="P86" i="1" s="1"/>
  <c r="O133" i="1"/>
  <c r="P133" i="1" s="1"/>
  <c r="O69" i="1"/>
  <c r="P69" i="1" s="1"/>
  <c r="O274" i="1"/>
  <c r="P274" i="1" s="1"/>
  <c r="O210" i="1"/>
  <c r="P210" i="1" s="1"/>
  <c r="O138" i="1"/>
  <c r="P138" i="1" s="1"/>
  <c r="O64" i="1"/>
  <c r="P64" i="1" s="1"/>
  <c r="O219" i="1"/>
  <c r="P219" i="1" s="1"/>
  <c r="O70" i="1"/>
  <c r="P70" i="1" s="1"/>
  <c r="O114" i="1"/>
  <c r="P114" i="1" s="1"/>
  <c r="O82" i="1"/>
  <c r="P82" i="1" s="1"/>
  <c r="O50" i="1"/>
  <c r="P50" i="1" s="1"/>
  <c r="O18" i="1"/>
  <c r="P18" i="1" s="1"/>
  <c r="O229" i="1"/>
  <c r="P229" i="1" s="1"/>
  <c r="O54" i="1"/>
  <c r="P54" i="1" s="1"/>
  <c r="O345" i="1"/>
  <c r="P345" i="1" s="1"/>
  <c r="O306" i="1"/>
  <c r="P306" i="1" s="1"/>
  <c r="O242" i="1"/>
  <c r="P242" i="1" s="1"/>
  <c r="O208" i="1"/>
  <c r="P208" i="1" s="1"/>
  <c r="O335" i="1"/>
  <c r="P335" i="1" s="1"/>
  <c r="O215" i="1"/>
  <c r="P215" i="1" s="1"/>
  <c r="O339" i="1"/>
  <c r="P339" i="1" s="1"/>
  <c r="O334" i="1"/>
  <c r="P334" i="1" s="1"/>
  <c r="O270" i="1"/>
  <c r="P270" i="1" s="1"/>
  <c r="O102" i="1"/>
  <c r="P102" i="1" s="1"/>
  <c r="O22" i="1"/>
  <c r="P22" i="1" s="1"/>
  <c r="O237" i="1"/>
  <c r="P237" i="1" s="1"/>
  <c r="O173" i="1"/>
  <c r="P173" i="1" s="1"/>
  <c r="O101" i="1"/>
  <c r="P101" i="1" s="1"/>
  <c r="O37" i="1"/>
  <c r="P37" i="1" s="1"/>
  <c r="O106" i="1"/>
  <c r="P106" i="1" s="1"/>
  <c r="O74" i="1"/>
  <c r="P74" i="1" s="1"/>
  <c r="O42" i="1"/>
  <c r="P42" i="1" s="1"/>
  <c r="O10" i="1"/>
  <c r="P10" i="1" s="1"/>
  <c r="M104" i="1"/>
  <c r="O104" i="1" s="1"/>
  <c r="P104" i="1" s="1"/>
  <c r="P246" i="1"/>
  <c r="P255" i="1"/>
  <c r="P317" i="1"/>
  <c r="P273" i="1"/>
  <c r="M315" i="1"/>
  <c r="O315" i="1" s="1"/>
  <c r="P315" i="1" s="1"/>
  <c r="M251" i="1"/>
  <c r="M235" i="1"/>
  <c r="M171" i="1"/>
  <c r="M155" i="1"/>
  <c r="M123" i="1"/>
  <c r="O123" i="1" s="1"/>
  <c r="P123" i="1" s="1"/>
  <c r="M43" i="1"/>
  <c r="M27" i="1"/>
  <c r="O27" i="1" s="1"/>
  <c r="P27" i="1" s="1"/>
  <c r="M206" i="1"/>
  <c r="O206" i="1" s="1"/>
  <c r="P206" i="1" s="1"/>
  <c r="M293" i="1"/>
  <c r="M160" i="1"/>
  <c r="O160" i="1" s="1"/>
  <c r="P160" i="1" s="1"/>
  <c r="M80" i="1"/>
  <c r="M178" i="1"/>
  <c r="M16" i="1"/>
  <c r="M344" i="1"/>
  <c r="M280" i="1"/>
  <c r="M216" i="1"/>
  <c r="M88" i="1"/>
  <c r="M244" i="1"/>
  <c r="O244" i="1" s="1"/>
  <c r="P244" i="1" s="1"/>
  <c r="M212" i="1"/>
  <c r="M84" i="1"/>
  <c r="M20" i="1"/>
  <c r="M168" i="1"/>
  <c r="P214" i="1"/>
  <c r="P186" i="1"/>
  <c r="P142" i="1"/>
  <c r="P316" i="1"/>
  <c r="P284" i="1"/>
  <c r="P287" i="1"/>
  <c r="P139" i="1"/>
  <c r="P180" i="1"/>
  <c r="P148" i="1"/>
  <c r="P31" i="1"/>
  <c r="P60" i="1"/>
  <c r="P319" i="1"/>
  <c r="P283" i="1"/>
  <c r="P223" i="1"/>
  <c r="M343" i="1"/>
  <c r="O343" i="1" s="1"/>
  <c r="P343" i="1" s="1"/>
  <c r="M311" i="1"/>
  <c r="M295" i="1"/>
  <c r="M279" i="1"/>
  <c r="M247" i="1"/>
  <c r="M231" i="1"/>
  <c r="M199" i="1"/>
  <c r="M151" i="1"/>
  <c r="O151" i="1" s="1"/>
  <c r="P151" i="1" s="1"/>
  <c r="M71" i="1"/>
  <c r="M55" i="1"/>
  <c r="M39" i="1"/>
  <c r="M7" i="1"/>
  <c r="O7" i="1" s="1"/>
  <c r="P7" i="1" s="1"/>
  <c r="M326" i="1"/>
  <c r="O326" i="1" s="1"/>
  <c r="P326" i="1" s="1"/>
  <c r="M294" i="1"/>
  <c r="O294" i="1" s="1"/>
  <c r="P294" i="1" s="1"/>
  <c r="M262" i="1"/>
  <c r="M230" i="1"/>
  <c r="O230" i="1" s="1"/>
  <c r="P230" i="1" s="1"/>
  <c r="M134" i="1"/>
  <c r="O134" i="1" s="1"/>
  <c r="P134" i="1" s="1"/>
  <c r="P38" i="1"/>
  <c r="M328" i="1"/>
  <c r="M144" i="1"/>
  <c r="O144" i="1" s="1"/>
  <c r="P144" i="1" s="1"/>
  <c r="M266" i="1"/>
  <c r="M170" i="1"/>
  <c r="M261" i="1"/>
  <c r="O261" i="1" s="1"/>
  <c r="P261" i="1" s="1"/>
  <c r="M285" i="1"/>
  <c r="M264" i="1"/>
  <c r="M136" i="1"/>
  <c r="M305" i="1"/>
  <c r="O305" i="1" s="1"/>
  <c r="M332" i="1"/>
  <c r="M300" i="1"/>
  <c r="M268" i="1"/>
  <c r="M140" i="1"/>
  <c r="O140" i="1" s="1"/>
  <c r="P140" i="1" s="1"/>
  <c r="M271" i="1"/>
  <c r="M342" i="1"/>
  <c r="M278" i="1"/>
  <c r="P314" i="1"/>
  <c r="P198" i="1"/>
  <c r="P150" i="1"/>
  <c r="P282" i="1"/>
  <c r="P250" i="1"/>
  <c r="P234" i="1"/>
  <c r="P218" i="1"/>
  <c r="P174" i="1"/>
  <c r="P154" i="1"/>
  <c r="P308" i="1"/>
  <c r="P276" i="1"/>
  <c r="P108" i="1"/>
  <c r="P92" i="1"/>
  <c r="P28" i="1"/>
  <c r="P299" i="1"/>
  <c r="P207" i="1"/>
  <c r="P167" i="1"/>
  <c r="P143" i="1"/>
  <c r="P103" i="1"/>
  <c r="P87" i="1"/>
  <c r="P321" i="1"/>
  <c r="P309" i="1"/>
  <c r="P301" i="1"/>
  <c r="P277" i="1"/>
  <c r="P257" i="1"/>
  <c r="P220" i="1"/>
  <c r="P204" i="1"/>
  <c r="P188" i="1"/>
  <c r="P172" i="1"/>
  <c r="P156" i="1"/>
  <c r="P124" i="1"/>
  <c r="P76" i="1"/>
  <c r="P267" i="1"/>
  <c r="P239" i="1"/>
  <c r="P63" i="1"/>
  <c r="P47" i="1"/>
  <c r="P191" i="1"/>
  <c r="M307" i="1"/>
  <c r="M291" i="1"/>
  <c r="O291" i="1" s="1"/>
  <c r="P291" i="1" s="1"/>
  <c r="M243" i="1"/>
  <c r="M227" i="1"/>
  <c r="O227" i="1" s="1"/>
  <c r="P227" i="1" s="1"/>
  <c r="M195" i="1"/>
  <c r="M179" i="1"/>
  <c r="M163" i="1"/>
  <c r="M147" i="1"/>
  <c r="M131" i="1"/>
  <c r="M115" i="1"/>
  <c r="M99" i="1"/>
  <c r="O99" i="1" s="1"/>
  <c r="P99" i="1" s="1"/>
  <c r="M83" i="1"/>
  <c r="M67" i="1"/>
  <c r="M35" i="1"/>
  <c r="M19" i="1"/>
  <c r="M3" i="1"/>
  <c r="M346" i="1"/>
  <c r="M222" i="1"/>
  <c r="M158" i="1"/>
  <c r="M126" i="1"/>
  <c r="M94" i="1"/>
  <c r="O94" i="1" s="1"/>
  <c r="P94" i="1" s="1"/>
  <c r="M30" i="1"/>
  <c r="M253" i="1"/>
  <c r="O253" i="1" s="1"/>
  <c r="P253" i="1" s="1"/>
  <c r="M320" i="1"/>
  <c r="O320" i="1" s="1"/>
  <c r="P320" i="1" s="1"/>
  <c r="M256" i="1"/>
  <c r="O256" i="1" s="1"/>
  <c r="P256" i="1" s="1"/>
  <c r="M192" i="1"/>
  <c r="M112" i="1"/>
  <c r="M48" i="1"/>
  <c r="M323" i="1"/>
  <c r="O323" i="1" s="1"/>
  <c r="P323" i="1" s="1"/>
  <c r="M290" i="1"/>
  <c r="M258" i="1"/>
  <c r="M226" i="1"/>
  <c r="M194" i="1"/>
  <c r="M162" i="1"/>
  <c r="M130" i="1"/>
  <c r="M2" i="1"/>
  <c r="M128" i="1"/>
  <c r="O128" i="1" s="1"/>
  <c r="P128" i="1" s="1"/>
  <c r="M333" i="1"/>
  <c r="M269" i="1"/>
  <c r="M312" i="1"/>
  <c r="M248" i="1"/>
  <c r="O248" i="1" s="1"/>
  <c r="P248" i="1" s="1"/>
  <c r="M184" i="1"/>
  <c r="O184" i="1" s="1"/>
  <c r="P184" i="1" s="1"/>
  <c r="M120" i="1"/>
  <c r="M56" i="1"/>
  <c r="M289" i="1"/>
  <c r="M324" i="1"/>
  <c r="O324" i="1" s="1"/>
  <c r="P324" i="1" s="1"/>
  <c r="M292" i="1"/>
  <c r="M260" i="1"/>
  <c r="M228" i="1"/>
  <c r="O228" i="1" s="1"/>
  <c r="P228" i="1" s="1"/>
  <c r="M196" i="1"/>
  <c r="M164" i="1"/>
  <c r="M132" i="1"/>
  <c r="M100" i="1"/>
  <c r="O100" i="1" s="1"/>
  <c r="P100" i="1" s="1"/>
  <c r="M68" i="1"/>
  <c r="O68" i="1" s="1"/>
  <c r="P68" i="1" s="1"/>
  <c r="M36" i="1"/>
  <c r="M4" i="1"/>
  <c r="AQ351" i="1" l="1"/>
  <c r="P305" i="1"/>
  <c r="C21" i="2"/>
  <c r="AQ352" i="1"/>
  <c r="E21" i="2" s="1"/>
  <c r="H11" i="2"/>
  <c r="X352" i="1"/>
  <c r="G11" i="2" s="1"/>
  <c r="H351" i="1"/>
  <c r="G7" i="2" s="1"/>
  <c r="H7" i="2"/>
  <c r="P8" i="1"/>
  <c r="AQ366" i="1"/>
  <c r="AQ362" i="1"/>
  <c r="AQ358" i="1"/>
  <c r="AQ354" i="1"/>
  <c r="AR353" i="1" s="1"/>
  <c r="AQ367" i="1"/>
  <c r="AQ355" i="1"/>
  <c r="AQ369" i="1"/>
  <c r="AQ365" i="1"/>
  <c r="AQ361" i="1"/>
  <c r="AQ357" i="1"/>
  <c r="AQ359" i="1"/>
  <c r="AQ368" i="1"/>
  <c r="AQ364" i="1"/>
  <c r="AQ360" i="1"/>
  <c r="AQ356" i="1"/>
  <c r="AQ363" i="1"/>
  <c r="O4" i="1"/>
  <c r="P4" i="1" s="1"/>
  <c r="O260" i="1"/>
  <c r="P260" i="1" s="1"/>
  <c r="O312" i="1"/>
  <c r="P312" i="1" s="1"/>
  <c r="O130" i="1"/>
  <c r="P130" i="1" s="1"/>
  <c r="O112" i="1"/>
  <c r="P112" i="1" s="1"/>
  <c r="O36" i="1"/>
  <c r="P36" i="1" s="1"/>
  <c r="O164" i="1"/>
  <c r="P164" i="1" s="1"/>
  <c r="O292" i="1"/>
  <c r="P292" i="1" s="1"/>
  <c r="O120" i="1"/>
  <c r="P120" i="1" s="1"/>
  <c r="O269" i="1"/>
  <c r="P269" i="1" s="1"/>
  <c r="O162" i="1"/>
  <c r="P162" i="1" s="1"/>
  <c r="O290" i="1"/>
  <c r="P290" i="1" s="1"/>
  <c r="O192" i="1"/>
  <c r="P192" i="1" s="1"/>
  <c r="O158" i="1"/>
  <c r="P158" i="1" s="1"/>
  <c r="O3" i="1"/>
  <c r="P3" i="1" s="1"/>
  <c r="O83" i="1"/>
  <c r="P83" i="1" s="1"/>
  <c r="O147" i="1"/>
  <c r="P147" i="1" s="1"/>
  <c r="O328" i="1"/>
  <c r="P328" i="1" s="1"/>
  <c r="O71" i="1"/>
  <c r="P71" i="1" s="1"/>
  <c r="O247" i="1"/>
  <c r="P247" i="1" s="1"/>
  <c r="O212" i="1"/>
  <c r="P212" i="1" s="1"/>
  <c r="O280" i="1"/>
  <c r="P280" i="1" s="1"/>
  <c r="O80" i="1"/>
  <c r="P80" i="1" s="1"/>
  <c r="O155" i="1"/>
  <c r="P155" i="1" s="1"/>
  <c r="O196" i="1"/>
  <c r="P196" i="1" s="1"/>
  <c r="O333" i="1"/>
  <c r="P333" i="1" s="1"/>
  <c r="O194" i="1"/>
  <c r="P194" i="1" s="1"/>
  <c r="O30" i="1"/>
  <c r="P30" i="1" s="1"/>
  <c r="O222" i="1"/>
  <c r="P222" i="1" s="1"/>
  <c r="O19" i="1"/>
  <c r="P19" i="1" s="1"/>
  <c r="O163" i="1"/>
  <c r="P163" i="1" s="1"/>
  <c r="O243" i="1"/>
  <c r="P243" i="1" s="1"/>
  <c r="O307" i="1"/>
  <c r="P307" i="1" s="1"/>
  <c r="O278" i="1"/>
  <c r="P278" i="1" s="1"/>
  <c r="O268" i="1"/>
  <c r="P268" i="1" s="1"/>
  <c r="O136" i="1"/>
  <c r="P136" i="1" s="1"/>
  <c r="O170" i="1"/>
  <c r="P170" i="1" s="1"/>
  <c r="O279" i="1"/>
  <c r="P279" i="1" s="1"/>
  <c r="O344" i="1"/>
  <c r="P344" i="1" s="1"/>
  <c r="O171" i="1"/>
  <c r="P171" i="1" s="1"/>
  <c r="O289" i="1"/>
  <c r="P289" i="1" s="1"/>
  <c r="O226" i="1"/>
  <c r="P226" i="1" s="1"/>
  <c r="O48" i="1"/>
  <c r="P48" i="1" s="1"/>
  <c r="O35" i="1"/>
  <c r="P35" i="1" s="1"/>
  <c r="O115" i="1"/>
  <c r="P115" i="1" s="1"/>
  <c r="O179" i="1"/>
  <c r="P179" i="1" s="1"/>
  <c r="O342" i="1"/>
  <c r="P342" i="1" s="1"/>
  <c r="O300" i="1"/>
  <c r="P300" i="1" s="1"/>
  <c r="O264" i="1"/>
  <c r="P264" i="1" s="1"/>
  <c r="O266" i="1"/>
  <c r="P266" i="1" s="1"/>
  <c r="O262" i="1"/>
  <c r="P262" i="1" s="1"/>
  <c r="O39" i="1"/>
  <c r="P39" i="1" s="1"/>
  <c r="O199" i="1"/>
  <c r="P199" i="1" s="1"/>
  <c r="O295" i="1"/>
  <c r="P295" i="1" s="1"/>
  <c r="O20" i="1"/>
  <c r="P20" i="1" s="1"/>
  <c r="O88" i="1"/>
  <c r="P88" i="1" s="1"/>
  <c r="O16" i="1"/>
  <c r="P16" i="1" s="1"/>
  <c r="O293" i="1"/>
  <c r="P293" i="1" s="1"/>
  <c r="O43" i="1"/>
  <c r="P43" i="1" s="1"/>
  <c r="O235" i="1"/>
  <c r="P235" i="1" s="1"/>
  <c r="O132" i="1"/>
  <c r="P132" i="1" s="1"/>
  <c r="O56" i="1"/>
  <c r="P56" i="1" s="1"/>
  <c r="O2" i="1"/>
  <c r="O258" i="1"/>
  <c r="P258" i="1" s="1"/>
  <c r="O126" i="1"/>
  <c r="P126" i="1" s="1"/>
  <c r="O346" i="1"/>
  <c r="P346" i="1" s="1"/>
  <c r="O67" i="1"/>
  <c r="P67" i="1" s="1"/>
  <c r="O131" i="1"/>
  <c r="P131" i="1" s="1"/>
  <c r="O195" i="1"/>
  <c r="P195" i="1" s="1"/>
  <c r="O271" i="1"/>
  <c r="P271" i="1" s="1"/>
  <c r="O332" i="1"/>
  <c r="P332" i="1" s="1"/>
  <c r="O285" i="1"/>
  <c r="P285" i="1" s="1"/>
  <c r="O55" i="1"/>
  <c r="P55" i="1" s="1"/>
  <c r="O231" i="1"/>
  <c r="P231" i="1" s="1"/>
  <c r="O311" i="1"/>
  <c r="P311" i="1" s="1"/>
  <c r="O168" i="1"/>
  <c r="P168" i="1" s="1"/>
  <c r="O84" i="1"/>
  <c r="P84" i="1" s="1"/>
  <c r="O216" i="1"/>
  <c r="P216" i="1" s="1"/>
  <c r="O178" i="1"/>
  <c r="P178" i="1" s="1"/>
  <c r="O251" i="1"/>
  <c r="P251" i="1" s="1"/>
  <c r="AR358" i="1" l="1"/>
  <c r="AR359" i="1"/>
  <c r="O351" i="1"/>
  <c r="AR367" i="1"/>
  <c r="AR354" i="1"/>
  <c r="AR363" i="1"/>
  <c r="AR366" i="1"/>
  <c r="AR357" i="1"/>
  <c r="AR356" i="1"/>
  <c r="AR361" i="1"/>
  <c r="AR360" i="1"/>
  <c r="AR365" i="1"/>
  <c r="H21" i="2"/>
  <c r="AR362" i="1"/>
  <c r="AR364" i="1"/>
  <c r="AR355" i="1"/>
  <c r="AR368" i="1"/>
  <c r="P2" i="1"/>
  <c r="G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van der Lei</author>
  </authors>
  <commentList>
    <comment ref="P1" authorId="0" shapeId="0" xr:uid="{E6C8335C-0362-431F-BF87-F8E9044D42A5}">
      <text>
        <r>
          <rPr>
            <b/>
            <sz val="9"/>
            <color indexed="81"/>
            <rFont val="Tahoma"/>
            <family val="2"/>
          </rPr>
          <t>Jan van der Lei:</t>
        </r>
        <r>
          <rPr>
            <sz val="9"/>
            <color indexed="81"/>
            <rFont val="Tahoma"/>
            <family val="2"/>
          </rPr>
          <t xml:space="preserve">
Doet niet meer mee</t>
        </r>
      </text>
    </comment>
  </commentList>
</comments>
</file>

<file path=xl/sharedStrings.xml><?xml version="1.0" encoding="utf-8"?>
<sst xmlns="http://schemas.openxmlformats.org/spreadsheetml/2006/main" count="869" uniqueCount="480">
  <si>
    <t>Aa en Hunze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</si>
  <si>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</si>
  <si>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</si>
  <si>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</si>
  <si>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</si>
  <si>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</si>
  <si>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</si>
  <si>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</si>
  <si>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</si>
  <si>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</si>
  <si>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</si>
  <si>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</si>
  <si>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</si>
  <si>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</si>
  <si>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</si>
  <si>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</si>
  <si>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</si>
  <si>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</si>
  <si>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</si>
  <si>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</si>
  <si>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</si>
  <si>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</si>
  <si>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</si>
  <si>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</si>
  <si>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Beekdaelen</t>
  </si>
  <si>
    <t>Beesel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</si>
  <si>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</si>
  <si>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</si>
  <si>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</si>
  <si>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</si>
  <si>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</si>
  <si>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</si>
  <si>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</si>
  <si>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</si>
  <si>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</si>
  <si>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</si>
  <si>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</si>
  <si>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</si>
  <si>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</si>
  <si>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</si>
  <si>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</si>
  <si>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</si>
  <si>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</si>
  <si>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</si>
  <si>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</si>
  <si>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</si>
  <si>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</si>
  <si>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</si>
  <si>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</si>
  <si>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</si>
  <si>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</si>
  <si>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</si>
  <si>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</si>
  <si>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</si>
  <si>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</si>
  <si>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Coevorden</t>
  </si>
  <si>
    <t>Cranendonck</t>
  </si>
  <si>
    <t>Culemborg</t>
  </si>
  <si>
    <t>Dalfsen</t>
  </si>
  <si>
    <t>Dantumadiel</t>
  </si>
  <si>
    <t>De Bilt</t>
  </si>
  <si>
    <t>De Fryske Marren</t>
  </si>
  <si>
    <t>De Ronde Venen</t>
  </si>
  <si>
    <t>De Wolden</t>
  </si>
  <si>
    <t>Delft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</si>
  <si>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</si>
  <si>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</si>
  <si>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</si>
  <si>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</si>
  <si>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</si>
  <si>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</si>
  <si>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</si>
  <si>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</si>
  <si>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</si>
  <si>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</si>
  <si>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</si>
  <si>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</si>
  <si>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</si>
  <si>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</si>
  <si>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</si>
  <si>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</si>
  <si>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</si>
  <si>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</si>
  <si>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</si>
  <si>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</si>
  <si>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</si>
  <si>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</si>
  <si>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</si>
  <si>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</si>
  <si>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</si>
  <si>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</si>
  <si>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</si>
  <si>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</si>
  <si>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Geertruidenberg</t>
  </si>
  <si>
    <t>Geldrop-Mierlo</t>
  </si>
  <si>
    <t>Gemert-Bakel</t>
  </si>
  <si>
    <t>Gennep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</si>
  <si>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</si>
  <si>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</si>
  <si>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</si>
  <si>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</si>
  <si>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</si>
  <si>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</si>
  <si>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</si>
  <si>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</si>
  <si>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</si>
  <si>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</si>
  <si>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</si>
  <si>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</si>
  <si>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</si>
  <si>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</si>
  <si>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</si>
  <si>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Harlingen</t>
  </si>
  <si>
    <t>Hattem</t>
  </si>
  <si>
    <t>Heemskerk</t>
  </si>
  <si>
    <t>Heemstede</t>
  </si>
  <si>
    <t>Heerde</t>
  </si>
  <si>
    <t>Heerenveen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</si>
  <si>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</si>
  <si>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</si>
  <si>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</si>
  <si>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</si>
  <si>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</si>
  <si>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</si>
  <si>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</si>
  <si>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</si>
  <si>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</si>
  <si>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</si>
  <si>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</si>
  <si>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</si>
  <si>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</si>
  <si>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</si>
  <si>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</si>
  <si>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</si>
  <si>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</si>
  <si>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</si>
  <si>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</si>
  <si>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</si>
  <si>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</si>
  <si>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</si>
  <si>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</si>
  <si>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</si>
  <si>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</si>
  <si>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</si>
  <si>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</si>
  <si>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</si>
  <si>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</si>
  <si>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Krimpen aan den IJssel</t>
  </si>
  <si>
    <t>Krimpenerwaard</t>
  </si>
  <si>
    <t>Laarbeek</t>
  </si>
  <si>
    <t>Landgraaf</t>
  </si>
  <si>
    <t>Landsmeer</t>
  </si>
  <si>
    <t>Lansingerland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</si>
  <si>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</si>
  <si>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</si>
  <si>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</si>
  <si>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</si>
  <si>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</si>
  <si>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</si>
  <si>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</si>
  <si>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</si>
  <si>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</si>
  <si>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</si>
  <si>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</si>
  <si>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Lopik</t>
  </si>
  <si>
    <t>Losser</t>
  </si>
  <si>
    <t>Maasdriel</t>
  </si>
  <si>
    <t>Maasgouw</t>
  </si>
  <si>
    <t>Maassluis</t>
  </si>
  <si>
    <t>Maastricht</t>
  </si>
  <si>
    <t>Medemblik</t>
  </si>
  <si>
    <t>Meerssen</t>
  </si>
  <si>
    <t>Meierijstad</t>
  </si>
  <si>
    <t>Meppel</t>
  </si>
  <si>
    <t>Midden-Delfland</t>
  </si>
  <si>
    <t>Midden-Drenthe</t>
  </si>
  <si>
    <t>Midden-Groningen</t>
  </si>
  <si>
    <t>Moerdijk</t>
  </si>
  <si>
    <t>Molenlanden</t>
  </si>
  <si>
    <t>Montferland</t>
  </si>
  <si>
    <t>Montfoort</t>
  </si>
  <si>
    <t>Mook en Middelaar</t>
  </si>
  <si>
    <t>Nederweert</t>
  </si>
  <si>
    <t>Nieuwegein</t>
  </si>
  <si>
    <t>Nieuwkoop</t>
  </si>
  <si>
    <t>Nijkerk</t>
  </si>
  <si>
    <t>Nijmegen</t>
  </si>
  <si>
    <t>Nissewaard</t>
  </si>
  <si>
    <t>Noardeast-Fryslân</t>
  </si>
  <si>
    <t>Noord-Beveland</t>
  </si>
  <si>
    <t>Noordenveld</t>
  </si>
  <si>
    <t>Noordoostpolder</t>
  </si>
  <si>
    <t>Noordwijk</t>
  </si>
  <si>
    <t>Nuenen, Gerwen en Nederwetten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</si>
  <si>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</si>
  <si>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</si>
  <si>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</si>
  <si>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</si>
  <si>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</si>
  <si>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</si>
  <si>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</si>
  <si>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</si>
  <si>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</si>
  <si>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</si>
  <si>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</si>
  <si>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</si>
  <si>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</si>
  <si>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</si>
  <si>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</si>
  <si>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</si>
  <si>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Oude IJsselstreek</t>
  </si>
  <si>
    <t>Ouder-Amstel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</si>
  <si>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</si>
  <si>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</si>
  <si>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</si>
  <si>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</si>
  <si>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</si>
  <si>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</si>
  <si>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</si>
  <si>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</si>
  <si>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</si>
  <si>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</si>
  <si>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</si>
  <si>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</si>
  <si>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</si>
  <si>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</si>
  <si>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</si>
  <si>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</si>
  <si>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Rijssen-Holten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</si>
  <si>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</si>
  <si>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</si>
  <si>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</si>
  <si>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</si>
  <si>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</si>
  <si>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</si>
  <si>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</si>
  <si>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</si>
  <si>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</si>
  <si>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</si>
  <si>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Schouwen-Duiveland</t>
  </si>
  <si>
    <t>Simpelveld</t>
  </si>
  <si>
    <t>Sint-Michielsgestel</t>
  </si>
  <si>
    <t>Sittard-Geleen</t>
  </si>
  <si>
    <t>Sliedrecht</t>
  </si>
  <si>
    <t>Sluis</t>
  </si>
  <si>
    <t>Smallingerland</t>
  </si>
  <si>
    <t>Soest</t>
  </si>
  <si>
    <t>Someren</t>
  </si>
  <si>
    <t>Son en Breugel</t>
  </si>
  <si>
    <t>Stadskanaal</t>
  </si>
  <si>
    <t>Staphorst</t>
  </si>
  <si>
    <t>Stede Broec</t>
  </si>
  <si>
    <t>Steenbergen</t>
  </si>
  <si>
    <t>Steenwijkerland</t>
  </si>
  <si>
    <t>Stichtse Vecht</t>
  </si>
  <si>
    <t>Súdwest-Fryslân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</si>
  <si>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</si>
  <si>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</si>
  <si>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</si>
  <si>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</si>
  <si>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</si>
  <si>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</si>
  <si>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</si>
  <si>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</si>
  <si>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</si>
  <si>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</si>
  <si>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</si>
  <si>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Uitgeest</t>
  </si>
  <si>
    <t>Uithoorn</t>
  </si>
  <si>
    <t>Urk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</si>
  <si>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</si>
  <si>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</si>
  <si>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</si>
  <si>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</si>
  <si>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</si>
  <si>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</si>
  <si>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</si>
  <si>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</si>
  <si>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</si>
  <si>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</si>
  <si>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</si>
  <si>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</si>
  <si>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</si>
  <si>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Vlieland</t>
  </si>
  <si>
    <t>Vlissingen</t>
  </si>
  <si>
    <t>Voerendaal</t>
  </si>
  <si>
    <t>Voorschoten</t>
  </si>
  <si>
    <t>Voorst</t>
  </si>
  <si>
    <t>Vught</t>
  </si>
  <si>
    <t>Waadhoeke</t>
  </si>
  <si>
    <t>Waalre</t>
  </si>
  <si>
    <t>Waalwijk</t>
  </si>
  <si>
    <t>Waddinxveen</t>
  </si>
  <si>
    <t>Wageningen</t>
  </si>
  <si>
    <t>Wassenaar</t>
  </si>
  <si>
    <t>Waterland</t>
  </si>
  <si>
    <t>Weert</t>
  </si>
  <si>
    <t>West Maas en Waal</t>
  </si>
  <si>
    <t>Westerkwartier</t>
  </si>
  <si>
    <t>Westerveld</t>
  </si>
  <si>
    <t>Westervoort</t>
  </si>
  <si>
    <t>Westerwolde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</si>
  <si>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</si>
  <si>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</si>
  <si>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</si>
  <si>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</si>
  <si>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</si>
  <si>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</si>
  <si>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</si>
  <si>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</si>
  <si>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</si>
  <si>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</si>
  <si>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Wormerland</t>
  </si>
  <si>
    <t>Woudenberg</t>
  </si>
  <si>
    <t>Zaanstad</t>
  </si>
  <si>
    <t>Zaltbommel</t>
  </si>
  <si>
    <t>Zandvoort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</si>
  <si>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</si>
  <si>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</si>
  <si>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</si>
  <si>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</si>
  <si>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</si>
  <si>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</si>
  <si>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</si>
  <si>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</si>
  <si>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</si>
  <si>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Zwijndrecht</t>
  </si>
  <si>
    <t>Zwolle</t>
  </si>
  <si>
    <t>Nederland</t>
  </si>
  <si>
    <t>Midden</t>
  </si>
  <si>
    <t>Laag</t>
  </si>
  <si>
    <t>Hoog</t>
  </si>
  <si>
    <t>Score</t>
  </si>
  <si>
    <t>Score oranje</t>
  </si>
  <si>
    <t>Score rood</t>
  </si>
  <si>
    <t>Score laag oranje</t>
  </si>
  <si>
    <t>Score laag rood</t>
  </si>
  <si>
    <t>Score hoog oranje</t>
  </si>
  <si>
    <t>Score hoog rood</t>
  </si>
  <si>
    <t>Score laag</t>
  </si>
  <si>
    <t>Score hoog</t>
  </si>
  <si>
    <t>Hoge schuld</t>
  </si>
  <si>
    <t>Oplopende schuld</t>
  </si>
  <si>
    <t>Gemiddelde</t>
  </si>
  <si>
    <t>Mediaan</t>
  </si>
  <si>
    <t>1e kwartiel</t>
  </si>
  <si>
    <t>3e kwartiel</t>
  </si>
  <si>
    <t>ST deviatie</t>
  </si>
  <si>
    <t>Netto lasten per inwoner laag</t>
  </si>
  <si>
    <t>Netto lasten per inwoner hoog</t>
  </si>
  <si>
    <t>Klasse</t>
  </si>
  <si>
    <t>Klasse laag onder</t>
  </si>
  <si>
    <t>Klasse laag boven</t>
  </si>
  <si>
    <t>Klasse midden onder</t>
  </si>
  <si>
    <t>Klasse midden boven</t>
  </si>
  <si>
    <t>Klasse hoog onder</t>
  </si>
  <si>
    <t>Klasse hoog boven</t>
  </si>
  <si>
    <t>rood</t>
  </si>
  <si>
    <t>Aantal boven signaalwaarde</t>
  </si>
  <si>
    <t>Neder-Betuwe</t>
  </si>
  <si>
    <t>Beek (L.)</t>
  </si>
  <si>
    <t>Gemeenten</t>
  </si>
  <si>
    <t>signaalwaarde</t>
  </si>
  <si>
    <t>oranje</t>
  </si>
  <si>
    <t>Financieel kengetal</t>
  </si>
  <si>
    <t>Netto schuldquote</t>
  </si>
  <si>
    <t>Effectieve netto schuldquote</t>
  </si>
  <si>
    <t>Solvabiliteitsratio</t>
  </si>
  <si>
    <t>Exploitatieresultaat</t>
  </si>
  <si>
    <t>geen</t>
  </si>
  <si>
    <t>Onbenutte belastingcapaciteit</t>
  </si>
  <si>
    <t>Afahankelijkheidsratio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</si>
  <si>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72,5%</t>
    </r>
  </si>
  <si>
    <t>Netto investeringsquote hoog</t>
  </si>
  <si>
    <t>Netto investeringsquote laag</t>
  </si>
  <si>
    <t>Netto lasten hoog klasse laag</t>
  </si>
  <si>
    <t>Netto lasten laag klasse laag</t>
  </si>
  <si>
    <t>Netto lasten hoog klasse midden</t>
  </si>
  <si>
    <t>Netto lasten laag klasse midden</t>
  </si>
  <si>
    <t>Netto lasten hoog klasse hoog</t>
  </si>
  <si>
    <t>Netto lasten laag klasse hoog</t>
  </si>
  <si>
    <t>Houdbaarheidsquote</t>
  </si>
  <si>
    <t>Kasgeldratio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</si>
  <si>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5</t>
    </r>
  </si>
  <si>
    <t>= 5,5</t>
  </si>
  <si>
    <t>Aantal negatieve resultaten 3 jaar</t>
  </si>
  <si>
    <t>n.v.t.</t>
  </si>
  <si>
    <t>Netto schuldquote (incl. uitgeleende gelden)</t>
  </si>
  <si>
    <t>Afhankelijkheidsratio</t>
  </si>
  <si>
    <t>Netto investeringsquote</t>
  </si>
  <si>
    <t>Netto lasten per inwoner</t>
  </si>
  <si>
    <t xml:space="preserve">100% x (Ombuigingsopgaaf bij slechtweerscenario en constante investeringsuitgaven: Ombuigingsrelevante baten en lasten) </t>
  </si>
  <si>
    <t xml:space="preserve">100% x ((Algemene reserve + Bestemmingsreserves + Resultaat van de rekening) : Totale balanswaarde) </t>
  </si>
  <si>
    <t>100% x ((Totale baten voor mutatie reserves exclusief toegerekende rente - Totale lasten voor mutatie reserves exclusief toegerekende rente) : Totale baten voor mutaties reserves exclusief toegerekende rente)</t>
  </si>
  <si>
    <t>Financiële conditie index</t>
  </si>
  <si>
    <t>Eemsdelta</t>
  </si>
  <si>
    <t>Groningen (gemeente)</t>
  </si>
  <si>
    <t>Hengelo (O.)</t>
  </si>
  <si>
    <t>Laren (NH.)</t>
  </si>
  <si>
    <t>Middelburg (Z.)</t>
  </si>
  <si>
    <t>Rijswijk (ZH.)</t>
  </si>
  <si>
    <t>'s-Gravenhage (gemeente)</t>
  </si>
  <si>
    <t>'s-Hertogenbosch</t>
  </si>
  <si>
    <t>Stein (L.)</t>
  </si>
  <si>
    <t>Utrecht (gemeente)</t>
  </si>
  <si>
    <t>West Betuwe</t>
  </si>
  <si>
    <t>15. Hoge oplopende schuld</t>
  </si>
  <si>
    <t>39. Klasse</t>
  </si>
  <si>
    <t>43. Financiele Conditie Index</t>
  </si>
  <si>
    <t>Financieel vermogen</t>
  </si>
  <si>
    <t>Voorzieningenniveau</t>
  </si>
  <si>
    <t>aantal</t>
  </si>
  <si>
    <t>Oranje</t>
  </si>
  <si>
    <t>Rood</t>
  </si>
  <si>
    <t>Houdbaarheid</t>
  </si>
  <si>
    <t>Financiele conditie index</t>
  </si>
  <si>
    <t>Exploitatie</t>
  </si>
  <si>
    <t>Vanwege de specifieke vaste bedragen in de Algemene Uitkering voor Ameland, Schiermonnikoog, Terschelling,</t>
  </si>
  <si>
    <t>100% x ((Langlopende leningen + Overige langlopende schuldverplichtingen + Kortlopende leningen + Rekeningcourant kredieten + Crediteuren + Overlopende passiva – Langlopende leningen aan verbonden partijen – Langlopende leningen aan derden – Langlopende uitzettingen – Kortlopende leningen aan verbonden partijen en derden – Kortlopende uitzettingen – Debiteuren – Liquide middelen – Overlopende activa) : Baten voor mutatie reserves exclusief toegerekende rente)</t>
  </si>
  <si>
    <t>100% x ((Netto schuld - Voorraden + debiteurenrisico (12%) van totaal uitgeleende gelden aan verbonden partijen en derden + marktrisico (30%) van voorraden) : Baten voor mutatie reserves exclusief toegerekende rente)</t>
  </si>
  <si>
    <t xml:space="preserve">100% x (Toegangstarief OZB artikel 12 Fvw x (WOZ-waarde woningen + 2 x WOZ- waarde niet-woningen) – Opbrengst OZB woningen en niet woningen) : Baten voor mutatie reserves exclusief toegerekende rente)  </t>
  </si>
  <si>
    <t>100% x (Totale overdrachten rijk aan gemeenten : Totale baten voor mutatie reserves exclusief toegerekende rente)</t>
  </si>
  <si>
    <t>100% x ((Kortlopende leningen + Rekeningcourant krediet - Kortlopende uitzettingen - Kortlopende uitgeleende gelden - Liquide middelen bank en kas) : Baten voor mutatie reserves exclusief toegerekende rente)</t>
  </si>
  <si>
    <t>10 minus de optelsom van overschrijdingen van de signaalwaarden van de financiële kengetallen, waarbij oranje half punt aftrek en rood een heel punt aftrek bedraagt</t>
  </si>
  <si>
    <t>2. Kasgeldratio 2022</t>
  </si>
  <si>
    <t>Dijk en Waard</t>
  </si>
  <si>
    <t>Land van Cuijk</t>
  </si>
  <si>
    <t>Maashorst</t>
  </si>
  <si>
    <t>4. Netto schuldquote 2022</t>
  </si>
  <si>
    <t>7. Effectieve netto schuldquote ultimo 2022</t>
  </si>
  <si>
    <t>10. Solvabiliteitsratio 2022</t>
  </si>
  <si>
    <t>17. Resultaat 2020</t>
  </si>
  <si>
    <t>19. Resultaat 2021</t>
  </si>
  <si>
    <t>21. Resultaat 2022</t>
  </si>
  <si>
    <t>25. Netto investeringsquote 2019-2022</t>
  </si>
  <si>
    <t>30. Afhankelijkheidsratio 2022</t>
  </si>
  <si>
    <t>32. Onbenutte belastingcapaciteit 2022</t>
  </si>
  <si>
    <t>34. Netto lasten per inwoner 2022</t>
  </si>
  <si>
    <t>40. Houdbaarheidsquote 2022</t>
  </si>
  <si>
    <t>Netto schuldquote ultimo 2022</t>
  </si>
  <si>
    <t>Effectieve netto schuldquote 2022</t>
  </si>
  <si>
    <t>Solvabiliteitsratio ultimo 2022</t>
  </si>
  <si>
    <t>Exploitatieresultaat 2022</t>
  </si>
  <si>
    <t>Aantal negatieve resultaten '20 '21 '22</t>
  </si>
  <si>
    <t>Onbenutte belastingcapaciteit 2022</t>
  </si>
  <si>
    <t>Afhankelijkheidsratio 2022</t>
  </si>
  <si>
    <t>Netto investeringsquote 2019-2022</t>
  </si>
  <si>
    <t>Netto lasten per inwoner 2022</t>
  </si>
  <si>
    <t>Houdbaarheidsquote 2022</t>
  </si>
  <si>
    <t>Kasgeldratio ultimo 2022</t>
  </si>
  <si>
    <t>Bron:               IV-3 gegevens jaarrekening 2022 verzameld door het Centraal Bureau voor de Statistiek</t>
  </si>
  <si>
    <t>Financiele conditie index Jaarrekening 2022</t>
  </si>
  <si>
    <t>Vlieland, Amsterdam, Rotterdam en Den Haag is de signalering van te hoge netto lasten bij deze gemeenten</t>
  </si>
  <si>
    <t>mogelijk onjuist. Bij de uitkomst voor de financiele conditie index is hier niet voor gecorrigeerd.</t>
  </si>
  <si>
    <t>Bewerking:    Houdbaarheidstest gemeentefinancien met augustusraming MEV 2024</t>
  </si>
  <si>
    <t>100% x ((Immateriële activa ultimo jaar 2022 + Materiële activa ultimo jaar 2022) – (Immateriële activa ultimo jaar 2018 + Materiële activa ultimo jaar 2018)) : (4 x Baten voor mutatie reserves exclusief toegerekende rente jaar 2022)</t>
  </si>
  <si>
    <t xml:space="preserve">(Lasten voor mutatie reserves – Rentelasten – Afschrijvingslasten – Lasten bouwgrondexploitatie – Inkomsten uit heffingen en leges – Inkomsten uit specifieke uitkeringen – Inkomsten uit integratie-uitkeringen - Inkomsten uit decentralisatie-uitkeringen - Opbrengst pachten - Opbrengst toeristenbelasting - Opbrengst parkeerbelasting) : Inwonertal gemeente </t>
  </si>
  <si>
    <t>Signaalwaarden financiële kengetallen 2022</t>
  </si>
  <si>
    <t>Definities financiële kengetallen monitor FCI 2022</t>
  </si>
  <si>
    <t>&gt; 25%</t>
  </si>
  <si>
    <t>&gt; 30%</t>
  </si>
  <si>
    <t>&gt; 8,5%</t>
  </si>
  <si>
    <t>&gt; 7%</t>
  </si>
  <si>
    <t>&lt; 0%</t>
  </si>
  <si>
    <r>
      <t xml:space="preserve">&gt; 5% </t>
    </r>
    <r>
      <rPr>
        <sz val="11"/>
        <color theme="1"/>
        <rFont val="Arial"/>
        <family val="2"/>
      </rPr>
      <t>&amp;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7%</t>
    </r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</si>
  <si>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</rPr>
      <t xml:space="preserve"> 0% &amp; &lt; 2%</t>
    </r>
  </si>
  <si>
    <t>&gt; 100%</t>
  </si>
  <si>
    <r>
      <rPr>
        <sz val="11"/>
        <color theme="1"/>
        <rFont val="Calibri"/>
        <family val="2"/>
      </rPr>
      <t xml:space="preserve">&gt;  </t>
    </r>
    <r>
      <rPr>
        <sz val="11"/>
        <color theme="1"/>
        <rFont val="Calibri"/>
        <family val="2"/>
        <scheme val="minor"/>
      </rPr>
      <t>90%</t>
    </r>
  </si>
  <si>
    <r>
      <rPr>
        <sz val="11"/>
        <color theme="1"/>
        <rFont val="Calibri"/>
        <family val="2"/>
      </rPr>
      <t>&lt;  2</t>
    </r>
    <r>
      <rPr>
        <sz val="11"/>
        <color theme="1"/>
        <rFont val="Calibri"/>
        <family val="2"/>
        <scheme val="minor"/>
      </rPr>
      <t>0%</t>
    </r>
  </si>
  <si>
    <r>
      <rPr>
        <sz val="11"/>
        <color theme="1"/>
        <rFont val="Arial"/>
        <family val="2"/>
      </rPr>
      <t xml:space="preserve">&lt;    </t>
    </r>
    <r>
      <rPr>
        <sz val="11"/>
        <color theme="1"/>
        <rFont val="Calibri"/>
        <family val="2"/>
        <scheme val="minor"/>
      </rPr>
      <t>0%</t>
    </r>
  </si>
  <si>
    <r>
      <rPr>
        <sz val="11"/>
        <color theme="1"/>
        <rFont val="Arial"/>
        <family val="2"/>
      </rPr>
      <t xml:space="preserve">&gt; </t>
    </r>
    <r>
      <rPr>
        <sz val="11"/>
        <color theme="1"/>
        <rFont val="Calibri"/>
        <family val="2"/>
        <scheme val="minor"/>
      </rPr>
      <t>120%</t>
    </r>
  </si>
  <si>
    <r>
      <rPr>
        <sz val="11"/>
        <color theme="1"/>
        <rFont val="Calibri"/>
        <family val="2"/>
      </rPr>
      <t xml:space="preserve">&gt; </t>
    </r>
    <r>
      <rPr>
        <sz val="11"/>
        <color theme="1"/>
        <rFont val="Calibri"/>
        <family val="2"/>
        <scheme val="minor"/>
      </rPr>
      <t>130%</t>
    </r>
  </si>
  <si>
    <r>
      <rPr>
        <sz val="11"/>
        <color theme="1"/>
        <rFont val="Calibri"/>
        <family val="2"/>
      </rPr>
      <t xml:space="preserve">&lt;    </t>
    </r>
    <r>
      <rPr>
        <sz val="11"/>
        <color theme="1"/>
        <rFont val="Calibri"/>
        <family val="2"/>
        <scheme val="minor"/>
      </rPr>
      <t>0%</t>
    </r>
  </si>
  <si>
    <r>
      <rPr>
        <sz val="11"/>
        <color theme="1"/>
        <rFont val="Arial"/>
        <family val="2"/>
      </rPr>
      <t xml:space="preserve">&lt;   </t>
    </r>
    <r>
      <rPr>
        <sz val="11"/>
        <color theme="1"/>
        <rFont val="Calibri"/>
        <family val="2"/>
      </rPr>
      <t xml:space="preserve"> 0%</t>
    </r>
  </si>
  <si>
    <t>&gt; € 2.240</t>
  </si>
  <si>
    <t>&lt; € 1.690</t>
  </si>
  <si>
    <t>&gt; € 2.756</t>
  </si>
  <si>
    <t>&lt; € 2.122</t>
  </si>
  <si>
    <t>&gt; € 1.935</t>
  </si>
  <si>
    <t>&lt; € 1.537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</si>
</sst>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€&quot;\ #,##0"/>
  </numFmts>
  <fonts count="1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1" fontId="2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0" fontId="0" fillId="2" borderId="0" xfId="0" applyFill="1"/>
    <xf numFmtId="0" fontId="5" fillId="2" borderId="0" xfId="0" applyFont="1" applyFill="1"/>
    <xf numFmtId="164" fontId="5" fillId="2" borderId="0" xfId="0" applyNumberFormat="1" applyFont="1" applyFill="1"/>
    <xf numFmtId="166" fontId="5" fillId="2" borderId="0" xfId="0" applyNumberFormat="1" applyFont="1" applyFill="1"/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4" fontId="8" fillId="2" borderId="0" xfId="0" applyNumberFormat="1" applyFont="1" applyFill="1"/>
    <xf numFmtId="0" fontId="0" fillId="2" borderId="1" xfId="0" applyFill="1" applyBorder="1"/>
    <xf numFmtId="165" fontId="9" fillId="2" borderId="0" xfId="0" applyNumberFormat="1" applyFont="1" applyFill="1"/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7" xfId="0" applyFill="1" applyBorder="1"/>
    <xf numFmtId="1" fontId="5" fillId="2" borderId="0" xfId="0" applyNumberFormat="1" applyFont="1" applyFill="1" applyAlignment="1">
      <alignment horizontal="center"/>
    </xf>
    <xf numFmtId="1" fontId="0" fillId="2" borderId="3" xfId="0" applyNumberFormat="1" applyFill="1" applyBorder="1" applyAlignment="1">
      <alignment horizontal="center"/>
    </xf>
    <xf numFmtId="3" fontId="0" fillId="0" borderId="0" xfId="0" applyNumberFormat="1"/>
    <xf numFmtId="0" fontId="5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165" fontId="0" fillId="0" borderId="0" xfId="0" applyNumberFormat="1"/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4" xfId="0" applyFont="1" applyFill="1" applyBorder="1"/>
    <xf numFmtId="1" fontId="0" fillId="2" borderId="11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5" fillId="2" borderId="13" xfId="0" applyFont="1" applyFill="1" applyBorder="1"/>
    <xf numFmtId="1" fontId="0" fillId="2" borderId="11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0" fillId="2" borderId="11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2" borderId="0" xfId="0" applyFont="1" applyFill="1"/>
    <xf numFmtId="164" fontId="0" fillId="0" borderId="0" xfId="0" applyNumberFormat="1" applyFill="1"/>
    <xf numFmtId="0" fontId="0" fillId="2" borderId="4" xfId="0" applyFill="1" applyBorder="1"/>
    <xf numFmtId="9" fontId="0" fillId="2" borderId="4" xfId="0" applyNumberForma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9" fontId="0" fillId="2" borderId="11" xfId="0" applyNumberForma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quotePrefix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10" fontId="0" fillId="0" borderId="0" xfId="0" applyNumberFormat="1"/>
    <xf numFmtId="0" fontId="8" fillId="2" borderId="0" xfId="0" applyFont="1" applyFill="1"/>
    <xf numFmtId="1" fontId="0" fillId="4" borderId="0" xfId="0" applyNumberFormat="1" applyFill="1"/>
    <xf numFmtId="1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">
    <cellStyle name="Standaard" xfId="0" builtinId="0"/>
  </cellStyles>
  <dxfs count="36"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Schuldbelasting bezit (rood) ultimo 2022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7.4715223097112871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v>solvabiliteitsratio</c:v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BC2-444A-B9F8-5C448FB22AB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C2-444A-B9F8-5C448FB22AB8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C2-444A-B9F8-5C448FB22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Monitor!$B$8</c:f>
              <c:strCache>
                <c:ptCount val="1"/>
                <c:pt idx="0">
                  <c:v>Solvabiliteitsratio ultimo 2022</c:v>
                </c:pt>
              </c:strCache>
            </c:strRef>
          </c:cat>
          <c:val>
            <c:numRef>
              <c:f>Monitor!$C$8:$D$8</c:f>
              <c:numCache>
                <c:formatCode>0.0%</c:formatCode>
                <c:ptCount val="2"/>
                <c:pt idx="0">
                  <c:v>0.36099999999999999</c:v>
                </c:pt>
                <c:pt idx="1">
                  <c:v>0.63900000000000001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2-444A-B9F8-5C448FB22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039497737880041"/>
          <c:y val="0.40335593467483222"/>
          <c:w val="0.2351247911946083"/>
          <c:h val="0.23487466216422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Financieringsruimte (groen) ultimo 2022</a:t>
            </a:r>
          </a:p>
        </c:rich>
      </c:tx>
      <c:layout>
        <c:manualLayout>
          <c:xMode val="edge"/>
          <c:yMode val="edge"/>
          <c:x val="5.4448780926817569E-2"/>
          <c:y val="4.16696902258753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Effectieve netto schuldquote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Monitor!$B$7</c:f>
              <c:strCache>
                <c:ptCount val="1"/>
                <c:pt idx="0">
                  <c:v>Effectieve netto schuldquote 2022</c:v>
                </c:pt>
              </c:strCache>
            </c:strRef>
          </c:cat>
          <c:val>
            <c:numRef>
              <c:f>Monitor!$C$7</c:f>
              <c:numCache>
                <c:formatCode>0.0%</c:formatCode>
                <c:ptCount val="1"/>
                <c:pt idx="0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8-47AD-91A7-5662FE42A5E6}"/>
            </c:ext>
          </c:extLst>
        </c:ser>
        <c:ser>
          <c:idx val="1"/>
          <c:order val="1"/>
          <c:tx>
            <c:v>Ruimte onder 120% plafond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Monitor!$B$7</c:f>
              <c:strCache>
                <c:ptCount val="1"/>
                <c:pt idx="0">
                  <c:v>Effectieve netto schuldquote 2022</c:v>
                </c:pt>
              </c:strCache>
            </c:strRef>
          </c:cat>
          <c:val>
            <c:numRef>
              <c:f>Monitor!$D$7</c:f>
              <c:numCache>
                <c:formatCode>0.0%</c:formatCode>
                <c:ptCount val="1"/>
                <c:pt idx="0">
                  <c:v>0.71399999999999997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8-47AD-91A7-5662FE42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2647632"/>
        <c:axId val="582649928"/>
      </c:barChart>
      <c:catAx>
        <c:axId val="58264763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82649928"/>
        <c:crosses val="max"/>
        <c:auto val="1"/>
        <c:lblAlgn val="ctr"/>
        <c:lblOffset val="100"/>
        <c:noMultiLvlLbl val="0"/>
      </c:catAx>
      <c:valAx>
        <c:axId val="582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47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873499080331483"/>
          <c:y val="0.3804159375911344"/>
          <c:w val="0.23451960237253808"/>
          <c:h val="0.23495479731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Houdbaarheidsoverschot (+) of tekort (-) 2022</a:t>
            </a:r>
          </a:p>
        </c:rich>
      </c:tx>
      <c:layout>
        <c:manualLayout>
          <c:xMode val="edge"/>
          <c:yMode val="edge"/>
          <c:x val="6.3286252642544213E-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7.6535023765304189E-2"/>
          <c:y val="0.17171296296296296"/>
          <c:w val="0.60363825845298746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tx>
            <c:v>Houdbaarheidsquote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Monitor!$B$6</c:f>
              <c:strCache>
                <c:ptCount val="1"/>
                <c:pt idx="0">
                  <c:v>Netto schuldquote ultimo 2022</c:v>
                </c:pt>
              </c:strCache>
            </c:strRef>
          </c:cat>
          <c:val>
            <c:numRef>
              <c:f>Monitor!$C$18</c:f>
              <c:numCache>
                <c:formatCode>0.0%</c:formatCode>
                <c:ptCount val="1"/>
                <c:pt idx="0">
                  <c:v>0.23849999999999996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2-4641-A448-EA128B445CDC}"/>
            </c:ext>
          </c:extLst>
        </c:ser>
        <c:ser>
          <c:idx val="1"/>
          <c:order val="1"/>
          <c:tx>
            <c:v>Houdbaarheid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Monitor!$B$6</c:f>
              <c:strCache>
                <c:ptCount val="1"/>
                <c:pt idx="0">
                  <c:v>Netto schuldquote ultimo 2022</c:v>
                </c:pt>
              </c:strCache>
            </c:strRef>
          </c:cat>
          <c:val>
            <c:numRef>
              <c:f>Monitor!$D$18</c:f>
              <c:numCache>
                <c:formatCode>0.0%</c:formatCode>
                <c:ptCount val="1"/>
                <c:pt idx="0">
                  <c:v>1.1500000000000038E-2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2-4641-A448-EA128B44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82647632"/>
        <c:axId val="582649928"/>
      </c:barChart>
      <c:catAx>
        <c:axId val="582647632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582649928"/>
        <c:crosses val="max"/>
        <c:auto val="1"/>
        <c:lblAlgn val="ctr"/>
        <c:lblOffset val="100"/>
        <c:noMultiLvlLbl val="0"/>
      </c:catAx>
      <c:valAx>
        <c:axId val="58264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82647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442122124440331"/>
          <c:y val="0.3804159375911344"/>
          <c:w val="0.27208217538984097"/>
          <c:h val="0.234954797317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26932388621533E-2"/>
          <c:y val="0.16441512878106249"/>
          <c:w val="0.5636714740629839"/>
          <c:h val="0.7253052454874146"/>
        </c:manualLayout>
      </c:layout>
      <c:barChart>
        <c:barDir val="col"/>
        <c:grouping val="clustered"/>
        <c:varyColors val="0"/>
        <c:ser>
          <c:idx val="0"/>
          <c:order val="0"/>
          <c:tx>
            <c:v>Exploitatieresultaat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Monitor!$A$2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Monitor!$C$10</c:f>
              <c:numCache>
                <c:formatCode>0.0%</c:formatCode>
                <c:ptCount val="1"/>
                <c:pt idx="0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4-45C6-866E-4A8E8066B7BA}"/>
            </c:ext>
          </c:extLst>
        </c:ser>
        <c:ser>
          <c:idx val="1"/>
          <c:order val="1"/>
          <c:tx>
            <c:v>Netto investeringen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Monitor!$A$2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Monitor!$C$15</c:f>
              <c:numCache>
                <c:formatCode>0.0%</c:formatCode>
                <c:ptCount val="1"/>
                <c:pt idx="0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4-45C6-866E-4A8E8066B7BA}"/>
            </c:ext>
          </c:extLst>
        </c:ser>
        <c:ser>
          <c:idx val="2"/>
          <c:order val="2"/>
          <c:tx>
            <c:v>Onbenutte belastingcapaciteit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Monitor!$A$2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Monitor!$C$12</c:f>
              <c:numCache>
                <c:formatCode>0.0%</c:formatCode>
                <c:ptCount val="1"/>
                <c:pt idx="0">
                  <c:v>-7.0000000000000001E-3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4-45C6-866E-4A8E8066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923880"/>
        <c:axId val="607928800"/>
      </c:barChart>
      <c:catAx>
        <c:axId val="607923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928800"/>
        <c:crosses val="autoZero"/>
        <c:auto val="0"/>
        <c:lblAlgn val="ctr"/>
        <c:lblOffset val="100"/>
        <c:noMultiLvlLbl val="0"/>
      </c:catAx>
      <c:valAx>
        <c:axId val="6079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079238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5305921714539084"/>
          <c:y val="0.37847240153119149"/>
          <c:w val="0.34149777447387647"/>
          <c:h val="0.23381800699262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43062</xdr:colOff>
      <xdr:row>16</xdr:row>
      <xdr:rowOff>132326</xdr:rowOff>
    </xdr:from>
    <xdr:to>
      <xdr:col>26</xdr:col>
      <xdr:colOff>111642</xdr:colOff>
      <xdr:row>31</xdr:row>
      <xdr:rowOff>117086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A38EE14-5F30-4F41-9E9C-74040C89D9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78958</xdr:colOff>
      <xdr:row>0</xdr:row>
      <xdr:rowOff>280394</xdr:rowOff>
    </xdr:from>
    <xdr:to>
      <xdr:col>26</xdr:col>
      <xdr:colOff>122984</xdr:colOff>
      <xdr:row>15</xdr:row>
      <xdr:rowOff>43327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D7C2857-C733-4231-9810-9A3382D27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859791</xdr:colOff>
      <xdr:row>16</xdr:row>
      <xdr:rowOff>140964</xdr:rowOff>
    </xdr:from>
    <xdr:to>
      <xdr:col>18</xdr:col>
      <xdr:colOff>419695</xdr:colOff>
      <xdr:row>31</xdr:row>
      <xdr:rowOff>125725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CA69FEEC-B129-424F-8AA3-907267BF7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852325</xdr:colOff>
      <xdr:row>0</xdr:row>
      <xdr:rowOff>267012</xdr:rowOff>
    </xdr:from>
    <xdr:to>
      <xdr:col>18</xdr:col>
      <xdr:colOff>416711</xdr:colOff>
      <xdr:row>15</xdr:row>
      <xdr:rowOff>26359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91066472-1026-4804-A6FF-706CAABA1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0.07027</cdr:x>
      <cdr:y>0.03196</cdr:y>
    </cdr:from>
    <cdr:to>
      <cdr:x>0.4156</cdr:x>
      <cdr:y>0.14349</cdr:y>
    </cdr:to>
    <cdr:sp macro="" textlink="">
      <cdr:nvSpPr>
        <cdr:cNvPr id="2" name="Tekstvak 1">
          <a:extLst xmlns:a="http://schemas.openxmlformats.org/drawingml/2006/main">
            <a:ext uri="{FF2B5EF4-FFF2-40B4-BE49-F238E27FC236}">
              <a16:creationId xmlns:a16="http://schemas.microsoft.com/office/drawing/2014/main" id="{A6AA3ACB-B8A1-4C8F-888B-148592DCD596}"/>
            </a:ext>
          </a:extLst>
        </cdr:cNvPr>
        <cdr:cNvSpPr txBox="1"/>
      </cdr:nvSpPr>
      <cdr:spPr>
        <a:xfrm xmlns:a="http://schemas.openxmlformats.org/drawingml/2006/main">
          <a:off x="365986" y="88883"/>
          <a:ext cx="1798675" cy="310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 b="1"/>
            <a:t>Schuldevolutie 2022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A7E2-CF1B-4631-82C8-7804AF762ED1}">
  <dimension ref="A1:M30"/>
  <sheetViews>
    <sheetView showGridLines="0" tabSelected="1" showRuler="0" zoomScale="86" zoomScaleNormal="86" workbookViewId="0">
      <selection activeCell="B2" sqref="B2:C3"/>
    </sheetView>
  </sheetViews>
  <sheetFormatPr defaultColWidth="8.90625" defaultRowHeight="14.5" x14ac:dyDescent="0.35"/>
  <cols>
    <col min="1" max="1" width="7.90625" style="59" customWidth="1"/>
    <col min="2" max="2" width="34.90625" style="13" customWidth="1"/>
    <col min="3" max="3" width="12.90625" style="13" customWidth="1"/>
    <col min="4" max="4" width="8.90625" style="13"/>
    <col min="5" max="5" width="11.81640625" style="13" bestFit="1" customWidth="1"/>
    <col min="6" max="6" width="11" style="13" customWidth="1"/>
    <col min="7" max="8" width="8.90625" style="13"/>
    <col min="9" max="9" width="9" style="34" customWidth="1"/>
    <col min="10" max="10" width="27.81640625" style="34" hidden="1" customWidth="1"/>
    <col min="11" max="11" width="8.08984375" style="34" hidden="1" customWidth="1"/>
    <col min="12" max="12" width="8.90625" style="34" hidden="1" customWidth="1"/>
    <col min="13" max="13" width="28.6328125" style="34" customWidth="1"/>
    <col min="14" max="16384" width="8.90625" style="13"/>
  </cols>
  <sheetData>
    <row r="1" spans="1:12" ht="33" customHeight="1" x14ac:dyDescent="0.35">
      <c r="B1" s="35" t="s">
        <v>451</v>
      </c>
      <c r="C1" s="35"/>
      <c r="D1" s="35"/>
      <c r="E1" s="35"/>
    </row>
    <row r="2" spans="1:12" ht="14.4" customHeight="1" x14ac:dyDescent="0.35">
      <c r="A2" s="78">
        <v>2022</v>
      </c>
      <c r="B2" s="90" t="s">
        <v>245</v>
      </c>
      <c r="C2" s="90"/>
      <c r="D2" s="59"/>
      <c r="E2" s="82" t="s">
        <v>328</v>
      </c>
      <c r="F2" s="83"/>
      <c r="G2" s="83"/>
      <c r="H2" s="84"/>
    </row>
    <row r="3" spans="1:12" ht="14.4" customHeight="1" x14ac:dyDescent="0.35">
      <c r="B3" s="90"/>
      <c r="C3" s="90"/>
      <c r="D3" s="59"/>
      <c r="E3" s="85"/>
      <c r="F3" s="86"/>
      <c r="G3" s="86"/>
      <c r="H3" s="87"/>
      <c r="K3" s="14" t="s">
        <v>357</v>
      </c>
      <c r="L3" s="30" t="s">
        <v>357</v>
      </c>
    </row>
    <row r="4" spans="1:12" x14ac:dyDescent="0.35">
      <c r="B4" s="13" t="s">
        <v>350</v>
      </c>
      <c r="C4" s="58" t="str">
        <f>K4</f>
        <v>Hoog</v>
      </c>
      <c r="D4" s="78"/>
      <c r="E4" s="22"/>
      <c r="F4" s="26"/>
      <c r="G4" s="36" t="s">
        <v>411</v>
      </c>
      <c r="H4" s="37" t="s">
        <v>411</v>
      </c>
      <c r="J4" s="34" t="s">
        <v>350</v>
      </c>
      <c r="K4" s="15" t="str">
        <f>VLOOKUP(B2,'Kengetallen FCI'!A2:AM346,39,1)</f>
        <v>Hoog</v>
      </c>
    </row>
    <row r="5" spans="1:12" x14ac:dyDescent="0.35">
      <c r="B5" s="14" t="s">
        <v>409</v>
      </c>
      <c r="D5" s="78"/>
      <c r="E5" s="38" t="s">
        <v>343</v>
      </c>
      <c r="F5" s="39" t="s">
        <v>328</v>
      </c>
      <c r="G5" s="40" t="s">
        <v>412</v>
      </c>
      <c r="H5" s="41" t="s">
        <v>413</v>
      </c>
      <c r="J5" s="34" t="s">
        <v>348</v>
      </c>
      <c r="K5" s="31">
        <f>IF($K$4="Hoog",K11,K13)</f>
        <v>2112</v>
      </c>
      <c r="L5" s="34">
        <f>IF($K$4="Hoog",L11,L13)</f>
        <v>2112</v>
      </c>
    </row>
    <row r="6" spans="1:12" x14ac:dyDescent="0.35">
      <c r="B6" s="13" t="s">
        <v>439</v>
      </c>
      <c r="C6" s="15">
        <f>VLOOKUP(B2,'Kengetallen FCI'!A2:J346,4,1)</f>
        <v>0.47499999999999998</v>
      </c>
      <c r="D6" s="21">
        <f>SUM(130%,-C6)</f>
        <v>0.82500000000000007</v>
      </c>
      <c r="E6" s="17">
        <f>'Kengetallen FCI'!D352</f>
        <v>0.32526447040817053</v>
      </c>
      <c r="F6" s="18">
        <f>'Kengetallen FCI'!D346</f>
        <v>0.41728509542488901</v>
      </c>
      <c r="G6" s="54">
        <f>'Kengetallen FCI'!E351</f>
        <v>11</v>
      </c>
      <c r="H6" s="53">
        <f>'Kengetallen FCI'!F351</f>
        <v>1</v>
      </c>
      <c r="J6" s="34" t="s">
        <v>349</v>
      </c>
      <c r="K6" s="31">
        <f>IF($K$4="Hoog",K12,K14)</f>
        <v>2756</v>
      </c>
      <c r="L6" s="34">
        <f>IF($K$4="Hoog",L12,L14)</f>
        <v>2756</v>
      </c>
    </row>
    <row r="7" spans="1:12" x14ac:dyDescent="0.35">
      <c r="B7" s="13" t="s">
        <v>440</v>
      </c>
      <c r="C7" s="15">
        <f>VLOOKUP(B2,'Kengetallen FCI'!A2:J346,7,1)</f>
        <v>0.48599999999999999</v>
      </c>
      <c r="D7" s="21">
        <f>SUM(120%,-C7)</f>
        <v>0.71399999999999997</v>
      </c>
      <c r="E7" s="17">
        <f>'Kengetallen FCI'!G352</f>
        <v>0.28450447281974933</v>
      </c>
      <c r="F7" s="18">
        <f>'Kengetallen FCI'!G346</f>
        <v>0.38551622385695034</v>
      </c>
      <c r="G7" s="25">
        <f>'Kengetallen FCI'!H351</f>
        <v>12</v>
      </c>
      <c r="H7" s="55">
        <f>'Kengetallen FCI'!I351</f>
        <v>4</v>
      </c>
      <c r="J7" s="34" t="s">
        <v>351</v>
      </c>
      <c r="K7" s="31">
        <v>1537</v>
      </c>
      <c r="L7" s="34">
        <v>1537</v>
      </c>
    </row>
    <row r="8" spans="1:12" x14ac:dyDescent="0.35">
      <c r="B8" s="13" t="s">
        <v>441</v>
      </c>
      <c r="C8" s="15">
        <f>VLOOKUP(B2,'Kengetallen FCI'!A2:J349,10,1)</f>
        <v>0.36099999999999999</v>
      </c>
      <c r="D8" s="21">
        <f>SUM(1,-C8)</f>
        <v>0.63900000000000001</v>
      </c>
      <c r="E8" s="17">
        <f>'Kengetallen FCI'!J352</f>
        <v>0.3890809260966096</v>
      </c>
      <c r="F8" s="18">
        <f>'Kengetallen FCI'!J346</f>
        <v>0.39694147868595764</v>
      </c>
      <c r="G8" s="25">
        <f>'Kengetallen FCI'!K351</f>
        <v>28</v>
      </c>
      <c r="H8" s="55">
        <f>'Kengetallen FCI'!L351</f>
        <v>0</v>
      </c>
      <c r="J8" s="34" t="s">
        <v>352</v>
      </c>
      <c r="K8" s="31">
        <v>1935</v>
      </c>
      <c r="L8" s="34">
        <v>1935</v>
      </c>
    </row>
    <row r="9" spans="1:12" x14ac:dyDescent="0.35">
      <c r="B9" s="14" t="s">
        <v>416</v>
      </c>
      <c r="D9" s="78"/>
      <c r="E9" s="42"/>
      <c r="F9" s="43"/>
      <c r="G9" s="44"/>
      <c r="H9" s="45"/>
      <c r="J9" s="34" t="s">
        <v>353</v>
      </c>
      <c r="K9" s="31">
        <v>1690</v>
      </c>
      <c r="L9" s="34">
        <v>1690</v>
      </c>
    </row>
    <row r="10" spans="1:12" x14ac:dyDescent="0.35">
      <c r="B10" s="13" t="s">
        <v>442</v>
      </c>
      <c r="C10" s="15">
        <f>VLOOKUP(B2,'Kengetallen FCI'!A2:U349,21,1)</f>
        <v>5.8999999999999997E-2</v>
      </c>
      <c r="D10" s="78"/>
      <c r="E10" s="17">
        <f>'Kengetallen FCI'!U352</f>
        <v>5.5259240187328827E-2</v>
      </c>
      <c r="F10" s="18">
        <f>'Kengetallen FCI'!U346</f>
        <v>5.0288840949905697E-2</v>
      </c>
      <c r="G10" s="25" t="s">
        <v>386</v>
      </c>
      <c r="H10" s="55">
        <f>'Kengetallen FCI'!U351</f>
        <v>30</v>
      </c>
      <c r="J10" s="34" t="s">
        <v>354</v>
      </c>
      <c r="K10" s="31">
        <v>2240</v>
      </c>
      <c r="L10" s="34">
        <v>2240</v>
      </c>
    </row>
    <row r="11" spans="1:12" x14ac:dyDescent="0.35">
      <c r="B11" s="13" t="s">
        <v>443</v>
      </c>
      <c r="C11" s="27">
        <f>D11</f>
        <v>1</v>
      </c>
      <c r="D11" s="23">
        <f>SUM(VLOOKUP(B2,'Kengetallen FCI'!A2:V346,18,0),VLOOKUP(B2,'Kengetallen FCI'!A2:V346,20,0),VLOOKUP(B2,'Kengetallen FCI'!A2:V346,22,0))</f>
        <v>1</v>
      </c>
      <c r="E11" s="28">
        <f>SUM('Kengetallen FCI'!R352,'Kengetallen FCI'!T352,'Kengetallen FCI'!V352)</f>
        <v>30</v>
      </c>
      <c r="F11" s="25">
        <v>0</v>
      </c>
      <c r="G11" s="25">
        <f>'Kengetallen FCI'!X352</f>
        <v>51</v>
      </c>
      <c r="H11" s="55">
        <f>'Kengetallen FCI'!X351</f>
        <v>5</v>
      </c>
      <c r="J11" s="34" t="s">
        <v>355</v>
      </c>
      <c r="K11" s="31">
        <v>2112</v>
      </c>
      <c r="L11" s="34">
        <v>2112</v>
      </c>
    </row>
    <row r="12" spans="1:12" x14ac:dyDescent="0.35">
      <c r="B12" s="13" t="s">
        <v>444</v>
      </c>
      <c r="C12" s="15">
        <f>VLOOKUP(B2,'Kengetallen FCI'!A2:AF346,32,1)</f>
        <v>-7.0000000000000001E-3</v>
      </c>
      <c r="D12" s="78"/>
      <c r="E12" s="17">
        <f>'Kengetallen FCI'!AF352</f>
        <v>7.0127196818271977E-3</v>
      </c>
      <c r="F12" s="18">
        <f>'Kengetallen FCI'!AF346</f>
        <v>1.6218698677762098E-3</v>
      </c>
      <c r="G12" s="25" t="s">
        <v>386</v>
      </c>
      <c r="H12" s="55">
        <f>'Kengetallen FCI'!AF351</f>
        <v>122</v>
      </c>
      <c r="J12" s="34" t="s">
        <v>356</v>
      </c>
      <c r="K12" s="31">
        <v>2756</v>
      </c>
      <c r="L12" s="34">
        <v>2756</v>
      </c>
    </row>
    <row r="13" spans="1:12" x14ac:dyDescent="0.35">
      <c r="B13" s="13" t="s">
        <v>445</v>
      </c>
      <c r="C13" s="15">
        <f>VLOOKUP(B2,'Kengetallen FCI'!A2:AD346,30,1)</f>
        <v>0.68100000000000005</v>
      </c>
      <c r="D13" s="78"/>
      <c r="E13" s="17">
        <f>'Kengetallen FCI'!AD352</f>
        <v>0.68357833512125932</v>
      </c>
      <c r="F13" s="18">
        <f>'Kengetallen FCI'!AD346</f>
        <v>0.68514415032549858</v>
      </c>
      <c r="G13" s="25">
        <f>'Kengetallen FCI'!AD351</f>
        <v>96</v>
      </c>
      <c r="H13" s="57" t="s">
        <v>386</v>
      </c>
      <c r="J13" s="34" t="s">
        <v>348</v>
      </c>
      <c r="K13" s="31">
        <f>IF($K$4="Midden",K9,K7)</f>
        <v>1537</v>
      </c>
      <c r="L13" s="34">
        <f>IF($K$4="Midden",L9,L7)</f>
        <v>1537</v>
      </c>
    </row>
    <row r="14" spans="1:12" x14ac:dyDescent="0.35">
      <c r="B14" s="14" t="s">
        <v>410</v>
      </c>
      <c r="D14" s="78"/>
      <c r="E14" s="42"/>
      <c r="F14" s="43"/>
      <c r="G14" s="44"/>
      <c r="H14" s="45"/>
      <c r="J14" s="34" t="s">
        <v>349</v>
      </c>
      <c r="K14" s="31">
        <f>IF($K$4="Midden",K10,K8)</f>
        <v>1935</v>
      </c>
      <c r="L14" s="34">
        <f>IF($K$4="Midden",L10,L8)</f>
        <v>1935</v>
      </c>
    </row>
    <row r="15" spans="1:12" x14ac:dyDescent="0.35">
      <c r="B15" s="13" t="s">
        <v>446</v>
      </c>
      <c r="C15" s="15">
        <f>VLOOKUP(B2,'Kengetallen FCI'!A2:Y346,25,1)</f>
        <v>1.9E-2</v>
      </c>
      <c r="D15" s="78"/>
      <c r="E15" s="17">
        <f>'Kengetallen FCI'!Y352</f>
        <v>3.0764909404322451E-2</v>
      </c>
      <c r="F15" s="18">
        <f>'Kengetallen FCI'!Y346</f>
        <v>2.7317675968535182E-2</v>
      </c>
      <c r="G15" s="25">
        <f>'Kengetallen FCI'!AA352</f>
        <v>123</v>
      </c>
      <c r="H15" s="55">
        <f>'Kengetallen FCI'!AC352</f>
        <v>101</v>
      </c>
      <c r="J15" s="59"/>
      <c r="K15" s="59"/>
      <c r="L15" s="59"/>
    </row>
    <row r="16" spans="1:12" x14ac:dyDescent="0.35">
      <c r="B16" s="13" t="s">
        <v>447</v>
      </c>
      <c r="C16" s="16">
        <f>VLOOKUP(B2,'Kengetallen FCI'!A2:AH346,34,1)</f>
        <v>2131</v>
      </c>
      <c r="D16" s="78"/>
      <c r="E16" s="19">
        <f>'Kengetallen FCI'!AH352</f>
        <v>1984.5468733436915</v>
      </c>
      <c r="F16" s="20">
        <f>'Kengetallen FCI'!AH346</f>
        <v>2253.544956575302</v>
      </c>
      <c r="G16" s="24" t="s">
        <v>386</v>
      </c>
      <c r="H16" s="57">
        <f>'Kengetallen FCI'!AL352</f>
        <v>94</v>
      </c>
      <c r="J16" s="59"/>
      <c r="K16" s="59"/>
      <c r="L16" s="59"/>
    </row>
    <row r="17" spans="2:12" x14ac:dyDescent="0.35">
      <c r="B17" s="14" t="s">
        <v>414</v>
      </c>
      <c r="C17" s="15"/>
      <c r="D17" s="21"/>
      <c r="E17" s="47"/>
      <c r="F17" s="43"/>
      <c r="G17" s="48"/>
      <c r="H17" s="45"/>
      <c r="J17" s="59"/>
      <c r="K17" s="59"/>
      <c r="L17" s="59"/>
    </row>
    <row r="18" spans="2:12" x14ac:dyDescent="0.35">
      <c r="B18" s="13" t="s">
        <v>448</v>
      </c>
      <c r="C18" s="15">
        <f>VLOOKUP(B2,'Kengetallen FCI'!A2:AN346,40,1)</f>
        <v>0.23849999999999996</v>
      </c>
      <c r="D18" s="21">
        <f>SUM(25%,-C18)</f>
        <v>1.1500000000000038E-2</v>
      </c>
      <c r="E18" s="17">
        <f>'Kengetallen FCI'!AN352</f>
        <v>0.25017325581395339</v>
      </c>
      <c r="F18" s="18">
        <f>'Kengetallen FCI'!AN346</f>
        <v>0.2465</v>
      </c>
      <c r="G18" s="46">
        <f>'Kengetallen FCI'!AO351</f>
        <v>99</v>
      </c>
      <c r="H18" s="52">
        <f>'Kengetallen FCI'!AP351</f>
        <v>75</v>
      </c>
      <c r="J18" s="59"/>
      <c r="K18" s="59"/>
      <c r="L18" s="59"/>
    </row>
    <row r="19" spans="2:12" x14ac:dyDescent="0.35">
      <c r="B19" s="13" t="s">
        <v>449</v>
      </c>
      <c r="C19" s="15">
        <f>VLOOKUP(B2,'Kengetallen FCI'!A2:J346,2,1)</f>
        <v>6.4000000000000001E-2</v>
      </c>
      <c r="D19" s="78"/>
      <c r="E19" s="17">
        <f>'Kengetallen FCI'!B352</f>
        <v>-4.6482371428541107E-2</v>
      </c>
      <c r="F19" s="18">
        <f>'Kengetallen FCI'!B346</f>
        <v>-2.3429060395564492E-2</v>
      </c>
      <c r="G19" s="46">
        <f>'Kengetallen FCI'!B351</f>
        <v>13</v>
      </c>
      <c r="H19" s="57" t="s">
        <v>386</v>
      </c>
      <c r="J19" s="59"/>
      <c r="K19" s="59"/>
      <c r="L19" s="59"/>
    </row>
    <row r="20" spans="2:12" x14ac:dyDescent="0.35">
      <c r="D20" s="78"/>
      <c r="E20" s="49"/>
      <c r="F20" s="50"/>
      <c r="G20" s="51"/>
      <c r="H20" s="45"/>
      <c r="J20" s="59"/>
      <c r="K20" s="59"/>
      <c r="L20" s="59"/>
    </row>
    <row r="21" spans="2:12" x14ac:dyDescent="0.35">
      <c r="B21" s="91" t="s">
        <v>415</v>
      </c>
      <c r="C21" s="92">
        <f>VLOOKUP($B$2,'Kengetallen FCI'!$A$2:$AQ$346,43,1)</f>
        <v>8.5</v>
      </c>
      <c r="D21" s="78"/>
      <c r="E21" s="93">
        <f>'Kengetallen FCI'!AQ352</f>
        <v>8.1173913043478265</v>
      </c>
      <c r="F21" s="95"/>
      <c r="G21" s="88">
        <f>'Kengetallen FCI'!AR362</f>
        <v>7</v>
      </c>
      <c r="H21" s="80">
        <f>'Kengetallen FCI'!AQ363</f>
        <v>4</v>
      </c>
      <c r="J21" s="59"/>
      <c r="K21" s="59"/>
      <c r="L21" s="59"/>
    </row>
    <row r="22" spans="2:12" ht="15.65" customHeight="1" x14ac:dyDescent="0.35">
      <c r="B22" s="91"/>
      <c r="C22" s="92"/>
      <c r="D22" s="78"/>
      <c r="E22" s="94"/>
      <c r="F22" s="87"/>
      <c r="G22" s="89"/>
      <c r="H22" s="81"/>
      <c r="J22" s="59"/>
      <c r="K22" s="59"/>
      <c r="L22" s="59"/>
    </row>
    <row r="23" spans="2:12" x14ac:dyDescent="0.35">
      <c r="J23" s="59"/>
      <c r="K23" s="59"/>
      <c r="L23" s="59"/>
    </row>
    <row r="25" spans="2:12" x14ac:dyDescent="0.35">
      <c r="B25" s="13" t="s">
        <v>450</v>
      </c>
    </row>
    <row r="26" spans="2:12" x14ac:dyDescent="0.35">
      <c r="B26" s="32" t="s">
        <v>454</v>
      </c>
    </row>
    <row r="28" spans="2:12" x14ac:dyDescent="0.35">
      <c r="B28" s="13" t="s">
        <v>417</v>
      </c>
    </row>
    <row r="29" spans="2:12" x14ac:dyDescent="0.35">
      <c r="B29" s="13" t="s">
        <v>452</v>
      </c>
    </row>
    <row r="30" spans="2:12" x14ac:dyDescent="0.35">
      <c r="B30" s="13" t="s">
        <v>453</v>
      </c>
    </row>
  </sheetData>
  <sheetProtection algorithmName="SHA-512" hashValue="lt4B6dTCCmXcEFhXXLXe2kSG7JLAnkrKtYybwh/MjbmmLC53df3YFqBl0vB7ZiViSGIlf2EPB2trmViopQG8Gg==" saltValue="pN7dJE9QCo+NKCyx7qQ1mg==" spinCount="100000" sheet="1" selectLockedCells="1"/>
  <dataConsolidate/>
  <mergeCells count="8">
    <mergeCell ref="H21:H22"/>
    <mergeCell ref="E2:H3"/>
    <mergeCell ref="G21:G22"/>
    <mergeCell ref="B2:C3"/>
    <mergeCell ref="B21:B22"/>
    <mergeCell ref="C21:C22"/>
    <mergeCell ref="E21:E22"/>
    <mergeCell ref="F21:F22"/>
  </mergeCells>
  <conditionalFormatting sqref="C8">
    <cfRule type="cellIs" dxfId="35" priority="60" operator="lessThan">
      <formula>0</formula>
    </cfRule>
    <cfRule type="cellIs" dxfId="34" priority="61" operator="greaterThan">
      <formula>0.2</formula>
    </cfRule>
    <cfRule type="cellIs" dxfId="33" priority="62" operator="between">
      <formula>0</formula>
      <formula>0.2</formula>
    </cfRule>
  </conditionalFormatting>
  <conditionalFormatting sqref="C6">
    <cfRule type="cellIs" dxfId="32" priority="57" operator="lessThan">
      <formula>1</formula>
    </cfRule>
    <cfRule type="cellIs" dxfId="31" priority="58" operator="between">
      <formula>1</formula>
      <formula>1.3</formula>
    </cfRule>
    <cfRule type="cellIs" dxfId="30" priority="59" operator="greaterThan">
      <formula>1.3</formula>
    </cfRule>
  </conditionalFormatting>
  <conditionalFormatting sqref="C7">
    <cfRule type="cellIs" dxfId="29" priority="54" operator="greaterThan">
      <formula>120%</formula>
    </cfRule>
    <cfRule type="cellIs" dxfId="28" priority="55" operator="between">
      <formula>90%</formula>
      <formula>120%</formula>
    </cfRule>
    <cfRule type="cellIs" dxfId="27" priority="56" operator="lessThan">
      <formula>0.9</formula>
    </cfRule>
  </conditionalFormatting>
  <conditionalFormatting sqref="C19">
    <cfRule type="cellIs" dxfId="26" priority="48" operator="equal">
      <formula>0.085</formula>
    </cfRule>
    <cfRule type="cellIs" dxfId="25" priority="49" operator="lessThan">
      <formula>0.085</formula>
    </cfRule>
    <cfRule type="cellIs" dxfId="24" priority="50" operator="greaterThan">
      <formula>0.085</formula>
    </cfRule>
  </conditionalFormatting>
  <conditionalFormatting sqref="C15">
    <cfRule type="cellIs" dxfId="23" priority="40" operator="between">
      <formula>0.02001</formula>
      <formula>0.05</formula>
    </cfRule>
    <cfRule type="cellIs" dxfId="22" priority="41" operator="between">
      <formula>0.05001</formula>
      <formula>0.07</formula>
    </cfRule>
    <cfRule type="cellIs" dxfId="21" priority="42" operator="between">
      <formula>0</formula>
      <formula>0.02</formula>
    </cfRule>
    <cfRule type="cellIs" dxfId="20" priority="43" operator="lessThan">
      <formula>0</formula>
    </cfRule>
    <cfRule type="cellIs" dxfId="19" priority="44" operator="greaterThan">
      <formula>0.07</formula>
    </cfRule>
  </conditionalFormatting>
  <conditionalFormatting sqref="C13">
    <cfRule type="cellIs" dxfId="18" priority="38" operator="between">
      <formula>0</formula>
      <formula>0.725</formula>
    </cfRule>
    <cfRule type="cellIs" dxfId="17" priority="39" operator="greaterThan">
      <formula>0.725</formula>
    </cfRule>
  </conditionalFormatting>
  <conditionalFormatting sqref="C12">
    <cfRule type="cellIs" dxfId="16" priority="35" operator="lessThan">
      <formula>0</formula>
    </cfRule>
    <cfRule type="cellIs" dxfId="15" priority="36" operator="equal">
      <formula>0</formula>
    </cfRule>
    <cfRule type="cellIs" dxfId="14" priority="37" operator="greaterThan">
      <formula>0</formula>
    </cfRule>
  </conditionalFormatting>
  <conditionalFormatting sqref="C18">
    <cfRule type="cellIs" dxfId="13" priority="12" operator="between">
      <formula>0.2501</formula>
      <formula>0.2999</formula>
    </cfRule>
    <cfRule type="cellIs" dxfId="12" priority="13" operator="greaterThan">
      <formula>0.2999</formula>
    </cfRule>
    <cfRule type="cellIs" dxfId="11" priority="33" operator="lessThan">
      <formula>0.2501</formula>
    </cfRule>
  </conditionalFormatting>
  <conditionalFormatting sqref="C21:C22">
    <cfRule type="cellIs" dxfId="10" priority="25" operator="between">
      <formula>5.2</formula>
      <formula>5.8</formula>
    </cfRule>
    <cfRule type="cellIs" dxfId="9" priority="26" operator="lessThan">
      <formula>5.2</formula>
    </cfRule>
  </conditionalFormatting>
  <conditionalFormatting sqref="C10">
    <cfRule type="cellIs" dxfId="8" priority="14" operator="lessThan">
      <formula>0</formula>
    </cfRule>
    <cfRule type="cellIs" dxfId="7" priority="15" operator="equal">
      <formula>0%</formula>
    </cfRule>
    <cfRule type="cellIs" dxfId="6" priority="16" operator="greaterThan">
      <formula>0%</formula>
    </cfRule>
  </conditionalFormatting>
  <conditionalFormatting sqref="C16">
    <cfRule type="cellIs" dxfId="5" priority="4" operator="between">
      <formula>$L$5</formula>
      <formula>$L$6</formula>
    </cfRule>
    <cfRule type="cellIs" dxfId="4" priority="5" operator="greaterThan">
      <formula>$L$6</formula>
    </cfRule>
    <cfRule type="cellIs" dxfId="3" priority="8" operator="lessThan">
      <formula>$L$5</formula>
    </cfRule>
  </conditionalFormatting>
  <conditionalFormatting sqref="C11">
    <cfRule type="cellIs" dxfId="2" priority="1" operator="lessThan">
      <formula>2</formula>
    </cfRule>
    <cfRule type="cellIs" dxfId="1" priority="2" operator="greaterThan">
      <formula>2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17" yWindow="377" count="1">
        <x14:dataValidation type="list" showInputMessage="1" showErrorMessage="1" promptTitle="Kies gemeente" prompt="Kies een gemeente" xr:uid="{61C7C56C-F430-411A-A475-BF0317467915}">
          <x14:formula1>
            <xm:f>'Kengetallen FCI'!$A$2:$A$345</xm:f>
          </x14:formula1>
          <xm:sqref>B2:C3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EE370-BA95-49CF-9A61-CBEFD36E3F6C}">
  <dimension ref="A1:D30"/>
  <sheetViews>
    <sheetView workbookViewId="0">
      <selection activeCell="H16" sqref="H16"/>
    </sheetView>
  </sheetViews>
  <sheetFormatPr defaultRowHeight="14.5" x14ac:dyDescent="0.35"/>
  <cols>
    <col min="1" max="1" width="4.6328125" style="13" customWidth="1"/>
    <col min="2" max="2" width="29" style="13" bestFit="1" customWidth="1"/>
    <col min="3" max="4" width="17.08984375" style="13" customWidth="1"/>
    <col min="5" max="16384" width="8.7265625" style="13"/>
  </cols>
  <sheetData>
    <row r="1" spans="1:4" x14ac:dyDescent="0.35">
      <c r="A1" s="96" t="s">
        <v>457</v>
      </c>
      <c r="B1" s="96"/>
      <c r="C1" s="96"/>
    </row>
    <row r="3" spans="1:4" x14ac:dyDescent="0.35">
      <c r="B3" s="66" t="s">
        <v>364</v>
      </c>
      <c r="C3" s="74" t="s">
        <v>362</v>
      </c>
      <c r="D3" s="75" t="s">
        <v>362</v>
      </c>
    </row>
    <row r="4" spans="1:4" x14ac:dyDescent="0.35">
      <c r="B4" s="76"/>
      <c r="C4" s="71" t="s">
        <v>363</v>
      </c>
      <c r="D4" s="72" t="s">
        <v>357</v>
      </c>
    </row>
    <row r="5" spans="1:4" x14ac:dyDescent="0.35">
      <c r="B5" s="66"/>
      <c r="C5" s="68"/>
      <c r="D5" s="61"/>
    </row>
    <row r="6" spans="1:4" x14ac:dyDescent="0.35">
      <c r="B6" s="68" t="s">
        <v>365</v>
      </c>
      <c r="C6" s="69" t="s">
        <v>466</v>
      </c>
      <c r="D6" s="62" t="s">
        <v>471</v>
      </c>
    </row>
    <row r="7" spans="1:4" x14ac:dyDescent="0.35">
      <c r="B7" s="68" t="s">
        <v>366</v>
      </c>
      <c r="C7" s="69" t="s">
        <v>467</v>
      </c>
      <c r="D7" s="62" t="s">
        <v>470</v>
      </c>
    </row>
    <row r="8" spans="1:4" x14ac:dyDescent="0.35">
      <c r="B8" s="68" t="s">
        <v>367</v>
      </c>
      <c r="C8" s="69" t="s">
        <v>468</v>
      </c>
      <c r="D8" s="62" t="s">
        <v>469</v>
      </c>
    </row>
    <row r="9" spans="1:4" x14ac:dyDescent="0.35">
      <c r="B9" s="68"/>
      <c r="C9" s="68"/>
      <c r="D9" s="61"/>
    </row>
    <row r="10" spans="1:4" x14ac:dyDescent="0.35">
      <c r="B10" s="68" t="s">
        <v>368</v>
      </c>
      <c r="C10" s="67" t="s">
        <v>369</v>
      </c>
      <c r="D10" s="62" t="s">
        <v>472</v>
      </c>
    </row>
    <row r="11" spans="1:4" x14ac:dyDescent="0.35">
      <c r="B11" s="68" t="s">
        <v>385</v>
      </c>
      <c r="C11" s="67">
        <v>2</v>
      </c>
      <c r="D11" s="24">
        <v>3</v>
      </c>
    </row>
    <row r="12" spans="1:4" x14ac:dyDescent="0.35">
      <c r="B12" s="68" t="s">
        <v>370</v>
      </c>
      <c r="C12" s="67" t="s">
        <v>369</v>
      </c>
      <c r="D12" s="63" t="s">
        <v>473</v>
      </c>
    </row>
    <row r="13" spans="1:4" x14ac:dyDescent="0.35">
      <c r="B13" s="68" t="s">
        <v>371</v>
      </c>
      <c r="C13" s="70" t="s">
        <v>372</v>
      </c>
      <c r="D13" s="64" t="s">
        <v>369</v>
      </c>
    </row>
    <row r="14" spans="1:4" x14ac:dyDescent="0.35">
      <c r="B14" s="68"/>
      <c r="C14" s="68"/>
      <c r="D14" s="61"/>
    </row>
    <row r="15" spans="1:4" x14ac:dyDescent="0.35">
      <c r="B15" s="68" t="s">
        <v>373</v>
      </c>
      <c r="C15" s="70" t="s">
        <v>464</v>
      </c>
      <c r="D15" s="63" t="s">
        <v>462</v>
      </c>
    </row>
    <row r="16" spans="1:4" x14ac:dyDescent="0.35">
      <c r="B16" s="68" t="s">
        <v>374</v>
      </c>
      <c r="C16" s="70" t="s">
        <v>465</v>
      </c>
      <c r="D16" s="63" t="s">
        <v>463</v>
      </c>
    </row>
    <row r="17" spans="2:4" x14ac:dyDescent="0.35">
      <c r="B17" s="68"/>
      <c r="C17" s="68"/>
      <c r="D17" s="61"/>
    </row>
    <row r="18" spans="2:4" x14ac:dyDescent="0.35">
      <c r="B18" s="68" t="s">
        <v>375</v>
      </c>
      <c r="C18" s="67" t="s">
        <v>369</v>
      </c>
      <c r="D18" s="63" t="s">
        <v>478</v>
      </c>
    </row>
    <row r="19" spans="2:4" x14ac:dyDescent="0.35">
      <c r="B19" s="68" t="s">
        <v>376</v>
      </c>
      <c r="C19" s="67" t="s">
        <v>369</v>
      </c>
      <c r="D19" s="63" t="s">
        <v>479</v>
      </c>
    </row>
    <row r="20" spans="2:4" x14ac:dyDescent="0.35">
      <c r="B20" s="68"/>
      <c r="C20" s="68"/>
      <c r="D20" s="61"/>
    </row>
    <row r="21" spans="2:4" x14ac:dyDescent="0.35">
      <c r="B21" s="68" t="s">
        <v>377</v>
      </c>
      <c r="C21" s="67" t="s">
        <v>369</v>
      </c>
      <c r="D21" s="63" t="s">
        <v>474</v>
      </c>
    </row>
    <row r="22" spans="2:4" x14ac:dyDescent="0.35">
      <c r="B22" s="68" t="s">
        <v>378</v>
      </c>
      <c r="C22" s="70" t="s">
        <v>369</v>
      </c>
      <c r="D22" s="70" t="s">
        <v>475</v>
      </c>
    </row>
    <row r="23" spans="2:4" x14ac:dyDescent="0.35">
      <c r="B23" s="68"/>
      <c r="C23" s="68"/>
      <c r="D23" s="61"/>
    </row>
    <row r="24" spans="2:4" x14ac:dyDescent="0.35">
      <c r="B24" s="68" t="s">
        <v>379</v>
      </c>
      <c r="C24" s="67" t="s">
        <v>369</v>
      </c>
      <c r="D24" s="63" t="s">
        <v>476</v>
      </c>
    </row>
    <row r="25" spans="2:4" x14ac:dyDescent="0.35">
      <c r="B25" s="68" t="s">
        <v>380</v>
      </c>
      <c r="C25" s="67" t="s">
        <v>369</v>
      </c>
      <c r="D25" s="63" t="s">
        <v>477</v>
      </c>
    </row>
    <row r="26" spans="2:4" x14ac:dyDescent="0.35">
      <c r="B26" s="68"/>
      <c r="C26" s="68"/>
      <c r="D26" s="61"/>
    </row>
    <row r="27" spans="2:4" x14ac:dyDescent="0.35">
      <c r="B27" s="68" t="s">
        <v>381</v>
      </c>
      <c r="C27" s="70" t="s">
        <v>459</v>
      </c>
      <c r="D27" s="63" t="s">
        <v>460</v>
      </c>
    </row>
    <row r="28" spans="2:4" x14ac:dyDescent="0.35">
      <c r="B28" s="68" t="s">
        <v>382</v>
      </c>
      <c r="C28" s="70" t="s">
        <v>461</v>
      </c>
      <c r="D28" s="24" t="s">
        <v>369</v>
      </c>
    </row>
    <row r="29" spans="2:4" x14ac:dyDescent="0.35">
      <c r="B29" s="68"/>
      <c r="C29" s="68"/>
      <c r="D29" s="61"/>
    </row>
    <row r="30" spans="2:4" x14ac:dyDescent="0.35">
      <c r="B30" s="76" t="s">
        <v>394</v>
      </c>
      <c r="C30" s="73" t="s">
        <v>384</v>
      </c>
      <c r="D30" s="65" t="s">
        <v>383</v>
      </c>
    </row>
  </sheetData>
  <sheetProtection algorithmName="SHA-512" hashValue="J8YFgnBEHlAkgJHkjt6FDjo2OH8uBjXyKtolaTn6+Ip1PC04yhcmyIy86CQ6aVu+DZEZABfvQdrKcijTpCMo1A==" saltValue="dI1jdjhUTk8qm9dg7zNS1A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7AEB-9187-4EFF-8A87-480A970B7287}">
  <dimension ref="A1:D23"/>
  <sheetViews>
    <sheetView topLeftCell="B1" workbookViewId="0">
      <selection activeCell="D2" sqref="D2"/>
    </sheetView>
  </sheetViews>
  <sheetFormatPr defaultRowHeight="14.5" x14ac:dyDescent="0.35"/>
  <cols>
    <col min="1" max="1" width="5.81640625" style="13" customWidth="1"/>
    <col min="2" max="2" width="38.08984375" style="13" bestFit="1" customWidth="1"/>
    <col min="3" max="3" width="4.1796875" style="13" customWidth="1"/>
    <col min="4" max="4" width="255.6328125" style="13" bestFit="1" customWidth="1"/>
    <col min="5" max="16384" width="8.7265625" style="13"/>
  </cols>
  <sheetData>
    <row r="1" spans="1:4" x14ac:dyDescent="0.35">
      <c r="A1" s="96" t="s">
        <v>458</v>
      </c>
      <c r="B1" s="96"/>
    </row>
    <row r="3" spans="1:4" x14ac:dyDescent="0.35">
      <c r="B3" s="13" t="s">
        <v>387</v>
      </c>
      <c r="D3" s="13" t="s">
        <v>418</v>
      </c>
    </row>
    <row r="5" spans="1:4" x14ac:dyDescent="0.35">
      <c r="B5" s="13" t="s">
        <v>366</v>
      </c>
      <c r="D5" s="13" t="s">
        <v>419</v>
      </c>
    </row>
    <row r="7" spans="1:4" x14ac:dyDescent="0.35">
      <c r="B7" s="13" t="s">
        <v>367</v>
      </c>
      <c r="D7" s="13" t="s">
        <v>392</v>
      </c>
    </row>
    <row r="9" spans="1:4" x14ac:dyDescent="0.35">
      <c r="B9" s="13" t="s">
        <v>368</v>
      </c>
      <c r="D9" s="13" t="s">
        <v>393</v>
      </c>
    </row>
    <row r="11" spans="1:4" x14ac:dyDescent="0.35">
      <c r="B11" s="13" t="s">
        <v>370</v>
      </c>
      <c r="D11" s="13" t="s">
        <v>420</v>
      </c>
    </row>
    <row r="13" spans="1:4" x14ac:dyDescent="0.35">
      <c r="B13" s="13" t="s">
        <v>388</v>
      </c>
      <c r="D13" s="13" t="s">
        <v>421</v>
      </c>
    </row>
    <row r="15" spans="1:4" x14ac:dyDescent="0.35">
      <c r="B15" s="13" t="s">
        <v>389</v>
      </c>
      <c r="D15" s="13" t="s">
        <v>455</v>
      </c>
    </row>
    <row r="17" spans="2:4" x14ac:dyDescent="0.35">
      <c r="B17" s="13" t="s">
        <v>390</v>
      </c>
      <c r="D17" s="13" t="s">
        <v>456</v>
      </c>
    </row>
    <row r="19" spans="2:4" x14ac:dyDescent="0.35">
      <c r="B19" s="13" t="s">
        <v>381</v>
      </c>
      <c r="D19" s="13" t="s">
        <v>391</v>
      </c>
    </row>
    <row r="21" spans="2:4" x14ac:dyDescent="0.35">
      <c r="B21" s="13" t="s">
        <v>382</v>
      </c>
      <c r="D21" s="13" t="s">
        <v>422</v>
      </c>
    </row>
    <row r="23" spans="2:4" x14ac:dyDescent="0.35">
      <c r="B23" s="13" t="s">
        <v>394</v>
      </c>
      <c r="D23" s="13" t="s">
        <v>423</v>
      </c>
    </row>
  </sheetData>
  <sheetProtection algorithmName="SHA-512" hashValue="b8STTaUZtCoX5It7PrjnHfuzaOyC+7Ng0sbcbAJRHPwJyODeZRUPkCzclx+OzGsJdpI/jHpe+EHdt+P3RR0Scg==" saltValue="G9W7OopgjfOlCgTltAUVUg==" spinCount="100000" sheet="1" selectLockedCells="1" selectUn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C9722-7AE2-4D77-98BD-CF4B33B5C005}">
  <dimension ref="A1:AT370"/>
  <sheetViews>
    <sheetView zoomScaleNormal="100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A49" sqref="A49"/>
    </sheetView>
  </sheetViews>
  <sheetFormatPr defaultRowHeight="14.5" x14ac:dyDescent="0.35"/>
  <cols>
    <col min="1" max="1" width="28.6328125" bestFit="1" customWidth="1"/>
    <col min="2" max="2" width="17.6328125" style="1" bestFit="1" customWidth="1"/>
    <col min="3" max="3" width="5.54296875" style="3" bestFit="1" customWidth="1"/>
    <col min="4" max="4" width="22.90625" style="1" bestFit="1" customWidth="1"/>
    <col min="5" max="5" width="11.1796875" style="3" bestFit="1" customWidth="1"/>
    <col min="6" max="6" width="9.90625" style="3" bestFit="1" customWidth="1"/>
    <col min="7" max="7" width="37.1796875" style="1" bestFit="1" customWidth="1"/>
    <col min="8" max="8" width="11.1796875" style="1" bestFit="1" customWidth="1"/>
    <col min="9" max="9" width="9.90625" style="1" bestFit="1" customWidth="1"/>
    <col min="10" max="10" width="22.90625" style="1" bestFit="1" customWidth="1"/>
    <col min="11" max="11" width="11.1796875" style="1" bestFit="1" customWidth="1"/>
    <col min="12" max="12" width="9.90625" style="1" bestFit="1" customWidth="1"/>
    <col min="13" max="13" width="10.81640625" style="7" bestFit="1" customWidth="1"/>
    <col min="14" max="14" width="15.54296875" style="7" bestFit="1" customWidth="1"/>
    <col min="15" max="15" width="22.6328125" style="1" bestFit="1" customWidth="1"/>
    <col min="16" max="16" width="5.54296875" style="4" bestFit="1" customWidth="1"/>
    <col min="17" max="17" width="16.08984375" style="1" customWidth="1"/>
    <col min="18" max="18" width="5.54296875" style="7" bestFit="1" customWidth="1"/>
    <col min="19" max="19" width="16.08984375" style="1" bestFit="1" customWidth="1"/>
    <col min="20" max="20" width="5.54296875" style="7" bestFit="1" customWidth="1"/>
    <col min="21" max="21" width="16.1796875" style="1" bestFit="1" customWidth="1"/>
    <col min="22" max="22" width="9.90625" style="4" bestFit="1" customWidth="1"/>
    <col min="23" max="23" width="11.1796875" style="7" bestFit="1" customWidth="1"/>
    <col min="24" max="24" width="9.90625" style="7" bestFit="1" customWidth="1"/>
    <col min="25" max="25" width="32.6328125" style="1" bestFit="1" customWidth="1"/>
    <col min="26" max="26" width="15.08984375" style="1" bestFit="1" customWidth="1"/>
    <col min="27" max="27" width="13.81640625" style="1" bestFit="1" customWidth="1"/>
    <col min="28" max="28" width="15.90625" style="1" bestFit="1" customWidth="1"/>
    <col min="29" max="29" width="15.90625" style="1" customWidth="1"/>
    <col min="30" max="30" width="26.1796875" style="1" bestFit="1" customWidth="1"/>
    <col min="31" max="31" width="5.54296875" style="1" bestFit="1" customWidth="1"/>
    <col min="32" max="32" width="33.6328125" style="1" bestFit="1" customWidth="1"/>
    <col min="33" max="33" width="5.54296875" style="6" bestFit="1" customWidth="1"/>
    <col min="34" max="34" width="29.1796875" bestFit="1" customWidth="1"/>
    <col min="35" max="36" width="9.36328125" style="5" bestFit="1" customWidth="1"/>
    <col min="37" max="38" width="10.08984375" style="5" bestFit="1" customWidth="1"/>
    <col min="39" max="39" width="8.90625" bestFit="1" customWidth="1"/>
    <col min="40" max="40" width="25.90625" style="1" bestFit="1" customWidth="1"/>
    <col min="41" max="41" width="5.54296875" style="1" bestFit="1" customWidth="1"/>
    <col min="42" max="42" width="5.54296875" style="1" customWidth="1"/>
    <col min="43" max="43" width="24.90625" style="9" bestFit="1" customWidth="1"/>
    <col min="44" max="44" width="10.36328125" bestFit="1" customWidth="1"/>
    <col min="45" max="45" width="8.36328125" bestFit="1" customWidth="1"/>
  </cols>
  <sheetData>
    <row r="1" spans="1:46" x14ac:dyDescent="0.35">
      <c r="A1" t="s">
        <v>361</v>
      </c>
      <c r="B1" s="1" t="s">
        <v>424</v>
      </c>
      <c r="C1" s="3" t="s">
        <v>332</v>
      </c>
      <c r="D1" s="1" t="s">
        <v>428</v>
      </c>
      <c r="E1" s="3" t="s">
        <v>333</v>
      </c>
      <c r="F1" s="3" t="s">
        <v>334</v>
      </c>
      <c r="G1" s="1" t="s">
        <v>429</v>
      </c>
      <c r="H1" s="5" t="s">
        <v>333</v>
      </c>
      <c r="I1" s="5" t="s">
        <v>334</v>
      </c>
      <c r="J1" s="1" t="s">
        <v>430</v>
      </c>
      <c r="K1" s="5" t="s">
        <v>333</v>
      </c>
      <c r="L1" s="5" t="s">
        <v>334</v>
      </c>
      <c r="M1" s="11" t="s">
        <v>341</v>
      </c>
      <c r="N1" s="11" t="s">
        <v>342</v>
      </c>
      <c r="O1" s="9" t="s">
        <v>406</v>
      </c>
      <c r="P1" s="4" t="s">
        <v>332</v>
      </c>
      <c r="Q1" s="1" t="s">
        <v>431</v>
      </c>
      <c r="R1" s="7" t="s">
        <v>332</v>
      </c>
      <c r="S1" s="1" t="s">
        <v>432</v>
      </c>
      <c r="T1" s="7" t="s">
        <v>332</v>
      </c>
      <c r="U1" s="1" t="s">
        <v>433</v>
      </c>
      <c r="V1" s="4" t="s">
        <v>334</v>
      </c>
      <c r="W1" s="5" t="s">
        <v>333</v>
      </c>
      <c r="X1" s="5" t="s">
        <v>334</v>
      </c>
      <c r="Y1" s="1" t="s">
        <v>434</v>
      </c>
      <c r="Z1" s="5" t="s">
        <v>335</v>
      </c>
      <c r="AA1" s="5" t="s">
        <v>336</v>
      </c>
      <c r="AB1" s="5" t="s">
        <v>337</v>
      </c>
      <c r="AC1" s="5" t="s">
        <v>338</v>
      </c>
      <c r="AD1" s="1" t="s">
        <v>435</v>
      </c>
      <c r="AE1" s="1" t="s">
        <v>332</v>
      </c>
      <c r="AF1" s="1" t="s">
        <v>436</v>
      </c>
      <c r="AG1" s="3" t="s">
        <v>332</v>
      </c>
      <c r="AH1" t="s">
        <v>437</v>
      </c>
      <c r="AI1" s="5" t="s">
        <v>339</v>
      </c>
      <c r="AJ1" s="5" t="s">
        <v>335</v>
      </c>
      <c r="AK1" s="5" t="s">
        <v>340</v>
      </c>
      <c r="AL1" s="5" t="s">
        <v>340</v>
      </c>
      <c r="AM1" t="s">
        <v>407</v>
      </c>
      <c r="AN1" s="1" t="s">
        <v>438</v>
      </c>
      <c r="AO1" s="3" t="s">
        <v>332</v>
      </c>
      <c r="AP1" s="3" t="s">
        <v>332</v>
      </c>
      <c r="AQ1" s="12" t="s">
        <v>408</v>
      </c>
    </row>
    <row r="2" spans="1:46" x14ac:dyDescent="0.35">
      <c r="A2" t="s">
        <v>0</v>
      </c>
      <c r="B2" s="1">
        <v>-1.349993874800931E-2</v>
      </c>
      <c r="C2" s="5">
        <f t="shared" ref="C2:C65" si="0">IF(B2&gt;8.5%,0.5,0)</f>
        <v>0</v>
      </c>
      <c r="D2" s="1">
        <v>3.3210829351953935E-2</v>
      </c>
      <c r="E2" s="5">
        <f t="shared" ref="E2:E65" si="1">IF(D2&gt;100%,0.5,0)</f>
        <v>0</v>
      </c>
      <c r="F2" s="5">
        <f t="shared" ref="F2:F65" si="2">IF(D2&gt;130%,0.5,0)</f>
        <v>0</v>
      </c>
      <c r="G2" s="1">
        <v>1.9884846257503364E-2</v>
      </c>
      <c r="H2" s="5">
        <f t="shared" ref="H2:H65" si="3">IF(G2&gt;90%,0.5,0)</f>
        <v>0</v>
      </c>
      <c r="I2" s="5">
        <f t="shared" ref="I2:I65" si="4">IF(G2&gt;120%,0.5,0)</f>
        <v>0</v>
      </c>
      <c r="J2" s="1">
        <v>0.55255166669558731</v>
      </c>
      <c r="K2" s="5">
        <f t="shared" ref="K2:K65" si="5">IF(J2&lt;20%,0.5,0)</f>
        <v>0</v>
      </c>
      <c r="L2" s="5">
        <f t="shared" ref="L2:L65" si="6">IF(J2&lt;0%,0.5,0)</f>
        <v>0</v>
      </c>
      <c r="M2" s="8">
        <f t="shared" ref="M2:M65" si="7">IF(SUM(F2,I2,L2)&gt;0,1,0)</f>
        <v>0</v>
      </c>
      <c r="N2" s="8">
        <f t="shared" ref="N2:N65" si="8">IF(SUM(V2,AC2)&gt;0,1,0)</f>
        <v>0</v>
      </c>
      <c r="O2" s="10" t="str">
        <f t="shared" ref="O2:O65" si="9">IF(SUM(M2,N2)&gt;1,"Ja","Nee")</f>
        <v>Nee</v>
      </c>
      <c r="P2" s="4">
        <f t="shared" ref="P2:P65" si="10">IF(O2="ja",1,0)</f>
        <v>0</v>
      </c>
      <c r="Q2" s="1">
        <v>-4.7177550420233104E-2</v>
      </c>
      <c r="R2" s="8">
        <f t="shared" ref="R2:R65" si="11">IF(Q2&lt;0%,1,0)</f>
        <v>1</v>
      </c>
      <c r="S2" s="1">
        <v>-3.0380079786068125E-2</v>
      </c>
      <c r="T2" s="8">
        <f t="shared" ref="T2:T65" si="12">IF(S2&lt;0%,1,0)</f>
        <v>1</v>
      </c>
      <c r="U2" s="1">
        <v>7.248560578218792E-2</v>
      </c>
      <c r="V2" s="4">
        <f t="shared" ref="V2:V65" si="13">IF(U2&lt;0%,1,0)</f>
        <v>0</v>
      </c>
      <c r="W2" s="5">
        <f t="shared" ref="W2:W65" si="14">IF(SUM(R2,T2,V2)&gt;1,0.5,0)</f>
        <v>0.5</v>
      </c>
      <c r="X2" s="5">
        <f t="shared" ref="X2:X65" si="15">IF(SUM(R2,T2,V2)&gt;2,0.5,0)</f>
        <v>0</v>
      </c>
      <c r="Y2" s="1">
        <v>2.5765649883621216E-2</v>
      </c>
      <c r="Z2" s="5">
        <f>IF(Y2&lt;2%,0.5,0)</f>
        <v>0</v>
      </c>
      <c r="AA2" s="5">
        <f t="shared" ref="AA2:AA65" si="16">IF(Y2&lt;0%,0.5,0)</f>
        <v>0</v>
      </c>
      <c r="AB2" s="5">
        <f>IF(Y2&gt;5%,0.5,0)</f>
        <v>0</v>
      </c>
      <c r="AC2" s="5">
        <f>IF(Y2&gt;7%,0.5,0)</f>
        <v>0</v>
      </c>
      <c r="AD2" s="1">
        <v>0.69778267793703297</v>
      </c>
      <c r="AE2" s="5">
        <f t="shared" ref="AE2:AE65" si="17">IF(AD2&gt;72.5%,0.5,0)</f>
        <v>0</v>
      </c>
      <c r="AF2" s="1">
        <v>1.6878907877006001E-2</v>
      </c>
      <c r="AG2" s="6">
        <f t="shared" ref="AG2:AG65" si="18">IF(AF2&lt;0%,1,0)</f>
        <v>0</v>
      </c>
      <c r="AH2" s="29">
        <v>1950.8781673153485</v>
      </c>
      <c r="AL2" s="5">
        <v>0</v>
      </c>
      <c r="AM2" t="s">
        <v>329</v>
      </c>
      <c r="AN2" s="1">
        <v>0.30449999999999999</v>
      </c>
      <c r="AO2" s="5">
        <f>IF(AN2&gt;25%,0.5,0)</f>
        <v>0.5</v>
      </c>
      <c r="AP2" s="5">
        <f>IF(AN2&gt;30%,0.5,0)</f>
        <v>0.5</v>
      </c>
      <c r="AQ2" s="9">
        <f t="shared" ref="AQ2:AQ65" si="19">SUM(10,-C2,-E2,-F2,-H2,-I2,-K2,-L2,-V2,-W2,-X2,-Z2,-AA2,-AB2,-AC2,-AE2,-AG2,-AI2,-AJ2,-AK2,-AL2,-AO2,-AP2)</f>
        <v>8.5</v>
      </c>
      <c r="AS2" s="77"/>
      <c r="AT2" s="1"/>
    </row>
    <row r="3" spans="1:46" x14ac:dyDescent="0.35">
      <c r="A3" t="s">
        <v>1</v>
      </c>
      <c r="B3" s="1">
        <v>-3.7077089448478293E-4</v>
      </c>
      <c r="C3" s="5">
        <f t="shared" si="0"/>
        <v>0</v>
      </c>
      <c r="D3" s="1">
        <v>8.5153715433338481E-2</v>
      </c>
      <c r="E3" s="5">
        <f t="shared" si="1"/>
        <v>0</v>
      </c>
      <c r="F3" s="5">
        <f t="shared" si="2"/>
        <v>0</v>
      </c>
      <c r="G3" s="1">
        <v>-6.3754055306658453E-3</v>
      </c>
      <c r="H3" s="5">
        <f t="shared" si="3"/>
        <v>0</v>
      </c>
      <c r="I3" s="5">
        <f t="shared" si="4"/>
        <v>0</v>
      </c>
      <c r="J3" s="1">
        <v>0.48409438168474311</v>
      </c>
      <c r="K3" s="5">
        <f t="shared" si="5"/>
        <v>0</v>
      </c>
      <c r="L3" s="5">
        <f t="shared" si="6"/>
        <v>0</v>
      </c>
      <c r="M3" s="8">
        <f t="shared" si="7"/>
        <v>0</v>
      </c>
      <c r="N3" s="8">
        <f t="shared" si="8"/>
        <v>0</v>
      </c>
      <c r="O3" s="10" t="str">
        <f t="shared" si="9"/>
        <v>Nee</v>
      </c>
      <c r="P3" s="4">
        <f t="shared" si="10"/>
        <v>0</v>
      </c>
      <c r="Q3" s="1">
        <v>0.22626671374989263</v>
      </c>
      <c r="R3" s="8">
        <f t="shared" si="11"/>
        <v>0</v>
      </c>
      <c r="S3" s="1">
        <v>-9.5929610884242893E-3</v>
      </c>
      <c r="T3" s="8">
        <f t="shared" si="12"/>
        <v>1</v>
      </c>
      <c r="U3" s="1">
        <v>3.4399299654977088E-2</v>
      </c>
      <c r="V3" s="4">
        <f t="shared" si="13"/>
        <v>0</v>
      </c>
      <c r="W3" s="5">
        <f t="shared" si="14"/>
        <v>0</v>
      </c>
      <c r="X3" s="5">
        <f t="shared" si="15"/>
        <v>0</v>
      </c>
      <c r="Y3" s="1">
        <v>5.8350069519542719E-2</v>
      </c>
      <c r="Z3" s="5">
        <f t="shared" ref="Z3:Z66" si="20">IF(Y3&lt;2%,0.5,0)</f>
        <v>0</v>
      </c>
      <c r="AA3" s="5">
        <f t="shared" si="16"/>
        <v>0</v>
      </c>
      <c r="AB3" s="5">
        <f t="shared" ref="AB3:AB66" si="21">IF(Y3&gt;5%,0.5,0)</f>
        <v>0.5</v>
      </c>
      <c r="AC3" s="5">
        <f t="shared" ref="AC3:AC66" si="22">IF(Y3&gt;7%,0.5,0)</f>
        <v>0</v>
      </c>
      <c r="AD3" s="1">
        <v>0.56510633915237651</v>
      </c>
      <c r="AE3" s="5">
        <f t="shared" si="17"/>
        <v>0</v>
      </c>
      <c r="AF3" s="1">
        <v>2.0143755497193466E-2</v>
      </c>
      <c r="AG3" s="6">
        <f t="shared" si="18"/>
        <v>0</v>
      </c>
      <c r="AH3" s="29">
        <v>1802.7553703936578</v>
      </c>
      <c r="AL3" s="5">
        <v>0</v>
      </c>
      <c r="AM3" t="s">
        <v>330</v>
      </c>
      <c r="AN3" s="1">
        <v>0.29499999999999998</v>
      </c>
      <c r="AO3" s="5">
        <f t="shared" ref="AO3:AO66" si="23">IF(AN3&gt;25%,0.5,0)</f>
        <v>0.5</v>
      </c>
      <c r="AP3" s="5">
        <f t="shared" ref="AP3:AP66" si="24">IF(AN3&gt;30%,0.5,0)</f>
        <v>0</v>
      </c>
      <c r="AQ3" s="9">
        <f t="shared" si="19"/>
        <v>9</v>
      </c>
      <c r="AS3" s="77"/>
      <c r="AT3" s="1"/>
    </row>
    <row r="4" spans="1:46" x14ac:dyDescent="0.35">
      <c r="A4" t="s">
        <v>2</v>
      </c>
      <c r="B4" s="1">
        <v>-7.0869514427008293E-3</v>
      </c>
      <c r="C4" s="5">
        <f t="shared" si="0"/>
        <v>0</v>
      </c>
      <c r="D4" s="1">
        <v>0.21947483872642551</v>
      </c>
      <c r="E4" s="5">
        <f t="shared" si="1"/>
        <v>0</v>
      </c>
      <c r="F4" s="5">
        <f t="shared" si="2"/>
        <v>0</v>
      </c>
      <c r="G4" s="1">
        <v>0.2310405877237387</v>
      </c>
      <c r="H4" s="5">
        <f t="shared" si="3"/>
        <v>0</v>
      </c>
      <c r="I4" s="5">
        <f t="shared" si="4"/>
        <v>0</v>
      </c>
      <c r="J4" s="1">
        <v>0.36742078869386824</v>
      </c>
      <c r="K4" s="5">
        <f t="shared" si="5"/>
        <v>0</v>
      </c>
      <c r="L4" s="5">
        <f t="shared" si="6"/>
        <v>0</v>
      </c>
      <c r="M4" s="8">
        <f t="shared" si="7"/>
        <v>0</v>
      </c>
      <c r="N4" s="8">
        <f t="shared" si="8"/>
        <v>0</v>
      </c>
      <c r="O4" s="10" t="str">
        <f t="shared" si="9"/>
        <v>Nee</v>
      </c>
      <c r="P4" s="4">
        <f t="shared" si="10"/>
        <v>0</v>
      </c>
      <c r="Q4" s="1">
        <v>1.3058618688334301E-3</v>
      </c>
      <c r="R4" s="8">
        <f t="shared" si="11"/>
        <v>0</v>
      </c>
      <c r="S4" s="1">
        <v>1.8770530267480056E-2</v>
      </c>
      <c r="T4" s="8">
        <f t="shared" si="12"/>
        <v>0</v>
      </c>
      <c r="U4" s="1">
        <v>4.7363160832262503E-2</v>
      </c>
      <c r="V4" s="4">
        <f t="shared" si="13"/>
        <v>0</v>
      </c>
      <c r="W4" s="5">
        <f t="shared" si="14"/>
        <v>0</v>
      </c>
      <c r="X4" s="5">
        <f t="shared" si="15"/>
        <v>0</v>
      </c>
      <c r="Y4" s="1">
        <v>3.0083849278974079E-2</v>
      </c>
      <c r="Z4" s="5">
        <f t="shared" si="20"/>
        <v>0</v>
      </c>
      <c r="AA4" s="5">
        <f t="shared" si="16"/>
        <v>0</v>
      </c>
      <c r="AB4" s="5">
        <f t="shared" si="21"/>
        <v>0</v>
      </c>
      <c r="AC4" s="5">
        <f t="shared" si="22"/>
        <v>0</v>
      </c>
      <c r="AD4" s="1">
        <v>0.79826849940942068</v>
      </c>
      <c r="AE4" s="5">
        <f t="shared" si="17"/>
        <v>0.5</v>
      </c>
      <c r="AF4" s="1">
        <v>1.065511792116091E-2</v>
      </c>
      <c r="AG4" s="6">
        <f t="shared" si="18"/>
        <v>0</v>
      </c>
      <c r="AH4" s="29">
        <v>1874.0345922646188</v>
      </c>
      <c r="AL4" s="5">
        <v>0</v>
      </c>
      <c r="AM4" t="s">
        <v>329</v>
      </c>
      <c r="AN4" s="1">
        <v>0.33650000000000002</v>
      </c>
      <c r="AO4" s="5">
        <f t="shared" si="23"/>
        <v>0.5</v>
      </c>
      <c r="AP4" s="5">
        <f t="shared" si="24"/>
        <v>0.5</v>
      </c>
      <c r="AQ4" s="9">
        <f t="shared" si="19"/>
        <v>8.5</v>
      </c>
      <c r="AS4" s="77"/>
      <c r="AT4" s="1"/>
    </row>
    <row r="5" spans="1:46" x14ac:dyDescent="0.35">
      <c r="A5" t="s">
        <v>3</v>
      </c>
      <c r="B5" s="1">
        <v>1.000239100980314E-2</v>
      </c>
      <c r="C5" s="5">
        <f t="shared" si="0"/>
        <v>0</v>
      </c>
      <c r="D5" s="1">
        <v>0.33338646688451423</v>
      </c>
      <c r="E5" s="5">
        <f t="shared" si="1"/>
        <v>0</v>
      </c>
      <c r="F5" s="5">
        <f t="shared" si="2"/>
        <v>0</v>
      </c>
      <c r="G5" s="1">
        <v>0.33640611301506335</v>
      </c>
      <c r="H5" s="5">
        <f t="shared" si="3"/>
        <v>0</v>
      </c>
      <c r="I5" s="5">
        <f t="shared" si="4"/>
        <v>0</v>
      </c>
      <c r="J5" s="1">
        <v>0.34673241302907537</v>
      </c>
      <c r="K5" s="5">
        <f t="shared" si="5"/>
        <v>0</v>
      </c>
      <c r="L5" s="5">
        <f t="shared" si="6"/>
        <v>0</v>
      </c>
      <c r="M5" s="8">
        <f t="shared" si="7"/>
        <v>0</v>
      </c>
      <c r="N5" s="8">
        <f t="shared" si="8"/>
        <v>0</v>
      </c>
      <c r="O5" s="10" t="str">
        <f t="shared" si="9"/>
        <v>Nee</v>
      </c>
      <c r="P5" s="4">
        <f t="shared" si="10"/>
        <v>0</v>
      </c>
      <c r="Q5" s="1">
        <v>6.3696043937183561E-2</v>
      </c>
      <c r="R5" s="8">
        <f t="shared" si="11"/>
        <v>0</v>
      </c>
      <c r="S5" s="1">
        <v>2.6972339050565189E-2</v>
      </c>
      <c r="T5" s="8">
        <f t="shared" si="12"/>
        <v>0</v>
      </c>
      <c r="U5" s="1">
        <v>5.6597194548497647E-2</v>
      </c>
      <c r="V5" s="4">
        <f t="shared" si="13"/>
        <v>0</v>
      </c>
      <c r="W5" s="5">
        <f t="shared" si="14"/>
        <v>0</v>
      </c>
      <c r="X5" s="5">
        <f t="shared" si="15"/>
        <v>0</v>
      </c>
      <c r="Y5" s="1">
        <v>2.2218956722722564E-2</v>
      </c>
      <c r="Z5" s="5">
        <f t="shared" si="20"/>
        <v>0</v>
      </c>
      <c r="AA5" s="5">
        <f t="shared" si="16"/>
        <v>0</v>
      </c>
      <c r="AB5" s="5">
        <f t="shared" si="21"/>
        <v>0</v>
      </c>
      <c r="AC5" s="5">
        <f t="shared" si="22"/>
        <v>0</v>
      </c>
      <c r="AD5" s="1">
        <v>0.77920020722084959</v>
      </c>
      <c r="AE5" s="5">
        <f t="shared" si="17"/>
        <v>0.5</v>
      </c>
      <c r="AF5" s="1">
        <v>-1.2501753407188969E-2</v>
      </c>
      <c r="AG5" s="6">
        <f t="shared" si="18"/>
        <v>1</v>
      </c>
      <c r="AH5" s="29">
        <v>2129.0614601377433</v>
      </c>
      <c r="AL5" s="5">
        <v>0</v>
      </c>
      <c r="AM5" t="s">
        <v>329</v>
      </c>
      <c r="AN5" s="1">
        <v>0.26200000000000001</v>
      </c>
      <c r="AO5" s="5">
        <f t="shared" si="23"/>
        <v>0.5</v>
      </c>
      <c r="AP5" s="5">
        <f t="shared" si="24"/>
        <v>0</v>
      </c>
      <c r="AQ5" s="9">
        <f t="shared" si="19"/>
        <v>8</v>
      </c>
      <c r="AS5" s="77"/>
      <c r="AT5" s="1"/>
    </row>
    <row r="6" spans="1:46" x14ac:dyDescent="0.35">
      <c r="A6" t="s">
        <v>4</v>
      </c>
      <c r="B6" s="1">
        <v>6.4240932123328848E-2</v>
      </c>
      <c r="C6" s="5">
        <f t="shared" si="0"/>
        <v>0</v>
      </c>
      <c r="D6" s="1">
        <v>0.56783372935215137</v>
      </c>
      <c r="E6" s="5">
        <f t="shared" si="1"/>
        <v>0</v>
      </c>
      <c r="F6" s="5">
        <f t="shared" si="2"/>
        <v>0</v>
      </c>
      <c r="G6" s="1">
        <v>0.57518507915605055</v>
      </c>
      <c r="H6" s="5">
        <f t="shared" si="3"/>
        <v>0</v>
      </c>
      <c r="I6" s="5">
        <f t="shared" si="4"/>
        <v>0</v>
      </c>
      <c r="J6" s="1">
        <v>0.34709729684651952</v>
      </c>
      <c r="K6" s="5">
        <f t="shared" si="5"/>
        <v>0</v>
      </c>
      <c r="L6" s="5">
        <f t="shared" si="6"/>
        <v>0</v>
      </c>
      <c r="M6" s="8">
        <f t="shared" si="7"/>
        <v>0</v>
      </c>
      <c r="N6" s="8">
        <f t="shared" si="8"/>
        <v>1</v>
      </c>
      <c r="O6" s="10" t="str">
        <f t="shared" si="9"/>
        <v>Nee</v>
      </c>
      <c r="P6" s="4">
        <f t="shared" si="10"/>
        <v>0</v>
      </c>
      <c r="Q6" s="1">
        <v>0.23443352797992156</v>
      </c>
      <c r="R6" s="8">
        <f t="shared" si="11"/>
        <v>0</v>
      </c>
      <c r="S6" s="1">
        <v>-4.0944881889763779E-2</v>
      </c>
      <c r="T6" s="8">
        <f t="shared" si="12"/>
        <v>1</v>
      </c>
      <c r="U6" s="1">
        <v>-2.2558758695714408E-2</v>
      </c>
      <c r="V6" s="4">
        <f t="shared" si="13"/>
        <v>1</v>
      </c>
      <c r="W6" s="5">
        <f t="shared" si="14"/>
        <v>0.5</v>
      </c>
      <c r="X6" s="5">
        <f t="shared" si="15"/>
        <v>0</v>
      </c>
      <c r="Y6" s="1">
        <v>6.8026967450115938E-2</v>
      </c>
      <c r="Z6" s="5">
        <f t="shared" si="20"/>
        <v>0</v>
      </c>
      <c r="AA6" s="5">
        <f t="shared" si="16"/>
        <v>0</v>
      </c>
      <c r="AB6" s="5">
        <f t="shared" si="21"/>
        <v>0.5</v>
      </c>
      <c r="AC6" s="5">
        <f t="shared" si="22"/>
        <v>0</v>
      </c>
      <c r="AD6" s="1">
        <v>0.73264435601614608</v>
      </c>
      <c r="AE6" s="5">
        <f t="shared" si="17"/>
        <v>0.5</v>
      </c>
      <c r="AF6" s="1">
        <v>-1.1267709913830122E-2</v>
      </c>
      <c r="AG6" s="6">
        <f t="shared" si="18"/>
        <v>1</v>
      </c>
      <c r="AH6" s="29">
        <v>2344.4356123897478</v>
      </c>
      <c r="AL6" s="5">
        <v>1</v>
      </c>
      <c r="AM6" t="s">
        <v>330</v>
      </c>
      <c r="AN6" s="1">
        <v>0.35700000000000004</v>
      </c>
      <c r="AO6" s="5">
        <f t="shared" si="23"/>
        <v>0.5</v>
      </c>
      <c r="AP6" s="5">
        <f t="shared" si="24"/>
        <v>0.5</v>
      </c>
      <c r="AQ6" s="9">
        <f t="shared" si="19"/>
        <v>4.5</v>
      </c>
      <c r="AS6" s="77"/>
      <c r="AT6" s="1"/>
    </row>
    <row r="7" spans="1:46" x14ac:dyDescent="0.35">
      <c r="A7" t="s">
        <v>5</v>
      </c>
      <c r="B7" s="1">
        <v>-0.11033551982353283</v>
      </c>
      <c r="C7" s="5">
        <f t="shared" si="0"/>
        <v>0</v>
      </c>
      <c r="D7" s="1">
        <v>0.41461078539501944</v>
      </c>
      <c r="E7" s="5">
        <f t="shared" si="1"/>
        <v>0</v>
      </c>
      <c r="F7" s="5">
        <f t="shared" si="2"/>
        <v>0</v>
      </c>
      <c r="G7" s="1">
        <v>0.32205607476635512</v>
      </c>
      <c r="H7" s="5">
        <f t="shared" si="3"/>
        <v>0</v>
      </c>
      <c r="I7" s="5">
        <f t="shared" si="4"/>
        <v>0</v>
      </c>
      <c r="J7" s="1">
        <v>0.34216976137722788</v>
      </c>
      <c r="K7" s="5">
        <f t="shared" si="5"/>
        <v>0</v>
      </c>
      <c r="L7" s="5">
        <f t="shared" si="6"/>
        <v>0</v>
      </c>
      <c r="M7" s="8">
        <f t="shared" si="7"/>
        <v>0</v>
      </c>
      <c r="N7" s="8">
        <f t="shared" si="8"/>
        <v>0</v>
      </c>
      <c r="O7" s="10" t="str">
        <f t="shared" si="9"/>
        <v>Nee</v>
      </c>
      <c r="P7" s="4">
        <f t="shared" si="10"/>
        <v>0</v>
      </c>
      <c r="Q7" s="1">
        <v>0.20596624673163774</v>
      </c>
      <c r="R7" s="8">
        <f t="shared" si="11"/>
        <v>0</v>
      </c>
      <c r="S7" s="1">
        <v>9.5871559633027518E-3</v>
      </c>
      <c r="T7" s="8">
        <f t="shared" si="12"/>
        <v>0</v>
      </c>
      <c r="U7" s="1">
        <v>5.3259418354907996E-3</v>
      </c>
      <c r="V7" s="4">
        <f t="shared" si="13"/>
        <v>0</v>
      </c>
      <c r="W7" s="5">
        <f t="shared" si="14"/>
        <v>0</v>
      </c>
      <c r="X7" s="5">
        <f t="shared" si="15"/>
        <v>0</v>
      </c>
      <c r="Y7" s="1">
        <v>4.3075550008707261E-2</v>
      </c>
      <c r="Z7" s="5">
        <f t="shared" si="20"/>
        <v>0</v>
      </c>
      <c r="AA7" s="5">
        <f t="shared" si="16"/>
        <v>0</v>
      </c>
      <c r="AB7" s="5">
        <f t="shared" si="21"/>
        <v>0</v>
      </c>
      <c r="AC7" s="5">
        <f t="shared" si="22"/>
        <v>0</v>
      </c>
      <c r="AD7" s="1">
        <v>0.65636791083763857</v>
      </c>
      <c r="AE7" s="5">
        <f t="shared" si="17"/>
        <v>0</v>
      </c>
      <c r="AF7" s="1">
        <v>-2.436781650896848E-3</v>
      </c>
      <c r="AG7" s="6">
        <f t="shared" si="18"/>
        <v>1</v>
      </c>
      <c r="AH7" s="29">
        <v>1599.7848333166028</v>
      </c>
      <c r="AL7" s="5">
        <v>0</v>
      </c>
      <c r="AM7" t="s">
        <v>330</v>
      </c>
      <c r="AN7" s="1">
        <v>0.247</v>
      </c>
      <c r="AO7" s="5">
        <f t="shared" si="23"/>
        <v>0</v>
      </c>
      <c r="AP7" s="5">
        <f t="shared" si="24"/>
        <v>0</v>
      </c>
      <c r="AQ7" s="9">
        <f t="shared" si="19"/>
        <v>9</v>
      </c>
      <c r="AS7" s="77"/>
      <c r="AT7" s="1"/>
    </row>
    <row r="8" spans="1:46" x14ac:dyDescent="0.35">
      <c r="A8" t="s">
        <v>6</v>
      </c>
      <c r="B8" s="1">
        <v>-9.3436285234828054E-2</v>
      </c>
      <c r="C8" s="5">
        <f t="shared" si="0"/>
        <v>0</v>
      </c>
      <c r="D8" s="1">
        <v>0.63245746330479857</v>
      </c>
      <c r="E8" s="5">
        <f t="shared" si="1"/>
        <v>0</v>
      </c>
      <c r="F8" s="5">
        <f t="shared" si="2"/>
        <v>0</v>
      </c>
      <c r="G8" s="1">
        <v>0.58067421458461665</v>
      </c>
      <c r="H8" s="5">
        <f t="shared" si="3"/>
        <v>0</v>
      </c>
      <c r="I8" s="5">
        <f t="shared" si="4"/>
        <v>0</v>
      </c>
      <c r="J8" s="1">
        <v>0.29864836084654511</v>
      </c>
      <c r="K8" s="5">
        <f t="shared" si="5"/>
        <v>0</v>
      </c>
      <c r="L8" s="5">
        <f t="shared" si="6"/>
        <v>0</v>
      </c>
      <c r="M8" s="8">
        <f t="shared" si="7"/>
        <v>0</v>
      </c>
      <c r="N8" s="8">
        <f t="shared" si="8"/>
        <v>0</v>
      </c>
      <c r="O8" s="10" t="str">
        <f t="shared" si="9"/>
        <v>Nee</v>
      </c>
      <c r="P8" s="4">
        <f t="shared" si="10"/>
        <v>0</v>
      </c>
      <c r="Q8" s="1">
        <v>3.8133177844595391E-2</v>
      </c>
      <c r="R8" s="8">
        <f t="shared" si="11"/>
        <v>0</v>
      </c>
      <c r="S8" s="1">
        <v>4.0318138961754242E-2</v>
      </c>
      <c r="T8" s="8">
        <f t="shared" si="12"/>
        <v>0</v>
      </c>
      <c r="U8" s="1">
        <v>5.7416572848737177E-2</v>
      </c>
      <c r="V8" s="4">
        <f t="shared" si="13"/>
        <v>0</v>
      </c>
      <c r="W8" s="5">
        <f t="shared" si="14"/>
        <v>0</v>
      </c>
      <c r="X8" s="5">
        <f t="shared" si="15"/>
        <v>0</v>
      </c>
      <c r="Y8" s="1">
        <v>-1.8616840495358666E-2</v>
      </c>
      <c r="Z8" s="5">
        <f t="shared" si="20"/>
        <v>0.5</v>
      </c>
      <c r="AA8" s="5">
        <f t="shared" si="16"/>
        <v>0.5</v>
      </c>
      <c r="AB8" s="5">
        <f t="shared" si="21"/>
        <v>0</v>
      </c>
      <c r="AC8" s="5">
        <f t="shared" si="22"/>
        <v>0</v>
      </c>
      <c r="AD8" s="1">
        <v>0.72295600824181661</v>
      </c>
      <c r="AE8" s="5">
        <f t="shared" si="17"/>
        <v>0</v>
      </c>
      <c r="AF8" s="1">
        <v>1.112070809524821E-2</v>
      </c>
      <c r="AG8" s="6">
        <f t="shared" si="18"/>
        <v>0</v>
      </c>
      <c r="AH8" s="29">
        <v>2310.0449811165968</v>
      </c>
      <c r="AL8" s="5">
        <v>0</v>
      </c>
      <c r="AM8" t="s">
        <v>331</v>
      </c>
      <c r="AN8" s="1">
        <v>0.2525</v>
      </c>
      <c r="AO8" s="5">
        <f t="shared" si="23"/>
        <v>0.5</v>
      </c>
      <c r="AP8" s="5">
        <f t="shared" si="24"/>
        <v>0</v>
      </c>
      <c r="AQ8" s="9">
        <f t="shared" si="19"/>
        <v>8.5</v>
      </c>
      <c r="AS8" s="77"/>
      <c r="AT8" s="1"/>
    </row>
    <row r="9" spans="1:46" x14ac:dyDescent="0.35">
      <c r="A9" t="s">
        <v>7</v>
      </c>
      <c r="B9" s="1">
        <v>-4.8595292331055431E-2</v>
      </c>
      <c r="C9" s="5">
        <f t="shared" si="0"/>
        <v>0</v>
      </c>
      <c r="D9" s="1">
        <v>0.51453606681852693</v>
      </c>
      <c r="E9" s="5">
        <f t="shared" si="1"/>
        <v>0</v>
      </c>
      <c r="F9" s="5">
        <f t="shared" si="2"/>
        <v>0</v>
      </c>
      <c r="G9" s="1">
        <v>0.4458204403948367</v>
      </c>
      <c r="H9" s="5">
        <f t="shared" si="3"/>
        <v>0</v>
      </c>
      <c r="I9" s="5">
        <f t="shared" si="4"/>
        <v>0</v>
      </c>
      <c r="J9" s="1">
        <v>0.19060541568696698</v>
      </c>
      <c r="K9" s="5">
        <f t="shared" si="5"/>
        <v>0.5</v>
      </c>
      <c r="L9" s="5">
        <f t="shared" si="6"/>
        <v>0</v>
      </c>
      <c r="M9" s="8">
        <f t="shared" si="7"/>
        <v>0</v>
      </c>
      <c r="N9" s="8">
        <f t="shared" si="8"/>
        <v>0</v>
      </c>
      <c r="O9" s="10" t="str">
        <f t="shared" si="9"/>
        <v>Nee</v>
      </c>
      <c r="P9" s="4">
        <f t="shared" si="10"/>
        <v>0</v>
      </c>
      <c r="Q9" s="1">
        <v>1.5072563627750743E-2</v>
      </c>
      <c r="R9" s="8">
        <f t="shared" si="11"/>
        <v>0</v>
      </c>
      <c r="S9" s="1">
        <v>9.3245254365983299E-2</v>
      </c>
      <c r="T9" s="8">
        <f t="shared" si="12"/>
        <v>0</v>
      </c>
      <c r="U9" s="1">
        <v>9.3245254365983299E-2</v>
      </c>
      <c r="V9" s="4">
        <f t="shared" si="13"/>
        <v>0</v>
      </c>
      <c r="W9" s="5">
        <f t="shared" si="14"/>
        <v>0</v>
      </c>
      <c r="X9" s="5">
        <f t="shared" si="15"/>
        <v>0</v>
      </c>
      <c r="Y9" s="1">
        <v>1.5667425968109338E-2</v>
      </c>
      <c r="Z9" s="5">
        <f t="shared" si="20"/>
        <v>0.5</v>
      </c>
      <c r="AA9" s="5">
        <f t="shared" si="16"/>
        <v>0</v>
      </c>
      <c r="AB9" s="5">
        <f t="shared" si="21"/>
        <v>0</v>
      </c>
      <c r="AC9" s="5">
        <f t="shared" si="22"/>
        <v>0</v>
      </c>
      <c r="AD9" s="1">
        <v>0.83544419134396353</v>
      </c>
      <c r="AE9" s="5">
        <f t="shared" si="17"/>
        <v>0.5</v>
      </c>
      <c r="AF9" s="1">
        <v>-2.3443249050873197E-2</v>
      </c>
      <c r="AG9" s="6">
        <f t="shared" si="18"/>
        <v>1</v>
      </c>
      <c r="AH9" s="29">
        <v>2294.4520042153863</v>
      </c>
      <c r="AL9" s="5">
        <v>0</v>
      </c>
      <c r="AM9" t="s">
        <v>331</v>
      </c>
      <c r="AN9" s="1">
        <v>0.34549999999999997</v>
      </c>
      <c r="AO9" s="5">
        <f t="shared" si="23"/>
        <v>0.5</v>
      </c>
      <c r="AP9" s="5">
        <f t="shared" si="24"/>
        <v>0.5</v>
      </c>
      <c r="AQ9" s="9">
        <f t="shared" si="19"/>
        <v>6.5</v>
      </c>
      <c r="AS9" s="77"/>
      <c r="AT9" s="1"/>
    </row>
    <row r="10" spans="1:46" x14ac:dyDescent="0.35">
      <c r="A10" t="s">
        <v>8</v>
      </c>
      <c r="B10" s="1">
        <v>4.5471823845243751E-2</v>
      </c>
      <c r="C10" s="5">
        <f t="shared" si="0"/>
        <v>0</v>
      </c>
      <c r="D10" s="1">
        <v>0.31219660899120139</v>
      </c>
      <c r="E10" s="5">
        <f t="shared" si="1"/>
        <v>0</v>
      </c>
      <c r="F10" s="5">
        <f t="shared" si="2"/>
        <v>0</v>
      </c>
      <c r="G10" s="1">
        <v>0.14562725669934751</v>
      </c>
      <c r="H10" s="5">
        <f t="shared" si="3"/>
        <v>0</v>
      </c>
      <c r="I10" s="5">
        <f t="shared" si="4"/>
        <v>0</v>
      </c>
      <c r="J10" s="1">
        <v>0.32214488753340204</v>
      </c>
      <c r="K10" s="5">
        <f t="shared" si="5"/>
        <v>0</v>
      </c>
      <c r="L10" s="5">
        <f t="shared" si="6"/>
        <v>0</v>
      </c>
      <c r="M10" s="8">
        <f t="shared" si="7"/>
        <v>0</v>
      </c>
      <c r="N10" s="8">
        <f t="shared" si="8"/>
        <v>0</v>
      </c>
      <c r="O10" s="10" t="str">
        <f t="shared" si="9"/>
        <v>Nee</v>
      </c>
      <c r="P10" s="4">
        <f t="shared" si="10"/>
        <v>0</v>
      </c>
      <c r="Q10" s="1">
        <v>5.0745304092499194E-2</v>
      </c>
      <c r="R10" s="8">
        <f t="shared" si="11"/>
        <v>0</v>
      </c>
      <c r="S10" s="1">
        <v>-5.1512819854218059E-2</v>
      </c>
      <c r="T10" s="8">
        <f t="shared" si="12"/>
        <v>1</v>
      </c>
      <c r="U10" s="1">
        <v>4.6154932836909822E-2</v>
      </c>
      <c r="V10" s="4">
        <f t="shared" si="13"/>
        <v>0</v>
      </c>
      <c r="W10" s="5">
        <f t="shared" si="14"/>
        <v>0</v>
      </c>
      <c r="X10" s="5">
        <f t="shared" si="15"/>
        <v>0</v>
      </c>
      <c r="Y10" s="1">
        <v>1.649150574880363E-2</v>
      </c>
      <c r="Z10" s="5">
        <f t="shared" si="20"/>
        <v>0.5</v>
      </c>
      <c r="AA10" s="5">
        <f t="shared" si="16"/>
        <v>0</v>
      </c>
      <c r="AB10" s="5">
        <f t="shared" si="21"/>
        <v>0</v>
      </c>
      <c r="AC10" s="5">
        <f t="shared" si="22"/>
        <v>0</v>
      </c>
      <c r="AD10" s="1">
        <v>0.629208439323657</v>
      </c>
      <c r="AE10" s="5">
        <f t="shared" si="17"/>
        <v>0</v>
      </c>
      <c r="AF10" s="1">
        <v>1.9696550903702077E-3</v>
      </c>
      <c r="AG10" s="6">
        <f t="shared" si="18"/>
        <v>0</v>
      </c>
      <c r="AH10" s="29">
        <v>2386.9529002271533</v>
      </c>
      <c r="AL10" s="5">
        <v>0</v>
      </c>
      <c r="AM10" t="s">
        <v>331</v>
      </c>
      <c r="AN10" s="1">
        <v>0.22849999999999998</v>
      </c>
      <c r="AO10" s="5">
        <f t="shared" si="23"/>
        <v>0</v>
      </c>
      <c r="AP10" s="5">
        <f t="shared" si="24"/>
        <v>0</v>
      </c>
      <c r="AQ10" s="9">
        <f t="shared" si="19"/>
        <v>9.5</v>
      </c>
      <c r="AS10" s="77"/>
      <c r="AT10" s="1"/>
    </row>
    <row r="11" spans="1:46" x14ac:dyDescent="0.35">
      <c r="A11" t="s">
        <v>9</v>
      </c>
      <c r="B11" s="1">
        <v>6.1283713238276414E-3</v>
      </c>
      <c r="C11" s="5">
        <f t="shared" si="0"/>
        <v>0</v>
      </c>
      <c r="D11" s="1">
        <v>0.20681814018845657</v>
      </c>
      <c r="E11" s="5">
        <f t="shared" si="1"/>
        <v>0</v>
      </c>
      <c r="F11" s="5">
        <f t="shared" si="2"/>
        <v>0</v>
      </c>
      <c r="G11" s="1">
        <v>-9.40390467792033E-2</v>
      </c>
      <c r="H11" s="5">
        <f t="shared" si="3"/>
        <v>0</v>
      </c>
      <c r="I11" s="5">
        <f t="shared" si="4"/>
        <v>0</v>
      </c>
      <c r="J11" s="1">
        <v>0.41752426436604528</v>
      </c>
      <c r="K11" s="5">
        <f t="shared" si="5"/>
        <v>0</v>
      </c>
      <c r="L11" s="5">
        <f t="shared" si="6"/>
        <v>0</v>
      </c>
      <c r="M11" s="8">
        <f t="shared" si="7"/>
        <v>0</v>
      </c>
      <c r="N11" s="8">
        <f t="shared" si="8"/>
        <v>0</v>
      </c>
      <c r="O11" s="10" t="str">
        <f t="shared" si="9"/>
        <v>Nee</v>
      </c>
      <c r="P11" s="4">
        <f t="shared" si="10"/>
        <v>0</v>
      </c>
      <c r="Q11" s="1">
        <v>3.8727003258126946E-2</v>
      </c>
      <c r="R11" s="8">
        <f t="shared" si="11"/>
        <v>0</v>
      </c>
      <c r="S11" s="1">
        <v>4.0874106494946091E-2</v>
      </c>
      <c r="T11" s="8">
        <f t="shared" si="12"/>
        <v>0</v>
      </c>
      <c r="U11" s="1">
        <v>5.6589307535908018E-2</v>
      </c>
      <c r="V11" s="4">
        <f t="shared" si="13"/>
        <v>0</v>
      </c>
      <c r="W11" s="5">
        <f t="shared" si="14"/>
        <v>0</v>
      </c>
      <c r="X11" s="5">
        <f t="shared" si="15"/>
        <v>0</v>
      </c>
      <c r="Y11" s="1">
        <v>4.1179410556394361E-2</v>
      </c>
      <c r="Z11" s="5">
        <f t="shared" si="20"/>
        <v>0</v>
      </c>
      <c r="AA11" s="5">
        <f t="shared" si="16"/>
        <v>0</v>
      </c>
      <c r="AB11" s="5">
        <f t="shared" si="21"/>
        <v>0</v>
      </c>
      <c r="AC11" s="5">
        <f t="shared" si="22"/>
        <v>0</v>
      </c>
      <c r="AD11" s="1">
        <v>0.67257959425053049</v>
      </c>
      <c r="AE11" s="5">
        <f t="shared" si="17"/>
        <v>0</v>
      </c>
      <c r="AF11" s="1">
        <v>1.7554003982656344E-2</v>
      </c>
      <c r="AG11" s="6">
        <f t="shared" si="18"/>
        <v>0</v>
      </c>
      <c r="AH11" s="29">
        <v>1936.5870384286989</v>
      </c>
      <c r="AL11" s="5">
        <v>1</v>
      </c>
      <c r="AM11" t="s">
        <v>330</v>
      </c>
      <c r="AN11" s="1">
        <v>0.2485</v>
      </c>
      <c r="AO11" s="5">
        <f t="shared" si="23"/>
        <v>0</v>
      </c>
      <c r="AP11" s="5">
        <f t="shared" si="24"/>
        <v>0</v>
      </c>
      <c r="AQ11" s="9">
        <f t="shared" si="19"/>
        <v>9</v>
      </c>
      <c r="AS11" s="77"/>
      <c r="AT11" s="1"/>
    </row>
    <row r="12" spans="1:46" x14ac:dyDescent="0.35">
      <c r="A12" t="s">
        <v>10</v>
      </c>
      <c r="B12" s="1">
        <v>3.5225912155775412E-2</v>
      </c>
      <c r="C12" s="5">
        <f t="shared" si="0"/>
        <v>0</v>
      </c>
      <c r="D12" s="1">
        <v>0.34841514903270526</v>
      </c>
      <c r="E12" s="5">
        <f t="shared" si="1"/>
        <v>0</v>
      </c>
      <c r="F12" s="5">
        <f t="shared" si="2"/>
        <v>0</v>
      </c>
      <c r="G12" s="1">
        <v>0.34986703636019911</v>
      </c>
      <c r="H12" s="5">
        <f t="shared" si="3"/>
        <v>0</v>
      </c>
      <c r="I12" s="5">
        <f t="shared" si="4"/>
        <v>0</v>
      </c>
      <c r="J12" s="1">
        <v>0.30332953186281325</v>
      </c>
      <c r="K12" s="5">
        <f t="shared" si="5"/>
        <v>0</v>
      </c>
      <c r="L12" s="5">
        <f t="shared" si="6"/>
        <v>0</v>
      </c>
      <c r="M12" s="8">
        <f t="shared" si="7"/>
        <v>0</v>
      </c>
      <c r="N12" s="8">
        <f t="shared" si="8"/>
        <v>0</v>
      </c>
      <c r="O12" s="10" t="str">
        <f t="shared" si="9"/>
        <v>Nee</v>
      </c>
      <c r="P12" s="4">
        <f t="shared" si="10"/>
        <v>0</v>
      </c>
      <c r="Q12" s="1">
        <v>1.4512922465208748E-2</v>
      </c>
      <c r="R12" s="8">
        <f t="shared" si="11"/>
        <v>0</v>
      </c>
      <c r="S12" s="1">
        <v>2.6796016923800164E-2</v>
      </c>
      <c r="T12" s="8">
        <f t="shared" si="12"/>
        <v>0</v>
      </c>
      <c r="U12" s="1">
        <v>4.9782594996534126E-2</v>
      </c>
      <c r="V12" s="4">
        <f t="shared" si="13"/>
        <v>0</v>
      </c>
      <c r="W12" s="5">
        <f t="shared" si="14"/>
        <v>0</v>
      </c>
      <c r="X12" s="5">
        <f t="shared" si="15"/>
        <v>0</v>
      </c>
      <c r="Y12" s="1">
        <v>3.3303925893250992E-2</v>
      </c>
      <c r="Z12" s="5">
        <f t="shared" si="20"/>
        <v>0</v>
      </c>
      <c r="AA12" s="5">
        <f t="shared" si="16"/>
        <v>0</v>
      </c>
      <c r="AB12" s="5">
        <f t="shared" si="21"/>
        <v>0</v>
      </c>
      <c r="AC12" s="5">
        <f t="shared" si="22"/>
        <v>0</v>
      </c>
      <c r="AD12" s="1">
        <v>0.5622282437456676</v>
      </c>
      <c r="AE12" s="5">
        <f t="shared" si="17"/>
        <v>0</v>
      </c>
      <c r="AF12" s="1">
        <v>1.7004292961119164E-2</v>
      </c>
      <c r="AG12" s="6">
        <f t="shared" si="18"/>
        <v>0</v>
      </c>
      <c r="AH12" s="29">
        <v>1730.3511351405621</v>
      </c>
      <c r="AL12" s="5">
        <v>0</v>
      </c>
      <c r="AM12" t="s">
        <v>330</v>
      </c>
      <c r="AN12" s="1">
        <v>0.30299999999999999</v>
      </c>
      <c r="AO12" s="5">
        <f t="shared" si="23"/>
        <v>0.5</v>
      </c>
      <c r="AP12" s="5">
        <f t="shared" si="24"/>
        <v>0.5</v>
      </c>
      <c r="AQ12" s="9">
        <f t="shared" si="19"/>
        <v>9</v>
      </c>
      <c r="AS12" s="77"/>
      <c r="AT12" s="1"/>
    </row>
    <row r="13" spans="1:46" x14ac:dyDescent="0.35">
      <c r="A13" t="s">
        <v>11</v>
      </c>
      <c r="B13" s="1">
        <v>-3.7608412003991096E-3</v>
      </c>
      <c r="C13" s="5">
        <f t="shared" si="0"/>
        <v>0</v>
      </c>
      <c r="D13" s="1">
        <v>0.65141223424668049</v>
      </c>
      <c r="E13" s="5">
        <f t="shared" si="1"/>
        <v>0</v>
      </c>
      <c r="F13" s="5">
        <f t="shared" si="2"/>
        <v>0</v>
      </c>
      <c r="G13" s="1">
        <v>0.57712666615498753</v>
      </c>
      <c r="H13" s="5">
        <f t="shared" si="3"/>
        <v>0</v>
      </c>
      <c r="I13" s="5">
        <f t="shared" si="4"/>
        <v>0</v>
      </c>
      <c r="J13" s="1">
        <v>0.34002539350934696</v>
      </c>
      <c r="K13" s="5">
        <f t="shared" si="5"/>
        <v>0</v>
      </c>
      <c r="L13" s="5">
        <f t="shared" si="6"/>
        <v>0</v>
      </c>
      <c r="M13" s="8">
        <f t="shared" si="7"/>
        <v>0</v>
      </c>
      <c r="N13" s="8">
        <f t="shared" si="8"/>
        <v>0</v>
      </c>
      <c r="O13" s="10" t="str">
        <f t="shared" si="9"/>
        <v>Nee</v>
      </c>
      <c r="P13" s="4">
        <f t="shared" si="10"/>
        <v>0</v>
      </c>
      <c r="Q13" s="1">
        <v>-6.7473705100218294E-3</v>
      </c>
      <c r="R13" s="8">
        <f t="shared" si="11"/>
        <v>1</v>
      </c>
      <c r="S13" s="1">
        <v>1.0084819800917678E-2</v>
      </c>
      <c r="T13" s="8">
        <f t="shared" si="12"/>
        <v>0</v>
      </c>
      <c r="U13" s="1">
        <v>5.0822524112876404E-2</v>
      </c>
      <c r="V13" s="4">
        <f t="shared" si="13"/>
        <v>0</v>
      </c>
      <c r="W13" s="5">
        <f t="shared" si="14"/>
        <v>0</v>
      </c>
      <c r="X13" s="5">
        <f t="shared" si="15"/>
        <v>0</v>
      </c>
      <c r="Y13" s="1">
        <v>4.8016284186558192E-2</v>
      </c>
      <c r="Z13" s="5">
        <f t="shared" si="20"/>
        <v>0</v>
      </c>
      <c r="AA13" s="5">
        <f t="shared" si="16"/>
        <v>0</v>
      </c>
      <c r="AB13" s="5">
        <f t="shared" si="21"/>
        <v>0</v>
      </c>
      <c r="AC13" s="5">
        <f t="shared" si="22"/>
        <v>0</v>
      </c>
      <c r="AD13" s="1">
        <v>0.69565328625885847</v>
      </c>
      <c r="AE13" s="5">
        <f t="shared" si="17"/>
        <v>0</v>
      </c>
      <c r="AF13" s="1">
        <v>2.4026183577660093E-2</v>
      </c>
      <c r="AG13" s="6">
        <f t="shared" si="18"/>
        <v>0</v>
      </c>
      <c r="AH13" s="29">
        <v>1632.9448014181626</v>
      </c>
      <c r="AL13" s="5">
        <v>0</v>
      </c>
      <c r="AM13" t="s">
        <v>330</v>
      </c>
      <c r="AN13" s="1">
        <v>0.27349999999999997</v>
      </c>
      <c r="AO13" s="5">
        <f t="shared" si="23"/>
        <v>0.5</v>
      </c>
      <c r="AP13" s="5">
        <f t="shared" si="24"/>
        <v>0</v>
      </c>
      <c r="AQ13" s="9">
        <f t="shared" si="19"/>
        <v>9.5</v>
      </c>
      <c r="AS13" s="77"/>
      <c r="AT13" s="1"/>
    </row>
    <row r="14" spans="1:46" x14ac:dyDescent="0.35">
      <c r="A14" t="s">
        <v>12</v>
      </c>
      <c r="B14" s="1">
        <v>-7.4244281045751634E-2</v>
      </c>
      <c r="C14" s="5">
        <f t="shared" si="0"/>
        <v>0</v>
      </c>
      <c r="D14" s="1">
        <v>0.67585784313725494</v>
      </c>
      <c r="E14" s="5">
        <f t="shared" si="1"/>
        <v>0</v>
      </c>
      <c r="F14" s="5">
        <f t="shared" si="2"/>
        <v>0</v>
      </c>
      <c r="G14" s="1">
        <v>0.67737540849673206</v>
      </c>
      <c r="H14" s="5">
        <f t="shared" si="3"/>
        <v>0</v>
      </c>
      <c r="I14" s="5">
        <f t="shared" si="4"/>
        <v>0</v>
      </c>
      <c r="J14" s="1">
        <v>0.41298133190076936</v>
      </c>
      <c r="K14" s="5">
        <f t="shared" si="5"/>
        <v>0</v>
      </c>
      <c r="L14" s="5">
        <f t="shared" si="6"/>
        <v>0</v>
      </c>
      <c r="M14" s="8">
        <f t="shared" si="7"/>
        <v>0</v>
      </c>
      <c r="N14" s="8">
        <f t="shared" si="8"/>
        <v>1</v>
      </c>
      <c r="O14" s="10" t="str">
        <f t="shared" si="9"/>
        <v>Nee</v>
      </c>
      <c r="P14" s="4">
        <f t="shared" si="10"/>
        <v>0</v>
      </c>
      <c r="Q14" s="1">
        <v>0.18213326990383635</v>
      </c>
      <c r="R14" s="8">
        <f t="shared" si="11"/>
        <v>0</v>
      </c>
      <c r="S14" s="1">
        <v>4.1575654363037284E-2</v>
      </c>
      <c r="T14" s="8">
        <f t="shared" si="12"/>
        <v>0</v>
      </c>
      <c r="U14" s="1">
        <v>2.4441721132897602E-2</v>
      </c>
      <c r="V14" s="4">
        <f t="shared" si="13"/>
        <v>0</v>
      </c>
      <c r="W14" s="5">
        <f t="shared" si="14"/>
        <v>0</v>
      </c>
      <c r="X14" s="5">
        <f t="shared" si="15"/>
        <v>0</v>
      </c>
      <c r="Y14" s="1">
        <v>0.12390216503267974</v>
      </c>
      <c r="Z14" s="5">
        <f t="shared" si="20"/>
        <v>0</v>
      </c>
      <c r="AA14" s="5">
        <f t="shared" si="16"/>
        <v>0</v>
      </c>
      <c r="AB14" s="5">
        <f t="shared" si="21"/>
        <v>0.5</v>
      </c>
      <c r="AC14" s="5">
        <f t="shared" si="22"/>
        <v>0.5</v>
      </c>
      <c r="AD14" s="1">
        <v>0.45836737472766886</v>
      </c>
      <c r="AE14" s="5">
        <f t="shared" si="17"/>
        <v>0</v>
      </c>
      <c r="AF14" s="1">
        <v>3.5489622991557737E-2</v>
      </c>
      <c r="AG14" s="6">
        <f t="shared" si="18"/>
        <v>0</v>
      </c>
      <c r="AH14" s="29">
        <v>2843.6962740922686</v>
      </c>
      <c r="AL14" s="5">
        <v>1</v>
      </c>
      <c r="AM14" t="s">
        <v>330</v>
      </c>
      <c r="AN14" s="1">
        <v>0.11749999999999999</v>
      </c>
      <c r="AO14" s="5">
        <f t="shared" si="23"/>
        <v>0</v>
      </c>
      <c r="AP14" s="5">
        <f t="shared" si="24"/>
        <v>0</v>
      </c>
      <c r="AQ14" s="9">
        <f t="shared" si="19"/>
        <v>8</v>
      </c>
      <c r="AS14" s="77"/>
      <c r="AT14" s="1"/>
    </row>
    <row r="15" spans="1:46" x14ac:dyDescent="0.35">
      <c r="A15" t="s">
        <v>13</v>
      </c>
      <c r="B15" s="1">
        <v>-0.15937334111706328</v>
      </c>
      <c r="C15" s="5">
        <f t="shared" si="0"/>
        <v>0</v>
      </c>
      <c r="D15" s="1">
        <v>0.27077380961133796</v>
      </c>
      <c r="E15" s="5">
        <f t="shared" si="1"/>
        <v>0</v>
      </c>
      <c r="F15" s="5">
        <f t="shared" si="2"/>
        <v>0</v>
      </c>
      <c r="G15" s="1">
        <v>0.26955737143243669</v>
      </c>
      <c r="H15" s="5">
        <f t="shared" si="3"/>
        <v>0</v>
      </c>
      <c r="I15" s="5">
        <f t="shared" si="4"/>
        <v>0</v>
      </c>
      <c r="J15" s="1">
        <v>0.28493951004037305</v>
      </c>
      <c r="K15" s="5">
        <f t="shared" si="5"/>
        <v>0</v>
      </c>
      <c r="L15" s="5">
        <f t="shared" si="6"/>
        <v>0</v>
      </c>
      <c r="M15" s="8">
        <f t="shared" si="7"/>
        <v>0</v>
      </c>
      <c r="N15" s="8">
        <f t="shared" si="8"/>
        <v>0</v>
      </c>
      <c r="O15" s="10" t="str">
        <f t="shared" si="9"/>
        <v>Nee</v>
      </c>
      <c r="P15" s="4">
        <f t="shared" si="10"/>
        <v>0</v>
      </c>
      <c r="Q15" s="1">
        <v>-3.3621210389695198E-2</v>
      </c>
      <c r="R15" s="8">
        <f t="shared" si="11"/>
        <v>1</v>
      </c>
      <c r="S15" s="1">
        <v>1.7119753746042632E-2</v>
      </c>
      <c r="T15" s="8">
        <f t="shared" si="12"/>
        <v>0</v>
      </c>
      <c r="U15" s="1">
        <v>2.3755571273330972E-2</v>
      </c>
      <c r="V15" s="4">
        <f t="shared" si="13"/>
        <v>0</v>
      </c>
      <c r="W15" s="5">
        <f t="shared" si="14"/>
        <v>0</v>
      </c>
      <c r="X15" s="5">
        <f t="shared" si="15"/>
        <v>0</v>
      </c>
      <c r="Y15" s="1">
        <v>-1.882285299190796E-2</v>
      </c>
      <c r="Z15" s="5">
        <f t="shared" si="20"/>
        <v>0.5</v>
      </c>
      <c r="AA15" s="5">
        <f t="shared" si="16"/>
        <v>0.5</v>
      </c>
      <c r="AB15" s="5">
        <f t="shared" si="21"/>
        <v>0</v>
      </c>
      <c r="AC15" s="5">
        <f t="shared" si="22"/>
        <v>0</v>
      </c>
      <c r="AD15" s="1">
        <v>0.64671179073334206</v>
      </c>
      <c r="AE15" s="5">
        <f t="shared" si="17"/>
        <v>0</v>
      </c>
      <c r="AF15" s="1">
        <v>-4.8601340193603123E-3</v>
      </c>
      <c r="AG15" s="6">
        <f t="shared" si="18"/>
        <v>1</v>
      </c>
      <c r="AH15" s="29">
        <v>2356.5807504021204</v>
      </c>
      <c r="AL15" s="5">
        <v>0</v>
      </c>
      <c r="AM15" t="s">
        <v>331</v>
      </c>
      <c r="AN15" s="1">
        <v>0.30499999999999999</v>
      </c>
      <c r="AO15" s="5">
        <f t="shared" si="23"/>
        <v>0.5</v>
      </c>
      <c r="AP15" s="5">
        <f t="shared" si="24"/>
        <v>0.5</v>
      </c>
      <c r="AQ15" s="9">
        <f t="shared" si="19"/>
        <v>7</v>
      </c>
      <c r="AS15" s="77"/>
      <c r="AT15" s="1"/>
    </row>
    <row r="16" spans="1:46" x14ac:dyDescent="0.35">
      <c r="A16" t="s">
        <v>14</v>
      </c>
      <c r="B16" s="1">
        <v>1.7201834862385322E-4</v>
      </c>
      <c r="C16" s="5">
        <f t="shared" si="0"/>
        <v>0</v>
      </c>
      <c r="D16" s="1">
        <v>-4.3253058103975534E-2</v>
      </c>
      <c r="E16" s="5">
        <f t="shared" si="1"/>
        <v>0</v>
      </c>
      <c r="F16" s="5">
        <f t="shared" si="2"/>
        <v>0</v>
      </c>
      <c r="G16" s="1">
        <v>-4.6001019367991842E-2</v>
      </c>
      <c r="H16" s="5">
        <f t="shared" si="3"/>
        <v>0</v>
      </c>
      <c r="I16" s="5">
        <f t="shared" si="4"/>
        <v>0</v>
      </c>
      <c r="J16" s="1">
        <v>0.62669720772022253</v>
      </c>
      <c r="K16" s="5">
        <f t="shared" si="5"/>
        <v>0</v>
      </c>
      <c r="L16" s="5">
        <f t="shared" si="6"/>
        <v>0</v>
      </c>
      <c r="M16" s="8">
        <f t="shared" si="7"/>
        <v>0</v>
      </c>
      <c r="N16" s="8">
        <f t="shared" si="8"/>
        <v>0</v>
      </c>
      <c r="O16" s="10" t="str">
        <f t="shared" si="9"/>
        <v>Nee</v>
      </c>
      <c r="P16" s="4">
        <f t="shared" si="10"/>
        <v>0</v>
      </c>
      <c r="Q16" s="1">
        <v>0.17213092530389071</v>
      </c>
      <c r="R16" s="8">
        <f t="shared" si="11"/>
        <v>0</v>
      </c>
      <c r="S16" s="1">
        <v>-4.4633057994454717E-2</v>
      </c>
      <c r="T16" s="8">
        <f t="shared" si="12"/>
        <v>1</v>
      </c>
      <c r="U16" s="1">
        <v>3.2218399592252804E-2</v>
      </c>
      <c r="V16" s="4">
        <f t="shared" si="13"/>
        <v>0</v>
      </c>
      <c r="W16" s="5">
        <f t="shared" si="14"/>
        <v>0</v>
      </c>
      <c r="X16" s="5">
        <f t="shared" si="15"/>
        <v>0</v>
      </c>
      <c r="Y16" s="1">
        <v>4.4915105759429155E-2</v>
      </c>
      <c r="Z16" s="5">
        <f t="shared" si="20"/>
        <v>0</v>
      </c>
      <c r="AA16" s="5">
        <f t="shared" si="16"/>
        <v>0</v>
      </c>
      <c r="AB16" s="5">
        <f t="shared" si="21"/>
        <v>0</v>
      </c>
      <c r="AC16" s="5">
        <f t="shared" si="22"/>
        <v>0</v>
      </c>
      <c r="AD16" s="1">
        <v>0.60282874617737003</v>
      </c>
      <c r="AE16" s="5">
        <f t="shared" si="17"/>
        <v>0</v>
      </c>
      <c r="AF16" s="1">
        <v>4.3164056128950051E-2</v>
      </c>
      <c r="AG16" s="6">
        <f t="shared" si="18"/>
        <v>0</v>
      </c>
      <c r="AH16" s="29">
        <v>2099.3222769058048</v>
      </c>
      <c r="AL16" s="5">
        <v>1</v>
      </c>
      <c r="AM16" t="s">
        <v>330</v>
      </c>
      <c r="AN16" s="1">
        <v>0.27550000000000002</v>
      </c>
      <c r="AO16" s="5">
        <f t="shared" si="23"/>
        <v>0.5</v>
      </c>
      <c r="AP16" s="5">
        <f t="shared" si="24"/>
        <v>0</v>
      </c>
      <c r="AQ16" s="9">
        <f t="shared" si="19"/>
        <v>8.5</v>
      </c>
      <c r="AS16" s="77"/>
      <c r="AT16" s="1"/>
    </row>
    <row r="17" spans="1:46" x14ac:dyDescent="0.35">
      <c r="A17" t="s">
        <v>15</v>
      </c>
      <c r="B17" s="1">
        <v>5.2541556155249532E-2</v>
      </c>
      <c r="C17" s="5">
        <f t="shared" si="0"/>
        <v>0</v>
      </c>
      <c r="D17" s="1">
        <v>0.96965699440377373</v>
      </c>
      <c r="E17" s="5">
        <f t="shared" si="1"/>
        <v>0</v>
      </c>
      <c r="F17" s="5">
        <f t="shared" si="2"/>
        <v>0</v>
      </c>
      <c r="G17" s="1">
        <v>1.0253316796909648</v>
      </c>
      <c r="H17" s="5">
        <f t="shared" si="3"/>
        <v>0.5</v>
      </c>
      <c r="I17" s="5">
        <f t="shared" si="4"/>
        <v>0</v>
      </c>
      <c r="J17" s="1">
        <v>0.49642014389061767</v>
      </c>
      <c r="K17" s="5">
        <f t="shared" si="5"/>
        <v>0</v>
      </c>
      <c r="L17" s="5">
        <f t="shared" si="6"/>
        <v>0</v>
      </c>
      <c r="M17" s="8">
        <f t="shared" si="7"/>
        <v>0</v>
      </c>
      <c r="N17" s="8">
        <f t="shared" si="8"/>
        <v>0</v>
      </c>
      <c r="O17" s="10" t="str">
        <f t="shared" si="9"/>
        <v>Nee</v>
      </c>
      <c r="P17" s="4">
        <f t="shared" si="10"/>
        <v>0</v>
      </c>
      <c r="Q17" s="1">
        <v>-3.6156601964767561E-2</v>
      </c>
      <c r="R17" s="8">
        <f t="shared" si="11"/>
        <v>1</v>
      </c>
      <c r="S17" s="1">
        <v>9.6631614862830572E-3</v>
      </c>
      <c r="T17" s="8">
        <f t="shared" si="12"/>
        <v>0</v>
      </c>
      <c r="U17" s="1">
        <v>2.5638435677760293E-2</v>
      </c>
      <c r="V17" s="4">
        <f t="shared" si="13"/>
        <v>0</v>
      </c>
      <c r="W17" s="5">
        <f t="shared" si="14"/>
        <v>0</v>
      </c>
      <c r="X17" s="5">
        <f t="shared" si="15"/>
        <v>0</v>
      </c>
      <c r="Y17" s="1">
        <v>6.3698567740069156E-2</v>
      </c>
      <c r="Z17" s="5">
        <f t="shared" si="20"/>
        <v>0</v>
      </c>
      <c r="AA17" s="5">
        <f t="shared" si="16"/>
        <v>0</v>
      </c>
      <c r="AB17" s="5">
        <f t="shared" si="21"/>
        <v>0.5</v>
      </c>
      <c r="AC17" s="5">
        <f t="shared" si="22"/>
        <v>0</v>
      </c>
      <c r="AD17" s="1">
        <v>0.60621154742088523</v>
      </c>
      <c r="AE17" s="5">
        <f t="shared" si="17"/>
        <v>0</v>
      </c>
      <c r="AF17" s="1">
        <v>2.6084377579454341E-2</v>
      </c>
      <c r="AG17" s="6">
        <f t="shared" si="18"/>
        <v>0</v>
      </c>
      <c r="AH17" s="29">
        <v>3451.660037283068</v>
      </c>
      <c r="AL17" s="5">
        <v>1</v>
      </c>
      <c r="AM17" t="s">
        <v>331</v>
      </c>
      <c r="AN17" s="1">
        <v>0.23199999999999998</v>
      </c>
      <c r="AO17" s="5">
        <f t="shared" si="23"/>
        <v>0</v>
      </c>
      <c r="AP17" s="5">
        <f t="shared" si="24"/>
        <v>0</v>
      </c>
      <c r="AQ17" s="9">
        <f t="shared" si="19"/>
        <v>8</v>
      </c>
      <c r="AS17" s="77"/>
      <c r="AT17" s="1"/>
    </row>
    <row r="18" spans="1:46" x14ac:dyDescent="0.35">
      <c r="A18" t="s">
        <v>16</v>
      </c>
      <c r="B18" s="1">
        <v>-7.1599686886141753E-2</v>
      </c>
      <c r="C18" s="5">
        <f t="shared" si="0"/>
        <v>0</v>
      </c>
      <c r="D18" s="1">
        <v>0.46678629979174974</v>
      </c>
      <c r="E18" s="5">
        <f t="shared" si="1"/>
        <v>0</v>
      </c>
      <c r="F18" s="5">
        <f t="shared" si="2"/>
        <v>0</v>
      </c>
      <c r="G18" s="1">
        <v>0.46724137829175716</v>
      </c>
      <c r="H18" s="5">
        <f t="shared" si="3"/>
        <v>0</v>
      </c>
      <c r="I18" s="5">
        <f t="shared" si="4"/>
        <v>0</v>
      </c>
      <c r="J18" s="1">
        <v>0.32142838841916477</v>
      </c>
      <c r="K18" s="5">
        <f t="shared" si="5"/>
        <v>0</v>
      </c>
      <c r="L18" s="5">
        <f t="shared" si="6"/>
        <v>0</v>
      </c>
      <c r="M18" s="8">
        <f t="shared" si="7"/>
        <v>0</v>
      </c>
      <c r="N18" s="8">
        <f t="shared" si="8"/>
        <v>0</v>
      </c>
      <c r="O18" s="10" t="str">
        <f t="shared" si="9"/>
        <v>Nee</v>
      </c>
      <c r="P18" s="4">
        <f t="shared" si="10"/>
        <v>0</v>
      </c>
      <c r="Q18" s="1">
        <v>4.3531084027237543E-2</v>
      </c>
      <c r="R18" s="8">
        <f t="shared" si="11"/>
        <v>0</v>
      </c>
      <c r="S18" s="1">
        <v>7.8920999259763008E-2</v>
      </c>
      <c r="T18" s="8">
        <f t="shared" si="12"/>
        <v>0</v>
      </c>
      <c r="U18" s="1">
        <v>6.5982837815883141E-2</v>
      </c>
      <c r="V18" s="4">
        <f t="shared" si="13"/>
        <v>0</v>
      </c>
      <c r="W18" s="5">
        <f t="shared" si="14"/>
        <v>0</v>
      </c>
      <c r="X18" s="5">
        <f t="shared" si="15"/>
        <v>0</v>
      </c>
      <c r="Y18" s="1">
        <v>1.5366210288448758E-2</v>
      </c>
      <c r="Z18" s="5">
        <f t="shared" si="20"/>
        <v>0.5</v>
      </c>
      <c r="AA18" s="5">
        <f t="shared" si="16"/>
        <v>0</v>
      </c>
      <c r="AB18" s="5">
        <f t="shared" si="21"/>
        <v>0</v>
      </c>
      <c r="AC18" s="5">
        <f t="shared" si="22"/>
        <v>0</v>
      </c>
      <c r="AD18" s="1">
        <v>0.73810241186287973</v>
      </c>
      <c r="AE18" s="5">
        <f t="shared" si="17"/>
        <v>0.5</v>
      </c>
      <c r="AF18" s="1">
        <v>-1.5336604043895018E-2</v>
      </c>
      <c r="AG18" s="6">
        <f t="shared" si="18"/>
        <v>1</v>
      </c>
      <c r="AH18" s="29">
        <v>2215</v>
      </c>
      <c r="AJ18" s="5">
        <v>0</v>
      </c>
      <c r="AL18" s="5">
        <v>0</v>
      </c>
      <c r="AM18" t="s">
        <v>331</v>
      </c>
      <c r="AN18" s="1">
        <v>0.24400000000000002</v>
      </c>
      <c r="AO18" s="5">
        <f t="shared" si="23"/>
        <v>0</v>
      </c>
      <c r="AP18" s="5">
        <f t="shared" si="24"/>
        <v>0</v>
      </c>
      <c r="AQ18" s="9">
        <f t="shared" si="19"/>
        <v>8</v>
      </c>
      <c r="AS18" s="77"/>
      <c r="AT18" s="1"/>
    </row>
    <row r="19" spans="1:46" x14ac:dyDescent="0.35">
      <c r="A19" t="s">
        <v>17</v>
      </c>
      <c r="B19" s="1">
        <v>-4.2720831095076392E-2</v>
      </c>
      <c r="C19" s="5">
        <f t="shared" si="0"/>
        <v>0</v>
      </c>
      <c r="D19" s="1">
        <v>0.60671512815534678</v>
      </c>
      <c r="E19" s="5">
        <f t="shared" si="1"/>
        <v>0</v>
      </c>
      <c r="F19" s="5">
        <f t="shared" si="2"/>
        <v>0</v>
      </c>
      <c r="G19" s="1">
        <v>0.59078841831563178</v>
      </c>
      <c r="H19" s="5">
        <f t="shared" si="3"/>
        <v>0</v>
      </c>
      <c r="I19" s="5">
        <f t="shared" si="4"/>
        <v>0</v>
      </c>
      <c r="J19" s="1">
        <v>0.28457679579400857</v>
      </c>
      <c r="K19" s="5">
        <f t="shared" si="5"/>
        <v>0</v>
      </c>
      <c r="L19" s="5">
        <f t="shared" si="6"/>
        <v>0</v>
      </c>
      <c r="M19" s="8">
        <f t="shared" si="7"/>
        <v>0</v>
      </c>
      <c r="N19" s="8">
        <f t="shared" si="8"/>
        <v>0</v>
      </c>
      <c r="O19" s="10" t="str">
        <f t="shared" si="9"/>
        <v>Nee</v>
      </c>
      <c r="P19" s="4">
        <f t="shared" si="10"/>
        <v>0</v>
      </c>
      <c r="Q19" s="1">
        <v>2.5434213155011334E-2</v>
      </c>
      <c r="R19" s="8">
        <f t="shared" si="11"/>
        <v>0</v>
      </c>
      <c r="S19" s="1">
        <v>5.3024272049322828E-2</v>
      </c>
      <c r="T19" s="8">
        <f t="shared" si="12"/>
        <v>0</v>
      </c>
      <c r="U19" s="1">
        <v>6.1723483652882973E-2</v>
      </c>
      <c r="V19" s="4">
        <f t="shared" si="13"/>
        <v>0</v>
      </c>
      <c r="W19" s="5">
        <f t="shared" si="14"/>
        <v>0</v>
      </c>
      <c r="X19" s="5">
        <f t="shared" si="15"/>
        <v>0</v>
      </c>
      <c r="Y19" s="1">
        <v>2.479581736776219E-2</v>
      </c>
      <c r="Z19" s="5">
        <f t="shared" si="20"/>
        <v>0</v>
      </c>
      <c r="AA19" s="5">
        <f t="shared" si="16"/>
        <v>0</v>
      </c>
      <c r="AB19" s="5">
        <f t="shared" si="21"/>
        <v>0</v>
      </c>
      <c r="AC19" s="5">
        <f t="shared" si="22"/>
        <v>0</v>
      </c>
      <c r="AD19" s="1">
        <v>0.78048446401537941</v>
      </c>
      <c r="AE19" s="5">
        <f t="shared" si="17"/>
        <v>0.5</v>
      </c>
      <c r="AF19" s="1">
        <v>-1.7952073807093419E-2</v>
      </c>
      <c r="AG19" s="6">
        <f t="shared" si="18"/>
        <v>1</v>
      </c>
      <c r="AH19" s="29">
        <v>2560.6336410168788</v>
      </c>
      <c r="AL19" s="5">
        <v>0</v>
      </c>
      <c r="AM19" t="s">
        <v>331</v>
      </c>
      <c r="AN19" s="1">
        <v>0.21749999999999997</v>
      </c>
      <c r="AO19" s="5">
        <f t="shared" si="23"/>
        <v>0</v>
      </c>
      <c r="AP19" s="5">
        <f t="shared" si="24"/>
        <v>0</v>
      </c>
      <c r="AQ19" s="9">
        <f t="shared" si="19"/>
        <v>8.5</v>
      </c>
      <c r="AS19" s="77"/>
      <c r="AT19" s="1"/>
    </row>
    <row r="20" spans="1:46" x14ac:dyDescent="0.35">
      <c r="A20" t="s">
        <v>18</v>
      </c>
      <c r="B20" s="1">
        <v>4.0983650828800899E-2</v>
      </c>
      <c r="C20" s="5">
        <f t="shared" si="0"/>
        <v>0</v>
      </c>
      <c r="D20" s="1">
        <v>0.65218718099672157</v>
      </c>
      <c r="E20" s="5">
        <f t="shared" si="1"/>
        <v>0</v>
      </c>
      <c r="F20" s="5">
        <f t="shared" si="2"/>
        <v>0</v>
      </c>
      <c r="G20" s="1">
        <v>0.60339438392196476</v>
      </c>
      <c r="H20" s="5">
        <f t="shared" si="3"/>
        <v>0</v>
      </c>
      <c r="I20" s="5">
        <f t="shared" si="4"/>
        <v>0</v>
      </c>
      <c r="J20" s="1">
        <v>0.37280497249399153</v>
      </c>
      <c r="K20" s="5">
        <f t="shared" si="5"/>
        <v>0</v>
      </c>
      <c r="L20" s="5">
        <f t="shared" si="6"/>
        <v>0</v>
      </c>
      <c r="M20" s="8">
        <f t="shared" si="7"/>
        <v>0</v>
      </c>
      <c r="N20" s="8">
        <f t="shared" si="8"/>
        <v>0</v>
      </c>
      <c r="O20" s="10" t="str">
        <f t="shared" si="9"/>
        <v>Nee</v>
      </c>
      <c r="P20" s="4">
        <f t="shared" si="10"/>
        <v>0</v>
      </c>
      <c r="Q20" s="1">
        <v>-1.4639344009141868E-2</v>
      </c>
      <c r="R20" s="8">
        <f t="shared" si="11"/>
        <v>1</v>
      </c>
      <c r="S20" s="1">
        <v>2.1413612565445026E-2</v>
      </c>
      <c r="T20" s="8">
        <f t="shared" si="12"/>
        <v>0</v>
      </c>
      <c r="U20" s="1">
        <v>9.2213214364802024E-2</v>
      </c>
      <c r="V20" s="4">
        <f t="shared" si="13"/>
        <v>0</v>
      </c>
      <c r="W20" s="5">
        <f t="shared" si="14"/>
        <v>0</v>
      </c>
      <c r="X20" s="5">
        <f t="shared" si="15"/>
        <v>0</v>
      </c>
      <c r="Y20" s="1">
        <v>-3.3702949548196836E-3</v>
      </c>
      <c r="Z20" s="5">
        <f t="shared" si="20"/>
        <v>0.5</v>
      </c>
      <c r="AA20" s="5">
        <f t="shared" si="16"/>
        <v>0.5</v>
      </c>
      <c r="AB20" s="5">
        <f t="shared" si="21"/>
        <v>0</v>
      </c>
      <c r="AC20" s="5">
        <f t="shared" si="22"/>
        <v>0</v>
      </c>
      <c r="AD20" s="1">
        <v>0.72532636229590541</v>
      </c>
      <c r="AE20" s="5">
        <f t="shared" si="17"/>
        <v>0.5</v>
      </c>
      <c r="AF20" s="1">
        <v>-1.6743434946285923E-2</v>
      </c>
      <c r="AG20" s="6">
        <f t="shared" si="18"/>
        <v>1</v>
      </c>
      <c r="AH20" s="29">
        <v>2524.5952876099609</v>
      </c>
      <c r="AL20" s="5">
        <v>0</v>
      </c>
      <c r="AM20" t="s">
        <v>331</v>
      </c>
      <c r="AN20" s="1">
        <v>0.19900000000000001</v>
      </c>
      <c r="AO20" s="5">
        <f t="shared" si="23"/>
        <v>0</v>
      </c>
      <c r="AP20" s="5">
        <f t="shared" si="24"/>
        <v>0</v>
      </c>
      <c r="AQ20" s="9">
        <f t="shared" si="19"/>
        <v>7.5</v>
      </c>
      <c r="AS20" s="77"/>
      <c r="AT20" s="1"/>
    </row>
    <row r="21" spans="1:46" x14ac:dyDescent="0.35">
      <c r="A21" t="s">
        <v>19</v>
      </c>
      <c r="B21" s="1">
        <v>-0.4784609267008767</v>
      </c>
      <c r="C21" s="5">
        <f t="shared" si="0"/>
        <v>0</v>
      </c>
      <c r="D21" s="1">
        <v>-0.20234420859290678</v>
      </c>
      <c r="E21" s="5">
        <f t="shared" si="1"/>
        <v>0</v>
      </c>
      <c r="F21" s="5">
        <f t="shared" si="2"/>
        <v>0</v>
      </c>
      <c r="G21" s="1">
        <v>-0.19672606085853325</v>
      </c>
      <c r="H21" s="5">
        <f t="shared" si="3"/>
        <v>0</v>
      </c>
      <c r="I21" s="5">
        <f t="shared" si="4"/>
        <v>0</v>
      </c>
      <c r="J21" s="1">
        <v>0.47342339284502072</v>
      </c>
      <c r="K21" s="5">
        <f t="shared" si="5"/>
        <v>0</v>
      </c>
      <c r="L21" s="5">
        <f t="shared" si="6"/>
        <v>0</v>
      </c>
      <c r="M21" s="8">
        <f t="shared" si="7"/>
        <v>0</v>
      </c>
      <c r="N21" s="8">
        <f t="shared" si="8"/>
        <v>0</v>
      </c>
      <c r="O21" s="10" t="str">
        <f t="shared" si="9"/>
        <v>Nee</v>
      </c>
      <c r="P21" s="4">
        <f t="shared" si="10"/>
        <v>0</v>
      </c>
      <c r="Q21" s="1">
        <v>-1.6196013289036543E-2</v>
      </c>
      <c r="R21" s="8">
        <f t="shared" si="11"/>
        <v>1</v>
      </c>
      <c r="S21" s="1">
        <v>-1.5668776590225173E-2</v>
      </c>
      <c r="T21" s="8">
        <f t="shared" si="12"/>
        <v>1</v>
      </c>
      <c r="U21" s="1">
        <v>5.9779212664028331E-2</v>
      </c>
      <c r="V21" s="4">
        <f t="shared" si="13"/>
        <v>0</v>
      </c>
      <c r="W21" s="5">
        <f t="shared" si="14"/>
        <v>0.5</v>
      </c>
      <c r="X21" s="5">
        <f t="shared" si="15"/>
        <v>0</v>
      </c>
      <c r="Y21" s="1">
        <v>4.7622654371248414E-2</v>
      </c>
      <c r="Z21" s="5">
        <f t="shared" si="20"/>
        <v>0</v>
      </c>
      <c r="AA21" s="5">
        <f t="shared" si="16"/>
        <v>0</v>
      </c>
      <c r="AB21" s="5">
        <f t="shared" si="21"/>
        <v>0</v>
      </c>
      <c r="AC21" s="5">
        <f t="shared" si="22"/>
        <v>0</v>
      </c>
      <c r="AD21" s="1">
        <v>0.64776277669424931</v>
      </c>
      <c r="AE21" s="5">
        <f t="shared" si="17"/>
        <v>0</v>
      </c>
      <c r="AF21" s="1">
        <v>5.3324733483554564E-3</v>
      </c>
      <c r="AG21" s="6">
        <f t="shared" si="18"/>
        <v>0</v>
      </c>
      <c r="AH21" s="29">
        <v>1825.4756584499116</v>
      </c>
      <c r="AL21" s="5">
        <v>0</v>
      </c>
      <c r="AM21" t="s">
        <v>330</v>
      </c>
      <c r="AN21" s="1">
        <v>0.29449999999999998</v>
      </c>
      <c r="AO21" s="5">
        <f t="shared" si="23"/>
        <v>0.5</v>
      </c>
      <c r="AP21" s="5">
        <f t="shared" si="24"/>
        <v>0</v>
      </c>
      <c r="AQ21" s="9">
        <f t="shared" si="19"/>
        <v>9</v>
      </c>
      <c r="AS21" s="77"/>
      <c r="AT21" s="1"/>
    </row>
    <row r="22" spans="1:46" x14ac:dyDescent="0.35">
      <c r="A22" t="s">
        <v>20</v>
      </c>
      <c r="B22" s="1">
        <v>1.6351606805293007E-2</v>
      </c>
      <c r="C22" s="5">
        <f t="shared" si="0"/>
        <v>0</v>
      </c>
      <c r="D22" s="1">
        <v>0.10226843100189036</v>
      </c>
      <c r="E22" s="5">
        <f t="shared" si="1"/>
        <v>0</v>
      </c>
      <c r="F22" s="5">
        <f t="shared" si="2"/>
        <v>0</v>
      </c>
      <c r="G22" s="1">
        <v>0.1028922495274102</v>
      </c>
      <c r="H22" s="5">
        <f t="shared" si="3"/>
        <v>0</v>
      </c>
      <c r="I22" s="5">
        <f t="shared" si="4"/>
        <v>0</v>
      </c>
      <c r="J22" s="1">
        <v>0.59363915819342639</v>
      </c>
      <c r="K22" s="5">
        <f t="shared" si="5"/>
        <v>0</v>
      </c>
      <c r="L22" s="5">
        <f t="shared" si="6"/>
        <v>0</v>
      </c>
      <c r="M22" s="8">
        <f t="shared" si="7"/>
        <v>0</v>
      </c>
      <c r="N22" s="8">
        <f t="shared" si="8"/>
        <v>0</v>
      </c>
      <c r="O22" s="10" t="str">
        <f t="shared" si="9"/>
        <v>Nee</v>
      </c>
      <c r="P22" s="4">
        <f t="shared" si="10"/>
        <v>0</v>
      </c>
      <c r="Q22" s="1">
        <v>-3.8322007051249295E-2</v>
      </c>
      <c r="R22" s="8">
        <f t="shared" si="11"/>
        <v>1</v>
      </c>
      <c r="S22" s="1">
        <v>-5.0685654008438816E-2</v>
      </c>
      <c r="T22" s="8">
        <f t="shared" si="12"/>
        <v>1</v>
      </c>
      <c r="U22" s="1">
        <v>2.3345935727788279E-2</v>
      </c>
      <c r="V22" s="4">
        <f t="shared" si="13"/>
        <v>0</v>
      </c>
      <c r="W22" s="5">
        <f t="shared" si="14"/>
        <v>0.5</v>
      </c>
      <c r="X22" s="5">
        <f t="shared" si="15"/>
        <v>0</v>
      </c>
      <c r="Y22" s="1">
        <v>5.06734404536862E-2</v>
      </c>
      <c r="Z22" s="5">
        <f t="shared" si="20"/>
        <v>0</v>
      </c>
      <c r="AA22" s="5">
        <f t="shared" si="16"/>
        <v>0</v>
      </c>
      <c r="AB22" s="5">
        <f t="shared" si="21"/>
        <v>0.5</v>
      </c>
      <c r="AC22" s="5">
        <f t="shared" si="22"/>
        <v>0</v>
      </c>
      <c r="AD22" s="1">
        <v>0.71909262759924386</v>
      </c>
      <c r="AE22" s="5">
        <f t="shared" si="17"/>
        <v>0</v>
      </c>
      <c r="AF22" s="1">
        <v>2.8705585775047251E-2</v>
      </c>
      <c r="AG22" s="6">
        <f t="shared" si="18"/>
        <v>0</v>
      </c>
      <c r="AH22" s="29">
        <v>2066.5424360124989</v>
      </c>
      <c r="AL22" s="5">
        <v>1</v>
      </c>
      <c r="AM22" t="s">
        <v>330</v>
      </c>
      <c r="AN22" s="1">
        <v>0.27849999999999997</v>
      </c>
      <c r="AO22" s="5">
        <f t="shared" si="23"/>
        <v>0.5</v>
      </c>
      <c r="AP22" s="5">
        <f t="shared" si="24"/>
        <v>0</v>
      </c>
      <c r="AQ22" s="9">
        <f t="shared" si="19"/>
        <v>7.5</v>
      </c>
      <c r="AS22" s="77"/>
      <c r="AT22" s="1"/>
    </row>
    <row r="23" spans="1:46" x14ac:dyDescent="0.35">
      <c r="A23" t="s">
        <v>21</v>
      </c>
      <c r="B23" s="1">
        <v>-0.11209353885135136</v>
      </c>
      <c r="C23" s="5">
        <f t="shared" si="0"/>
        <v>0</v>
      </c>
      <c r="D23" s="1">
        <v>0.3552444045608108</v>
      </c>
      <c r="E23" s="5">
        <f t="shared" si="1"/>
        <v>0</v>
      </c>
      <c r="F23" s="5">
        <f t="shared" si="2"/>
        <v>0</v>
      </c>
      <c r="G23" s="1">
        <v>0.35735272381756755</v>
      </c>
      <c r="H23" s="5">
        <f t="shared" si="3"/>
        <v>0</v>
      </c>
      <c r="I23" s="5">
        <f t="shared" si="4"/>
        <v>0</v>
      </c>
      <c r="J23" s="1">
        <v>0.25418916037217026</v>
      </c>
      <c r="K23" s="5">
        <f t="shared" si="5"/>
        <v>0</v>
      </c>
      <c r="L23" s="5">
        <f t="shared" si="6"/>
        <v>0</v>
      </c>
      <c r="M23" s="8">
        <f t="shared" si="7"/>
        <v>0</v>
      </c>
      <c r="N23" s="8">
        <f t="shared" si="8"/>
        <v>0</v>
      </c>
      <c r="O23" s="10" t="str">
        <f t="shared" si="9"/>
        <v>Nee</v>
      </c>
      <c r="P23" s="4">
        <f t="shared" si="10"/>
        <v>0</v>
      </c>
      <c r="Q23" s="1">
        <v>-1.9907571987202274E-2</v>
      </c>
      <c r="R23" s="8">
        <f t="shared" si="11"/>
        <v>1</v>
      </c>
      <c r="S23" s="1">
        <v>3.5926538272487603E-2</v>
      </c>
      <c r="T23" s="8">
        <f t="shared" si="12"/>
        <v>0</v>
      </c>
      <c r="U23" s="1">
        <v>2.511349239864865E-2</v>
      </c>
      <c r="V23" s="4">
        <f t="shared" si="13"/>
        <v>0</v>
      </c>
      <c r="W23" s="5">
        <f t="shared" si="14"/>
        <v>0</v>
      </c>
      <c r="X23" s="5">
        <f t="shared" si="15"/>
        <v>0</v>
      </c>
      <c r="Y23" s="1">
        <v>2.987423458614865E-2</v>
      </c>
      <c r="Z23" s="5">
        <f t="shared" si="20"/>
        <v>0</v>
      </c>
      <c r="AA23" s="5">
        <f t="shared" si="16"/>
        <v>0</v>
      </c>
      <c r="AB23" s="5">
        <f t="shared" si="21"/>
        <v>0</v>
      </c>
      <c r="AC23" s="5">
        <f t="shared" si="22"/>
        <v>0</v>
      </c>
      <c r="AD23" s="1">
        <v>0.69354413006756754</v>
      </c>
      <c r="AE23" s="5">
        <f t="shared" si="17"/>
        <v>0</v>
      </c>
      <c r="AF23" s="1">
        <v>3.1140423748944258E-2</v>
      </c>
      <c r="AG23" s="6">
        <f t="shared" si="18"/>
        <v>0</v>
      </c>
      <c r="AH23" s="29">
        <v>2036.606941633614</v>
      </c>
      <c r="AL23" s="5">
        <v>0</v>
      </c>
      <c r="AM23" t="s">
        <v>329</v>
      </c>
      <c r="AN23" s="1">
        <v>0.26400000000000001</v>
      </c>
      <c r="AO23" s="5">
        <f t="shared" si="23"/>
        <v>0.5</v>
      </c>
      <c r="AP23" s="5">
        <f t="shared" si="24"/>
        <v>0</v>
      </c>
      <c r="AQ23" s="9">
        <f t="shared" si="19"/>
        <v>9.5</v>
      </c>
      <c r="AS23" s="77"/>
      <c r="AT23" s="1"/>
    </row>
    <row r="24" spans="1:46" x14ac:dyDescent="0.35">
      <c r="A24" t="s">
        <v>22</v>
      </c>
      <c r="B24" s="1">
        <v>-3.5852563678708135E-2</v>
      </c>
      <c r="C24" s="5">
        <f t="shared" si="0"/>
        <v>0</v>
      </c>
      <c r="D24" s="1">
        <v>0.8511383923651672</v>
      </c>
      <c r="E24" s="5">
        <f t="shared" si="1"/>
        <v>0</v>
      </c>
      <c r="F24" s="5">
        <f t="shared" si="2"/>
        <v>0</v>
      </c>
      <c r="G24" s="1">
        <v>0.78968577578923393</v>
      </c>
      <c r="H24" s="5">
        <f t="shared" si="3"/>
        <v>0</v>
      </c>
      <c r="I24" s="5">
        <f t="shared" si="4"/>
        <v>0</v>
      </c>
      <c r="J24" s="1">
        <v>0.25238078285480342</v>
      </c>
      <c r="K24" s="5">
        <f t="shared" si="5"/>
        <v>0</v>
      </c>
      <c r="L24" s="5">
        <f t="shared" si="6"/>
        <v>0</v>
      </c>
      <c r="M24" s="8">
        <f t="shared" si="7"/>
        <v>0</v>
      </c>
      <c r="N24" s="8">
        <f t="shared" si="8"/>
        <v>1</v>
      </c>
      <c r="O24" s="10" t="str">
        <f t="shared" si="9"/>
        <v>Nee</v>
      </c>
      <c r="P24" s="4">
        <f t="shared" si="10"/>
        <v>0</v>
      </c>
      <c r="Q24" s="1">
        <v>0.12808501996886212</v>
      </c>
      <c r="R24" s="8">
        <f t="shared" si="11"/>
        <v>0</v>
      </c>
      <c r="S24" s="1">
        <v>-2.9193672198349202E-2</v>
      </c>
      <c r="T24" s="8">
        <f t="shared" si="12"/>
        <v>1</v>
      </c>
      <c r="U24" s="1">
        <v>-3.8570893301888873E-3</v>
      </c>
      <c r="V24" s="4">
        <f t="shared" si="13"/>
        <v>1</v>
      </c>
      <c r="W24" s="5">
        <f t="shared" si="14"/>
        <v>0.5</v>
      </c>
      <c r="X24" s="5">
        <f t="shared" si="15"/>
        <v>0</v>
      </c>
      <c r="Y24" s="1">
        <v>8.0209090975880328E-3</v>
      </c>
      <c r="Z24" s="5">
        <f t="shared" si="20"/>
        <v>0.5</v>
      </c>
      <c r="AA24" s="5">
        <f t="shared" si="16"/>
        <v>0</v>
      </c>
      <c r="AB24" s="5">
        <f t="shared" si="21"/>
        <v>0</v>
      </c>
      <c r="AC24" s="5">
        <f t="shared" si="22"/>
        <v>0</v>
      </c>
      <c r="AD24" s="1">
        <v>0.66822419607238104</v>
      </c>
      <c r="AE24" s="5">
        <f t="shared" si="17"/>
        <v>0</v>
      </c>
      <c r="AF24" s="1">
        <v>2.2245094149713842E-2</v>
      </c>
      <c r="AG24" s="6">
        <f t="shared" si="18"/>
        <v>0</v>
      </c>
      <c r="AH24" s="29">
        <v>1855.6440208733434</v>
      </c>
      <c r="AL24" s="5">
        <v>0</v>
      </c>
      <c r="AM24" t="s">
        <v>330</v>
      </c>
      <c r="AN24" s="1">
        <v>0.27550000000000002</v>
      </c>
      <c r="AO24" s="5">
        <f t="shared" si="23"/>
        <v>0.5</v>
      </c>
      <c r="AP24" s="5">
        <f t="shared" si="24"/>
        <v>0</v>
      </c>
      <c r="AQ24" s="9">
        <f t="shared" si="19"/>
        <v>7.5</v>
      </c>
      <c r="AS24" s="77"/>
      <c r="AT24" s="1"/>
    </row>
    <row r="25" spans="1:46" x14ac:dyDescent="0.35">
      <c r="A25" t="s">
        <v>23</v>
      </c>
      <c r="B25" s="1">
        <v>3.4380250743182114E-2</v>
      </c>
      <c r="C25" s="5">
        <f t="shared" si="0"/>
        <v>0</v>
      </c>
      <c r="D25" s="1">
        <v>1.0874959960888109</v>
      </c>
      <c r="E25" s="5">
        <f t="shared" si="1"/>
        <v>0.5</v>
      </c>
      <c r="F25" s="5">
        <f t="shared" si="2"/>
        <v>0</v>
      </c>
      <c r="G25" s="1">
        <v>0.93478912734404407</v>
      </c>
      <c r="H25" s="5">
        <f t="shared" si="3"/>
        <v>0.5</v>
      </c>
      <c r="I25" s="5">
        <f t="shared" si="4"/>
        <v>0</v>
      </c>
      <c r="J25" s="1">
        <v>0.30605796821098108</v>
      </c>
      <c r="K25" s="5">
        <f t="shared" si="5"/>
        <v>0</v>
      </c>
      <c r="L25" s="5">
        <f t="shared" si="6"/>
        <v>0</v>
      </c>
      <c r="M25" s="8">
        <f t="shared" si="7"/>
        <v>0</v>
      </c>
      <c r="N25" s="8">
        <f t="shared" si="8"/>
        <v>1</v>
      </c>
      <c r="O25" s="10" t="str">
        <f t="shared" si="9"/>
        <v>Nee</v>
      </c>
      <c r="P25" s="4">
        <f t="shared" si="10"/>
        <v>0</v>
      </c>
      <c r="Q25" s="1">
        <v>-3.6125084576236283E-2</v>
      </c>
      <c r="R25" s="8">
        <f t="shared" si="11"/>
        <v>1</v>
      </c>
      <c r="S25" s="1">
        <v>2.8248288205544859E-2</v>
      </c>
      <c r="T25" s="8">
        <f t="shared" si="12"/>
        <v>0</v>
      </c>
      <c r="U25" s="1">
        <v>5.9471427527802601E-2</v>
      </c>
      <c r="V25" s="4">
        <f t="shared" si="13"/>
        <v>0</v>
      </c>
      <c r="W25" s="5">
        <f t="shared" si="14"/>
        <v>0</v>
      </c>
      <c r="X25" s="5">
        <f t="shared" si="15"/>
        <v>0</v>
      </c>
      <c r="Y25" s="1">
        <v>7.7614062298048334E-2</v>
      </c>
      <c r="Z25" s="5">
        <f t="shared" si="20"/>
        <v>0</v>
      </c>
      <c r="AA25" s="5">
        <f t="shared" si="16"/>
        <v>0</v>
      </c>
      <c r="AB25" s="5">
        <f t="shared" si="21"/>
        <v>0.5</v>
      </c>
      <c r="AC25" s="5">
        <f t="shared" si="22"/>
        <v>0.5</v>
      </c>
      <c r="AD25" s="1">
        <v>0.66126630364538552</v>
      </c>
      <c r="AE25" s="5">
        <f t="shared" si="17"/>
        <v>0</v>
      </c>
      <c r="AF25" s="1">
        <v>2.6065192047248952E-2</v>
      </c>
      <c r="AG25" s="6">
        <f t="shared" si="18"/>
        <v>0</v>
      </c>
      <c r="AH25" s="29">
        <v>1706.5397148467835</v>
      </c>
      <c r="AL25" s="5">
        <v>0</v>
      </c>
      <c r="AM25" t="s">
        <v>330</v>
      </c>
      <c r="AN25" s="1">
        <v>0.20350000000000001</v>
      </c>
      <c r="AO25" s="5">
        <f t="shared" si="23"/>
        <v>0</v>
      </c>
      <c r="AP25" s="5">
        <f t="shared" si="24"/>
        <v>0</v>
      </c>
      <c r="AQ25" s="9">
        <f t="shared" si="19"/>
        <v>8</v>
      </c>
      <c r="AS25" s="77"/>
      <c r="AT25" s="1"/>
    </row>
    <row r="26" spans="1:46" x14ac:dyDescent="0.35">
      <c r="A26" t="s">
        <v>360</v>
      </c>
      <c r="B26" s="1">
        <v>0.22300689345122135</v>
      </c>
      <c r="C26" s="5">
        <f t="shared" si="0"/>
        <v>0.5</v>
      </c>
      <c r="D26" s="1">
        <v>0.21322868275138618</v>
      </c>
      <c r="E26" s="5">
        <f t="shared" si="1"/>
        <v>0</v>
      </c>
      <c r="F26" s="5">
        <f t="shared" si="2"/>
        <v>0</v>
      </c>
      <c r="G26" s="1">
        <v>0.22795669114341374</v>
      </c>
      <c r="H26" s="5">
        <f t="shared" si="3"/>
        <v>0</v>
      </c>
      <c r="I26" s="5">
        <f t="shared" si="4"/>
        <v>0</v>
      </c>
      <c r="J26" s="1">
        <v>0.34475914523723289</v>
      </c>
      <c r="K26" s="5">
        <f t="shared" si="5"/>
        <v>0</v>
      </c>
      <c r="L26" s="5">
        <f t="shared" si="6"/>
        <v>0</v>
      </c>
      <c r="M26" s="8">
        <f t="shared" si="7"/>
        <v>0</v>
      </c>
      <c r="N26" s="8">
        <f t="shared" si="8"/>
        <v>1</v>
      </c>
      <c r="O26" s="10" t="str">
        <f t="shared" si="9"/>
        <v>Nee</v>
      </c>
      <c r="P26" s="4">
        <f t="shared" si="10"/>
        <v>0</v>
      </c>
      <c r="Q26" s="1">
        <v>-2.6038247779090629E-3</v>
      </c>
      <c r="R26" s="8">
        <f t="shared" si="11"/>
        <v>1</v>
      </c>
      <c r="S26" s="1">
        <v>-3.6476888261522261E-2</v>
      </c>
      <c r="T26" s="8">
        <f t="shared" si="12"/>
        <v>1</v>
      </c>
      <c r="U26" s="1">
        <v>-5.1288775663120033E-2</v>
      </c>
      <c r="V26" s="4">
        <f t="shared" si="13"/>
        <v>1</v>
      </c>
      <c r="W26" s="5">
        <f t="shared" si="14"/>
        <v>0.5</v>
      </c>
      <c r="X26" s="5">
        <f t="shared" si="15"/>
        <v>0.5</v>
      </c>
      <c r="Y26" s="1">
        <v>7.6268170238273633E-2</v>
      </c>
      <c r="Z26" s="5">
        <f t="shared" si="20"/>
        <v>0</v>
      </c>
      <c r="AA26" s="5">
        <f t="shared" si="16"/>
        <v>0</v>
      </c>
      <c r="AB26" s="5">
        <f t="shared" si="21"/>
        <v>0.5</v>
      </c>
      <c r="AC26" s="5">
        <f t="shared" si="22"/>
        <v>0.5</v>
      </c>
      <c r="AD26" s="1">
        <v>0.72362505619661321</v>
      </c>
      <c r="AE26" s="5">
        <f t="shared" si="17"/>
        <v>0</v>
      </c>
      <c r="AF26" s="1">
        <v>-1.9280257193166492E-2</v>
      </c>
      <c r="AG26" s="6">
        <f t="shared" si="18"/>
        <v>1</v>
      </c>
      <c r="AH26" s="29">
        <v>2197.1940536996749</v>
      </c>
      <c r="AL26" s="5">
        <v>0</v>
      </c>
      <c r="AM26" t="s">
        <v>329</v>
      </c>
      <c r="AN26" s="1">
        <v>0.4375</v>
      </c>
      <c r="AO26" s="5">
        <f t="shared" si="23"/>
        <v>0.5</v>
      </c>
      <c r="AP26" s="5">
        <f t="shared" si="24"/>
        <v>0.5</v>
      </c>
      <c r="AQ26" s="9">
        <f t="shared" si="19"/>
        <v>4.5</v>
      </c>
      <c r="AS26" s="77"/>
      <c r="AT26" s="1"/>
    </row>
    <row r="27" spans="1:46" x14ac:dyDescent="0.35">
      <c r="A27" t="s">
        <v>24</v>
      </c>
      <c r="B27" s="1">
        <v>-5.9556353979536045E-4</v>
      </c>
      <c r="C27" s="5">
        <f t="shared" si="0"/>
        <v>0</v>
      </c>
      <c r="D27" s="1">
        <v>2.9319300164024058E-2</v>
      </c>
      <c r="E27" s="5">
        <f t="shared" si="1"/>
        <v>0</v>
      </c>
      <c r="F27" s="5">
        <f t="shared" si="2"/>
        <v>0</v>
      </c>
      <c r="G27" s="1">
        <v>1.7556627352964146E-2</v>
      </c>
      <c r="H27" s="5">
        <f t="shared" si="3"/>
        <v>0</v>
      </c>
      <c r="I27" s="5">
        <f t="shared" si="4"/>
        <v>0</v>
      </c>
      <c r="J27" s="1">
        <v>0.63079049384796904</v>
      </c>
      <c r="K27" s="5">
        <f t="shared" si="5"/>
        <v>0</v>
      </c>
      <c r="L27" s="5">
        <f t="shared" si="6"/>
        <v>0</v>
      </c>
      <c r="M27" s="8">
        <f t="shared" si="7"/>
        <v>0</v>
      </c>
      <c r="N27" s="8">
        <f t="shared" si="8"/>
        <v>0</v>
      </c>
      <c r="O27" s="10" t="str">
        <f t="shared" si="9"/>
        <v>Nee</v>
      </c>
      <c r="P27" s="4">
        <f t="shared" si="10"/>
        <v>0</v>
      </c>
      <c r="Q27" s="1">
        <v>-3.4664767609911398E-2</v>
      </c>
      <c r="R27" s="8">
        <f t="shared" si="11"/>
        <v>1</v>
      </c>
      <c r="S27" s="1">
        <v>-3.3125831338121837E-2</v>
      </c>
      <c r="T27" s="8">
        <f t="shared" si="12"/>
        <v>1</v>
      </c>
      <c r="U27" s="1">
        <v>5.5582675935327661E-2</v>
      </c>
      <c r="V27" s="4">
        <f t="shared" si="13"/>
        <v>0</v>
      </c>
      <c r="W27" s="5">
        <f t="shared" si="14"/>
        <v>0.5</v>
      </c>
      <c r="X27" s="5">
        <f t="shared" si="15"/>
        <v>0</v>
      </c>
      <c r="Y27" s="1">
        <v>4.1284269311880027E-2</v>
      </c>
      <c r="Z27" s="5">
        <f t="shared" si="20"/>
        <v>0</v>
      </c>
      <c r="AA27" s="5">
        <f t="shared" si="16"/>
        <v>0</v>
      </c>
      <c r="AB27" s="5">
        <f t="shared" si="21"/>
        <v>0</v>
      </c>
      <c r="AC27" s="5">
        <f t="shared" si="22"/>
        <v>0</v>
      </c>
      <c r="AD27" s="1">
        <v>0.76238967429508708</v>
      </c>
      <c r="AE27" s="5">
        <f t="shared" si="17"/>
        <v>0.5</v>
      </c>
      <c r="AF27" s="1">
        <v>-1.0647431266109506E-3</v>
      </c>
      <c r="AG27" s="6">
        <f t="shared" si="18"/>
        <v>1</v>
      </c>
      <c r="AH27" s="29">
        <v>1730.3651190867004</v>
      </c>
      <c r="AL27" s="5">
        <v>0</v>
      </c>
      <c r="AM27" t="s">
        <v>329</v>
      </c>
      <c r="AN27" s="1">
        <v>0.29399999999999998</v>
      </c>
      <c r="AO27" s="5">
        <f t="shared" si="23"/>
        <v>0.5</v>
      </c>
      <c r="AP27" s="5">
        <f t="shared" si="24"/>
        <v>0</v>
      </c>
      <c r="AQ27" s="9">
        <f t="shared" si="19"/>
        <v>7.5</v>
      </c>
      <c r="AS27" s="77"/>
      <c r="AT27" s="1"/>
    </row>
    <row r="28" spans="1:46" x14ac:dyDescent="0.35">
      <c r="A28" t="s">
        <v>25</v>
      </c>
      <c r="B28" s="1">
        <v>-0.12972698356600107</v>
      </c>
      <c r="C28" s="5">
        <f t="shared" si="0"/>
        <v>0</v>
      </c>
      <c r="D28" s="1">
        <v>-0.12555221770630853</v>
      </c>
      <c r="E28" s="5">
        <f t="shared" si="1"/>
        <v>0</v>
      </c>
      <c r="F28" s="5">
        <f t="shared" si="2"/>
        <v>0</v>
      </c>
      <c r="G28" s="1">
        <v>-0.11736349178300054</v>
      </c>
      <c r="H28" s="5">
        <f t="shared" si="3"/>
        <v>0</v>
      </c>
      <c r="I28" s="5">
        <f t="shared" si="4"/>
        <v>0</v>
      </c>
      <c r="J28" s="1">
        <v>0.52303089157764893</v>
      </c>
      <c r="K28" s="5">
        <f t="shared" si="5"/>
        <v>0</v>
      </c>
      <c r="L28" s="5">
        <f t="shared" si="6"/>
        <v>0</v>
      </c>
      <c r="M28" s="8">
        <f t="shared" si="7"/>
        <v>0</v>
      </c>
      <c r="N28" s="8">
        <f t="shared" si="8"/>
        <v>0</v>
      </c>
      <c r="O28" s="10" t="str">
        <f t="shared" si="9"/>
        <v>Nee</v>
      </c>
      <c r="P28" s="4">
        <f t="shared" si="10"/>
        <v>0</v>
      </c>
      <c r="Q28" s="1">
        <v>-9.1357325021252475E-2</v>
      </c>
      <c r="R28" s="8">
        <f t="shared" si="11"/>
        <v>1</v>
      </c>
      <c r="S28" s="1">
        <v>-6.7233363593848863E-2</v>
      </c>
      <c r="T28" s="8">
        <f t="shared" si="12"/>
        <v>1</v>
      </c>
      <c r="U28" s="1">
        <v>8.5682099310832302E-2</v>
      </c>
      <c r="V28" s="4">
        <f t="shared" si="13"/>
        <v>0</v>
      </c>
      <c r="W28" s="5">
        <f t="shared" si="14"/>
        <v>0.5</v>
      </c>
      <c r="X28" s="5">
        <f t="shared" si="15"/>
        <v>0</v>
      </c>
      <c r="Y28" s="1">
        <v>1.2275799611238735E-2</v>
      </c>
      <c r="Z28" s="5">
        <f t="shared" si="20"/>
        <v>0.5</v>
      </c>
      <c r="AA28" s="5">
        <f t="shared" si="16"/>
        <v>0</v>
      </c>
      <c r="AB28" s="5">
        <f t="shared" si="21"/>
        <v>0</v>
      </c>
      <c r="AC28" s="5">
        <f t="shared" si="22"/>
        <v>0</v>
      </c>
      <c r="AD28" s="1">
        <v>0.69462360841138016</v>
      </c>
      <c r="AE28" s="5">
        <f t="shared" si="17"/>
        <v>0</v>
      </c>
      <c r="AF28" s="1">
        <v>-2.1218562245979854E-2</v>
      </c>
      <c r="AG28" s="6">
        <f t="shared" si="18"/>
        <v>1</v>
      </c>
      <c r="AH28" s="29">
        <v>1877.277797917749</v>
      </c>
      <c r="AL28" s="5">
        <v>0</v>
      </c>
      <c r="AM28" t="s">
        <v>329</v>
      </c>
      <c r="AN28" s="1">
        <v>0.23400000000000001</v>
      </c>
      <c r="AO28" s="5">
        <f t="shared" si="23"/>
        <v>0</v>
      </c>
      <c r="AP28" s="5">
        <f t="shared" si="24"/>
        <v>0</v>
      </c>
      <c r="AQ28" s="9">
        <f t="shared" si="19"/>
        <v>8</v>
      </c>
      <c r="AS28" s="77"/>
      <c r="AT28" s="1"/>
    </row>
    <row r="29" spans="1:46" x14ac:dyDescent="0.35">
      <c r="A29" t="s">
        <v>26</v>
      </c>
      <c r="B29" s="1">
        <v>-5.034488857446056E-2</v>
      </c>
      <c r="C29" s="5">
        <f t="shared" si="0"/>
        <v>0</v>
      </c>
      <c r="D29" s="1">
        <v>0.14183763707110011</v>
      </c>
      <c r="E29" s="5">
        <f t="shared" si="1"/>
        <v>0</v>
      </c>
      <c r="F29" s="5">
        <f t="shared" si="2"/>
        <v>0</v>
      </c>
      <c r="G29" s="1">
        <v>0.14936894234170497</v>
      </c>
      <c r="H29" s="5">
        <f t="shared" si="3"/>
        <v>0</v>
      </c>
      <c r="I29" s="5">
        <f t="shared" si="4"/>
        <v>0</v>
      </c>
      <c r="J29" s="1">
        <v>0.51664092869694866</v>
      </c>
      <c r="K29" s="5">
        <f t="shared" si="5"/>
        <v>0</v>
      </c>
      <c r="L29" s="5">
        <f t="shared" si="6"/>
        <v>0</v>
      </c>
      <c r="M29" s="8">
        <f t="shared" si="7"/>
        <v>0</v>
      </c>
      <c r="N29" s="8">
        <f t="shared" si="8"/>
        <v>0</v>
      </c>
      <c r="O29" s="10" t="str">
        <f t="shared" si="9"/>
        <v>Nee</v>
      </c>
      <c r="P29" s="4">
        <f t="shared" si="10"/>
        <v>0</v>
      </c>
      <c r="Q29" s="1">
        <v>-2.0061648314012019E-2</v>
      </c>
      <c r="R29" s="8">
        <f t="shared" si="11"/>
        <v>1</v>
      </c>
      <c r="S29" s="1">
        <v>2.0038700925630388E-2</v>
      </c>
      <c r="T29" s="8">
        <f t="shared" si="12"/>
        <v>0</v>
      </c>
      <c r="U29" s="1">
        <v>8.3799080297134773E-2</v>
      </c>
      <c r="V29" s="4">
        <f t="shared" si="13"/>
        <v>0</v>
      </c>
      <c r="W29" s="5">
        <f t="shared" si="14"/>
        <v>0</v>
      </c>
      <c r="X29" s="5">
        <f t="shared" si="15"/>
        <v>0</v>
      </c>
      <c r="Y29" s="1">
        <v>1.4127166607711355E-2</v>
      </c>
      <c r="Z29" s="5">
        <f t="shared" si="20"/>
        <v>0.5</v>
      </c>
      <c r="AA29" s="5">
        <f t="shared" si="16"/>
        <v>0</v>
      </c>
      <c r="AB29" s="5">
        <f t="shared" si="21"/>
        <v>0</v>
      </c>
      <c r="AC29" s="5">
        <f t="shared" si="22"/>
        <v>0</v>
      </c>
      <c r="AD29" s="1">
        <v>0.74359745313052705</v>
      </c>
      <c r="AE29" s="5">
        <f t="shared" si="17"/>
        <v>0.5</v>
      </c>
      <c r="AF29" s="1">
        <v>2.0323425893172976E-2</v>
      </c>
      <c r="AG29" s="6">
        <f t="shared" si="18"/>
        <v>0</v>
      </c>
      <c r="AH29" s="29">
        <v>1835.1245337162654</v>
      </c>
      <c r="AL29" s="5">
        <v>0</v>
      </c>
      <c r="AM29" t="s">
        <v>329</v>
      </c>
      <c r="AN29" s="1">
        <v>0.24299999999999999</v>
      </c>
      <c r="AO29" s="5">
        <f t="shared" si="23"/>
        <v>0</v>
      </c>
      <c r="AP29" s="5">
        <f t="shared" si="24"/>
        <v>0</v>
      </c>
      <c r="AQ29" s="9">
        <f t="shared" si="19"/>
        <v>9</v>
      </c>
      <c r="AS29" s="77"/>
      <c r="AT29" s="1"/>
    </row>
    <row r="30" spans="1:46" x14ac:dyDescent="0.35">
      <c r="A30" t="s">
        <v>27</v>
      </c>
      <c r="B30" s="1">
        <v>4.2518384139427906E-2</v>
      </c>
      <c r="C30" s="5">
        <f t="shared" si="0"/>
        <v>0</v>
      </c>
      <c r="D30" s="1">
        <v>0.38546762123813533</v>
      </c>
      <c r="E30" s="5">
        <f t="shared" si="1"/>
        <v>0</v>
      </c>
      <c r="F30" s="5">
        <f t="shared" si="2"/>
        <v>0</v>
      </c>
      <c r="G30" s="1">
        <v>0.28125789627134018</v>
      </c>
      <c r="H30" s="5">
        <f t="shared" si="3"/>
        <v>0</v>
      </c>
      <c r="I30" s="5">
        <f t="shared" si="4"/>
        <v>0</v>
      </c>
      <c r="J30" s="1">
        <v>0.36072437577948024</v>
      </c>
      <c r="K30" s="5">
        <f t="shared" si="5"/>
        <v>0</v>
      </c>
      <c r="L30" s="5">
        <f t="shared" si="6"/>
        <v>0</v>
      </c>
      <c r="M30" s="8">
        <f t="shared" si="7"/>
        <v>0</v>
      </c>
      <c r="N30" s="8">
        <f t="shared" si="8"/>
        <v>0</v>
      </c>
      <c r="O30" s="10" t="str">
        <f t="shared" si="9"/>
        <v>Nee</v>
      </c>
      <c r="P30" s="4">
        <f t="shared" si="10"/>
        <v>0</v>
      </c>
      <c r="Q30" s="1">
        <v>-2.0827441315502404E-2</v>
      </c>
      <c r="R30" s="8">
        <f t="shared" si="11"/>
        <v>1</v>
      </c>
      <c r="S30" s="1">
        <v>8.8067898152770843E-3</v>
      </c>
      <c r="T30" s="8">
        <f t="shared" si="12"/>
        <v>0</v>
      </c>
      <c r="U30" s="1">
        <v>8.1959247141144845E-2</v>
      </c>
      <c r="V30" s="4">
        <f t="shared" si="13"/>
        <v>0</v>
      </c>
      <c r="W30" s="5">
        <f t="shared" si="14"/>
        <v>0</v>
      </c>
      <c r="X30" s="5">
        <f t="shared" si="15"/>
        <v>0</v>
      </c>
      <c r="Y30" s="1">
        <v>5.6148563283553082E-2</v>
      </c>
      <c r="Z30" s="5">
        <f t="shared" si="20"/>
        <v>0</v>
      </c>
      <c r="AA30" s="5">
        <f t="shared" si="16"/>
        <v>0</v>
      </c>
      <c r="AB30" s="5">
        <f t="shared" si="21"/>
        <v>0.5</v>
      </c>
      <c r="AC30" s="5">
        <f t="shared" si="22"/>
        <v>0</v>
      </c>
      <c r="AD30" s="1">
        <v>0.58911853315624085</v>
      </c>
      <c r="AE30" s="5">
        <f t="shared" si="17"/>
        <v>0</v>
      </c>
      <c r="AF30" s="1">
        <v>3.1345540833846254E-2</v>
      </c>
      <c r="AG30" s="6">
        <f t="shared" si="18"/>
        <v>0</v>
      </c>
      <c r="AH30" s="29">
        <v>1786.8211319172526</v>
      </c>
      <c r="AL30" s="5">
        <v>0</v>
      </c>
      <c r="AM30" t="s">
        <v>330</v>
      </c>
      <c r="AN30" s="1">
        <v>0.1915</v>
      </c>
      <c r="AO30" s="5">
        <f t="shared" si="23"/>
        <v>0</v>
      </c>
      <c r="AP30" s="5">
        <f t="shared" si="24"/>
        <v>0</v>
      </c>
      <c r="AQ30" s="9">
        <f t="shared" si="19"/>
        <v>9.5</v>
      </c>
      <c r="AS30" s="77"/>
      <c r="AT30" s="1"/>
    </row>
    <row r="31" spans="1:46" x14ac:dyDescent="0.35">
      <c r="A31" t="s">
        <v>28</v>
      </c>
      <c r="B31" s="1">
        <v>4.2373811667069182E-2</v>
      </c>
      <c r="C31" s="5">
        <f t="shared" si="0"/>
        <v>0</v>
      </c>
      <c r="D31" s="1">
        <v>0.90412101784969368</v>
      </c>
      <c r="E31" s="5">
        <f t="shared" si="1"/>
        <v>0</v>
      </c>
      <c r="F31" s="5">
        <f t="shared" si="2"/>
        <v>0</v>
      </c>
      <c r="G31" s="1">
        <v>0.90464838518453461</v>
      </c>
      <c r="H31" s="5">
        <f t="shared" si="3"/>
        <v>0.5</v>
      </c>
      <c r="I31" s="5">
        <f t="shared" si="4"/>
        <v>0</v>
      </c>
      <c r="J31" s="1">
        <v>0.21112216789973898</v>
      </c>
      <c r="K31" s="5">
        <f t="shared" si="5"/>
        <v>0</v>
      </c>
      <c r="L31" s="5">
        <f t="shared" si="6"/>
        <v>0</v>
      </c>
      <c r="M31" s="8">
        <f t="shared" si="7"/>
        <v>0</v>
      </c>
      <c r="N31" s="8">
        <f t="shared" si="8"/>
        <v>1</v>
      </c>
      <c r="O31" s="10" t="str">
        <f t="shared" si="9"/>
        <v>Nee</v>
      </c>
      <c r="P31" s="4">
        <f t="shared" si="10"/>
        <v>0</v>
      </c>
      <c r="Q31" s="1">
        <v>1.2191889742910151E-2</v>
      </c>
      <c r="R31" s="8">
        <f t="shared" si="11"/>
        <v>0</v>
      </c>
      <c r="S31" s="1">
        <v>5.3388090349075976E-3</v>
      </c>
      <c r="T31" s="8">
        <f t="shared" si="12"/>
        <v>0</v>
      </c>
      <c r="U31" s="1">
        <v>2.2987243945814213E-2</v>
      </c>
      <c r="V31" s="4">
        <f t="shared" si="13"/>
        <v>0</v>
      </c>
      <c r="W31" s="5">
        <f t="shared" si="14"/>
        <v>0</v>
      </c>
      <c r="X31" s="5">
        <f t="shared" si="15"/>
        <v>0</v>
      </c>
      <c r="Y31" s="1">
        <v>0.20951983665224932</v>
      </c>
      <c r="Z31" s="5">
        <f t="shared" si="20"/>
        <v>0</v>
      </c>
      <c r="AA31" s="5">
        <f t="shared" si="16"/>
        <v>0</v>
      </c>
      <c r="AB31" s="5">
        <f t="shared" si="21"/>
        <v>0.5</v>
      </c>
      <c r="AC31" s="5">
        <f t="shared" si="22"/>
        <v>0.5</v>
      </c>
      <c r="AD31" s="1">
        <v>0.64386238391112482</v>
      </c>
      <c r="AE31" s="5">
        <f t="shared" si="17"/>
        <v>0</v>
      </c>
      <c r="AF31" s="1">
        <v>1.1651689463630975E-2</v>
      </c>
      <c r="AG31" s="6">
        <f t="shared" si="18"/>
        <v>0</v>
      </c>
      <c r="AH31" s="29">
        <v>2285.0554901517658</v>
      </c>
      <c r="AL31" s="5">
        <v>1</v>
      </c>
      <c r="AM31" t="s">
        <v>329</v>
      </c>
      <c r="AN31" s="1">
        <v>0.253</v>
      </c>
      <c r="AO31" s="5">
        <f t="shared" si="23"/>
        <v>0.5</v>
      </c>
      <c r="AP31" s="5">
        <f t="shared" si="24"/>
        <v>0</v>
      </c>
      <c r="AQ31" s="9">
        <f t="shared" si="19"/>
        <v>7</v>
      </c>
      <c r="AS31" s="77"/>
      <c r="AT31" s="1"/>
    </row>
    <row r="32" spans="1:46" x14ac:dyDescent="0.35">
      <c r="A32" t="s">
        <v>29</v>
      </c>
      <c r="B32" s="1">
        <v>-0.32831814798116948</v>
      </c>
      <c r="C32" s="5">
        <f t="shared" si="0"/>
        <v>0</v>
      </c>
      <c r="D32" s="1">
        <v>0.45459597177516592</v>
      </c>
      <c r="E32" s="5">
        <f t="shared" si="1"/>
        <v>0</v>
      </c>
      <c r="F32" s="5">
        <f t="shared" si="2"/>
        <v>0</v>
      </c>
      <c r="G32" s="1">
        <v>0.4593996456168678</v>
      </c>
      <c r="H32" s="5">
        <f t="shared" si="3"/>
        <v>0</v>
      </c>
      <c r="I32" s="5">
        <f t="shared" si="4"/>
        <v>0</v>
      </c>
      <c r="J32" s="1">
        <v>0.30164912322815274</v>
      </c>
      <c r="K32" s="5">
        <f t="shared" si="5"/>
        <v>0</v>
      </c>
      <c r="L32" s="5">
        <f t="shared" si="6"/>
        <v>0</v>
      </c>
      <c r="M32" s="8">
        <f t="shared" si="7"/>
        <v>0</v>
      </c>
      <c r="N32" s="8">
        <f t="shared" si="8"/>
        <v>0</v>
      </c>
      <c r="O32" s="10" t="str">
        <f t="shared" si="9"/>
        <v>Nee</v>
      </c>
      <c r="P32" s="4">
        <f t="shared" si="10"/>
        <v>0</v>
      </c>
      <c r="Q32" s="1">
        <v>3.3586944536332562E-2</v>
      </c>
      <c r="R32" s="8">
        <f t="shared" si="11"/>
        <v>0</v>
      </c>
      <c r="S32" s="1">
        <v>6.065814198634218E-2</v>
      </c>
      <c r="T32" s="8">
        <f t="shared" si="12"/>
        <v>0</v>
      </c>
      <c r="U32" s="1">
        <v>4.3469599588999444E-2</v>
      </c>
      <c r="V32" s="4">
        <f t="shared" si="13"/>
        <v>0</v>
      </c>
      <c r="W32" s="5">
        <f t="shared" si="14"/>
        <v>0</v>
      </c>
      <c r="X32" s="5">
        <f t="shared" si="15"/>
        <v>0</v>
      </c>
      <c r="Y32" s="1">
        <v>2.130230558730092E-2</v>
      </c>
      <c r="Z32" s="5">
        <f t="shared" si="20"/>
        <v>0</v>
      </c>
      <c r="AA32" s="5">
        <f t="shared" si="16"/>
        <v>0</v>
      </c>
      <c r="AB32" s="5">
        <f t="shared" si="21"/>
        <v>0</v>
      </c>
      <c r="AC32" s="5">
        <f t="shared" si="22"/>
        <v>0</v>
      </c>
      <c r="AD32" s="1">
        <v>0.553120773352066</v>
      </c>
      <c r="AE32" s="5">
        <f t="shared" si="17"/>
        <v>0</v>
      </c>
      <c r="AF32" s="1">
        <v>3.0588244545330635E-2</v>
      </c>
      <c r="AG32" s="6">
        <f t="shared" si="18"/>
        <v>0</v>
      </c>
      <c r="AH32" s="29">
        <v>1822.5787007551592</v>
      </c>
      <c r="AL32" s="5">
        <v>0</v>
      </c>
      <c r="AM32" t="s">
        <v>330</v>
      </c>
      <c r="AN32" s="1">
        <v>0.19449999999999998</v>
      </c>
      <c r="AO32" s="5">
        <f t="shared" si="23"/>
        <v>0</v>
      </c>
      <c r="AP32" s="5">
        <f t="shared" si="24"/>
        <v>0</v>
      </c>
      <c r="AQ32" s="9">
        <f t="shared" si="19"/>
        <v>10</v>
      </c>
      <c r="AS32" s="77"/>
      <c r="AT32" s="1"/>
    </row>
    <row r="33" spans="1:46" x14ac:dyDescent="0.35">
      <c r="A33" t="s">
        <v>30</v>
      </c>
      <c r="B33" s="1">
        <v>2.9311313597394091E-2</v>
      </c>
      <c r="C33" s="5">
        <f t="shared" si="0"/>
        <v>0</v>
      </c>
      <c r="D33" s="1">
        <v>0.51444462569815042</v>
      </c>
      <c r="E33" s="5">
        <f t="shared" si="1"/>
        <v>0</v>
      </c>
      <c r="F33" s="5">
        <f t="shared" si="2"/>
        <v>0</v>
      </c>
      <c r="G33" s="1">
        <v>0.49835307704059301</v>
      </c>
      <c r="H33" s="5">
        <f t="shared" si="3"/>
        <v>0</v>
      </c>
      <c r="I33" s="5">
        <f t="shared" si="4"/>
        <v>0</v>
      </c>
      <c r="J33" s="1">
        <v>0.21608035885530424</v>
      </c>
      <c r="K33" s="5">
        <f t="shared" si="5"/>
        <v>0</v>
      </c>
      <c r="L33" s="5">
        <f t="shared" si="6"/>
        <v>0</v>
      </c>
      <c r="M33" s="8">
        <f t="shared" si="7"/>
        <v>0</v>
      </c>
      <c r="N33" s="8">
        <f t="shared" si="8"/>
        <v>0</v>
      </c>
      <c r="O33" s="10" t="str">
        <f t="shared" si="9"/>
        <v>Nee</v>
      </c>
      <c r="P33" s="4">
        <f t="shared" si="10"/>
        <v>0</v>
      </c>
      <c r="Q33" s="1">
        <v>6.7300727402913501E-3</v>
      </c>
      <c r="R33" s="8">
        <f t="shared" si="11"/>
        <v>0</v>
      </c>
      <c r="S33" s="1">
        <v>3.7285795710042646E-2</v>
      </c>
      <c r="T33" s="8">
        <f t="shared" si="12"/>
        <v>0</v>
      </c>
      <c r="U33" s="1">
        <v>3.171163053244571E-2</v>
      </c>
      <c r="V33" s="4">
        <f t="shared" si="13"/>
        <v>0</v>
      </c>
      <c r="W33" s="5">
        <f t="shared" si="14"/>
        <v>0</v>
      </c>
      <c r="X33" s="5">
        <f t="shared" si="15"/>
        <v>0</v>
      </c>
      <c r="Y33" s="1">
        <v>-3.3635509154606824E-3</v>
      </c>
      <c r="Z33" s="5">
        <f t="shared" si="20"/>
        <v>0.5</v>
      </c>
      <c r="AA33" s="5">
        <f t="shared" si="16"/>
        <v>0.5</v>
      </c>
      <c r="AB33" s="5">
        <f t="shared" si="21"/>
        <v>0</v>
      </c>
      <c r="AC33" s="5">
        <f t="shared" si="22"/>
        <v>0</v>
      </c>
      <c r="AD33" s="1">
        <v>0.55203146564336003</v>
      </c>
      <c r="AE33" s="5">
        <f t="shared" si="17"/>
        <v>0</v>
      </c>
      <c r="AF33" s="1">
        <v>2.7169373820232576E-3</v>
      </c>
      <c r="AG33" s="6">
        <f t="shared" si="18"/>
        <v>0</v>
      </c>
      <c r="AH33" s="29">
        <v>3232.6765652430563</v>
      </c>
      <c r="AJ33" s="5">
        <v>0</v>
      </c>
      <c r="AL33" s="5">
        <v>1</v>
      </c>
      <c r="AM33" t="s">
        <v>331</v>
      </c>
      <c r="AN33" s="1">
        <v>0.1905</v>
      </c>
      <c r="AO33" s="5">
        <f t="shared" si="23"/>
        <v>0</v>
      </c>
      <c r="AP33" s="5">
        <f t="shared" si="24"/>
        <v>0</v>
      </c>
      <c r="AQ33" s="9">
        <f t="shared" si="19"/>
        <v>8</v>
      </c>
      <c r="AS33" s="77"/>
      <c r="AT33" s="1"/>
    </row>
    <row r="34" spans="1:46" x14ac:dyDescent="0.35">
      <c r="A34" t="s">
        <v>31</v>
      </c>
      <c r="B34" s="1">
        <v>-2.9263690173444491E-3</v>
      </c>
      <c r="C34" s="5">
        <f t="shared" si="0"/>
        <v>0</v>
      </c>
      <c r="D34" s="1">
        <v>0.10531242859143614</v>
      </c>
      <c r="E34" s="5">
        <f t="shared" si="1"/>
        <v>0</v>
      </c>
      <c r="F34" s="5">
        <f t="shared" si="2"/>
        <v>0</v>
      </c>
      <c r="G34" s="1">
        <v>0.13003368641412916</v>
      </c>
      <c r="H34" s="5">
        <f t="shared" si="3"/>
        <v>0</v>
      </c>
      <c r="I34" s="5">
        <f t="shared" si="4"/>
        <v>0</v>
      </c>
      <c r="J34" s="1">
        <v>0.50903455691665433</v>
      </c>
      <c r="K34" s="5">
        <f t="shared" si="5"/>
        <v>0</v>
      </c>
      <c r="L34" s="5">
        <f t="shared" si="6"/>
        <v>0</v>
      </c>
      <c r="M34" s="8">
        <f t="shared" si="7"/>
        <v>0</v>
      </c>
      <c r="N34" s="8">
        <f t="shared" si="8"/>
        <v>0</v>
      </c>
      <c r="O34" s="10" t="str">
        <f t="shared" si="9"/>
        <v>Nee</v>
      </c>
      <c r="P34" s="4">
        <f t="shared" si="10"/>
        <v>0</v>
      </c>
      <c r="Q34" s="1">
        <v>-1.0703794615910828E-2</v>
      </c>
      <c r="R34" s="8">
        <f t="shared" si="11"/>
        <v>1</v>
      </c>
      <c r="S34" s="1">
        <v>-9.2947856334058346E-3</v>
      </c>
      <c r="T34" s="8">
        <f t="shared" si="12"/>
        <v>1</v>
      </c>
      <c r="U34" s="1">
        <v>2.9484826371228706E-2</v>
      </c>
      <c r="V34" s="4">
        <f t="shared" si="13"/>
        <v>0</v>
      </c>
      <c r="W34" s="5">
        <f t="shared" si="14"/>
        <v>0.5</v>
      </c>
      <c r="X34" s="5">
        <f t="shared" si="15"/>
        <v>0</v>
      </c>
      <c r="Y34" s="1">
        <v>2.2384511620707193E-2</v>
      </c>
      <c r="Z34" s="5">
        <f t="shared" si="20"/>
        <v>0</v>
      </c>
      <c r="AA34" s="5">
        <f t="shared" si="16"/>
        <v>0</v>
      </c>
      <c r="AB34" s="5">
        <f t="shared" si="21"/>
        <v>0</v>
      </c>
      <c r="AC34" s="5">
        <f t="shared" si="22"/>
        <v>0</v>
      </c>
      <c r="AD34" s="1">
        <v>0.73537368331822239</v>
      </c>
      <c r="AE34" s="5">
        <f t="shared" si="17"/>
        <v>0.5</v>
      </c>
      <c r="AF34" s="1">
        <v>7.7169493524395011E-3</v>
      </c>
      <c r="AG34" s="6">
        <f t="shared" si="18"/>
        <v>0</v>
      </c>
      <c r="AH34" s="29">
        <v>1960.2984484313597</v>
      </c>
      <c r="AL34" s="5">
        <v>0</v>
      </c>
      <c r="AM34" t="s">
        <v>329</v>
      </c>
      <c r="AN34" s="1">
        <v>0.3175</v>
      </c>
      <c r="AO34" s="5">
        <f t="shared" si="23"/>
        <v>0.5</v>
      </c>
      <c r="AP34" s="5">
        <f t="shared" si="24"/>
        <v>0.5</v>
      </c>
      <c r="AQ34" s="9">
        <f t="shared" si="19"/>
        <v>8</v>
      </c>
      <c r="AS34" s="77"/>
      <c r="AT34" s="1"/>
    </row>
    <row r="35" spans="1:46" x14ac:dyDescent="0.35">
      <c r="A35" t="s">
        <v>32</v>
      </c>
      <c r="B35" s="1">
        <v>-0.21588784296731428</v>
      </c>
      <c r="C35" s="5">
        <f t="shared" si="0"/>
        <v>0</v>
      </c>
      <c r="D35" s="1">
        <v>-9.6275609697378237E-2</v>
      </c>
      <c r="E35" s="5">
        <f t="shared" si="1"/>
        <v>0</v>
      </c>
      <c r="F35" s="5">
        <f t="shared" si="2"/>
        <v>0</v>
      </c>
      <c r="G35" s="1">
        <v>-0.12868703404996348</v>
      </c>
      <c r="H35" s="5">
        <f t="shared" si="3"/>
        <v>0</v>
      </c>
      <c r="I35" s="5">
        <f t="shared" si="4"/>
        <v>0</v>
      </c>
      <c r="J35" s="1">
        <v>0.52787636935709759</v>
      </c>
      <c r="K35" s="5">
        <f t="shared" si="5"/>
        <v>0</v>
      </c>
      <c r="L35" s="5">
        <f t="shared" si="6"/>
        <v>0</v>
      </c>
      <c r="M35" s="8">
        <f t="shared" si="7"/>
        <v>0</v>
      </c>
      <c r="N35" s="8">
        <f t="shared" si="8"/>
        <v>0</v>
      </c>
      <c r="O35" s="10" t="str">
        <f t="shared" si="9"/>
        <v>Nee</v>
      </c>
      <c r="P35" s="4">
        <f t="shared" si="10"/>
        <v>0</v>
      </c>
      <c r="Q35" s="1">
        <v>-2.071276271702711E-4</v>
      </c>
      <c r="R35" s="8">
        <f t="shared" si="11"/>
        <v>1</v>
      </c>
      <c r="S35" s="1">
        <v>5.193715853188547E-2</v>
      </c>
      <c r="T35" s="8">
        <f t="shared" si="12"/>
        <v>0</v>
      </c>
      <c r="U35" s="1">
        <v>5.7571161454446233E-2</v>
      </c>
      <c r="V35" s="4">
        <f t="shared" si="13"/>
        <v>0</v>
      </c>
      <c r="W35" s="5">
        <f t="shared" si="14"/>
        <v>0</v>
      </c>
      <c r="X35" s="5">
        <f t="shared" si="15"/>
        <v>0</v>
      </c>
      <c r="Y35" s="1">
        <v>-4.4981983934002615E-2</v>
      </c>
      <c r="Z35" s="5">
        <f t="shared" si="20"/>
        <v>0.5</v>
      </c>
      <c r="AA35" s="5">
        <f t="shared" si="16"/>
        <v>0.5</v>
      </c>
      <c r="AB35" s="5">
        <f t="shared" si="21"/>
        <v>0</v>
      </c>
      <c r="AC35" s="5">
        <f t="shared" si="22"/>
        <v>0</v>
      </c>
      <c r="AD35" s="1">
        <v>0.48822335106852527</v>
      </c>
      <c r="AE35" s="5">
        <f t="shared" si="17"/>
        <v>0</v>
      </c>
      <c r="AF35" s="1">
        <v>9.3065259086276501E-3</v>
      </c>
      <c r="AG35" s="6">
        <f t="shared" si="18"/>
        <v>0</v>
      </c>
      <c r="AH35" s="29">
        <v>1714.0717854143672</v>
      </c>
      <c r="AL35" s="5">
        <v>0</v>
      </c>
      <c r="AM35" t="s">
        <v>330</v>
      </c>
      <c r="AN35" s="1">
        <v>-0.16899999999999998</v>
      </c>
      <c r="AO35" s="5">
        <f t="shared" si="23"/>
        <v>0</v>
      </c>
      <c r="AP35" s="5">
        <f t="shared" si="24"/>
        <v>0</v>
      </c>
      <c r="AQ35" s="9">
        <f t="shared" si="19"/>
        <v>9</v>
      </c>
      <c r="AS35" s="77"/>
      <c r="AT35" s="1"/>
    </row>
    <row r="36" spans="1:46" x14ac:dyDescent="0.35">
      <c r="A36" t="s">
        <v>33</v>
      </c>
      <c r="B36" s="1">
        <v>7.3437110316734555E-2</v>
      </c>
      <c r="C36" s="5">
        <f t="shared" si="0"/>
        <v>0</v>
      </c>
      <c r="D36" s="1">
        <v>-0.24301687588328208</v>
      </c>
      <c r="E36" s="5">
        <f t="shared" si="1"/>
        <v>0</v>
      </c>
      <c r="F36" s="5">
        <f t="shared" si="2"/>
        <v>0</v>
      </c>
      <c r="G36" s="1">
        <v>-0.34994513259622578</v>
      </c>
      <c r="H36" s="5">
        <f t="shared" si="3"/>
        <v>0</v>
      </c>
      <c r="I36" s="5">
        <f t="shared" si="4"/>
        <v>0</v>
      </c>
      <c r="J36" s="1">
        <v>0.59685883332342271</v>
      </c>
      <c r="K36" s="5">
        <f t="shared" si="5"/>
        <v>0</v>
      </c>
      <c r="L36" s="5">
        <f t="shared" si="6"/>
        <v>0</v>
      </c>
      <c r="M36" s="8">
        <f t="shared" si="7"/>
        <v>0</v>
      </c>
      <c r="N36" s="8">
        <f t="shared" si="8"/>
        <v>1</v>
      </c>
      <c r="O36" s="10" t="str">
        <f t="shared" si="9"/>
        <v>Nee</v>
      </c>
      <c r="P36" s="4">
        <f t="shared" si="10"/>
        <v>0</v>
      </c>
      <c r="Q36" s="1">
        <v>-2.0587337444288419E-2</v>
      </c>
      <c r="R36" s="8">
        <f t="shared" si="11"/>
        <v>1</v>
      </c>
      <c r="S36" s="1">
        <v>-3.2526135991956293E-2</v>
      </c>
      <c r="T36" s="8">
        <f t="shared" si="12"/>
        <v>1</v>
      </c>
      <c r="U36" s="1">
        <v>-2.496051209576856E-2</v>
      </c>
      <c r="V36" s="4">
        <f t="shared" si="13"/>
        <v>1</v>
      </c>
      <c r="W36" s="5">
        <f t="shared" si="14"/>
        <v>0.5</v>
      </c>
      <c r="X36" s="5">
        <f t="shared" si="15"/>
        <v>0.5</v>
      </c>
      <c r="Y36" s="1">
        <v>-5.7771843045972236E-2</v>
      </c>
      <c r="Z36" s="5">
        <f t="shared" si="20"/>
        <v>0.5</v>
      </c>
      <c r="AA36" s="5">
        <f t="shared" si="16"/>
        <v>0.5</v>
      </c>
      <c r="AB36" s="5">
        <f t="shared" si="21"/>
        <v>0</v>
      </c>
      <c r="AC36" s="5">
        <f t="shared" si="22"/>
        <v>0</v>
      </c>
      <c r="AD36" s="1">
        <v>0.64215645523318643</v>
      </c>
      <c r="AE36" s="5">
        <f t="shared" si="17"/>
        <v>0</v>
      </c>
      <c r="AF36" s="1">
        <v>2.4402114161609444E-2</v>
      </c>
      <c r="AG36" s="6">
        <f t="shared" si="18"/>
        <v>0</v>
      </c>
      <c r="AH36" s="29">
        <v>1727.9481594557683</v>
      </c>
      <c r="AL36" s="5">
        <v>0</v>
      </c>
      <c r="AM36" t="s">
        <v>330</v>
      </c>
      <c r="AN36" s="1">
        <v>0.309</v>
      </c>
      <c r="AO36" s="5">
        <f t="shared" si="23"/>
        <v>0.5</v>
      </c>
      <c r="AP36" s="5">
        <f t="shared" si="24"/>
        <v>0.5</v>
      </c>
      <c r="AQ36" s="9">
        <f t="shared" si="19"/>
        <v>6</v>
      </c>
      <c r="AS36" s="77"/>
      <c r="AT36" s="1"/>
    </row>
    <row r="37" spans="1:46" x14ac:dyDescent="0.35">
      <c r="A37" t="s">
        <v>34</v>
      </c>
      <c r="B37" s="1">
        <v>-0.24999733886848688</v>
      </c>
      <c r="C37" s="5">
        <f t="shared" si="0"/>
        <v>0</v>
      </c>
      <c r="D37" s="1">
        <v>0.2233860237372931</v>
      </c>
      <c r="E37" s="5">
        <f t="shared" si="1"/>
        <v>0</v>
      </c>
      <c r="F37" s="5">
        <f t="shared" si="2"/>
        <v>0</v>
      </c>
      <c r="G37" s="1">
        <v>-4.2079727500133057E-2</v>
      </c>
      <c r="H37" s="5">
        <f t="shared" si="3"/>
        <v>0</v>
      </c>
      <c r="I37" s="5">
        <f t="shared" si="4"/>
        <v>0</v>
      </c>
      <c r="J37" s="1">
        <v>0.17286472587883617</v>
      </c>
      <c r="K37" s="5">
        <f t="shared" si="5"/>
        <v>0.5</v>
      </c>
      <c r="L37" s="5">
        <f t="shared" si="6"/>
        <v>0</v>
      </c>
      <c r="M37" s="8">
        <f t="shared" si="7"/>
        <v>0</v>
      </c>
      <c r="N37" s="8">
        <f t="shared" si="8"/>
        <v>0</v>
      </c>
      <c r="O37" s="10" t="str">
        <f t="shared" si="9"/>
        <v>Nee</v>
      </c>
      <c r="P37" s="4">
        <f t="shared" si="10"/>
        <v>0</v>
      </c>
      <c r="Q37" s="1">
        <v>3.6074163643692057E-2</v>
      </c>
      <c r="R37" s="8">
        <f t="shared" si="11"/>
        <v>0</v>
      </c>
      <c r="S37" s="1">
        <v>7.6197554219309502E-2</v>
      </c>
      <c r="T37" s="8">
        <f t="shared" si="12"/>
        <v>0</v>
      </c>
      <c r="U37" s="1">
        <v>8.5443610623237007E-2</v>
      </c>
      <c r="V37" s="4">
        <f t="shared" si="13"/>
        <v>0</v>
      </c>
      <c r="W37" s="5">
        <f t="shared" si="14"/>
        <v>0</v>
      </c>
      <c r="X37" s="5">
        <f t="shared" si="15"/>
        <v>0</v>
      </c>
      <c r="Y37" s="1">
        <v>-1.2084198201075097E-2</v>
      </c>
      <c r="Z37" s="5">
        <f t="shared" si="20"/>
        <v>0.5</v>
      </c>
      <c r="AA37" s="5">
        <f t="shared" si="16"/>
        <v>0.5</v>
      </c>
      <c r="AB37" s="5">
        <f t="shared" si="21"/>
        <v>0</v>
      </c>
      <c r="AC37" s="5">
        <f t="shared" si="22"/>
        <v>0</v>
      </c>
      <c r="AD37" s="1">
        <v>0.65695885890680716</v>
      </c>
      <c r="AE37" s="5">
        <f t="shared" si="17"/>
        <v>0</v>
      </c>
      <c r="AF37" s="1">
        <v>-1.172611368353824E-2</v>
      </c>
      <c r="AG37" s="6">
        <f t="shared" si="18"/>
        <v>1</v>
      </c>
      <c r="AH37" s="29">
        <v>1673.6351922422577</v>
      </c>
      <c r="AJ37" s="5">
        <v>0</v>
      </c>
      <c r="AL37" s="5">
        <v>0</v>
      </c>
      <c r="AM37" t="s">
        <v>330</v>
      </c>
      <c r="AN37" s="1">
        <v>0.22100000000000003</v>
      </c>
      <c r="AO37" s="5">
        <f t="shared" si="23"/>
        <v>0</v>
      </c>
      <c r="AP37" s="5">
        <f t="shared" si="24"/>
        <v>0</v>
      </c>
      <c r="AQ37" s="9">
        <f t="shared" si="19"/>
        <v>7.5</v>
      </c>
      <c r="AS37" s="77"/>
      <c r="AT37" s="1"/>
    </row>
    <row r="38" spans="1:46" x14ac:dyDescent="0.35">
      <c r="A38" t="s">
        <v>35</v>
      </c>
      <c r="B38" s="1">
        <v>-8.9482866723005206E-3</v>
      </c>
      <c r="C38" s="5">
        <f t="shared" si="0"/>
        <v>0</v>
      </c>
      <c r="D38" s="1">
        <v>0.10917863860643895</v>
      </c>
      <c r="E38" s="5">
        <f t="shared" si="1"/>
        <v>0</v>
      </c>
      <c r="F38" s="5">
        <f t="shared" si="2"/>
        <v>0</v>
      </c>
      <c r="G38" s="1">
        <v>0.13686857672491345</v>
      </c>
      <c r="H38" s="5">
        <f t="shared" si="3"/>
        <v>0</v>
      </c>
      <c r="I38" s="5">
        <f t="shared" si="4"/>
        <v>0</v>
      </c>
      <c r="J38" s="1">
        <v>0.36514679097335845</v>
      </c>
      <c r="K38" s="5">
        <f t="shared" si="5"/>
        <v>0</v>
      </c>
      <c r="L38" s="5">
        <f t="shared" si="6"/>
        <v>0</v>
      </c>
      <c r="M38" s="8">
        <f t="shared" si="7"/>
        <v>0</v>
      </c>
      <c r="N38" s="8">
        <f t="shared" si="8"/>
        <v>0</v>
      </c>
      <c r="O38" s="10" t="str">
        <f t="shared" si="9"/>
        <v>Nee</v>
      </c>
      <c r="P38" s="4">
        <f t="shared" si="10"/>
        <v>0</v>
      </c>
      <c r="Q38" s="1">
        <v>2.6063628750768866E-2</v>
      </c>
      <c r="R38" s="8">
        <f t="shared" si="11"/>
        <v>0</v>
      </c>
      <c r="S38" s="1">
        <v>6.0632205381830041E-2</v>
      </c>
      <c r="T38" s="8">
        <f t="shared" si="12"/>
        <v>0</v>
      </c>
      <c r="U38" s="1">
        <v>6.9882506883297446E-2</v>
      </c>
      <c r="V38" s="4">
        <f t="shared" si="13"/>
        <v>0</v>
      </c>
      <c r="W38" s="5">
        <f t="shared" si="14"/>
        <v>0</v>
      </c>
      <c r="X38" s="5">
        <f t="shared" si="15"/>
        <v>0</v>
      </c>
      <c r="Y38" s="1">
        <v>-4.232205653845105E-3</v>
      </c>
      <c r="Z38" s="5">
        <f t="shared" si="20"/>
        <v>0.5</v>
      </c>
      <c r="AA38" s="5">
        <f t="shared" si="16"/>
        <v>0.5</v>
      </c>
      <c r="AB38" s="5">
        <f t="shared" si="21"/>
        <v>0</v>
      </c>
      <c r="AC38" s="5">
        <f t="shared" si="22"/>
        <v>0</v>
      </c>
      <c r="AD38" s="1">
        <v>0.75043616934274737</v>
      </c>
      <c r="AE38" s="5">
        <f t="shared" si="17"/>
        <v>0.5</v>
      </c>
      <c r="AF38" s="1">
        <v>1.2130733241556033E-2</v>
      </c>
      <c r="AG38" s="6">
        <f t="shared" si="18"/>
        <v>0</v>
      </c>
      <c r="AH38" s="29">
        <v>1901.690298493487</v>
      </c>
      <c r="AJ38" s="5">
        <v>0</v>
      </c>
      <c r="AL38" s="5">
        <v>0</v>
      </c>
      <c r="AM38" t="s">
        <v>329</v>
      </c>
      <c r="AN38" s="1">
        <v>0.24</v>
      </c>
      <c r="AO38" s="5">
        <f t="shared" si="23"/>
        <v>0</v>
      </c>
      <c r="AP38" s="5">
        <f t="shared" si="24"/>
        <v>0</v>
      </c>
      <c r="AQ38" s="9">
        <f t="shared" si="19"/>
        <v>8.5</v>
      </c>
      <c r="AS38" s="77"/>
      <c r="AT38" s="1"/>
    </row>
    <row r="39" spans="1:46" x14ac:dyDescent="0.35">
      <c r="A39" t="s">
        <v>36</v>
      </c>
      <c r="B39" s="1">
        <v>-9.7795189772744012E-3</v>
      </c>
      <c r="C39" s="5">
        <f t="shared" si="0"/>
        <v>0</v>
      </c>
      <c r="D39" s="1">
        <v>0.72680678085924266</v>
      </c>
      <c r="E39" s="5">
        <f t="shared" si="1"/>
        <v>0</v>
      </c>
      <c r="F39" s="5">
        <f t="shared" si="2"/>
        <v>0</v>
      </c>
      <c r="G39" s="1">
        <v>0.70185457383978678</v>
      </c>
      <c r="H39" s="5">
        <f t="shared" si="3"/>
        <v>0</v>
      </c>
      <c r="I39" s="5">
        <f t="shared" si="4"/>
        <v>0</v>
      </c>
      <c r="J39" s="1">
        <v>0.3114811598075895</v>
      </c>
      <c r="K39" s="5">
        <f t="shared" si="5"/>
        <v>0</v>
      </c>
      <c r="L39" s="5">
        <f t="shared" si="6"/>
        <v>0</v>
      </c>
      <c r="M39" s="8">
        <f t="shared" si="7"/>
        <v>0</v>
      </c>
      <c r="N39" s="8">
        <f t="shared" si="8"/>
        <v>1</v>
      </c>
      <c r="O39" s="10" t="str">
        <f t="shared" si="9"/>
        <v>Nee</v>
      </c>
      <c r="P39" s="4">
        <f t="shared" si="10"/>
        <v>0</v>
      </c>
      <c r="Q39" s="1">
        <v>1.693839369236937E-2</v>
      </c>
      <c r="R39" s="8">
        <f t="shared" si="11"/>
        <v>0</v>
      </c>
      <c r="S39" s="1">
        <v>4.519563481501198E-2</v>
      </c>
      <c r="T39" s="8">
        <f t="shared" si="12"/>
        <v>0</v>
      </c>
      <c r="U39" s="1">
        <v>0.13063905621750593</v>
      </c>
      <c r="V39" s="4">
        <f t="shared" si="13"/>
        <v>0</v>
      </c>
      <c r="W39" s="5">
        <f t="shared" si="14"/>
        <v>0</v>
      </c>
      <c r="X39" s="5">
        <f t="shared" si="15"/>
        <v>0</v>
      </c>
      <c r="Y39" s="1">
        <v>0.12690177769268157</v>
      </c>
      <c r="Z39" s="5">
        <f t="shared" si="20"/>
        <v>0</v>
      </c>
      <c r="AA39" s="5">
        <f t="shared" si="16"/>
        <v>0</v>
      </c>
      <c r="AB39" s="5">
        <f t="shared" si="21"/>
        <v>0.5</v>
      </c>
      <c r="AC39" s="5">
        <f t="shared" si="22"/>
        <v>0.5</v>
      </c>
      <c r="AD39" s="1">
        <v>0.66117796073464219</v>
      </c>
      <c r="AE39" s="5">
        <f t="shared" si="17"/>
        <v>0</v>
      </c>
      <c r="AF39" s="1">
        <v>3.0849711401092838E-2</v>
      </c>
      <c r="AG39" s="6">
        <f t="shared" si="18"/>
        <v>0</v>
      </c>
      <c r="AH39" s="29">
        <v>1542.581778246695</v>
      </c>
      <c r="AJ39" s="5">
        <v>0</v>
      </c>
      <c r="AL39" s="5">
        <v>0</v>
      </c>
      <c r="AM39" t="s">
        <v>330</v>
      </c>
      <c r="AN39" s="1">
        <v>0.14399999999999999</v>
      </c>
      <c r="AO39" s="5">
        <f t="shared" si="23"/>
        <v>0</v>
      </c>
      <c r="AP39" s="5">
        <f t="shared" si="24"/>
        <v>0</v>
      </c>
      <c r="AQ39" s="9">
        <f t="shared" si="19"/>
        <v>9</v>
      </c>
      <c r="AS39" s="77"/>
      <c r="AT39" s="1"/>
    </row>
    <row r="40" spans="1:46" x14ac:dyDescent="0.35">
      <c r="A40" t="s">
        <v>37</v>
      </c>
      <c r="B40" s="1">
        <v>-5.5668463373685605E-3</v>
      </c>
      <c r="C40" s="5">
        <f t="shared" si="0"/>
        <v>0</v>
      </c>
      <c r="D40" s="1">
        <v>-1.0357574150982298</v>
      </c>
      <c r="E40" s="5">
        <f t="shared" si="1"/>
        <v>0</v>
      </c>
      <c r="F40" s="5">
        <f t="shared" si="2"/>
        <v>0</v>
      </c>
      <c r="G40" s="1">
        <v>-1.0311166092309505</v>
      </c>
      <c r="H40" s="5">
        <f t="shared" si="3"/>
        <v>0</v>
      </c>
      <c r="I40" s="5">
        <f t="shared" si="4"/>
        <v>0</v>
      </c>
      <c r="J40" s="1">
        <v>0.86677492795847866</v>
      </c>
      <c r="K40" s="5">
        <f t="shared" si="5"/>
        <v>0</v>
      </c>
      <c r="L40" s="5">
        <f t="shared" si="6"/>
        <v>0</v>
      </c>
      <c r="M40" s="8">
        <f t="shared" si="7"/>
        <v>0</v>
      </c>
      <c r="N40" s="8">
        <f t="shared" si="8"/>
        <v>0</v>
      </c>
      <c r="O40" s="10" t="str">
        <f t="shared" si="9"/>
        <v>Nee</v>
      </c>
      <c r="P40" s="4">
        <f t="shared" si="10"/>
        <v>0</v>
      </c>
      <c r="Q40" s="1">
        <v>0.11341393206678181</v>
      </c>
      <c r="R40" s="8">
        <f t="shared" si="11"/>
        <v>0</v>
      </c>
      <c r="S40" s="1">
        <v>5.020232675771371E-2</v>
      </c>
      <c r="T40" s="8">
        <f t="shared" si="12"/>
        <v>0</v>
      </c>
      <c r="U40" s="1">
        <v>4.7244558334069688E-2</v>
      </c>
      <c r="V40" s="4">
        <f t="shared" si="13"/>
        <v>0</v>
      </c>
      <c r="W40" s="5">
        <f t="shared" si="14"/>
        <v>0</v>
      </c>
      <c r="X40" s="5">
        <f t="shared" si="15"/>
        <v>0</v>
      </c>
      <c r="Y40" s="1">
        <v>3.6817766781538098E-4</v>
      </c>
      <c r="Z40" s="5">
        <f t="shared" si="20"/>
        <v>0.5</v>
      </c>
      <c r="AA40" s="5">
        <f t="shared" si="16"/>
        <v>0</v>
      </c>
      <c r="AB40" s="5">
        <f t="shared" si="21"/>
        <v>0</v>
      </c>
      <c r="AC40" s="5">
        <f t="shared" si="22"/>
        <v>0</v>
      </c>
      <c r="AD40" s="1">
        <v>0.56440163765426643</v>
      </c>
      <c r="AE40" s="5">
        <f t="shared" si="17"/>
        <v>0</v>
      </c>
      <c r="AF40" s="1">
        <v>5.2111226473447028E-2</v>
      </c>
      <c r="AG40" s="6">
        <f t="shared" si="18"/>
        <v>0</v>
      </c>
      <c r="AH40" s="29">
        <v>1504.4411357877777</v>
      </c>
      <c r="AJ40" s="5">
        <v>1</v>
      </c>
      <c r="AL40" s="5">
        <v>0</v>
      </c>
      <c r="AM40" t="s">
        <v>330</v>
      </c>
      <c r="AN40" s="1">
        <v>0.308</v>
      </c>
      <c r="AO40" s="5">
        <f t="shared" si="23"/>
        <v>0.5</v>
      </c>
      <c r="AP40" s="5">
        <f t="shared" si="24"/>
        <v>0.5</v>
      </c>
      <c r="AQ40" s="9">
        <f t="shared" si="19"/>
        <v>7.5</v>
      </c>
      <c r="AS40" s="77"/>
      <c r="AT40" s="1"/>
    </row>
    <row r="41" spans="1:46" x14ac:dyDescent="0.35">
      <c r="A41" t="s">
        <v>38</v>
      </c>
      <c r="B41" s="1">
        <v>-3.0957595062711528E-2</v>
      </c>
      <c r="C41" s="5">
        <f t="shared" si="0"/>
        <v>0</v>
      </c>
      <c r="D41" s="1">
        <v>0.1802423139273627</v>
      </c>
      <c r="E41" s="5">
        <f t="shared" si="1"/>
        <v>0</v>
      </c>
      <c r="F41" s="5">
        <f t="shared" si="2"/>
        <v>0</v>
      </c>
      <c r="G41" s="1">
        <v>0.17724524330934843</v>
      </c>
      <c r="H41" s="5">
        <f t="shared" si="3"/>
        <v>0</v>
      </c>
      <c r="I41" s="5">
        <f t="shared" si="4"/>
        <v>0</v>
      </c>
      <c r="J41" s="1">
        <v>0.56461330701708823</v>
      </c>
      <c r="K41" s="5">
        <f t="shared" si="5"/>
        <v>0</v>
      </c>
      <c r="L41" s="5">
        <f t="shared" si="6"/>
        <v>0</v>
      </c>
      <c r="M41" s="8">
        <f t="shared" si="7"/>
        <v>0</v>
      </c>
      <c r="N41" s="8">
        <f t="shared" si="8"/>
        <v>0</v>
      </c>
      <c r="O41" s="10" t="str">
        <f t="shared" si="9"/>
        <v>Nee</v>
      </c>
      <c r="P41" s="4">
        <f t="shared" si="10"/>
        <v>0</v>
      </c>
      <c r="Q41" s="1">
        <v>0.1834527743209029</v>
      </c>
      <c r="R41" s="8">
        <f t="shared" si="11"/>
        <v>0</v>
      </c>
      <c r="S41" s="1">
        <v>2.3271374251350424E-2</v>
      </c>
      <c r="T41" s="8">
        <f t="shared" si="12"/>
        <v>0</v>
      </c>
      <c r="U41" s="1">
        <v>5.1534370467279086E-2</v>
      </c>
      <c r="V41" s="4">
        <f t="shared" si="13"/>
        <v>0</v>
      </c>
      <c r="W41" s="5">
        <f t="shared" si="14"/>
        <v>0</v>
      </c>
      <c r="X41" s="5">
        <f t="shared" si="15"/>
        <v>0</v>
      </c>
      <c r="Y41" s="1">
        <v>-8.0380250846107896E-3</v>
      </c>
      <c r="Z41" s="5">
        <f t="shared" si="20"/>
        <v>0.5</v>
      </c>
      <c r="AA41" s="5">
        <f t="shared" si="16"/>
        <v>0.5</v>
      </c>
      <c r="AB41" s="5">
        <f t="shared" si="21"/>
        <v>0</v>
      </c>
      <c r="AC41" s="5">
        <f t="shared" si="22"/>
        <v>0</v>
      </c>
      <c r="AD41" s="1">
        <v>0.53617644549358667</v>
      </c>
      <c r="AE41" s="5">
        <f t="shared" si="17"/>
        <v>0</v>
      </c>
      <c r="AF41" s="1">
        <v>4.5807005631239156E-2</v>
      </c>
      <c r="AG41" s="6">
        <f t="shared" si="18"/>
        <v>0</v>
      </c>
      <c r="AH41" s="29">
        <v>1760.3612554877368</v>
      </c>
      <c r="AJ41" s="5">
        <v>0</v>
      </c>
      <c r="AL41" s="5">
        <v>0</v>
      </c>
      <c r="AM41" t="s">
        <v>330</v>
      </c>
      <c r="AN41" s="1">
        <v>0.2495</v>
      </c>
      <c r="AO41" s="5">
        <f t="shared" si="23"/>
        <v>0</v>
      </c>
      <c r="AP41" s="5">
        <f t="shared" si="24"/>
        <v>0</v>
      </c>
      <c r="AQ41" s="9">
        <f t="shared" si="19"/>
        <v>9</v>
      </c>
      <c r="AS41" s="77"/>
      <c r="AT41" s="1"/>
    </row>
    <row r="42" spans="1:46" x14ac:dyDescent="0.35">
      <c r="A42" t="s">
        <v>39</v>
      </c>
      <c r="B42" s="1">
        <v>-1.5226027756873588E-3</v>
      </c>
      <c r="C42" s="5">
        <f t="shared" si="0"/>
        <v>0</v>
      </c>
      <c r="D42" s="1">
        <v>1.2187735172124119</v>
      </c>
      <c r="E42" s="5">
        <f t="shared" si="1"/>
        <v>0.5</v>
      </c>
      <c r="F42" s="5">
        <f t="shared" si="2"/>
        <v>0</v>
      </c>
      <c r="G42" s="1">
        <v>1.2416048583279371</v>
      </c>
      <c r="H42" s="5">
        <f t="shared" si="3"/>
        <v>0.5</v>
      </c>
      <c r="I42" s="5">
        <f t="shared" si="4"/>
        <v>0.5</v>
      </c>
      <c r="J42" s="1">
        <v>0.13900414937759337</v>
      </c>
      <c r="K42" s="5">
        <f t="shared" si="5"/>
        <v>0.5</v>
      </c>
      <c r="L42" s="5">
        <f t="shared" si="6"/>
        <v>0</v>
      </c>
      <c r="M42" s="8">
        <f t="shared" si="7"/>
        <v>1</v>
      </c>
      <c r="N42" s="8">
        <f t="shared" si="8"/>
        <v>1</v>
      </c>
      <c r="O42" s="10" t="str">
        <f t="shared" si="9"/>
        <v>Ja</v>
      </c>
      <c r="P42" s="4">
        <f t="shared" si="10"/>
        <v>1</v>
      </c>
      <c r="Q42" s="1">
        <v>1.2839769907762831E-2</v>
      </c>
      <c r="R42" s="8">
        <f t="shared" si="11"/>
        <v>0</v>
      </c>
      <c r="S42" s="1">
        <v>1.9250320054220952E-2</v>
      </c>
      <c r="T42" s="8">
        <f t="shared" si="12"/>
        <v>0</v>
      </c>
      <c r="U42" s="1">
        <v>7.6348903550989694E-2</v>
      </c>
      <c r="V42" s="4">
        <f t="shared" si="13"/>
        <v>0</v>
      </c>
      <c r="W42" s="5">
        <f t="shared" si="14"/>
        <v>0</v>
      </c>
      <c r="X42" s="5">
        <f t="shared" si="15"/>
        <v>0</v>
      </c>
      <c r="Y42" s="1">
        <v>0.10508365564675616</v>
      </c>
      <c r="Z42" s="5">
        <f t="shared" si="20"/>
        <v>0</v>
      </c>
      <c r="AA42" s="5">
        <f t="shared" si="16"/>
        <v>0</v>
      </c>
      <c r="AB42" s="5">
        <f t="shared" si="21"/>
        <v>0.5</v>
      </c>
      <c r="AC42" s="5">
        <f t="shared" si="22"/>
        <v>0.5</v>
      </c>
      <c r="AD42" s="1">
        <v>0.57671642835891423</v>
      </c>
      <c r="AE42" s="5">
        <f t="shared" si="17"/>
        <v>0</v>
      </c>
      <c r="AF42" s="1">
        <v>3.839450725423966E-3</v>
      </c>
      <c r="AG42" s="6">
        <f t="shared" si="18"/>
        <v>0</v>
      </c>
      <c r="AH42" s="29">
        <v>1475.9701824248382</v>
      </c>
      <c r="AJ42" s="5">
        <v>1</v>
      </c>
      <c r="AL42" s="5">
        <v>0</v>
      </c>
      <c r="AM42" t="s">
        <v>330</v>
      </c>
      <c r="AN42" s="1">
        <v>0.218</v>
      </c>
      <c r="AO42" s="5">
        <f t="shared" si="23"/>
        <v>0</v>
      </c>
      <c r="AP42" s="5">
        <f t="shared" si="24"/>
        <v>0</v>
      </c>
      <c r="AQ42" s="9">
        <f t="shared" si="19"/>
        <v>6</v>
      </c>
      <c r="AS42" s="77"/>
      <c r="AT42" s="1"/>
    </row>
    <row r="43" spans="1:46" x14ac:dyDescent="0.35">
      <c r="A43" t="s">
        <v>40</v>
      </c>
      <c r="B43" s="1">
        <v>4.0062662704172136E-2</v>
      </c>
      <c r="C43" s="5">
        <f t="shared" si="0"/>
        <v>0</v>
      </c>
      <c r="D43" s="1">
        <v>0.35127974750616259</v>
      </c>
      <c r="E43" s="5">
        <f t="shared" si="1"/>
        <v>0</v>
      </c>
      <c r="F43" s="5">
        <f t="shared" si="2"/>
        <v>0</v>
      </c>
      <c r="G43" s="1">
        <v>-1.5914944594189795E-2</v>
      </c>
      <c r="H43" s="5">
        <f t="shared" si="3"/>
        <v>0</v>
      </c>
      <c r="I43" s="5">
        <f t="shared" si="4"/>
        <v>0</v>
      </c>
      <c r="J43" s="1">
        <v>0.30546230020480986</v>
      </c>
      <c r="K43" s="5">
        <f t="shared" si="5"/>
        <v>0</v>
      </c>
      <c r="L43" s="5">
        <f t="shared" si="6"/>
        <v>0</v>
      </c>
      <c r="M43" s="8">
        <f t="shared" si="7"/>
        <v>0</v>
      </c>
      <c r="N43" s="8">
        <f t="shared" si="8"/>
        <v>0</v>
      </c>
      <c r="O43" s="10" t="str">
        <f t="shared" si="9"/>
        <v>Nee</v>
      </c>
      <c r="P43" s="4">
        <f t="shared" si="10"/>
        <v>0</v>
      </c>
      <c r="Q43" s="1">
        <v>4.4893873826135591E-2</v>
      </c>
      <c r="R43" s="8">
        <f t="shared" si="11"/>
        <v>0</v>
      </c>
      <c r="S43" s="1">
        <v>7.9371907937190789E-2</v>
      </c>
      <c r="T43" s="8">
        <f t="shared" si="12"/>
        <v>0</v>
      </c>
      <c r="U43" s="1">
        <v>4.9369917294445599E-2</v>
      </c>
      <c r="V43" s="4">
        <f t="shared" si="13"/>
        <v>0</v>
      </c>
      <c r="W43" s="5">
        <f t="shared" si="14"/>
        <v>0</v>
      </c>
      <c r="X43" s="5">
        <f t="shared" si="15"/>
        <v>0</v>
      </c>
      <c r="Y43" s="1">
        <v>-5.6212131683829793E-3</v>
      </c>
      <c r="Z43" s="5">
        <f t="shared" si="20"/>
        <v>0.5</v>
      </c>
      <c r="AA43" s="5">
        <f t="shared" si="16"/>
        <v>0.5</v>
      </c>
      <c r="AB43" s="5">
        <f t="shared" si="21"/>
        <v>0</v>
      </c>
      <c r="AC43" s="5">
        <f t="shared" si="22"/>
        <v>0</v>
      </c>
      <c r="AD43" s="1">
        <v>0.49010528255811275</v>
      </c>
      <c r="AE43" s="5">
        <f t="shared" si="17"/>
        <v>0</v>
      </c>
      <c r="AF43" s="1">
        <v>-2.9570576174349759E-3</v>
      </c>
      <c r="AG43" s="6">
        <f t="shared" si="18"/>
        <v>1</v>
      </c>
      <c r="AH43" s="29">
        <v>1582.999988097175</v>
      </c>
      <c r="AL43" s="5">
        <v>0</v>
      </c>
      <c r="AM43" t="s">
        <v>330</v>
      </c>
      <c r="AN43" s="1">
        <v>0.17399999999999999</v>
      </c>
      <c r="AO43" s="5">
        <f t="shared" si="23"/>
        <v>0</v>
      </c>
      <c r="AP43" s="5">
        <f t="shared" si="24"/>
        <v>0</v>
      </c>
      <c r="AQ43" s="9">
        <f t="shared" si="19"/>
        <v>8</v>
      </c>
      <c r="AS43" s="77"/>
      <c r="AT43" s="1"/>
    </row>
    <row r="44" spans="1:46" x14ac:dyDescent="0.35">
      <c r="A44" t="s">
        <v>41</v>
      </c>
      <c r="B44" s="1">
        <v>9.1298524705810177E-3</v>
      </c>
      <c r="C44" s="5">
        <f t="shared" si="0"/>
        <v>0</v>
      </c>
      <c r="D44" s="1">
        <v>0.17270041201909805</v>
      </c>
      <c r="E44" s="5">
        <f t="shared" si="1"/>
        <v>0</v>
      </c>
      <c r="F44" s="5">
        <f t="shared" si="2"/>
        <v>0</v>
      </c>
      <c r="G44" s="1">
        <v>0.1880473566367791</v>
      </c>
      <c r="H44" s="5">
        <f t="shared" si="3"/>
        <v>0</v>
      </c>
      <c r="I44" s="5">
        <f t="shared" si="4"/>
        <v>0</v>
      </c>
      <c r="J44" s="1">
        <v>0.45013339657319024</v>
      </c>
      <c r="K44" s="5">
        <f t="shared" si="5"/>
        <v>0</v>
      </c>
      <c r="L44" s="5">
        <f t="shared" si="6"/>
        <v>0</v>
      </c>
      <c r="M44" s="8">
        <f t="shared" si="7"/>
        <v>0</v>
      </c>
      <c r="N44" s="8">
        <f t="shared" si="8"/>
        <v>0</v>
      </c>
      <c r="O44" s="10" t="str">
        <f t="shared" si="9"/>
        <v>Nee</v>
      </c>
      <c r="P44" s="4">
        <f t="shared" si="10"/>
        <v>0</v>
      </c>
      <c r="Q44" s="1">
        <v>3.6050478364583069E-2</v>
      </c>
      <c r="R44" s="8">
        <f t="shared" si="11"/>
        <v>0</v>
      </c>
      <c r="S44" s="1">
        <v>7.5210911477960662E-2</v>
      </c>
      <c r="T44" s="8">
        <f t="shared" si="12"/>
        <v>0</v>
      </c>
      <c r="U44" s="1">
        <v>9.421230740918711E-2</v>
      </c>
      <c r="V44" s="4">
        <f t="shared" si="13"/>
        <v>0</v>
      </c>
      <c r="W44" s="5">
        <f t="shared" si="14"/>
        <v>0</v>
      </c>
      <c r="X44" s="5">
        <f t="shared" si="15"/>
        <v>0</v>
      </c>
      <c r="Y44" s="1">
        <v>1.4694155054135016E-2</v>
      </c>
      <c r="Z44" s="5">
        <f t="shared" si="20"/>
        <v>0.5</v>
      </c>
      <c r="AA44" s="5">
        <f t="shared" si="16"/>
        <v>0</v>
      </c>
      <c r="AB44" s="5">
        <f t="shared" si="21"/>
        <v>0</v>
      </c>
      <c r="AC44" s="5">
        <f t="shared" si="22"/>
        <v>0</v>
      </c>
      <c r="AD44" s="1">
        <v>0.7071699502100991</v>
      </c>
      <c r="AE44" s="5">
        <f t="shared" si="17"/>
        <v>0</v>
      </c>
      <c r="AF44" s="1">
        <v>-1.2225514001492674E-2</v>
      </c>
      <c r="AG44" s="6">
        <f t="shared" si="18"/>
        <v>1</v>
      </c>
      <c r="AH44" s="29">
        <v>1961.3390393067687</v>
      </c>
      <c r="AL44" s="5">
        <v>0</v>
      </c>
      <c r="AM44" t="s">
        <v>329</v>
      </c>
      <c r="AN44" s="1">
        <v>0.28649999999999998</v>
      </c>
      <c r="AO44" s="5">
        <f t="shared" si="23"/>
        <v>0.5</v>
      </c>
      <c r="AP44" s="5">
        <f t="shared" si="24"/>
        <v>0</v>
      </c>
      <c r="AQ44" s="9">
        <f t="shared" si="19"/>
        <v>8</v>
      </c>
      <c r="AS44" s="77"/>
      <c r="AT44" s="1"/>
    </row>
    <row r="45" spans="1:46" x14ac:dyDescent="0.35">
      <c r="A45" t="s">
        <v>42</v>
      </c>
      <c r="B45" s="1">
        <v>0.12532405943724312</v>
      </c>
      <c r="C45" s="5">
        <f t="shared" si="0"/>
        <v>0.5</v>
      </c>
      <c r="D45" s="1">
        <v>0.77974075245020547</v>
      </c>
      <c r="E45" s="5">
        <f t="shared" si="1"/>
        <v>0</v>
      </c>
      <c r="F45" s="5">
        <f t="shared" si="2"/>
        <v>0</v>
      </c>
      <c r="G45" s="1">
        <v>0.32374353461903249</v>
      </c>
      <c r="H45" s="5">
        <f t="shared" si="3"/>
        <v>0</v>
      </c>
      <c r="I45" s="5">
        <f t="shared" si="4"/>
        <v>0</v>
      </c>
      <c r="J45" s="1">
        <v>0.29667005288475901</v>
      </c>
      <c r="K45" s="5">
        <f t="shared" si="5"/>
        <v>0</v>
      </c>
      <c r="L45" s="5">
        <f t="shared" si="6"/>
        <v>0</v>
      </c>
      <c r="M45" s="8">
        <f t="shared" si="7"/>
        <v>0</v>
      </c>
      <c r="N45" s="8">
        <f t="shared" si="8"/>
        <v>0</v>
      </c>
      <c r="O45" s="10" t="str">
        <f t="shared" si="9"/>
        <v>Nee</v>
      </c>
      <c r="P45" s="4">
        <f t="shared" si="10"/>
        <v>0</v>
      </c>
      <c r="Q45" s="1">
        <v>-8.0581526423977187E-2</v>
      </c>
      <c r="R45" s="8">
        <f t="shared" si="11"/>
        <v>1</v>
      </c>
      <c r="S45" s="1">
        <v>0.10893734275787709</v>
      </c>
      <c r="T45" s="8">
        <f t="shared" si="12"/>
        <v>0</v>
      </c>
      <c r="U45" s="1">
        <v>3.7862788491938033E-2</v>
      </c>
      <c r="V45" s="4">
        <f t="shared" si="13"/>
        <v>0</v>
      </c>
      <c r="W45" s="5">
        <f t="shared" si="14"/>
        <v>0</v>
      </c>
      <c r="X45" s="5">
        <f t="shared" si="15"/>
        <v>0</v>
      </c>
      <c r="Y45" s="1">
        <v>5.1128675308251659E-2</v>
      </c>
      <c r="Z45" s="5">
        <f t="shared" si="20"/>
        <v>0</v>
      </c>
      <c r="AA45" s="5">
        <f t="shared" si="16"/>
        <v>0</v>
      </c>
      <c r="AB45" s="5">
        <f t="shared" si="21"/>
        <v>0.5</v>
      </c>
      <c r="AC45" s="5">
        <f t="shared" si="22"/>
        <v>0</v>
      </c>
      <c r="AD45" s="1">
        <v>0.69657919696490678</v>
      </c>
      <c r="AE45" s="5">
        <f t="shared" si="17"/>
        <v>0</v>
      </c>
      <c r="AF45" s="1">
        <v>-1.8584460954789758E-2</v>
      </c>
      <c r="AG45" s="6">
        <f t="shared" si="18"/>
        <v>1</v>
      </c>
      <c r="AH45" s="29">
        <v>1743.0114456064475</v>
      </c>
      <c r="AL45" s="5">
        <v>0</v>
      </c>
      <c r="AM45" t="s">
        <v>329</v>
      </c>
      <c r="AN45" s="1">
        <v>0.25850000000000001</v>
      </c>
      <c r="AO45" s="5">
        <f t="shared" si="23"/>
        <v>0.5</v>
      </c>
      <c r="AP45" s="5">
        <f t="shared" si="24"/>
        <v>0</v>
      </c>
      <c r="AQ45" s="9">
        <f t="shared" si="19"/>
        <v>7.5</v>
      </c>
      <c r="AS45" s="77"/>
      <c r="AT45" s="1"/>
    </row>
    <row r="46" spans="1:46" x14ac:dyDescent="0.35">
      <c r="A46" t="s">
        <v>43</v>
      </c>
      <c r="B46" s="1">
        <v>-0.25854285096587948</v>
      </c>
      <c r="C46" s="5">
        <f t="shared" si="0"/>
        <v>0</v>
      </c>
      <c r="D46" s="1">
        <v>-0.12686785446313889</v>
      </c>
      <c r="E46" s="5">
        <f t="shared" si="1"/>
        <v>0</v>
      </c>
      <c r="F46" s="5">
        <f t="shared" si="2"/>
        <v>0</v>
      </c>
      <c r="G46" s="1">
        <v>-0.10179975328424454</v>
      </c>
      <c r="H46" s="5">
        <f t="shared" si="3"/>
        <v>0</v>
      </c>
      <c r="I46" s="5">
        <f t="shared" si="4"/>
        <v>0</v>
      </c>
      <c r="J46" s="1">
        <v>0.53761031722178199</v>
      </c>
      <c r="K46" s="5">
        <f t="shared" si="5"/>
        <v>0</v>
      </c>
      <c r="L46" s="5">
        <f t="shared" si="6"/>
        <v>0</v>
      </c>
      <c r="M46" s="8">
        <f t="shared" si="7"/>
        <v>0</v>
      </c>
      <c r="N46" s="8">
        <f t="shared" si="8"/>
        <v>0</v>
      </c>
      <c r="O46" s="10" t="str">
        <f t="shared" si="9"/>
        <v>Nee</v>
      </c>
      <c r="P46" s="4">
        <f t="shared" si="10"/>
        <v>0</v>
      </c>
      <c r="Q46" s="1">
        <v>4.0153026191021159E-2</v>
      </c>
      <c r="R46" s="8">
        <f t="shared" si="11"/>
        <v>0</v>
      </c>
      <c r="S46" s="1">
        <v>6.1215605626191515E-2</v>
      </c>
      <c r="T46" s="8">
        <f t="shared" si="12"/>
        <v>0</v>
      </c>
      <c r="U46" s="1">
        <v>0.13718159042641132</v>
      </c>
      <c r="V46" s="4">
        <f t="shared" si="13"/>
        <v>0</v>
      </c>
      <c r="W46" s="5">
        <f t="shared" si="14"/>
        <v>0</v>
      </c>
      <c r="X46" s="5">
        <f t="shared" si="15"/>
        <v>0</v>
      </c>
      <c r="Y46" s="1">
        <v>1.83129220556255E-3</v>
      </c>
      <c r="Z46" s="5">
        <f t="shared" si="20"/>
        <v>0.5</v>
      </c>
      <c r="AA46" s="5">
        <f t="shared" si="16"/>
        <v>0</v>
      </c>
      <c r="AB46" s="5">
        <f t="shared" si="21"/>
        <v>0</v>
      </c>
      <c r="AC46" s="5">
        <f t="shared" si="22"/>
        <v>0</v>
      </c>
      <c r="AD46" s="1">
        <v>0.62626378238144287</v>
      </c>
      <c r="AE46" s="5">
        <f t="shared" si="17"/>
        <v>0</v>
      </c>
      <c r="AF46" s="1">
        <v>-3.3427756603461652E-2</v>
      </c>
      <c r="AG46" s="6">
        <f t="shared" si="18"/>
        <v>1</v>
      </c>
      <c r="AH46" s="29">
        <v>1861.4911388220851</v>
      </c>
      <c r="AL46" s="5">
        <v>0</v>
      </c>
      <c r="AM46" t="s">
        <v>330</v>
      </c>
      <c r="AN46" s="1">
        <v>0.19850000000000001</v>
      </c>
      <c r="AO46" s="5">
        <f t="shared" si="23"/>
        <v>0</v>
      </c>
      <c r="AP46" s="5">
        <f t="shared" si="24"/>
        <v>0</v>
      </c>
      <c r="AQ46" s="9">
        <f t="shared" si="19"/>
        <v>8.5</v>
      </c>
      <c r="AS46" s="77"/>
      <c r="AT46" s="1"/>
    </row>
    <row r="47" spans="1:46" x14ac:dyDescent="0.35">
      <c r="A47" t="s">
        <v>44</v>
      </c>
      <c r="B47" s="1">
        <v>-3.6962656463703884E-3</v>
      </c>
      <c r="C47" s="5">
        <f t="shared" si="0"/>
        <v>0</v>
      </c>
      <c r="D47" s="1">
        <v>0.12940392306227386</v>
      </c>
      <c r="E47" s="5">
        <f t="shared" si="1"/>
        <v>0</v>
      </c>
      <c r="F47" s="5">
        <f t="shared" si="2"/>
        <v>0</v>
      </c>
      <c r="G47" s="1">
        <v>8.5881823375634075E-2</v>
      </c>
      <c r="H47" s="5">
        <f t="shared" si="3"/>
        <v>0</v>
      </c>
      <c r="I47" s="5">
        <f t="shared" si="4"/>
        <v>0</v>
      </c>
      <c r="J47" s="1">
        <v>0.33207425652094447</v>
      </c>
      <c r="K47" s="5">
        <f t="shared" si="5"/>
        <v>0</v>
      </c>
      <c r="L47" s="5">
        <f t="shared" si="6"/>
        <v>0</v>
      </c>
      <c r="M47" s="8">
        <f t="shared" si="7"/>
        <v>0</v>
      </c>
      <c r="N47" s="8">
        <f t="shared" si="8"/>
        <v>0</v>
      </c>
      <c r="O47" s="10" t="str">
        <f t="shared" si="9"/>
        <v>Nee</v>
      </c>
      <c r="P47" s="4">
        <f t="shared" si="10"/>
        <v>0</v>
      </c>
      <c r="Q47" s="1">
        <v>2.3666760402398426E-2</v>
      </c>
      <c r="R47" s="8">
        <f t="shared" si="11"/>
        <v>0</v>
      </c>
      <c r="S47" s="1">
        <v>3.8486488407844813E-2</v>
      </c>
      <c r="T47" s="8">
        <f t="shared" si="12"/>
        <v>0</v>
      </c>
      <c r="U47" s="1">
        <v>9.7894773289936121E-2</v>
      </c>
      <c r="V47" s="4">
        <f t="shared" si="13"/>
        <v>0</v>
      </c>
      <c r="W47" s="5">
        <f t="shared" si="14"/>
        <v>0</v>
      </c>
      <c r="X47" s="5">
        <f t="shared" si="15"/>
        <v>0</v>
      </c>
      <c r="Y47" s="1">
        <v>-1.0100763955938844E-2</v>
      </c>
      <c r="Z47" s="5">
        <f t="shared" si="20"/>
        <v>0.5</v>
      </c>
      <c r="AA47" s="5">
        <f t="shared" si="16"/>
        <v>0.5</v>
      </c>
      <c r="AB47" s="5">
        <f t="shared" si="21"/>
        <v>0</v>
      </c>
      <c r="AC47" s="5">
        <f t="shared" si="22"/>
        <v>0</v>
      </c>
      <c r="AD47" s="1">
        <v>0.74280223680337942</v>
      </c>
      <c r="AE47" s="5">
        <f t="shared" si="17"/>
        <v>0.5</v>
      </c>
      <c r="AF47" s="1">
        <v>5.9054119561641942E-4</v>
      </c>
      <c r="AG47" s="6">
        <f t="shared" si="18"/>
        <v>0</v>
      </c>
      <c r="AH47" s="29">
        <v>1729.0565649329367</v>
      </c>
      <c r="AL47" s="5">
        <v>0</v>
      </c>
      <c r="AM47" t="s">
        <v>329</v>
      </c>
      <c r="AN47" s="1">
        <v>0.1905</v>
      </c>
      <c r="AO47" s="5">
        <f t="shared" si="23"/>
        <v>0</v>
      </c>
      <c r="AP47" s="5">
        <f t="shared" si="24"/>
        <v>0</v>
      </c>
      <c r="AQ47" s="9">
        <f t="shared" si="19"/>
        <v>8.5</v>
      </c>
      <c r="AS47" s="77"/>
      <c r="AT47" s="1"/>
    </row>
    <row r="48" spans="1:46" x14ac:dyDescent="0.35">
      <c r="A48" t="s">
        <v>45</v>
      </c>
      <c r="B48" s="1">
        <v>2.2615095355914029E-3</v>
      </c>
      <c r="C48" s="5">
        <f t="shared" si="0"/>
        <v>0</v>
      </c>
      <c r="D48" s="1">
        <v>0.35485186294522292</v>
      </c>
      <c r="E48" s="5">
        <f t="shared" si="1"/>
        <v>0</v>
      </c>
      <c r="F48" s="5">
        <f t="shared" si="2"/>
        <v>0</v>
      </c>
      <c r="G48" s="1">
        <v>0.36299221497051354</v>
      </c>
      <c r="H48" s="5">
        <f t="shared" si="3"/>
        <v>0</v>
      </c>
      <c r="I48" s="5">
        <f t="shared" si="4"/>
        <v>0</v>
      </c>
      <c r="J48" s="1">
        <v>0.21092158472437594</v>
      </c>
      <c r="K48" s="5">
        <f t="shared" si="5"/>
        <v>0</v>
      </c>
      <c r="L48" s="5">
        <f t="shared" si="6"/>
        <v>0</v>
      </c>
      <c r="M48" s="8">
        <f t="shared" si="7"/>
        <v>0</v>
      </c>
      <c r="N48" s="8">
        <f t="shared" si="8"/>
        <v>0</v>
      </c>
      <c r="O48" s="10" t="str">
        <f t="shared" si="9"/>
        <v>Nee</v>
      </c>
      <c r="P48" s="4">
        <f t="shared" si="10"/>
        <v>0</v>
      </c>
      <c r="Q48" s="1">
        <v>4.7886364289359516E-3</v>
      </c>
      <c r="R48" s="8">
        <f t="shared" si="11"/>
        <v>0</v>
      </c>
      <c r="S48" s="1">
        <v>-2.991408349624412E-3</v>
      </c>
      <c r="T48" s="8">
        <f t="shared" si="12"/>
        <v>1</v>
      </c>
      <c r="U48" s="1">
        <v>2.8436877833179379E-2</v>
      </c>
      <c r="V48" s="4">
        <f t="shared" si="13"/>
        <v>0</v>
      </c>
      <c r="W48" s="5">
        <f t="shared" si="14"/>
        <v>0</v>
      </c>
      <c r="X48" s="5">
        <f t="shared" si="15"/>
        <v>0</v>
      </c>
      <c r="Y48" s="1">
        <v>1.6822572810035717E-2</v>
      </c>
      <c r="Z48" s="5">
        <f t="shared" si="20"/>
        <v>0.5</v>
      </c>
      <c r="AA48" s="5">
        <f t="shared" si="16"/>
        <v>0</v>
      </c>
      <c r="AB48" s="5">
        <f t="shared" si="21"/>
        <v>0</v>
      </c>
      <c r="AC48" s="5">
        <f t="shared" si="22"/>
        <v>0</v>
      </c>
      <c r="AD48" s="1">
        <v>0.67406827569021976</v>
      </c>
      <c r="AE48" s="5">
        <f t="shared" si="17"/>
        <v>0</v>
      </c>
      <c r="AF48" s="1">
        <v>2.2957167550547317E-2</v>
      </c>
      <c r="AG48" s="6">
        <f t="shared" si="18"/>
        <v>0</v>
      </c>
      <c r="AH48" s="29">
        <v>2413.7253033914326</v>
      </c>
      <c r="AL48" s="5">
        <v>0</v>
      </c>
      <c r="AM48" t="s">
        <v>331</v>
      </c>
      <c r="AN48" s="1">
        <v>0.2215</v>
      </c>
      <c r="AO48" s="5">
        <f t="shared" si="23"/>
        <v>0</v>
      </c>
      <c r="AP48" s="5">
        <f t="shared" si="24"/>
        <v>0</v>
      </c>
      <c r="AQ48" s="9">
        <f t="shared" si="19"/>
        <v>9.5</v>
      </c>
      <c r="AS48" s="77"/>
      <c r="AT48" s="1"/>
    </row>
    <row r="49" spans="1:46" x14ac:dyDescent="0.35">
      <c r="A49" t="s">
        <v>46</v>
      </c>
      <c r="B49" s="1">
        <v>-8.403152852262534E-2</v>
      </c>
      <c r="C49" s="5">
        <f t="shared" si="0"/>
        <v>0</v>
      </c>
      <c r="D49" s="1">
        <v>-0.16758593049220374</v>
      </c>
      <c r="E49" s="5">
        <f t="shared" si="1"/>
        <v>0</v>
      </c>
      <c r="F49" s="5">
        <f t="shared" si="2"/>
        <v>0</v>
      </c>
      <c r="G49" s="1">
        <v>-0.29919919079336604</v>
      </c>
      <c r="H49" s="5">
        <f t="shared" si="3"/>
        <v>0</v>
      </c>
      <c r="I49" s="5">
        <f t="shared" si="4"/>
        <v>0</v>
      </c>
      <c r="J49" s="1">
        <v>0.8399181512148971</v>
      </c>
      <c r="K49" s="5">
        <f t="shared" si="5"/>
        <v>0</v>
      </c>
      <c r="L49" s="5">
        <f t="shared" si="6"/>
        <v>0</v>
      </c>
      <c r="M49" s="8">
        <f t="shared" si="7"/>
        <v>0</v>
      </c>
      <c r="N49" s="8">
        <f t="shared" si="8"/>
        <v>1</v>
      </c>
      <c r="O49" s="10" t="str">
        <f t="shared" si="9"/>
        <v>Nee</v>
      </c>
      <c r="P49" s="4">
        <f t="shared" si="10"/>
        <v>0</v>
      </c>
      <c r="Q49" s="1">
        <v>0.20515582262156148</v>
      </c>
      <c r="R49" s="8">
        <f t="shared" si="11"/>
        <v>0</v>
      </c>
      <c r="S49" s="1">
        <v>-8.8195878155673868E-2</v>
      </c>
      <c r="T49" s="8">
        <f t="shared" si="12"/>
        <v>1</v>
      </c>
      <c r="U49" s="1">
        <v>-0.12424375441342062</v>
      </c>
      <c r="V49" s="4">
        <f t="shared" si="13"/>
        <v>1</v>
      </c>
      <c r="W49" s="5">
        <f t="shared" si="14"/>
        <v>0.5</v>
      </c>
      <c r="X49" s="5">
        <f t="shared" si="15"/>
        <v>0</v>
      </c>
      <c r="Y49" s="1">
        <v>-1.1164761341298166E-3</v>
      </c>
      <c r="Z49" s="5">
        <f t="shared" si="20"/>
        <v>0.5</v>
      </c>
      <c r="AA49" s="5">
        <f t="shared" si="16"/>
        <v>0.5</v>
      </c>
      <c r="AB49" s="5">
        <f t="shared" si="21"/>
        <v>0</v>
      </c>
      <c r="AC49" s="5">
        <f t="shared" si="22"/>
        <v>0</v>
      </c>
      <c r="AD49" s="1">
        <v>0.63726930931160186</v>
      </c>
      <c r="AE49" s="5">
        <f t="shared" si="17"/>
        <v>0</v>
      </c>
      <c r="AF49" s="1">
        <v>4.5433994312651486E-2</v>
      </c>
      <c r="AG49" s="6">
        <f t="shared" si="18"/>
        <v>0</v>
      </c>
      <c r="AH49" s="29">
        <v>2212.7605761837194</v>
      </c>
      <c r="AL49" s="5">
        <v>1</v>
      </c>
      <c r="AM49" t="s">
        <v>330</v>
      </c>
      <c r="AN49" s="1">
        <v>0.37650000000000006</v>
      </c>
      <c r="AO49" s="5">
        <f t="shared" si="23"/>
        <v>0.5</v>
      </c>
      <c r="AP49" s="5">
        <f t="shared" si="24"/>
        <v>0.5</v>
      </c>
      <c r="AQ49" s="9">
        <f t="shared" si="19"/>
        <v>5.5</v>
      </c>
      <c r="AS49" s="77"/>
      <c r="AT49" s="1"/>
    </row>
    <row r="50" spans="1:46" x14ac:dyDescent="0.35">
      <c r="A50" t="s">
        <v>47</v>
      </c>
      <c r="B50" s="1">
        <v>-0.20429097955392192</v>
      </c>
      <c r="C50" s="5">
        <f t="shared" si="0"/>
        <v>0</v>
      </c>
      <c r="D50" s="1">
        <v>-0.11170930011886093</v>
      </c>
      <c r="E50" s="5">
        <f t="shared" si="1"/>
        <v>0</v>
      </c>
      <c r="F50" s="5">
        <f t="shared" si="2"/>
        <v>0</v>
      </c>
      <c r="G50" s="1">
        <v>-0.10383751011316759</v>
      </c>
      <c r="H50" s="5">
        <f t="shared" si="3"/>
        <v>0</v>
      </c>
      <c r="I50" s="5">
        <f t="shared" si="4"/>
        <v>0</v>
      </c>
      <c r="J50" s="1">
        <v>0.65128632636048156</v>
      </c>
      <c r="K50" s="5">
        <f t="shared" si="5"/>
        <v>0</v>
      </c>
      <c r="L50" s="5">
        <f t="shared" si="6"/>
        <v>0</v>
      </c>
      <c r="M50" s="8">
        <f t="shared" si="7"/>
        <v>0</v>
      </c>
      <c r="N50" s="8">
        <f t="shared" si="8"/>
        <v>0</v>
      </c>
      <c r="O50" s="10" t="str">
        <f t="shared" si="9"/>
        <v>Nee</v>
      </c>
      <c r="P50" s="4">
        <f t="shared" si="10"/>
        <v>0</v>
      </c>
      <c r="Q50" s="1">
        <v>6.6860399119122753E-3</v>
      </c>
      <c r="R50" s="8">
        <f t="shared" si="11"/>
        <v>0</v>
      </c>
      <c r="S50" s="1">
        <v>1.9235374801332434E-2</v>
      </c>
      <c r="T50" s="8">
        <f t="shared" si="12"/>
        <v>0</v>
      </c>
      <c r="U50" s="1">
        <v>7.647052948050781E-2</v>
      </c>
      <c r="V50" s="4">
        <f t="shared" si="13"/>
        <v>0</v>
      </c>
      <c r="W50" s="5">
        <f t="shared" si="14"/>
        <v>0</v>
      </c>
      <c r="X50" s="5">
        <f t="shared" si="15"/>
        <v>0</v>
      </c>
      <c r="Y50" s="1">
        <v>-1.4323241807085709E-2</v>
      </c>
      <c r="Z50" s="5">
        <f t="shared" si="20"/>
        <v>0.5</v>
      </c>
      <c r="AA50" s="5">
        <f t="shared" si="16"/>
        <v>0.5</v>
      </c>
      <c r="AB50" s="5">
        <f t="shared" si="21"/>
        <v>0</v>
      </c>
      <c r="AC50" s="5">
        <f t="shared" si="22"/>
        <v>0</v>
      </c>
      <c r="AD50" s="1">
        <v>0.7223548448315471</v>
      </c>
      <c r="AE50" s="5">
        <f t="shared" si="17"/>
        <v>0</v>
      </c>
      <c r="AF50" s="1">
        <v>2.0164122976117943E-2</v>
      </c>
      <c r="AG50" s="6">
        <f t="shared" si="18"/>
        <v>0</v>
      </c>
      <c r="AH50" s="29">
        <v>1723.8978001322828</v>
      </c>
      <c r="AL50" s="5">
        <v>0</v>
      </c>
      <c r="AM50" t="s">
        <v>330</v>
      </c>
      <c r="AN50" s="1">
        <v>0.29000000000000004</v>
      </c>
      <c r="AO50" s="5">
        <f t="shared" si="23"/>
        <v>0.5</v>
      </c>
      <c r="AP50" s="5">
        <f t="shared" si="24"/>
        <v>0</v>
      </c>
      <c r="AQ50" s="9">
        <f t="shared" si="19"/>
        <v>8.5</v>
      </c>
      <c r="AS50" s="77"/>
      <c r="AT50" s="1"/>
    </row>
    <row r="51" spans="1:46" x14ac:dyDescent="0.35">
      <c r="A51" t="s">
        <v>48</v>
      </c>
      <c r="B51" s="1">
        <v>-8.0429782175772263E-3</v>
      </c>
      <c r="C51" s="5">
        <f t="shared" si="0"/>
        <v>0</v>
      </c>
      <c r="D51" s="1">
        <v>0.66963582753137685</v>
      </c>
      <c r="E51" s="5">
        <f t="shared" si="1"/>
        <v>0</v>
      </c>
      <c r="F51" s="5">
        <f t="shared" si="2"/>
        <v>0</v>
      </c>
      <c r="G51" s="1">
        <v>0.50859317350294087</v>
      </c>
      <c r="H51" s="5">
        <f t="shared" si="3"/>
        <v>0</v>
      </c>
      <c r="I51" s="5">
        <f t="shared" si="4"/>
        <v>0</v>
      </c>
      <c r="J51" s="1">
        <v>0.18441030419176893</v>
      </c>
      <c r="K51" s="5">
        <f t="shared" si="5"/>
        <v>0.5</v>
      </c>
      <c r="L51" s="5">
        <f t="shared" si="6"/>
        <v>0</v>
      </c>
      <c r="M51" s="8">
        <f t="shared" si="7"/>
        <v>0</v>
      </c>
      <c r="N51" s="8">
        <f t="shared" si="8"/>
        <v>0</v>
      </c>
      <c r="O51" s="10" t="str">
        <f t="shared" si="9"/>
        <v>Nee</v>
      </c>
      <c r="P51" s="4">
        <f t="shared" si="10"/>
        <v>0</v>
      </c>
      <c r="Q51" s="1">
        <v>6.4554871640894757E-3</v>
      </c>
      <c r="R51" s="8">
        <f t="shared" si="11"/>
        <v>0</v>
      </c>
      <c r="S51" s="1">
        <v>7.2413432002234018E-2</v>
      </c>
      <c r="T51" s="8">
        <f t="shared" si="12"/>
        <v>0</v>
      </c>
      <c r="U51" s="1">
        <v>0.12303749787733301</v>
      </c>
      <c r="V51" s="4">
        <f t="shared" si="13"/>
        <v>0</v>
      </c>
      <c r="W51" s="5">
        <f t="shared" si="14"/>
        <v>0</v>
      </c>
      <c r="X51" s="5">
        <f t="shared" si="15"/>
        <v>0</v>
      </c>
      <c r="Y51" s="1">
        <v>3.8721305401608598E-2</v>
      </c>
      <c r="Z51" s="5">
        <f t="shared" si="20"/>
        <v>0</v>
      </c>
      <c r="AA51" s="5">
        <f t="shared" si="16"/>
        <v>0</v>
      </c>
      <c r="AB51" s="5">
        <f t="shared" si="21"/>
        <v>0</v>
      </c>
      <c r="AC51" s="5">
        <f t="shared" si="22"/>
        <v>0</v>
      </c>
      <c r="AD51" s="1">
        <v>0.68465659107399235</v>
      </c>
      <c r="AE51" s="5">
        <f t="shared" si="17"/>
        <v>0</v>
      </c>
      <c r="AF51" s="1">
        <v>-1.0677400929342204E-2</v>
      </c>
      <c r="AG51" s="6">
        <f t="shared" si="18"/>
        <v>1</v>
      </c>
      <c r="AH51" s="29">
        <v>1810.7784641037165</v>
      </c>
      <c r="AL51" s="5">
        <v>0</v>
      </c>
      <c r="AM51" t="s">
        <v>329</v>
      </c>
      <c r="AN51" s="1">
        <v>0.186</v>
      </c>
      <c r="AO51" s="5">
        <f t="shared" si="23"/>
        <v>0</v>
      </c>
      <c r="AP51" s="5">
        <f t="shared" si="24"/>
        <v>0</v>
      </c>
      <c r="AQ51" s="9">
        <f t="shared" si="19"/>
        <v>8.5</v>
      </c>
      <c r="AS51" s="77"/>
      <c r="AT51" s="1"/>
    </row>
    <row r="52" spans="1:46" x14ac:dyDescent="0.35">
      <c r="A52" t="s">
        <v>49</v>
      </c>
      <c r="B52" s="1">
        <v>4.4112995855043032E-2</v>
      </c>
      <c r="C52" s="5">
        <f t="shared" si="0"/>
        <v>0</v>
      </c>
      <c r="D52" s="1">
        <v>-6.7001814459074788E-3</v>
      </c>
      <c r="E52" s="5">
        <f t="shared" si="1"/>
        <v>0</v>
      </c>
      <c r="F52" s="5">
        <f t="shared" si="2"/>
        <v>0</v>
      </c>
      <c r="G52" s="1">
        <v>-4.6287017462087786E-3</v>
      </c>
      <c r="H52" s="5">
        <f t="shared" si="3"/>
        <v>0</v>
      </c>
      <c r="I52" s="5">
        <f t="shared" si="4"/>
        <v>0</v>
      </c>
      <c r="J52" s="1">
        <v>0.68020865677203002</v>
      </c>
      <c r="K52" s="5">
        <f t="shared" si="5"/>
        <v>0</v>
      </c>
      <c r="L52" s="5">
        <f t="shared" si="6"/>
        <v>0</v>
      </c>
      <c r="M52" s="8">
        <f t="shared" si="7"/>
        <v>0</v>
      </c>
      <c r="N52" s="8">
        <f t="shared" si="8"/>
        <v>1</v>
      </c>
      <c r="O52" s="10" t="str">
        <f t="shared" si="9"/>
        <v>Nee</v>
      </c>
      <c r="P52" s="4">
        <f t="shared" si="10"/>
        <v>0</v>
      </c>
      <c r="Q52" s="1">
        <v>2.4789960548272901E-3</v>
      </c>
      <c r="R52" s="8">
        <f t="shared" si="11"/>
        <v>0</v>
      </c>
      <c r="S52" s="1">
        <v>2.0394160027446344E-3</v>
      </c>
      <c r="T52" s="8">
        <f t="shared" si="12"/>
        <v>0</v>
      </c>
      <c r="U52" s="1">
        <v>-1.103657217052586E-2</v>
      </c>
      <c r="V52" s="4">
        <f t="shared" si="13"/>
        <v>1</v>
      </c>
      <c r="W52" s="5">
        <f t="shared" si="14"/>
        <v>0</v>
      </c>
      <c r="X52" s="5">
        <f t="shared" si="15"/>
        <v>0</v>
      </c>
      <c r="Y52" s="1">
        <v>8.0589449503104555E-3</v>
      </c>
      <c r="Z52" s="5">
        <f t="shared" si="20"/>
        <v>0.5</v>
      </c>
      <c r="AA52" s="5">
        <f t="shared" si="16"/>
        <v>0</v>
      </c>
      <c r="AB52" s="5">
        <f t="shared" si="21"/>
        <v>0</v>
      </c>
      <c r="AC52" s="5">
        <f t="shared" si="22"/>
        <v>0</v>
      </c>
      <c r="AD52" s="1">
        <v>0.72524262147720275</v>
      </c>
      <c r="AE52" s="5">
        <f t="shared" si="17"/>
        <v>0.5</v>
      </c>
      <c r="AF52" s="1">
        <v>-9.4795478001764525E-3</v>
      </c>
      <c r="AG52" s="6">
        <f t="shared" si="18"/>
        <v>1</v>
      </c>
      <c r="AH52" s="29">
        <v>2572.9103384806517</v>
      </c>
      <c r="AL52" s="5">
        <v>0</v>
      </c>
      <c r="AM52" t="s">
        <v>331</v>
      </c>
      <c r="AN52" s="1">
        <v>0.32349999999999995</v>
      </c>
      <c r="AO52" s="5">
        <f t="shared" si="23"/>
        <v>0.5</v>
      </c>
      <c r="AP52" s="5">
        <f t="shared" si="24"/>
        <v>0.5</v>
      </c>
      <c r="AQ52" s="9">
        <f t="shared" si="19"/>
        <v>6</v>
      </c>
      <c r="AS52" s="77"/>
      <c r="AT52" s="1"/>
    </row>
    <row r="53" spans="1:46" x14ac:dyDescent="0.35">
      <c r="A53" t="s">
        <v>50</v>
      </c>
      <c r="B53" s="1">
        <v>-9.8890942698706102E-2</v>
      </c>
      <c r="C53" s="5">
        <f t="shared" si="0"/>
        <v>0</v>
      </c>
      <c r="D53" s="1">
        <v>0.19903229313906709</v>
      </c>
      <c r="E53" s="5">
        <f t="shared" si="1"/>
        <v>0</v>
      </c>
      <c r="F53" s="5">
        <f t="shared" si="2"/>
        <v>0</v>
      </c>
      <c r="G53" s="1">
        <v>0.20534957051212352</v>
      </c>
      <c r="H53" s="5">
        <f t="shared" si="3"/>
        <v>0</v>
      </c>
      <c r="I53" s="5">
        <f t="shared" si="4"/>
        <v>0</v>
      </c>
      <c r="J53" s="1">
        <v>0.58245341923681127</v>
      </c>
      <c r="K53" s="5">
        <f t="shared" si="5"/>
        <v>0</v>
      </c>
      <c r="L53" s="5">
        <f t="shared" si="6"/>
        <v>0</v>
      </c>
      <c r="M53" s="8">
        <f t="shared" si="7"/>
        <v>0</v>
      </c>
      <c r="N53" s="8">
        <f t="shared" si="8"/>
        <v>0</v>
      </c>
      <c r="O53" s="10" t="str">
        <f t="shared" si="9"/>
        <v>Nee</v>
      </c>
      <c r="P53" s="4">
        <f t="shared" si="10"/>
        <v>0</v>
      </c>
      <c r="Q53" s="1">
        <v>-5.6553911205073998E-2</v>
      </c>
      <c r="R53" s="8">
        <f t="shared" si="11"/>
        <v>1</v>
      </c>
      <c r="S53" s="1">
        <v>-1.4535297973608458E-3</v>
      </c>
      <c r="T53" s="8">
        <f t="shared" si="12"/>
        <v>1</v>
      </c>
      <c r="U53" s="1">
        <v>3.44405784494944E-2</v>
      </c>
      <c r="V53" s="4">
        <f t="shared" si="13"/>
        <v>0</v>
      </c>
      <c r="W53" s="5">
        <f t="shared" si="14"/>
        <v>0.5</v>
      </c>
      <c r="X53" s="5">
        <f t="shared" si="15"/>
        <v>0</v>
      </c>
      <c r="Y53" s="1">
        <v>2.7291508100467543E-2</v>
      </c>
      <c r="Z53" s="5">
        <f t="shared" si="20"/>
        <v>0</v>
      </c>
      <c r="AA53" s="5">
        <f t="shared" si="16"/>
        <v>0</v>
      </c>
      <c r="AB53" s="5">
        <f t="shared" si="21"/>
        <v>0</v>
      </c>
      <c r="AC53" s="5">
        <f t="shared" si="22"/>
        <v>0</v>
      </c>
      <c r="AD53" s="1">
        <v>0.6726649994563445</v>
      </c>
      <c r="AE53" s="5">
        <f t="shared" si="17"/>
        <v>0</v>
      </c>
      <c r="AF53" s="1">
        <v>-6.8546129172556269E-3</v>
      </c>
      <c r="AG53" s="6">
        <f t="shared" si="18"/>
        <v>1</v>
      </c>
      <c r="AH53" s="29">
        <v>1580.2669188473374</v>
      </c>
      <c r="AL53" s="5">
        <v>0</v>
      </c>
      <c r="AM53" t="s">
        <v>330</v>
      </c>
      <c r="AN53" s="1">
        <v>0.31600000000000006</v>
      </c>
      <c r="AO53" s="5">
        <f t="shared" si="23"/>
        <v>0.5</v>
      </c>
      <c r="AP53" s="5">
        <f t="shared" si="24"/>
        <v>0.5</v>
      </c>
      <c r="AQ53" s="9">
        <f t="shared" si="19"/>
        <v>7.5</v>
      </c>
      <c r="AS53" s="77"/>
      <c r="AT53" s="1"/>
    </row>
    <row r="54" spans="1:46" x14ac:dyDescent="0.35">
      <c r="A54" t="s">
        <v>51</v>
      </c>
      <c r="B54" s="1">
        <v>7.3079408207558108E-2</v>
      </c>
      <c r="C54" s="5">
        <f t="shared" si="0"/>
        <v>0</v>
      </c>
      <c r="D54" s="1">
        <v>0.35464470915687801</v>
      </c>
      <c r="E54" s="5">
        <f t="shared" si="1"/>
        <v>0</v>
      </c>
      <c r="F54" s="5">
        <f t="shared" si="2"/>
        <v>0</v>
      </c>
      <c r="G54" s="1">
        <v>0.24694444904653823</v>
      </c>
      <c r="H54" s="5">
        <f t="shared" si="3"/>
        <v>0</v>
      </c>
      <c r="I54" s="5">
        <f t="shared" si="4"/>
        <v>0</v>
      </c>
      <c r="J54" s="1">
        <v>0.42238430790785841</v>
      </c>
      <c r="K54" s="5">
        <f t="shared" si="5"/>
        <v>0</v>
      </c>
      <c r="L54" s="5">
        <f t="shared" si="6"/>
        <v>0</v>
      </c>
      <c r="M54" s="8">
        <f t="shared" si="7"/>
        <v>0</v>
      </c>
      <c r="N54" s="8">
        <f t="shared" si="8"/>
        <v>1</v>
      </c>
      <c r="O54" s="10" t="str">
        <f t="shared" si="9"/>
        <v>Nee</v>
      </c>
      <c r="P54" s="4">
        <f t="shared" si="10"/>
        <v>0</v>
      </c>
      <c r="Q54" s="1">
        <v>7.4059868256482947E-2</v>
      </c>
      <c r="R54" s="8">
        <f t="shared" si="11"/>
        <v>0</v>
      </c>
      <c r="S54" s="1">
        <v>3.560352951255033E-2</v>
      </c>
      <c r="T54" s="8">
        <f t="shared" si="12"/>
        <v>0</v>
      </c>
      <c r="U54" s="1">
        <v>0.13492602594476383</v>
      </c>
      <c r="V54" s="4">
        <f t="shared" si="13"/>
        <v>0</v>
      </c>
      <c r="W54" s="5">
        <f t="shared" si="14"/>
        <v>0</v>
      </c>
      <c r="X54" s="5">
        <f t="shared" si="15"/>
        <v>0</v>
      </c>
      <c r="Y54" s="1">
        <v>7.6695273281532167E-2</v>
      </c>
      <c r="Z54" s="5">
        <f t="shared" si="20"/>
        <v>0</v>
      </c>
      <c r="AA54" s="5">
        <f t="shared" si="16"/>
        <v>0</v>
      </c>
      <c r="AB54" s="5">
        <f t="shared" si="21"/>
        <v>0.5</v>
      </c>
      <c r="AC54" s="5">
        <f t="shared" si="22"/>
        <v>0.5</v>
      </c>
      <c r="AD54" s="1">
        <v>0.64810550207922601</v>
      </c>
      <c r="AE54" s="5">
        <f t="shared" si="17"/>
        <v>0</v>
      </c>
      <c r="AF54" s="1">
        <v>3.3347230736095697E-2</v>
      </c>
      <c r="AG54" s="6">
        <f t="shared" si="18"/>
        <v>0</v>
      </c>
      <c r="AH54" s="29">
        <v>1599.2194666841388</v>
      </c>
      <c r="AL54" s="5">
        <v>0</v>
      </c>
      <c r="AM54" t="s">
        <v>330</v>
      </c>
      <c r="AN54" s="1">
        <v>0.29299999999999998</v>
      </c>
      <c r="AO54" s="5">
        <f t="shared" si="23"/>
        <v>0.5</v>
      </c>
      <c r="AP54" s="5">
        <f t="shared" si="24"/>
        <v>0</v>
      </c>
      <c r="AQ54" s="9">
        <f t="shared" si="19"/>
        <v>8.5</v>
      </c>
      <c r="AS54" s="77"/>
      <c r="AT54" s="1"/>
    </row>
    <row r="55" spans="1:46" x14ac:dyDescent="0.35">
      <c r="A55" t="s">
        <v>52</v>
      </c>
      <c r="B55" s="1">
        <v>-5.6335930907827469E-3</v>
      </c>
      <c r="C55" s="5">
        <f t="shared" si="0"/>
        <v>0</v>
      </c>
      <c r="D55" s="1">
        <v>-1.1552588474710876E-2</v>
      </c>
      <c r="E55" s="5">
        <f t="shared" si="1"/>
        <v>0</v>
      </c>
      <c r="F55" s="5">
        <f t="shared" si="2"/>
        <v>0</v>
      </c>
      <c r="G55" s="1">
        <v>-3.1840968878741251E-2</v>
      </c>
      <c r="H55" s="5">
        <f t="shared" si="3"/>
        <v>0</v>
      </c>
      <c r="I55" s="5">
        <f t="shared" si="4"/>
        <v>0</v>
      </c>
      <c r="J55" s="1">
        <v>0.32632155740574437</v>
      </c>
      <c r="K55" s="5">
        <f t="shared" si="5"/>
        <v>0</v>
      </c>
      <c r="L55" s="5">
        <f t="shared" si="6"/>
        <v>0</v>
      </c>
      <c r="M55" s="8">
        <f t="shared" si="7"/>
        <v>0</v>
      </c>
      <c r="N55" s="8">
        <f t="shared" si="8"/>
        <v>0</v>
      </c>
      <c r="O55" s="10" t="str">
        <f t="shared" si="9"/>
        <v>Nee</v>
      </c>
      <c r="P55" s="4">
        <f t="shared" si="10"/>
        <v>0</v>
      </c>
      <c r="Q55" s="1">
        <v>-2.4297103213242455E-2</v>
      </c>
      <c r="R55" s="8">
        <f t="shared" si="11"/>
        <v>1</v>
      </c>
      <c r="S55" s="1">
        <v>3.2405714870654988E-2</v>
      </c>
      <c r="T55" s="8">
        <f t="shared" si="12"/>
        <v>0</v>
      </c>
      <c r="U55" s="1">
        <v>5.5976075842557205E-2</v>
      </c>
      <c r="V55" s="4">
        <f t="shared" si="13"/>
        <v>0</v>
      </c>
      <c r="W55" s="5">
        <f t="shared" si="14"/>
        <v>0</v>
      </c>
      <c r="X55" s="5">
        <f t="shared" si="15"/>
        <v>0</v>
      </c>
      <c r="Y55" s="1">
        <v>2.7997344517794214E-2</v>
      </c>
      <c r="Z55" s="5">
        <f t="shared" si="20"/>
        <v>0</v>
      </c>
      <c r="AA55" s="5">
        <f t="shared" si="16"/>
        <v>0</v>
      </c>
      <c r="AB55" s="5">
        <f t="shared" si="21"/>
        <v>0</v>
      </c>
      <c r="AC55" s="5">
        <f t="shared" si="22"/>
        <v>0</v>
      </c>
      <c r="AD55" s="1">
        <v>0.6665756688340696</v>
      </c>
      <c r="AE55" s="5">
        <f t="shared" si="17"/>
        <v>0</v>
      </c>
      <c r="AF55" s="1">
        <v>-3.648430907827468E-3</v>
      </c>
      <c r="AG55" s="6">
        <f t="shared" si="18"/>
        <v>1</v>
      </c>
      <c r="AH55" s="29">
        <v>1803.7692096372018</v>
      </c>
      <c r="AL55" s="5">
        <v>0</v>
      </c>
      <c r="AM55" t="s">
        <v>330</v>
      </c>
      <c r="AN55" s="1">
        <v>0.32899999999999996</v>
      </c>
      <c r="AO55" s="5">
        <f t="shared" si="23"/>
        <v>0.5</v>
      </c>
      <c r="AP55" s="5">
        <f t="shared" si="24"/>
        <v>0.5</v>
      </c>
      <c r="AQ55" s="9">
        <f t="shared" si="19"/>
        <v>8</v>
      </c>
      <c r="AS55" s="77"/>
      <c r="AT55" s="1"/>
    </row>
    <row r="56" spans="1:46" x14ac:dyDescent="0.35">
      <c r="A56" t="s">
        <v>53</v>
      </c>
      <c r="B56" s="1">
        <v>-4.2620579772917118E-2</v>
      </c>
      <c r="C56" s="5">
        <f t="shared" si="0"/>
        <v>0</v>
      </c>
      <c r="D56" s="1">
        <v>0.14857067722674255</v>
      </c>
      <c r="E56" s="5">
        <f t="shared" si="1"/>
        <v>0</v>
      </c>
      <c r="F56" s="5">
        <f t="shared" si="2"/>
        <v>0</v>
      </c>
      <c r="G56" s="1">
        <v>0.1304786839092906</v>
      </c>
      <c r="H56" s="5">
        <f t="shared" si="3"/>
        <v>0</v>
      </c>
      <c r="I56" s="5">
        <f t="shared" si="4"/>
        <v>0</v>
      </c>
      <c r="J56" s="1">
        <v>0.60786331630626211</v>
      </c>
      <c r="K56" s="5">
        <f t="shared" si="5"/>
        <v>0</v>
      </c>
      <c r="L56" s="5">
        <f t="shared" si="6"/>
        <v>0</v>
      </c>
      <c r="M56" s="8">
        <f t="shared" si="7"/>
        <v>0</v>
      </c>
      <c r="N56" s="8">
        <f t="shared" si="8"/>
        <v>1</v>
      </c>
      <c r="O56" s="10" t="str">
        <f t="shared" si="9"/>
        <v>Nee</v>
      </c>
      <c r="P56" s="4">
        <f t="shared" si="10"/>
        <v>0</v>
      </c>
      <c r="Q56" s="1">
        <v>0.28937268765929458</v>
      </c>
      <c r="R56" s="8">
        <f t="shared" si="11"/>
        <v>0</v>
      </c>
      <c r="S56" s="1">
        <v>5.0504531799625128E-2</v>
      </c>
      <c r="T56" s="8">
        <f t="shared" si="12"/>
        <v>0</v>
      </c>
      <c r="U56" s="1">
        <v>3.615846301395291E-2</v>
      </c>
      <c r="V56" s="4">
        <f t="shared" si="13"/>
        <v>0</v>
      </c>
      <c r="W56" s="5">
        <f t="shared" si="14"/>
        <v>0</v>
      </c>
      <c r="X56" s="5">
        <f t="shared" si="15"/>
        <v>0</v>
      </c>
      <c r="Y56" s="1">
        <v>7.828403922903196E-2</v>
      </c>
      <c r="Z56" s="5">
        <f t="shared" si="20"/>
        <v>0</v>
      </c>
      <c r="AA56" s="5">
        <f t="shared" si="16"/>
        <v>0</v>
      </c>
      <c r="AB56" s="5">
        <f t="shared" si="21"/>
        <v>0.5</v>
      </c>
      <c r="AC56" s="5">
        <f t="shared" si="22"/>
        <v>0.5</v>
      </c>
      <c r="AD56" s="1">
        <v>0.75623008384122758</v>
      </c>
      <c r="AE56" s="5">
        <f t="shared" si="17"/>
        <v>0.5</v>
      </c>
      <c r="AF56" s="1">
        <v>1.0134546220957214E-2</v>
      </c>
      <c r="AG56" s="6">
        <f t="shared" si="18"/>
        <v>0</v>
      </c>
      <c r="AH56" s="29">
        <v>2254.0926595283308</v>
      </c>
      <c r="AL56" s="5">
        <v>1</v>
      </c>
      <c r="AM56" t="s">
        <v>329</v>
      </c>
      <c r="AN56" s="1">
        <v>0.2465</v>
      </c>
      <c r="AO56" s="5">
        <f t="shared" si="23"/>
        <v>0</v>
      </c>
      <c r="AP56" s="5">
        <f t="shared" si="24"/>
        <v>0</v>
      </c>
      <c r="AQ56" s="9">
        <f t="shared" si="19"/>
        <v>7.5</v>
      </c>
      <c r="AS56" s="77"/>
      <c r="AT56" s="1"/>
    </row>
    <row r="57" spans="1:46" x14ac:dyDescent="0.35">
      <c r="A57" t="s">
        <v>54</v>
      </c>
      <c r="B57" s="1">
        <v>-0.10671474058812512</v>
      </c>
      <c r="C57" s="5">
        <f t="shared" si="0"/>
        <v>0</v>
      </c>
      <c r="D57" s="1">
        <v>0.17386214646937628</v>
      </c>
      <c r="E57" s="5">
        <f t="shared" si="1"/>
        <v>0</v>
      </c>
      <c r="F57" s="5">
        <f t="shared" si="2"/>
        <v>0</v>
      </c>
      <c r="G57" s="1">
        <v>0.13157918149466191</v>
      </c>
      <c r="H57" s="5">
        <f t="shared" si="3"/>
        <v>0</v>
      </c>
      <c r="I57" s="5">
        <f t="shared" si="4"/>
        <v>0</v>
      </c>
      <c r="J57" s="1">
        <v>0.41804761560170778</v>
      </c>
      <c r="K57" s="5">
        <f t="shared" si="5"/>
        <v>0</v>
      </c>
      <c r="L57" s="5">
        <f t="shared" si="6"/>
        <v>0</v>
      </c>
      <c r="M57" s="8">
        <f t="shared" si="7"/>
        <v>0</v>
      </c>
      <c r="N57" s="8">
        <f t="shared" si="8"/>
        <v>1</v>
      </c>
      <c r="O57" s="10" t="str">
        <f t="shared" si="9"/>
        <v>Nee</v>
      </c>
      <c r="P57" s="4">
        <f t="shared" si="10"/>
        <v>0</v>
      </c>
      <c r="Q57" s="1">
        <v>0.21599609705586587</v>
      </c>
      <c r="R57" s="8">
        <f t="shared" si="11"/>
        <v>0</v>
      </c>
      <c r="S57" s="1">
        <v>2.3239316030235573E-3</v>
      </c>
      <c r="T57" s="8">
        <f t="shared" si="12"/>
        <v>0</v>
      </c>
      <c r="U57" s="1">
        <v>-9.7864768683274019E-3</v>
      </c>
      <c r="V57" s="4">
        <f t="shared" si="13"/>
        <v>1</v>
      </c>
      <c r="W57" s="5">
        <f t="shared" si="14"/>
        <v>0</v>
      </c>
      <c r="X57" s="5">
        <f t="shared" si="15"/>
        <v>0</v>
      </c>
      <c r="Y57" s="1">
        <v>-1.9578806892676533E-3</v>
      </c>
      <c r="Z57" s="5">
        <f t="shared" si="20"/>
        <v>0.5</v>
      </c>
      <c r="AA57" s="5">
        <f t="shared" si="16"/>
        <v>0.5</v>
      </c>
      <c r="AB57" s="5">
        <f t="shared" si="21"/>
        <v>0</v>
      </c>
      <c r="AC57" s="5">
        <f t="shared" si="22"/>
        <v>0</v>
      </c>
      <c r="AD57" s="1">
        <v>0.69592854467128673</v>
      </c>
      <c r="AE57" s="5">
        <f t="shared" si="17"/>
        <v>0</v>
      </c>
      <c r="AF57" s="1">
        <v>4.9453774700318413E-2</v>
      </c>
      <c r="AG57" s="6">
        <f t="shared" si="18"/>
        <v>0</v>
      </c>
      <c r="AH57" s="29">
        <v>1690.6148166891126</v>
      </c>
      <c r="AL57" s="5">
        <v>0</v>
      </c>
      <c r="AM57" t="s">
        <v>330</v>
      </c>
      <c r="AN57" s="1">
        <v>0.32650000000000001</v>
      </c>
      <c r="AO57" s="5">
        <f t="shared" si="23"/>
        <v>0.5</v>
      </c>
      <c r="AP57" s="5">
        <f t="shared" si="24"/>
        <v>0.5</v>
      </c>
      <c r="AQ57" s="9">
        <f t="shared" si="19"/>
        <v>7</v>
      </c>
      <c r="AS57" s="77"/>
      <c r="AT57" s="1"/>
    </row>
    <row r="58" spans="1:46" x14ac:dyDescent="0.35">
      <c r="A58" t="s">
        <v>55</v>
      </c>
      <c r="B58" s="1">
        <v>-6.7987234510839656E-2</v>
      </c>
      <c r="C58" s="5">
        <f t="shared" si="0"/>
        <v>0</v>
      </c>
      <c r="D58" s="1">
        <v>0.36016287003411468</v>
      </c>
      <c r="E58" s="5">
        <f t="shared" si="1"/>
        <v>0</v>
      </c>
      <c r="F58" s="5">
        <f t="shared" si="2"/>
        <v>0</v>
      </c>
      <c r="G58" s="1">
        <v>0.31660643409999634</v>
      </c>
      <c r="H58" s="5">
        <f t="shared" si="3"/>
        <v>0</v>
      </c>
      <c r="I58" s="5">
        <f t="shared" si="4"/>
        <v>0</v>
      </c>
      <c r="J58" s="1">
        <v>0.38933214831572638</v>
      </c>
      <c r="K58" s="5">
        <f t="shared" si="5"/>
        <v>0</v>
      </c>
      <c r="L58" s="5">
        <f t="shared" si="6"/>
        <v>0</v>
      </c>
      <c r="M58" s="8">
        <f t="shared" si="7"/>
        <v>0</v>
      </c>
      <c r="N58" s="8">
        <f t="shared" si="8"/>
        <v>0</v>
      </c>
      <c r="O58" s="10" t="str">
        <f t="shared" si="9"/>
        <v>Nee</v>
      </c>
      <c r="P58" s="4">
        <f t="shared" si="10"/>
        <v>0</v>
      </c>
      <c r="Q58" s="1">
        <v>3.4457668520347172E-2</v>
      </c>
      <c r="R58" s="8">
        <f t="shared" si="11"/>
        <v>0</v>
      </c>
      <c r="S58" s="1">
        <v>4.5864135611507761E-2</v>
      </c>
      <c r="T58" s="8">
        <f t="shared" si="12"/>
        <v>0</v>
      </c>
      <c r="U58" s="1">
        <v>6.0870841128351859E-2</v>
      </c>
      <c r="V58" s="4">
        <f t="shared" si="13"/>
        <v>0</v>
      </c>
      <c r="W58" s="5">
        <f t="shared" si="14"/>
        <v>0</v>
      </c>
      <c r="X58" s="5">
        <f t="shared" si="15"/>
        <v>0</v>
      </c>
      <c r="Y58" s="1">
        <v>1.078647151608525E-2</v>
      </c>
      <c r="Z58" s="5">
        <f t="shared" si="20"/>
        <v>0.5</v>
      </c>
      <c r="AA58" s="5">
        <f t="shared" si="16"/>
        <v>0</v>
      </c>
      <c r="AB58" s="5">
        <f t="shared" si="21"/>
        <v>0</v>
      </c>
      <c r="AC58" s="5">
        <f t="shared" si="22"/>
        <v>0</v>
      </c>
      <c r="AD58" s="1">
        <v>0.68209530097942117</v>
      </c>
      <c r="AE58" s="5">
        <f t="shared" si="17"/>
        <v>0</v>
      </c>
      <c r="AF58" s="1">
        <v>-1.2035088588092879E-2</v>
      </c>
      <c r="AG58" s="6">
        <f t="shared" si="18"/>
        <v>1</v>
      </c>
      <c r="AH58" s="29">
        <v>2146.0422889066954</v>
      </c>
      <c r="AL58" s="5">
        <v>0</v>
      </c>
      <c r="AM58" t="s">
        <v>329</v>
      </c>
      <c r="AN58" s="1">
        <v>0.22950000000000001</v>
      </c>
      <c r="AO58" s="5">
        <f t="shared" si="23"/>
        <v>0</v>
      </c>
      <c r="AP58" s="5">
        <f t="shared" si="24"/>
        <v>0</v>
      </c>
      <c r="AQ58" s="9">
        <f t="shared" si="19"/>
        <v>8.5</v>
      </c>
      <c r="AS58" s="77"/>
      <c r="AT58" s="1"/>
    </row>
    <row r="59" spans="1:46" x14ac:dyDescent="0.35">
      <c r="A59" t="s">
        <v>56</v>
      </c>
      <c r="B59" s="1">
        <v>2.4139321131984196E-2</v>
      </c>
      <c r="C59" s="5">
        <f t="shared" si="0"/>
        <v>0</v>
      </c>
      <c r="D59" s="1">
        <v>0.32285737321615737</v>
      </c>
      <c r="E59" s="5">
        <f t="shared" si="1"/>
        <v>0</v>
      </c>
      <c r="F59" s="5">
        <f t="shared" si="2"/>
        <v>0</v>
      </c>
      <c r="G59" s="1">
        <v>0.33844521486737078</v>
      </c>
      <c r="H59" s="5">
        <f t="shared" si="3"/>
        <v>0</v>
      </c>
      <c r="I59" s="5">
        <f t="shared" si="4"/>
        <v>0</v>
      </c>
      <c r="J59" s="1">
        <v>0.43716361679224974</v>
      </c>
      <c r="K59" s="5">
        <f t="shared" si="5"/>
        <v>0</v>
      </c>
      <c r="L59" s="5">
        <f t="shared" si="6"/>
        <v>0</v>
      </c>
      <c r="M59" s="8">
        <f t="shared" si="7"/>
        <v>0</v>
      </c>
      <c r="N59" s="8">
        <f t="shared" si="8"/>
        <v>0</v>
      </c>
      <c r="O59" s="10" t="str">
        <f t="shared" si="9"/>
        <v>Nee</v>
      </c>
      <c r="P59" s="4">
        <f t="shared" si="10"/>
        <v>0</v>
      </c>
      <c r="Q59" s="1">
        <v>6.1260587583945703E-2</v>
      </c>
      <c r="R59" s="8">
        <f t="shared" si="11"/>
        <v>0</v>
      </c>
      <c r="S59" s="1">
        <v>6.1418015482054888E-2</v>
      </c>
      <c r="T59" s="8">
        <f t="shared" si="12"/>
        <v>0</v>
      </c>
      <c r="U59" s="1">
        <v>5.0374909296138033E-2</v>
      </c>
      <c r="V59" s="4">
        <f t="shared" si="13"/>
        <v>0</v>
      </c>
      <c r="W59" s="5">
        <f t="shared" si="14"/>
        <v>0</v>
      </c>
      <c r="X59" s="5">
        <f t="shared" si="15"/>
        <v>0</v>
      </c>
      <c r="Y59" s="1">
        <v>2.0386196887849713E-2</v>
      </c>
      <c r="Z59" s="5">
        <f t="shared" si="20"/>
        <v>0</v>
      </c>
      <c r="AA59" s="5">
        <f t="shared" si="16"/>
        <v>0</v>
      </c>
      <c r="AB59" s="5">
        <f t="shared" si="21"/>
        <v>0</v>
      </c>
      <c r="AC59" s="5">
        <f t="shared" si="22"/>
        <v>0</v>
      </c>
      <c r="AD59" s="1">
        <v>0.712746916068693</v>
      </c>
      <c r="AE59" s="5">
        <f t="shared" si="17"/>
        <v>0</v>
      </c>
      <c r="AF59" s="1">
        <v>-1.6216842699346933E-3</v>
      </c>
      <c r="AG59" s="6">
        <f t="shared" si="18"/>
        <v>1</v>
      </c>
      <c r="AH59" s="29">
        <v>1754.4961621204234</v>
      </c>
      <c r="AJ59" s="5">
        <v>0</v>
      </c>
      <c r="AL59" s="5">
        <v>0</v>
      </c>
      <c r="AM59" t="s">
        <v>330</v>
      </c>
      <c r="AN59" s="1">
        <v>0.29199999999999998</v>
      </c>
      <c r="AO59" s="5">
        <f t="shared" si="23"/>
        <v>0.5</v>
      </c>
      <c r="AP59" s="5">
        <f t="shared" si="24"/>
        <v>0</v>
      </c>
      <c r="AQ59" s="9">
        <f t="shared" si="19"/>
        <v>8.5</v>
      </c>
      <c r="AS59" s="77"/>
      <c r="AT59" s="1"/>
    </row>
    <row r="60" spans="1:46" x14ac:dyDescent="0.35">
      <c r="A60" t="s">
        <v>57</v>
      </c>
      <c r="B60" s="1">
        <v>1.4698693087377375E-2</v>
      </c>
      <c r="C60" s="5">
        <f t="shared" si="0"/>
        <v>0</v>
      </c>
      <c r="D60" s="1">
        <v>0.48260165781268671</v>
      </c>
      <c r="E60" s="5">
        <f t="shared" si="1"/>
        <v>0</v>
      </c>
      <c r="F60" s="5">
        <f t="shared" si="2"/>
        <v>0</v>
      </c>
      <c r="G60" s="1">
        <v>0.49114341274755835</v>
      </c>
      <c r="H60" s="5">
        <f t="shared" si="3"/>
        <v>0</v>
      </c>
      <c r="I60" s="5">
        <f t="shared" si="4"/>
        <v>0</v>
      </c>
      <c r="J60" s="1">
        <v>0.30090817513802232</v>
      </c>
      <c r="K60" s="5">
        <f t="shared" si="5"/>
        <v>0</v>
      </c>
      <c r="L60" s="5">
        <f t="shared" si="6"/>
        <v>0</v>
      </c>
      <c r="M60" s="8">
        <f t="shared" si="7"/>
        <v>0</v>
      </c>
      <c r="N60" s="8">
        <f t="shared" si="8"/>
        <v>1</v>
      </c>
      <c r="O60" s="10" t="str">
        <f t="shared" si="9"/>
        <v>Nee</v>
      </c>
      <c r="P60" s="4">
        <f t="shared" si="10"/>
        <v>0</v>
      </c>
      <c r="Q60" s="1">
        <v>6.0702955209712469E-3</v>
      </c>
      <c r="R60" s="8">
        <f t="shared" si="11"/>
        <v>0</v>
      </c>
      <c r="S60" s="1">
        <v>-2.5530991586103811E-2</v>
      </c>
      <c r="T60" s="8">
        <f t="shared" si="12"/>
        <v>1</v>
      </c>
      <c r="U60" s="1">
        <v>-5.4318895370943738E-4</v>
      </c>
      <c r="V60" s="4">
        <f t="shared" si="13"/>
        <v>1</v>
      </c>
      <c r="W60" s="5">
        <f t="shared" si="14"/>
        <v>0.5</v>
      </c>
      <c r="X60" s="5">
        <f t="shared" si="15"/>
        <v>0</v>
      </c>
      <c r="Y60" s="1">
        <v>1.7976838423013831E-2</v>
      </c>
      <c r="Z60" s="5">
        <f t="shared" si="20"/>
        <v>0.5</v>
      </c>
      <c r="AA60" s="5">
        <f t="shared" si="16"/>
        <v>0</v>
      </c>
      <c r="AB60" s="5">
        <f t="shared" si="21"/>
        <v>0</v>
      </c>
      <c r="AC60" s="5">
        <f t="shared" si="22"/>
        <v>0</v>
      </c>
      <c r="AD60" s="1">
        <v>0.74062727460374367</v>
      </c>
      <c r="AE60" s="5">
        <f t="shared" si="17"/>
        <v>0.5</v>
      </c>
      <c r="AF60" s="1">
        <v>-4.8246721854664359E-3</v>
      </c>
      <c r="AG60" s="6">
        <f t="shared" si="18"/>
        <v>1</v>
      </c>
      <c r="AH60" s="29">
        <v>2104.632280956027</v>
      </c>
      <c r="AL60" s="5">
        <v>0</v>
      </c>
      <c r="AM60" t="s">
        <v>329</v>
      </c>
      <c r="AN60" s="1">
        <v>0.30649999999999999</v>
      </c>
      <c r="AO60" s="5">
        <f t="shared" si="23"/>
        <v>0.5</v>
      </c>
      <c r="AP60" s="5">
        <f t="shared" si="24"/>
        <v>0.5</v>
      </c>
      <c r="AQ60" s="9">
        <f t="shared" si="19"/>
        <v>5.5</v>
      </c>
      <c r="AS60" s="77"/>
      <c r="AT60" s="1"/>
    </row>
    <row r="61" spans="1:46" x14ac:dyDescent="0.35">
      <c r="A61" t="s">
        <v>58</v>
      </c>
      <c r="B61" s="1">
        <v>-8.4280040639142886E-4</v>
      </c>
      <c r="C61" s="5">
        <f t="shared" si="0"/>
        <v>0</v>
      </c>
      <c r="D61" s="1">
        <v>1.5320495058649672E-2</v>
      </c>
      <c r="E61" s="5">
        <f t="shared" si="1"/>
        <v>0</v>
      </c>
      <c r="F61" s="5">
        <f t="shared" si="2"/>
        <v>0</v>
      </c>
      <c r="G61" s="1">
        <v>-1.3599565900064652E-2</v>
      </c>
      <c r="H61" s="5">
        <f t="shared" si="3"/>
        <v>0</v>
      </c>
      <c r="I61" s="5">
        <f t="shared" si="4"/>
        <v>0</v>
      </c>
      <c r="J61" s="1">
        <v>0.56551153163808399</v>
      </c>
      <c r="K61" s="5">
        <f t="shared" si="5"/>
        <v>0</v>
      </c>
      <c r="L61" s="5">
        <f t="shared" si="6"/>
        <v>0</v>
      </c>
      <c r="M61" s="8">
        <f t="shared" si="7"/>
        <v>0</v>
      </c>
      <c r="N61" s="8">
        <f t="shared" si="8"/>
        <v>0</v>
      </c>
      <c r="O61" s="10" t="str">
        <f t="shared" si="9"/>
        <v>Nee</v>
      </c>
      <c r="P61" s="4">
        <f t="shared" si="10"/>
        <v>0</v>
      </c>
      <c r="Q61" s="1">
        <v>-2.5193133047210301E-2</v>
      </c>
      <c r="R61" s="8">
        <f t="shared" si="11"/>
        <v>1</v>
      </c>
      <c r="S61" s="1">
        <v>2.1948616184849442E-2</v>
      </c>
      <c r="T61" s="8">
        <f t="shared" si="12"/>
        <v>0</v>
      </c>
      <c r="U61" s="1">
        <v>4.738154613466334E-2</v>
      </c>
      <c r="V61" s="4">
        <f t="shared" si="13"/>
        <v>0</v>
      </c>
      <c r="W61" s="5">
        <f t="shared" si="14"/>
        <v>0</v>
      </c>
      <c r="X61" s="5">
        <f t="shared" si="15"/>
        <v>0</v>
      </c>
      <c r="Y61" s="1">
        <v>2.7595940703796066E-2</v>
      </c>
      <c r="Z61" s="5">
        <f t="shared" si="20"/>
        <v>0</v>
      </c>
      <c r="AA61" s="5">
        <f t="shared" si="16"/>
        <v>0</v>
      </c>
      <c r="AB61" s="5">
        <f t="shared" si="21"/>
        <v>0</v>
      </c>
      <c r="AC61" s="5">
        <f t="shared" si="22"/>
        <v>0</v>
      </c>
      <c r="AD61" s="1">
        <v>0.67472522397709433</v>
      </c>
      <c r="AE61" s="5">
        <f t="shared" si="17"/>
        <v>0</v>
      </c>
      <c r="AF61" s="1">
        <v>1.1351672901080632E-2</v>
      </c>
      <c r="AG61" s="6">
        <f t="shared" si="18"/>
        <v>0</v>
      </c>
      <c r="AH61" s="29">
        <v>1739.1275110521433</v>
      </c>
      <c r="AL61" s="5">
        <v>0</v>
      </c>
      <c r="AM61" t="s">
        <v>330</v>
      </c>
      <c r="AN61" s="1">
        <v>0.32650000000000001</v>
      </c>
      <c r="AO61" s="5">
        <f t="shared" si="23"/>
        <v>0.5</v>
      </c>
      <c r="AP61" s="5">
        <f t="shared" si="24"/>
        <v>0.5</v>
      </c>
      <c r="AQ61" s="9">
        <f t="shared" si="19"/>
        <v>9</v>
      </c>
      <c r="AS61" s="77"/>
      <c r="AT61" s="1"/>
    </row>
    <row r="62" spans="1:46" x14ac:dyDescent="0.35">
      <c r="A62" t="s">
        <v>59</v>
      </c>
      <c r="B62" s="1">
        <v>-6.852988498897563E-3</v>
      </c>
      <c r="C62" s="5">
        <f t="shared" si="0"/>
        <v>0</v>
      </c>
      <c r="D62" s="1">
        <v>0.21810380787795722</v>
      </c>
      <c r="E62" s="5">
        <f t="shared" si="1"/>
        <v>0</v>
      </c>
      <c r="F62" s="5">
        <f t="shared" si="2"/>
        <v>0</v>
      </c>
      <c r="G62" s="1">
        <v>0.21495173112448604</v>
      </c>
      <c r="H62" s="5">
        <f t="shared" si="3"/>
        <v>0</v>
      </c>
      <c r="I62" s="5">
        <f t="shared" si="4"/>
        <v>0</v>
      </c>
      <c r="J62" s="1">
        <v>0.30627659065920931</v>
      </c>
      <c r="K62" s="5">
        <f t="shared" si="5"/>
        <v>0</v>
      </c>
      <c r="L62" s="5">
        <f t="shared" si="6"/>
        <v>0</v>
      </c>
      <c r="M62" s="8">
        <f t="shared" si="7"/>
        <v>0</v>
      </c>
      <c r="N62" s="8">
        <f t="shared" si="8"/>
        <v>0</v>
      </c>
      <c r="O62" s="10" t="str">
        <f t="shared" si="9"/>
        <v>Nee</v>
      </c>
      <c r="P62" s="4">
        <f t="shared" si="10"/>
        <v>0</v>
      </c>
      <c r="Q62" s="1">
        <v>3.4885454455101127E-2</v>
      </c>
      <c r="R62" s="8">
        <f t="shared" si="11"/>
        <v>0</v>
      </c>
      <c r="S62" s="1">
        <v>7.8717201166180764E-2</v>
      </c>
      <c r="T62" s="8">
        <f t="shared" si="12"/>
        <v>0</v>
      </c>
      <c r="U62" s="1">
        <v>8.7673559382635116E-2</v>
      </c>
      <c r="V62" s="4">
        <f t="shared" si="13"/>
        <v>0</v>
      </c>
      <c r="W62" s="5">
        <f t="shared" si="14"/>
        <v>0</v>
      </c>
      <c r="X62" s="5">
        <f t="shared" si="15"/>
        <v>0</v>
      </c>
      <c r="Y62" s="1">
        <v>1.7966748107979262E-2</v>
      </c>
      <c r="Z62" s="5">
        <f t="shared" si="20"/>
        <v>0.5</v>
      </c>
      <c r="AA62" s="5">
        <f t="shared" si="16"/>
        <v>0</v>
      </c>
      <c r="AB62" s="5">
        <f t="shared" si="21"/>
        <v>0</v>
      </c>
      <c r="AC62" s="5">
        <f t="shared" si="22"/>
        <v>0</v>
      </c>
      <c r="AD62" s="1">
        <v>0.80391514212502235</v>
      </c>
      <c r="AE62" s="5">
        <f t="shared" si="17"/>
        <v>0.5</v>
      </c>
      <c r="AF62" s="1">
        <v>-1.2710304809010191E-2</v>
      </c>
      <c r="AG62" s="6">
        <f t="shared" si="18"/>
        <v>1</v>
      </c>
      <c r="AH62" s="29">
        <v>1844.1636347820172</v>
      </c>
      <c r="AL62" s="5">
        <v>0</v>
      </c>
      <c r="AM62" t="s">
        <v>329</v>
      </c>
      <c r="AN62" s="1">
        <v>0.24099999999999999</v>
      </c>
      <c r="AO62" s="5">
        <f t="shared" si="23"/>
        <v>0</v>
      </c>
      <c r="AP62" s="5">
        <f t="shared" si="24"/>
        <v>0</v>
      </c>
      <c r="AQ62" s="9">
        <f t="shared" si="19"/>
        <v>8</v>
      </c>
      <c r="AS62" s="77"/>
      <c r="AT62" s="1"/>
    </row>
    <row r="63" spans="1:46" x14ac:dyDescent="0.35">
      <c r="A63" t="s">
        <v>60</v>
      </c>
      <c r="B63" s="1">
        <v>-5.8009710666634883E-3</v>
      </c>
      <c r="C63" s="5">
        <f t="shared" si="0"/>
        <v>0</v>
      </c>
      <c r="D63" s="1">
        <v>0.598199315008622</v>
      </c>
      <c r="E63" s="5">
        <f t="shared" si="1"/>
        <v>0</v>
      </c>
      <c r="F63" s="5">
        <f t="shared" si="2"/>
        <v>0</v>
      </c>
      <c r="G63" s="1">
        <v>0.53391438402428459</v>
      </c>
      <c r="H63" s="5">
        <f t="shared" si="3"/>
        <v>0</v>
      </c>
      <c r="I63" s="5">
        <f t="shared" si="4"/>
        <v>0</v>
      </c>
      <c r="J63" s="1">
        <v>0.20163848366322359</v>
      </c>
      <c r="K63" s="5">
        <f t="shared" si="5"/>
        <v>0</v>
      </c>
      <c r="L63" s="5">
        <f t="shared" si="6"/>
        <v>0</v>
      </c>
      <c r="M63" s="8">
        <f t="shared" si="7"/>
        <v>0</v>
      </c>
      <c r="N63" s="8">
        <f t="shared" si="8"/>
        <v>0</v>
      </c>
      <c r="O63" s="10" t="str">
        <f t="shared" si="9"/>
        <v>Nee</v>
      </c>
      <c r="P63" s="4">
        <f t="shared" si="10"/>
        <v>0</v>
      </c>
      <c r="Q63" s="1">
        <v>2.3623096954238025E-2</v>
      </c>
      <c r="R63" s="8">
        <f t="shared" si="11"/>
        <v>0</v>
      </c>
      <c r="S63" s="1">
        <v>2.417851056806117E-3</v>
      </c>
      <c r="T63" s="8">
        <f t="shared" si="12"/>
        <v>0</v>
      </c>
      <c r="U63" s="1">
        <v>2.5182571657885743E-2</v>
      </c>
      <c r="V63" s="4">
        <f t="shared" si="13"/>
        <v>0</v>
      </c>
      <c r="W63" s="5">
        <f t="shared" si="14"/>
        <v>0</v>
      </c>
      <c r="X63" s="5">
        <f t="shared" si="15"/>
        <v>0</v>
      </c>
      <c r="Y63" s="1">
        <v>1.5616929299671808E-2</v>
      </c>
      <c r="Z63" s="5">
        <f t="shared" si="20"/>
        <v>0.5</v>
      </c>
      <c r="AA63" s="5">
        <f t="shared" si="16"/>
        <v>0</v>
      </c>
      <c r="AB63" s="5">
        <f t="shared" si="21"/>
        <v>0</v>
      </c>
      <c r="AC63" s="5">
        <f t="shared" si="22"/>
        <v>0</v>
      </c>
      <c r="AD63" s="1">
        <v>0.65453230664091988</v>
      </c>
      <c r="AE63" s="5">
        <f t="shared" si="17"/>
        <v>0</v>
      </c>
      <c r="AF63" s="1">
        <v>2.5139330583831977E-2</v>
      </c>
      <c r="AG63" s="6">
        <f t="shared" si="18"/>
        <v>0</v>
      </c>
      <c r="AH63" s="29">
        <v>1881.7115401510214</v>
      </c>
      <c r="AL63" s="5">
        <v>0</v>
      </c>
      <c r="AM63" t="s">
        <v>330</v>
      </c>
      <c r="AN63" s="1">
        <v>0.29600000000000004</v>
      </c>
      <c r="AO63" s="5">
        <f t="shared" si="23"/>
        <v>0.5</v>
      </c>
      <c r="AP63" s="5">
        <f t="shared" si="24"/>
        <v>0</v>
      </c>
      <c r="AQ63" s="9">
        <f t="shared" si="19"/>
        <v>9</v>
      </c>
      <c r="AS63" s="77"/>
      <c r="AT63" s="1"/>
    </row>
    <row r="64" spans="1:46" x14ac:dyDescent="0.35">
      <c r="A64" t="s">
        <v>61</v>
      </c>
      <c r="B64" s="1">
        <v>-6.2986938222011846E-2</v>
      </c>
      <c r="C64" s="5">
        <f t="shared" si="0"/>
        <v>0</v>
      </c>
      <c r="D64" s="1">
        <v>0.36029270664090984</v>
      </c>
      <c r="E64" s="5">
        <f t="shared" si="1"/>
        <v>0</v>
      </c>
      <c r="F64" s="5">
        <f t="shared" si="2"/>
        <v>0</v>
      </c>
      <c r="G64" s="1">
        <v>0.36393388514334696</v>
      </c>
      <c r="H64" s="5">
        <f t="shared" si="3"/>
        <v>0</v>
      </c>
      <c r="I64" s="5">
        <f t="shared" si="4"/>
        <v>0</v>
      </c>
      <c r="J64" s="1">
        <v>0.28758156480928759</v>
      </c>
      <c r="K64" s="5">
        <f t="shared" si="5"/>
        <v>0</v>
      </c>
      <c r="L64" s="5">
        <f t="shared" si="6"/>
        <v>0</v>
      </c>
      <c r="M64" s="8">
        <f t="shared" si="7"/>
        <v>0</v>
      </c>
      <c r="N64" s="8">
        <f t="shared" si="8"/>
        <v>0</v>
      </c>
      <c r="O64" s="10" t="str">
        <f t="shared" si="9"/>
        <v>Nee</v>
      </c>
      <c r="P64" s="4">
        <f t="shared" si="10"/>
        <v>0</v>
      </c>
      <c r="Q64" s="1">
        <v>-4.8726606684703199E-3</v>
      </c>
      <c r="R64" s="8">
        <f t="shared" si="11"/>
        <v>1</v>
      </c>
      <c r="S64" s="1">
        <v>-4.8477220547149457E-3</v>
      </c>
      <c r="T64" s="8">
        <f t="shared" si="12"/>
        <v>1</v>
      </c>
      <c r="U64" s="1">
        <v>1.9957270971125922E-2</v>
      </c>
      <c r="V64" s="4">
        <f t="shared" si="13"/>
        <v>0</v>
      </c>
      <c r="W64" s="5">
        <f t="shared" si="14"/>
        <v>0.5</v>
      </c>
      <c r="X64" s="5">
        <f t="shared" si="15"/>
        <v>0</v>
      </c>
      <c r="Y64" s="1">
        <v>7.4152135811787583E-3</v>
      </c>
      <c r="Z64" s="5">
        <f t="shared" si="20"/>
        <v>0.5</v>
      </c>
      <c r="AA64" s="5">
        <f t="shared" si="16"/>
        <v>0</v>
      </c>
      <c r="AB64" s="5">
        <f t="shared" si="21"/>
        <v>0</v>
      </c>
      <c r="AC64" s="5">
        <f t="shared" si="22"/>
        <v>0</v>
      </c>
      <c r="AD64" s="1">
        <v>0.71848734120536795</v>
      </c>
      <c r="AE64" s="5">
        <f t="shared" si="17"/>
        <v>0</v>
      </c>
      <c r="AF64" s="1">
        <v>8.1164685864879033E-3</v>
      </c>
      <c r="AG64" s="6">
        <f t="shared" si="18"/>
        <v>0</v>
      </c>
      <c r="AH64" s="29">
        <v>1952.5265450147185</v>
      </c>
      <c r="AL64" s="5">
        <v>0</v>
      </c>
      <c r="AM64" t="s">
        <v>329</v>
      </c>
      <c r="AN64" s="1">
        <v>0.29899999999999999</v>
      </c>
      <c r="AO64" s="5">
        <f t="shared" si="23"/>
        <v>0.5</v>
      </c>
      <c r="AP64" s="5">
        <f t="shared" si="24"/>
        <v>0</v>
      </c>
      <c r="AQ64" s="9">
        <f t="shared" si="19"/>
        <v>8.5</v>
      </c>
      <c r="AS64" s="77"/>
      <c r="AT64" s="1"/>
    </row>
    <row r="65" spans="1:46" x14ac:dyDescent="0.35">
      <c r="A65" t="s">
        <v>62</v>
      </c>
      <c r="B65" s="1">
        <v>-3.7175041832703684E-3</v>
      </c>
      <c r="C65" s="5">
        <f t="shared" si="0"/>
        <v>0</v>
      </c>
      <c r="D65" s="1">
        <v>0.43474960754886233</v>
      </c>
      <c r="E65" s="5">
        <f t="shared" si="1"/>
        <v>0</v>
      </c>
      <c r="F65" s="5">
        <f t="shared" si="2"/>
        <v>0</v>
      </c>
      <c r="G65" s="1">
        <v>0.4466137073263296</v>
      </c>
      <c r="H65" s="5">
        <f t="shared" si="3"/>
        <v>0</v>
      </c>
      <c r="I65" s="5">
        <f t="shared" si="4"/>
        <v>0</v>
      </c>
      <c r="J65" s="1">
        <v>0.30496580540328194</v>
      </c>
      <c r="K65" s="5">
        <f t="shared" si="5"/>
        <v>0</v>
      </c>
      <c r="L65" s="5">
        <f t="shared" si="6"/>
        <v>0</v>
      </c>
      <c r="M65" s="8">
        <f t="shared" si="7"/>
        <v>0</v>
      </c>
      <c r="N65" s="8">
        <f t="shared" si="8"/>
        <v>0</v>
      </c>
      <c r="O65" s="10" t="str">
        <f t="shared" si="9"/>
        <v>Nee</v>
      </c>
      <c r="P65" s="4">
        <f t="shared" si="10"/>
        <v>0</v>
      </c>
      <c r="Q65" s="1">
        <v>-2.2197893773641942E-2</v>
      </c>
      <c r="R65" s="8">
        <f t="shared" si="11"/>
        <v>1</v>
      </c>
      <c r="S65" s="1">
        <v>3.6431847402659708E-2</v>
      </c>
      <c r="T65" s="8">
        <f t="shared" si="12"/>
        <v>0</v>
      </c>
      <c r="U65" s="1">
        <v>2.3555693560351223E-2</v>
      </c>
      <c r="V65" s="4">
        <f t="shared" si="13"/>
        <v>0</v>
      </c>
      <c r="W65" s="5">
        <f t="shared" si="14"/>
        <v>0</v>
      </c>
      <c r="X65" s="5">
        <f t="shared" si="15"/>
        <v>0</v>
      </c>
      <c r="Y65" s="1">
        <v>2.0252203764080802E-2</v>
      </c>
      <c r="Z65" s="5">
        <f t="shared" si="20"/>
        <v>0</v>
      </c>
      <c r="AA65" s="5">
        <f t="shared" si="16"/>
        <v>0</v>
      </c>
      <c r="AB65" s="5">
        <f t="shared" si="21"/>
        <v>0</v>
      </c>
      <c r="AC65" s="5">
        <f t="shared" si="22"/>
        <v>0</v>
      </c>
      <c r="AD65" s="1">
        <v>0.69365522951922576</v>
      </c>
      <c r="AE65" s="5">
        <f t="shared" si="17"/>
        <v>0</v>
      </c>
      <c r="AF65" s="1">
        <v>4.9301769048974452E-2</v>
      </c>
      <c r="AG65" s="6">
        <f t="shared" si="18"/>
        <v>0</v>
      </c>
      <c r="AH65" s="29">
        <v>1618.9600696241064</v>
      </c>
      <c r="AL65" s="5">
        <v>0</v>
      </c>
      <c r="AM65" t="s">
        <v>330</v>
      </c>
      <c r="AN65" s="1">
        <v>0.307</v>
      </c>
      <c r="AO65" s="5">
        <f t="shared" si="23"/>
        <v>0.5</v>
      </c>
      <c r="AP65" s="5">
        <f t="shared" si="24"/>
        <v>0.5</v>
      </c>
      <c r="AQ65" s="9">
        <f t="shared" si="19"/>
        <v>9</v>
      </c>
      <c r="AS65" s="77"/>
      <c r="AT65" s="1"/>
    </row>
    <row r="66" spans="1:46" x14ac:dyDescent="0.35">
      <c r="A66" t="s">
        <v>63</v>
      </c>
      <c r="B66" s="1">
        <v>-7.6250266662603233E-2</v>
      </c>
      <c r="C66" s="5">
        <f t="shared" ref="C66:C129" si="25">IF(B66&gt;8.5%,0.5,0)</f>
        <v>0</v>
      </c>
      <c r="D66" s="1">
        <v>-2.6178648706305426E-2</v>
      </c>
      <c r="E66" s="5">
        <f t="shared" ref="E66:E129" si="26">IF(D66&gt;100%,0.5,0)</f>
        <v>0</v>
      </c>
      <c r="F66" s="5">
        <f t="shared" ref="F66:F129" si="27">IF(D66&gt;130%,0.5,0)</f>
        <v>0</v>
      </c>
      <c r="G66" s="1">
        <v>-2.6050650656751877E-3</v>
      </c>
      <c r="H66" s="5">
        <f t="shared" ref="H66:H129" si="28">IF(G66&gt;90%,0.5,0)</f>
        <v>0</v>
      </c>
      <c r="I66" s="5">
        <f t="shared" ref="I66:I129" si="29">IF(G66&gt;120%,0.5,0)</f>
        <v>0</v>
      </c>
      <c r="J66" s="1">
        <v>0.5388228761799001</v>
      </c>
      <c r="K66" s="5">
        <f t="shared" ref="K66:K129" si="30">IF(J66&lt;20%,0.5,0)</f>
        <v>0</v>
      </c>
      <c r="L66" s="5">
        <f t="shared" ref="L66:L129" si="31">IF(J66&lt;0%,0.5,0)</f>
        <v>0</v>
      </c>
      <c r="M66" s="8">
        <f t="shared" ref="M66:M129" si="32">IF(SUM(F66,I66,L66)&gt;0,1,0)</f>
        <v>0</v>
      </c>
      <c r="N66" s="8">
        <f t="shared" ref="N66:N129" si="33">IF(SUM(V66,AC66)&gt;0,1,0)</f>
        <v>0</v>
      </c>
      <c r="O66" s="10" t="str">
        <f t="shared" ref="O66:O129" si="34">IF(SUM(M66,N66)&gt;1,"Ja","Nee")</f>
        <v>Nee</v>
      </c>
      <c r="P66" s="4">
        <f t="shared" ref="P66:P129" si="35">IF(O66="ja",1,0)</f>
        <v>0</v>
      </c>
      <c r="Q66" s="1">
        <v>1.6750835763567822E-2</v>
      </c>
      <c r="R66" s="8">
        <f t="shared" ref="R66:R129" si="36">IF(Q66&lt;0%,1,0)</f>
        <v>0</v>
      </c>
      <c r="S66" s="1">
        <v>4.2918162789510404E-2</v>
      </c>
      <c r="T66" s="8">
        <f t="shared" ref="T66:T129" si="37">IF(S66&lt;0%,1,0)</f>
        <v>0</v>
      </c>
      <c r="U66" s="1">
        <v>9.2890013104562213E-2</v>
      </c>
      <c r="V66" s="4">
        <f t="shared" ref="V66:V129" si="38">IF(U66&lt;0%,1,0)</f>
        <v>0</v>
      </c>
      <c r="W66" s="5">
        <f t="shared" ref="W66:W129" si="39">IF(SUM(R66,T66,V66)&gt;1,0.5,0)</f>
        <v>0</v>
      </c>
      <c r="X66" s="5">
        <f t="shared" ref="X66:X129" si="40">IF(SUM(R66,T66,V66)&gt;2,0.5,0)</f>
        <v>0</v>
      </c>
      <c r="Y66" s="1">
        <v>3.1999512388382653E-2</v>
      </c>
      <c r="Z66" s="5">
        <f t="shared" si="20"/>
        <v>0</v>
      </c>
      <c r="AA66" s="5">
        <f t="shared" ref="AA66:AA129" si="41">IF(Y66&lt;0%,0.5,0)</f>
        <v>0</v>
      </c>
      <c r="AB66" s="5">
        <f t="shared" si="21"/>
        <v>0</v>
      </c>
      <c r="AC66" s="5">
        <f t="shared" si="22"/>
        <v>0</v>
      </c>
      <c r="AD66" s="1">
        <v>0.73877731386950296</v>
      </c>
      <c r="AE66" s="5">
        <f t="shared" ref="AE66:AE129" si="42">IF(AD66&gt;72.5%,0.5,0)</f>
        <v>0.5</v>
      </c>
      <c r="AF66" s="1">
        <v>1.9392085453935941E-2</v>
      </c>
      <c r="AG66" s="6">
        <f t="shared" ref="AG66:AG129" si="43">IF(AF66&lt;0%,1,0)</f>
        <v>0</v>
      </c>
      <c r="AH66" s="29">
        <v>1614.0593273786144</v>
      </c>
      <c r="AL66" s="5">
        <v>0</v>
      </c>
      <c r="AM66" t="s">
        <v>330</v>
      </c>
      <c r="AN66" s="1">
        <v>0.23449999999999999</v>
      </c>
      <c r="AO66" s="5">
        <f t="shared" si="23"/>
        <v>0</v>
      </c>
      <c r="AP66" s="5">
        <f t="shared" si="24"/>
        <v>0</v>
      </c>
      <c r="AQ66" s="9">
        <f t="shared" ref="AQ66:AQ129" si="44">SUM(10,-C66,-E66,-F66,-H66,-I66,-K66,-L66,-V66,-W66,-X66,-Z66,-AA66,-AB66,-AC66,-AE66,-AG66,-AI66,-AJ66,-AK66,-AL66,-AO66,-AP66)</f>
        <v>9.5</v>
      </c>
      <c r="AS66" s="77"/>
      <c r="AT66" s="1"/>
    </row>
    <row r="67" spans="1:46" x14ac:dyDescent="0.35">
      <c r="A67" t="s">
        <v>64</v>
      </c>
      <c r="B67" s="1">
        <v>-0.23937658404924131</v>
      </c>
      <c r="C67" s="5">
        <f t="shared" si="25"/>
        <v>0</v>
      </c>
      <c r="D67" s="1">
        <v>0.21386721964385635</v>
      </c>
      <c r="E67" s="5">
        <f t="shared" si="26"/>
        <v>0</v>
      </c>
      <c r="F67" s="5">
        <f t="shared" si="27"/>
        <v>0</v>
      </c>
      <c r="G67" s="1">
        <v>0.25097075474803332</v>
      </c>
      <c r="H67" s="5">
        <f t="shared" si="28"/>
        <v>0</v>
      </c>
      <c r="I67" s="5">
        <f t="shared" si="29"/>
        <v>0</v>
      </c>
      <c r="J67" s="1">
        <v>0.41845642869266964</v>
      </c>
      <c r="K67" s="5">
        <f t="shared" si="30"/>
        <v>0</v>
      </c>
      <c r="L67" s="5">
        <f t="shared" si="31"/>
        <v>0</v>
      </c>
      <c r="M67" s="8">
        <f t="shared" si="32"/>
        <v>0</v>
      </c>
      <c r="N67" s="8">
        <f t="shared" si="33"/>
        <v>0</v>
      </c>
      <c r="O67" s="10" t="str">
        <f t="shared" si="34"/>
        <v>Nee</v>
      </c>
      <c r="P67" s="4">
        <f t="shared" si="35"/>
        <v>0</v>
      </c>
      <c r="Q67" s="1">
        <v>0.17324681460594107</v>
      </c>
      <c r="R67" s="8">
        <f t="shared" si="36"/>
        <v>0</v>
      </c>
      <c r="S67" s="1">
        <v>2.6990690988895387E-2</v>
      </c>
      <c r="T67" s="8">
        <f t="shared" si="37"/>
        <v>0</v>
      </c>
      <c r="U67" s="1">
        <v>4.7873259603041375E-2</v>
      </c>
      <c r="V67" s="4">
        <f t="shared" si="38"/>
        <v>0</v>
      </c>
      <c r="W67" s="5">
        <f t="shared" si="39"/>
        <v>0</v>
      </c>
      <c r="X67" s="5">
        <f t="shared" si="40"/>
        <v>0</v>
      </c>
      <c r="Y67" s="1">
        <v>5.6850910108291368E-3</v>
      </c>
      <c r="Z67" s="5">
        <f t="shared" ref="Z67:Z130" si="45">IF(Y67&lt;2%,0.5,0)</f>
        <v>0.5</v>
      </c>
      <c r="AA67" s="5">
        <f t="shared" si="41"/>
        <v>0</v>
      </c>
      <c r="AB67" s="5">
        <f t="shared" ref="AB67:AB130" si="46">IF(Y67&gt;5%,0.5,0)</f>
        <v>0</v>
      </c>
      <c r="AC67" s="5">
        <f t="shared" ref="AC67:AC130" si="47">IF(Y67&gt;7%,0.5,0)</f>
        <v>0</v>
      </c>
      <c r="AD67" s="1">
        <v>0.66015766432967971</v>
      </c>
      <c r="AE67" s="5">
        <f t="shared" si="42"/>
        <v>0</v>
      </c>
      <c r="AF67" s="1">
        <v>2.8587897246634408E-3</v>
      </c>
      <c r="AG67" s="6">
        <f t="shared" si="43"/>
        <v>0</v>
      </c>
      <c r="AH67" s="29">
        <v>2586.0611563037169</v>
      </c>
      <c r="AL67" s="5">
        <v>1</v>
      </c>
      <c r="AM67" t="s">
        <v>329</v>
      </c>
      <c r="AN67" s="1">
        <v>0.20600000000000002</v>
      </c>
      <c r="AO67" s="5">
        <f t="shared" ref="AO67:AO130" si="48">IF(AN67&gt;25%,0.5,0)</f>
        <v>0</v>
      </c>
      <c r="AP67" s="5">
        <f t="shared" ref="AP67:AP130" si="49">IF(AN67&gt;30%,0.5,0)</f>
        <v>0</v>
      </c>
      <c r="AQ67" s="9">
        <f t="shared" si="44"/>
        <v>8.5</v>
      </c>
      <c r="AS67" s="77"/>
      <c r="AT67" s="1"/>
    </row>
    <row r="68" spans="1:46" x14ac:dyDescent="0.35">
      <c r="A68" t="s">
        <v>65</v>
      </c>
      <c r="B68" s="1">
        <v>-3.2747466170059822E-3</v>
      </c>
      <c r="C68" s="5">
        <f t="shared" si="25"/>
        <v>0</v>
      </c>
      <c r="D68" s="1">
        <v>0.47892433611763863</v>
      </c>
      <c r="E68" s="5">
        <f t="shared" si="26"/>
        <v>0</v>
      </c>
      <c r="F68" s="5">
        <f t="shared" si="27"/>
        <v>0</v>
      </c>
      <c r="G68" s="1">
        <v>0.47612520545987275</v>
      </c>
      <c r="H68" s="5">
        <f t="shared" si="28"/>
        <v>0</v>
      </c>
      <c r="I68" s="5">
        <f t="shared" si="29"/>
        <v>0</v>
      </c>
      <c r="J68" s="1">
        <v>0.209519218537637</v>
      </c>
      <c r="K68" s="5">
        <f t="shared" si="30"/>
        <v>0</v>
      </c>
      <c r="L68" s="5">
        <f t="shared" si="31"/>
        <v>0</v>
      </c>
      <c r="M68" s="8">
        <f t="shared" si="32"/>
        <v>0</v>
      </c>
      <c r="N68" s="8">
        <f t="shared" si="33"/>
        <v>0</v>
      </c>
      <c r="O68" s="10" t="str">
        <f t="shared" si="34"/>
        <v>Nee</v>
      </c>
      <c r="P68" s="4">
        <f t="shared" si="35"/>
        <v>0</v>
      </c>
      <c r="Q68" s="1">
        <v>-4.3191624396699747E-2</v>
      </c>
      <c r="R68" s="8">
        <f t="shared" si="36"/>
        <v>1</v>
      </c>
      <c r="S68" s="1">
        <v>6.3571701586436864E-3</v>
      </c>
      <c r="T68" s="8">
        <f t="shared" si="37"/>
        <v>0</v>
      </c>
      <c r="U68" s="1">
        <v>2.7370828271278496E-2</v>
      </c>
      <c r="V68" s="4">
        <f t="shared" si="38"/>
        <v>0</v>
      </c>
      <c r="W68" s="5">
        <f t="shared" si="39"/>
        <v>0</v>
      </c>
      <c r="X68" s="5">
        <f t="shared" si="40"/>
        <v>0</v>
      </c>
      <c r="Y68" s="1">
        <v>6.5927921944165357E-2</v>
      </c>
      <c r="Z68" s="5">
        <f t="shared" si="45"/>
        <v>0</v>
      </c>
      <c r="AA68" s="5">
        <f t="shared" si="41"/>
        <v>0</v>
      </c>
      <c r="AB68" s="5">
        <f t="shared" si="46"/>
        <v>0.5</v>
      </c>
      <c r="AC68" s="5">
        <f t="shared" si="47"/>
        <v>0</v>
      </c>
      <c r="AD68" s="1">
        <v>0.75684901274166494</v>
      </c>
      <c r="AE68" s="5">
        <f t="shared" si="42"/>
        <v>0.5</v>
      </c>
      <c r="AF68" s="1">
        <v>-9.4881621483010412E-3</v>
      </c>
      <c r="AG68" s="6">
        <f t="shared" si="43"/>
        <v>1</v>
      </c>
      <c r="AH68" s="29">
        <v>2436.2058518590843</v>
      </c>
      <c r="AJ68" s="5">
        <v>0</v>
      </c>
      <c r="AL68" s="5">
        <v>0</v>
      </c>
      <c r="AM68" t="s">
        <v>331</v>
      </c>
      <c r="AN68" s="1">
        <v>0.34049999999999997</v>
      </c>
      <c r="AO68" s="5">
        <f t="shared" si="48"/>
        <v>0.5</v>
      </c>
      <c r="AP68" s="5">
        <f t="shared" si="49"/>
        <v>0.5</v>
      </c>
      <c r="AQ68" s="9">
        <f t="shared" si="44"/>
        <v>7</v>
      </c>
      <c r="AS68" s="77"/>
      <c r="AT68" s="1"/>
    </row>
    <row r="69" spans="1:46" x14ac:dyDescent="0.35">
      <c r="A69" t="s">
        <v>66</v>
      </c>
      <c r="B69" s="1">
        <v>-0.13672404747527742</v>
      </c>
      <c r="C69" s="5">
        <f t="shared" si="25"/>
        <v>0</v>
      </c>
      <c r="D69" s="1">
        <v>0.26515279001395747</v>
      </c>
      <c r="E69" s="5">
        <f t="shared" si="26"/>
        <v>0</v>
      </c>
      <c r="F69" s="5">
        <f t="shared" si="27"/>
        <v>0</v>
      </c>
      <c r="G69" s="1">
        <v>0.11011294681303888</v>
      </c>
      <c r="H69" s="5">
        <f t="shared" si="28"/>
        <v>0</v>
      </c>
      <c r="I69" s="5">
        <f t="shared" si="29"/>
        <v>0</v>
      </c>
      <c r="J69" s="1">
        <v>0.29442084358952936</v>
      </c>
      <c r="K69" s="5">
        <f t="shared" si="30"/>
        <v>0</v>
      </c>
      <c r="L69" s="5">
        <f t="shared" si="31"/>
        <v>0</v>
      </c>
      <c r="M69" s="8">
        <f t="shared" si="32"/>
        <v>0</v>
      </c>
      <c r="N69" s="8">
        <f t="shared" si="33"/>
        <v>0</v>
      </c>
      <c r="O69" s="10" t="str">
        <f t="shared" si="34"/>
        <v>Nee</v>
      </c>
      <c r="P69" s="4">
        <f t="shared" si="35"/>
        <v>0</v>
      </c>
      <c r="Q69" s="1">
        <v>-1.0245030434376847E-2</v>
      </c>
      <c r="R69" s="8">
        <f t="shared" si="36"/>
        <v>1</v>
      </c>
      <c r="S69" s="1">
        <v>2.5165701284982994E-2</v>
      </c>
      <c r="T69" s="8">
        <f t="shared" si="37"/>
        <v>0</v>
      </c>
      <c r="U69" s="1">
        <v>6.675839676898862E-2</v>
      </c>
      <c r="V69" s="4">
        <f t="shared" si="38"/>
        <v>0</v>
      </c>
      <c r="W69" s="5">
        <f t="shared" si="39"/>
        <v>0</v>
      </c>
      <c r="X69" s="5">
        <f t="shared" si="40"/>
        <v>0</v>
      </c>
      <c r="Y69" s="1">
        <v>-6.6298096435394617E-3</v>
      </c>
      <c r="Z69" s="5">
        <f t="shared" si="45"/>
        <v>0.5</v>
      </c>
      <c r="AA69" s="5">
        <f t="shared" si="41"/>
        <v>0.5</v>
      </c>
      <c r="AB69" s="5">
        <f t="shared" si="46"/>
        <v>0</v>
      </c>
      <c r="AC69" s="5">
        <f t="shared" si="47"/>
        <v>0</v>
      </c>
      <c r="AD69" s="1">
        <v>0.70365567555260788</v>
      </c>
      <c r="AE69" s="5">
        <f t="shared" si="42"/>
        <v>0</v>
      </c>
      <c r="AF69" s="1">
        <v>6.3569653834351274E-3</v>
      </c>
      <c r="AG69" s="6">
        <f t="shared" si="43"/>
        <v>0</v>
      </c>
      <c r="AH69" s="29">
        <v>1836.3442749448093</v>
      </c>
      <c r="AL69" s="5">
        <v>0</v>
      </c>
      <c r="AM69" t="s">
        <v>329</v>
      </c>
      <c r="AN69" s="1">
        <v>0.23800000000000002</v>
      </c>
      <c r="AO69" s="5">
        <f t="shared" si="48"/>
        <v>0</v>
      </c>
      <c r="AP69" s="5">
        <f t="shared" si="49"/>
        <v>0</v>
      </c>
      <c r="AQ69" s="9">
        <f t="shared" si="44"/>
        <v>9</v>
      </c>
      <c r="AS69" s="77"/>
      <c r="AT69" s="1"/>
    </row>
    <row r="70" spans="1:46" x14ac:dyDescent="0.35">
      <c r="A70" t="s">
        <v>67</v>
      </c>
      <c r="B70" s="1">
        <v>-8.4321883552588461E-2</v>
      </c>
      <c r="C70" s="5">
        <f t="shared" si="25"/>
        <v>0</v>
      </c>
      <c r="D70" s="1">
        <v>0.35028690367765541</v>
      </c>
      <c r="E70" s="5">
        <f t="shared" si="26"/>
        <v>0</v>
      </c>
      <c r="F70" s="5">
        <f t="shared" si="27"/>
        <v>0</v>
      </c>
      <c r="G70" s="1">
        <v>0.27033124436419032</v>
      </c>
      <c r="H70" s="5">
        <f t="shared" si="28"/>
        <v>0</v>
      </c>
      <c r="I70" s="5">
        <f t="shared" si="29"/>
        <v>0</v>
      </c>
      <c r="J70" s="1">
        <v>0.38527532938505532</v>
      </c>
      <c r="K70" s="5">
        <f t="shared" si="30"/>
        <v>0</v>
      </c>
      <c r="L70" s="5">
        <f t="shared" si="31"/>
        <v>0</v>
      </c>
      <c r="M70" s="8">
        <f t="shared" si="32"/>
        <v>0</v>
      </c>
      <c r="N70" s="8">
        <f t="shared" si="33"/>
        <v>0</v>
      </c>
      <c r="O70" s="10" t="str">
        <f t="shared" si="34"/>
        <v>Nee</v>
      </c>
      <c r="P70" s="4">
        <f t="shared" si="35"/>
        <v>0</v>
      </c>
      <c r="Q70" s="1">
        <v>3.6601766511115269E-2</v>
      </c>
      <c r="R70" s="8">
        <f t="shared" si="36"/>
        <v>0</v>
      </c>
      <c r="S70" s="1">
        <v>0.11823213476428784</v>
      </c>
      <c r="T70" s="8">
        <f t="shared" si="37"/>
        <v>0</v>
      </c>
      <c r="U70" s="1">
        <v>8.0240370816505951E-2</v>
      </c>
      <c r="V70" s="4">
        <f t="shared" si="38"/>
        <v>0</v>
      </c>
      <c r="W70" s="5">
        <f t="shared" si="39"/>
        <v>0</v>
      </c>
      <c r="X70" s="5">
        <f t="shared" si="40"/>
        <v>0</v>
      </c>
      <c r="Y70" s="1">
        <v>2.1908186303202608E-2</v>
      </c>
      <c r="Z70" s="5">
        <f t="shared" si="45"/>
        <v>0</v>
      </c>
      <c r="AA70" s="5">
        <f t="shared" si="41"/>
        <v>0</v>
      </c>
      <c r="AB70" s="5">
        <f t="shared" si="46"/>
        <v>0</v>
      </c>
      <c r="AC70" s="5">
        <f t="shared" si="47"/>
        <v>0</v>
      </c>
      <c r="AD70" s="1">
        <v>0.71627384554886853</v>
      </c>
      <c r="AE70" s="5">
        <f t="shared" si="42"/>
        <v>0</v>
      </c>
      <c r="AF70" s="1">
        <v>-9.7618563877030304E-3</v>
      </c>
      <c r="AG70" s="6">
        <f t="shared" si="43"/>
        <v>1</v>
      </c>
      <c r="AH70" s="29">
        <v>2290.8532616358166</v>
      </c>
      <c r="AL70" s="5">
        <v>0</v>
      </c>
      <c r="AM70" t="s">
        <v>331</v>
      </c>
      <c r="AN70" s="1">
        <v>0.23050000000000001</v>
      </c>
      <c r="AO70" s="5">
        <f t="shared" si="48"/>
        <v>0</v>
      </c>
      <c r="AP70" s="5">
        <f t="shared" si="49"/>
        <v>0</v>
      </c>
      <c r="AQ70" s="9">
        <f t="shared" si="44"/>
        <v>9</v>
      </c>
      <c r="AS70" s="77"/>
      <c r="AT70" s="1"/>
    </row>
    <row r="71" spans="1:46" x14ac:dyDescent="0.35">
      <c r="A71" t="s">
        <v>68</v>
      </c>
      <c r="B71" s="1">
        <v>4.3696472067258581E-2</v>
      </c>
      <c r="C71" s="5">
        <f t="shared" si="25"/>
        <v>0</v>
      </c>
      <c r="D71" s="1">
        <v>0.35765498546397423</v>
      </c>
      <c r="E71" s="5">
        <f t="shared" si="26"/>
        <v>0</v>
      </c>
      <c r="F71" s="5">
        <f t="shared" si="27"/>
        <v>0</v>
      </c>
      <c r="G71" s="1">
        <v>0.48060403080066005</v>
      </c>
      <c r="H71" s="5">
        <f t="shared" si="28"/>
        <v>0</v>
      </c>
      <c r="I71" s="5">
        <f t="shared" si="29"/>
        <v>0</v>
      </c>
      <c r="J71" s="1">
        <v>0.33761780435736655</v>
      </c>
      <c r="K71" s="5">
        <f t="shared" si="30"/>
        <v>0</v>
      </c>
      <c r="L71" s="5">
        <f t="shared" si="31"/>
        <v>0</v>
      </c>
      <c r="M71" s="8">
        <f t="shared" si="32"/>
        <v>0</v>
      </c>
      <c r="N71" s="8">
        <f t="shared" si="33"/>
        <v>1</v>
      </c>
      <c r="O71" s="10" t="str">
        <f t="shared" si="34"/>
        <v>Nee</v>
      </c>
      <c r="P71" s="4">
        <f t="shared" si="35"/>
        <v>0</v>
      </c>
      <c r="Q71" s="1">
        <v>7.637445948222609E-4</v>
      </c>
      <c r="R71" s="8">
        <f t="shared" si="36"/>
        <v>0</v>
      </c>
      <c r="S71" s="1">
        <v>7.6130944962974137E-2</v>
      </c>
      <c r="T71" s="8">
        <f t="shared" si="37"/>
        <v>0</v>
      </c>
      <c r="U71" s="1">
        <v>0.10787106152274692</v>
      </c>
      <c r="V71" s="4">
        <f t="shared" si="38"/>
        <v>0</v>
      </c>
      <c r="W71" s="5">
        <f t="shared" si="39"/>
        <v>0</v>
      </c>
      <c r="X71" s="5">
        <f t="shared" si="40"/>
        <v>0</v>
      </c>
      <c r="Y71" s="1">
        <v>9.8439832639270836E-2</v>
      </c>
      <c r="Z71" s="5">
        <f t="shared" si="45"/>
        <v>0</v>
      </c>
      <c r="AA71" s="5">
        <f t="shared" si="41"/>
        <v>0</v>
      </c>
      <c r="AB71" s="5">
        <f t="shared" si="46"/>
        <v>0.5</v>
      </c>
      <c r="AC71" s="5">
        <f t="shared" si="47"/>
        <v>0.5</v>
      </c>
      <c r="AD71" s="1">
        <v>0.67490374793745578</v>
      </c>
      <c r="AE71" s="5">
        <f t="shared" si="42"/>
        <v>0</v>
      </c>
      <c r="AF71" s="1">
        <v>2.8198200675728764E-2</v>
      </c>
      <c r="AG71" s="6">
        <f t="shared" si="43"/>
        <v>0</v>
      </c>
      <c r="AH71" s="29">
        <v>1653.0470059486843</v>
      </c>
      <c r="AJ71" s="5">
        <v>1</v>
      </c>
      <c r="AL71" s="5">
        <v>0</v>
      </c>
      <c r="AM71" t="s">
        <v>329</v>
      </c>
      <c r="AN71" s="1">
        <v>0.14599999999999999</v>
      </c>
      <c r="AO71" s="5">
        <f t="shared" si="48"/>
        <v>0</v>
      </c>
      <c r="AP71" s="5">
        <f t="shared" si="49"/>
        <v>0</v>
      </c>
      <c r="AQ71" s="9">
        <f t="shared" si="44"/>
        <v>8</v>
      </c>
      <c r="AS71" s="77"/>
      <c r="AT71" s="1"/>
    </row>
    <row r="72" spans="1:46" x14ac:dyDescent="0.35">
      <c r="A72" t="s">
        <v>425</v>
      </c>
      <c r="B72" s="1">
        <v>-8.2871663693581496E-2</v>
      </c>
      <c r="C72" s="5">
        <f t="shared" si="25"/>
        <v>0</v>
      </c>
      <c r="D72" s="1">
        <v>0.29171687253879036</v>
      </c>
      <c r="E72" s="5">
        <f t="shared" si="26"/>
        <v>0</v>
      </c>
      <c r="F72" s="5">
        <f t="shared" si="27"/>
        <v>0</v>
      </c>
      <c r="G72" s="1">
        <v>0.23471320386388883</v>
      </c>
      <c r="H72" s="5">
        <f t="shared" si="28"/>
        <v>0</v>
      </c>
      <c r="I72" s="5">
        <f t="shared" si="29"/>
        <v>0</v>
      </c>
      <c r="J72" s="1">
        <v>0.35343395613728329</v>
      </c>
      <c r="K72" s="5">
        <f t="shared" si="30"/>
        <v>0</v>
      </c>
      <c r="L72" s="5">
        <f t="shared" si="31"/>
        <v>0</v>
      </c>
      <c r="M72" s="8">
        <f t="shared" si="32"/>
        <v>0</v>
      </c>
      <c r="N72" s="8">
        <f t="shared" si="33"/>
        <v>0</v>
      </c>
      <c r="O72" s="10" t="str">
        <f t="shared" si="34"/>
        <v>Nee</v>
      </c>
      <c r="P72" s="4">
        <f t="shared" si="35"/>
        <v>0</v>
      </c>
      <c r="Q72" s="1">
        <v>-2.9215070562696902E-2</v>
      </c>
      <c r="R72" s="8">
        <f t="shared" si="36"/>
        <v>1</v>
      </c>
      <c r="S72" s="1">
        <v>-2.0363874332953193E-2</v>
      </c>
      <c r="T72" s="8">
        <f t="shared" si="37"/>
        <v>1</v>
      </c>
      <c r="U72" s="1">
        <v>9.0875433341186772E-3</v>
      </c>
      <c r="V72" s="4">
        <f t="shared" si="38"/>
        <v>0</v>
      </c>
      <c r="W72" s="5">
        <f t="shared" si="39"/>
        <v>0.5</v>
      </c>
      <c r="X72" s="5">
        <f t="shared" si="40"/>
        <v>0</v>
      </c>
      <c r="Y72" s="1">
        <v>1.5287267342061863E-2</v>
      </c>
      <c r="Z72" s="5">
        <f t="shared" si="45"/>
        <v>0.5</v>
      </c>
      <c r="AA72" s="5">
        <f t="shared" si="41"/>
        <v>0</v>
      </c>
      <c r="AB72" s="5">
        <f t="shared" si="46"/>
        <v>0</v>
      </c>
      <c r="AC72" s="5">
        <f t="shared" si="47"/>
        <v>0</v>
      </c>
      <c r="AD72" s="1">
        <v>0.6552825552825553</v>
      </c>
      <c r="AE72" s="5">
        <f t="shared" si="42"/>
        <v>0</v>
      </c>
      <c r="AF72" s="1">
        <v>1.3886151593685839E-2</v>
      </c>
      <c r="AG72" s="6">
        <f t="shared" si="43"/>
        <v>0</v>
      </c>
      <c r="AH72" s="29">
        <v>1972.3860004006933</v>
      </c>
      <c r="AL72" s="5">
        <v>0</v>
      </c>
      <c r="AM72" t="s">
        <v>329</v>
      </c>
      <c r="AN72" s="1">
        <v>0.32250000000000001</v>
      </c>
      <c r="AO72" s="5">
        <f t="shared" si="48"/>
        <v>0.5</v>
      </c>
      <c r="AP72" s="5">
        <f t="shared" si="49"/>
        <v>0.5</v>
      </c>
      <c r="AQ72" s="9">
        <f t="shared" si="44"/>
        <v>8</v>
      </c>
      <c r="AS72" s="77"/>
      <c r="AT72" s="1"/>
    </row>
    <row r="73" spans="1:46" x14ac:dyDescent="0.35">
      <c r="A73" t="s">
        <v>69</v>
      </c>
      <c r="B73" s="1">
        <v>-0.17347390447064504</v>
      </c>
      <c r="C73" s="5">
        <f t="shared" si="25"/>
        <v>0</v>
      </c>
      <c r="D73" s="1">
        <v>5.8106313629230209E-2</v>
      </c>
      <c r="E73" s="5">
        <f t="shared" si="26"/>
        <v>0</v>
      </c>
      <c r="F73" s="5">
        <f t="shared" si="27"/>
        <v>0</v>
      </c>
      <c r="G73" s="1">
        <v>6.1890735449948352E-2</v>
      </c>
      <c r="H73" s="5">
        <f t="shared" si="28"/>
        <v>0</v>
      </c>
      <c r="I73" s="5">
        <f t="shared" si="29"/>
        <v>0</v>
      </c>
      <c r="J73" s="1">
        <v>0.51501237099614383</v>
      </c>
      <c r="K73" s="5">
        <f t="shared" si="30"/>
        <v>0</v>
      </c>
      <c r="L73" s="5">
        <f t="shared" si="31"/>
        <v>0</v>
      </c>
      <c r="M73" s="8">
        <f t="shared" si="32"/>
        <v>0</v>
      </c>
      <c r="N73" s="8">
        <f t="shared" si="33"/>
        <v>0</v>
      </c>
      <c r="O73" s="10" t="str">
        <f t="shared" si="34"/>
        <v>Nee</v>
      </c>
      <c r="P73" s="4">
        <f t="shared" si="35"/>
        <v>0</v>
      </c>
      <c r="Q73" s="1">
        <v>-1.3050879515793456E-2</v>
      </c>
      <c r="R73" s="8">
        <f t="shared" si="36"/>
        <v>1</v>
      </c>
      <c r="S73" s="1">
        <v>7.7708933717579254E-2</v>
      </c>
      <c r="T73" s="8">
        <f t="shared" si="37"/>
        <v>0</v>
      </c>
      <c r="U73" s="1">
        <v>2.92141161321476E-2</v>
      </c>
      <c r="V73" s="4">
        <f t="shared" si="38"/>
        <v>0</v>
      </c>
      <c r="W73" s="5">
        <f t="shared" si="39"/>
        <v>0</v>
      </c>
      <c r="X73" s="5">
        <f t="shared" si="40"/>
        <v>0</v>
      </c>
      <c r="Y73" s="1">
        <v>9.7246254342548254E-3</v>
      </c>
      <c r="Z73" s="5">
        <f t="shared" si="45"/>
        <v>0.5</v>
      </c>
      <c r="AA73" s="5">
        <f t="shared" si="41"/>
        <v>0</v>
      </c>
      <c r="AB73" s="5">
        <f t="shared" si="46"/>
        <v>0</v>
      </c>
      <c r="AC73" s="5">
        <f t="shared" si="47"/>
        <v>0</v>
      </c>
      <c r="AD73" s="1">
        <v>0.65134870494815766</v>
      </c>
      <c r="AE73" s="5">
        <f t="shared" si="42"/>
        <v>0</v>
      </c>
      <c r="AF73" s="1">
        <v>2.8619237321100425E-3</v>
      </c>
      <c r="AG73" s="6">
        <f t="shared" si="43"/>
        <v>0</v>
      </c>
      <c r="AH73" s="29">
        <v>1755.3301146274559</v>
      </c>
      <c r="AJ73" s="5">
        <v>0</v>
      </c>
      <c r="AL73" s="5">
        <v>0</v>
      </c>
      <c r="AM73" t="s">
        <v>330</v>
      </c>
      <c r="AN73" s="1">
        <v>0.29499999999999998</v>
      </c>
      <c r="AO73" s="5">
        <f t="shared" si="48"/>
        <v>0.5</v>
      </c>
      <c r="AP73" s="5">
        <f t="shared" si="49"/>
        <v>0</v>
      </c>
      <c r="AQ73" s="9">
        <f t="shared" si="44"/>
        <v>9</v>
      </c>
      <c r="AS73" s="77"/>
      <c r="AT73" s="1"/>
    </row>
    <row r="74" spans="1:46" x14ac:dyDescent="0.35">
      <c r="A74" t="s">
        <v>70</v>
      </c>
      <c r="B74" s="1">
        <v>-0.1345893764864991</v>
      </c>
      <c r="C74" s="5">
        <f t="shared" si="25"/>
        <v>0</v>
      </c>
      <c r="D74" s="1">
        <v>-0.10478944177587092</v>
      </c>
      <c r="E74" s="5">
        <f t="shared" si="26"/>
        <v>0</v>
      </c>
      <c r="F74" s="5">
        <f t="shared" si="27"/>
        <v>0</v>
      </c>
      <c r="G74" s="1">
        <v>-8.3146015016555525E-2</v>
      </c>
      <c r="H74" s="5">
        <f t="shared" si="28"/>
        <v>0</v>
      </c>
      <c r="I74" s="5">
        <f t="shared" si="29"/>
        <v>0</v>
      </c>
      <c r="J74" s="1">
        <v>0.64612551352882841</v>
      </c>
      <c r="K74" s="5">
        <f t="shared" si="30"/>
        <v>0</v>
      </c>
      <c r="L74" s="5">
        <f t="shared" si="31"/>
        <v>0</v>
      </c>
      <c r="M74" s="8">
        <f t="shared" si="32"/>
        <v>0</v>
      </c>
      <c r="N74" s="8">
        <f t="shared" si="33"/>
        <v>0</v>
      </c>
      <c r="O74" s="10" t="str">
        <f t="shared" si="34"/>
        <v>Nee</v>
      </c>
      <c r="P74" s="4">
        <f t="shared" si="35"/>
        <v>0</v>
      </c>
      <c r="Q74" s="1">
        <v>-7.6171337334140832E-2</v>
      </c>
      <c r="R74" s="8">
        <f t="shared" si="36"/>
        <v>1</v>
      </c>
      <c r="S74" s="1">
        <v>5.5776275733966256E-2</v>
      </c>
      <c r="T74" s="8">
        <f t="shared" si="37"/>
        <v>0</v>
      </c>
      <c r="U74" s="1">
        <v>4.0805857389357832E-2</v>
      </c>
      <c r="V74" s="4">
        <f t="shared" si="38"/>
        <v>0</v>
      </c>
      <c r="W74" s="5">
        <f t="shared" si="39"/>
        <v>0</v>
      </c>
      <c r="X74" s="5">
        <f t="shared" si="40"/>
        <v>0</v>
      </c>
      <c r="Y74" s="1">
        <v>4.6372942218905935E-2</v>
      </c>
      <c r="Z74" s="5">
        <f t="shared" si="45"/>
        <v>0</v>
      </c>
      <c r="AA74" s="5">
        <f t="shared" si="41"/>
        <v>0</v>
      </c>
      <c r="AB74" s="5">
        <f t="shared" si="46"/>
        <v>0</v>
      </c>
      <c r="AC74" s="5">
        <f t="shared" si="47"/>
        <v>0</v>
      </c>
      <c r="AD74" s="1">
        <v>0.76010819381616379</v>
      </c>
      <c r="AE74" s="5">
        <f t="shared" si="42"/>
        <v>0.5</v>
      </c>
      <c r="AF74" s="1">
        <v>3.8588991745557989E-3</v>
      </c>
      <c r="AG74" s="6">
        <f t="shared" si="43"/>
        <v>0</v>
      </c>
      <c r="AH74" s="29">
        <v>2266.4613360343346</v>
      </c>
      <c r="AJ74" s="5">
        <v>0</v>
      </c>
      <c r="AL74" s="5">
        <v>0</v>
      </c>
      <c r="AM74" t="s">
        <v>331</v>
      </c>
      <c r="AN74" s="1">
        <v>0.3145</v>
      </c>
      <c r="AO74" s="5">
        <f t="shared" si="48"/>
        <v>0.5</v>
      </c>
      <c r="AP74" s="5">
        <f t="shared" si="49"/>
        <v>0.5</v>
      </c>
      <c r="AQ74" s="9">
        <f t="shared" si="44"/>
        <v>8.5</v>
      </c>
      <c r="AS74" s="77"/>
      <c r="AT74" s="1"/>
    </row>
    <row r="75" spans="1:46" x14ac:dyDescent="0.35">
      <c r="A75" t="s">
        <v>71</v>
      </c>
      <c r="B75" s="1">
        <v>3.0307638603270279E-2</v>
      </c>
      <c r="C75" s="5">
        <f t="shared" si="25"/>
        <v>0</v>
      </c>
      <c r="D75" s="1">
        <v>0.50924021801868435</v>
      </c>
      <c r="E75" s="5">
        <f t="shared" si="26"/>
        <v>0</v>
      </c>
      <c r="F75" s="5">
        <f t="shared" si="27"/>
        <v>0</v>
      </c>
      <c r="G75" s="1">
        <v>0.42492961397420959</v>
      </c>
      <c r="H75" s="5">
        <f t="shared" si="28"/>
        <v>0</v>
      </c>
      <c r="I75" s="5">
        <f t="shared" si="29"/>
        <v>0</v>
      </c>
      <c r="J75" s="1">
        <v>0.29732359181009049</v>
      </c>
      <c r="K75" s="5">
        <f t="shared" si="30"/>
        <v>0</v>
      </c>
      <c r="L75" s="5">
        <f t="shared" si="31"/>
        <v>0</v>
      </c>
      <c r="M75" s="8">
        <f t="shared" si="32"/>
        <v>0</v>
      </c>
      <c r="N75" s="8">
        <f t="shared" si="33"/>
        <v>0</v>
      </c>
      <c r="O75" s="10" t="str">
        <f t="shared" si="34"/>
        <v>Nee</v>
      </c>
      <c r="P75" s="4">
        <f t="shared" si="35"/>
        <v>0</v>
      </c>
      <c r="Q75" s="1">
        <v>1.7643005808411664E-2</v>
      </c>
      <c r="R75" s="8">
        <f t="shared" si="36"/>
        <v>0</v>
      </c>
      <c r="S75" s="1">
        <v>3.3940191878095896E-2</v>
      </c>
      <c r="T75" s="8">
        <f t="shared" si="37"/>
        <v>0</v>
      </c>
      <c r="U75" s="1">
        <v>7.7180964494198728E-2</v>
      </c>
      <c r="V75" s="4">
        <f t="shared" si="38"/>
        <v>0</v>
      </c>
      <c r="W75" s="5">
        <f t="shared" si="39"/>
        <v>0</v>
      </c>
      <c r="X75" s="5">
        <f t="shared" si="40"/>
        <v>0</v>
      </c>
      <c r="Y75" s="1">
        <v>4.8896945733808445E-3</v>
      </c>
      <c r="Z75" s="5">
        <f t="shared" si="45"/>
        <v>0.5</v>
      </c>
      <c r="AA75" s="5">
        <f t="shared" si="41"/>
        <v>0</v>
      </c>
      <c r="AB75" s="5">
        <f t="shared" si="46"/>
        <v>0</v>
      </c>
      <c r="AC75" s="5">
        <f t="shared" si="47"/>
        <v>0</v>
      </c>
      <c r="AD75" s="1">
        <v>0.69602499542050167</v>
      </c>
      <c r="AE75" s="5">
        <f t="shared" si="42"/>
        <v>0</v>
      </c>
      <c r="AF75" s="1">
        <v>4.6711920175023246E-4</v>
      </c>
      <c r="AG75" s="6">
        <f t="shared" si="43"/>
        <v>0</v>
      </c>
      <c r="AH75" s="29">
        <v>2455.1030269517387</v>
      </c>
      <c r="AL75" s="5">
        <v>0</v>
      </c>
      <c r="AM75" t="s">
        <v>331</v>
      </c>
      <c r="AN75" s="1">
        <v>0.28750000000000003</v>
      </c>
      <c r="AO75" s="5">
        <f t="shared" si="48"/>
        <v>0.5</v>
      </c>
      <c r="AP75" s="5">
        <f t="shared" si="49"/>
        <v>0</v>
      </c>
      <c r="AQ75" s="9">
        <f t="shared" si="44"/>
        <v>9</v>
      </c>
      <c r="AS75" s="77"/>
      <c r="AT75" s="1"/>
    </row>
    <row r="76" spans="1:46" x14ac:dyDescent="0.35">
      <c r="A76" t="s">
        <v>72</v>
      </c>
      <c r="B76" s="1">
        <v>1.2079589565406226E-3</v>
      </c>
      <c r="C76" s="5">
        <f t="shared" si="25"/>
        <v>0</v>
      </c>
      <c r="D76" s="1">
        <v>0.64443931702814949</v>
      </c>
      <c r="E76" s="5">
        <f t="shared" si="26"/>
        <v>0</v>
      </c>
      <c r="F76" s="5">
        <f t="shared" si="27"/>
        <v>0</v>
      </c>
      <c r="G76" s="1">
        <v>0.57534867938869139</v>
      </c>
      <c r="H76" s="5">
        <f t="shared" si="28"/>
        <v>0</v>
      </c>
      <c r="I76" s="5">
        <f t="shared" si="29"/>
        <v>0</v>
      </c>
      <c r="J76" s="1">
        <v>0.19609399230109645</v>
      </c>
      <c r="K76" s="5">
        <f t="shared" si="30"/>
        <v>0.5</v>
      </c>
      <c r="L76" s="5">
        <f t="shared" si="31"/>
        <v>0</v>
      </c>
      <c r="M76" s="8">
        <f t="shared" si="32"/>
        <v>0</v>
      </c>
      <c r="N76" s="8">
        <f t="shared" si="33"/>
        <v>0</v>
      </c>
      <c r="O76" s="10" t="str">
        <f t="shared" si="34"/>
        <v>Nee</v>
      </c>
      <c r="P76" s="4">
        <f t="shared" si="35"/>
        <v>0</v>
      </c>
      <c r="Q76" s="1">
        <v>2.8254529808289908E-2</v>
      </c>
      <c r="R76" s="8">
        <f t="shared" si="36"/>
        <v>0</v>
      </c>
      <c r="S76" s="1">
        <v>4.8355870834256999E-2</v>
      </c>
      <c r="T76" s="8">
        <f t="shared" si="37"/>
        <v>0</v>
      </c>
      <c r="U76" s="1">
        <v>0.10308368848231494</v>
      </c>
      <c r="V76" s="4">
        <f t="shared" si="38"/>
        <v>0</v>
      </c>
      <c r="W76" s="5">
        <f t="shared" si="39"/>
        <v>0</v>
      </c>
      <c r="X76" s="5">
        <f t="shared" si="40"/>
        <v>0</v>
      </c>
      <c r="Y76" s="1">
        <v>1.968701647710307E-2</v>
      </c>
      <c r="Z76" s="5">
        <f t="shared" si="45"/>
        <v>0.5</v>
      </c>
      <c r="AA76" s="5">
        <f t="shared" si="41"/>
        <v>0</v>
      </c>
      <c r="AB76" s="5">
        <f t="shared" si="46"/>
        <v>0</v>
      </c>
      <c r="AC76" s="5">
        <f t="shared" si="47"/>
        <v>0</v>
      </c>
      <c r="AD76" s="1">
        <v>0.68221178642199842</v>
      </c>
      <c r="AE76" s="5">
        <f t="shared" si="42"/>
        <v>0</v>
      </c>
      <c r="AF76" s="1">
        <v>1.3425513721870843E-3</v>
      </c>
      <c r="AG76" s="6">
        <f t="shared" si="43"/>
        <v>0</v>
      </c>
      <c r="AH76" s="29">
        <v>1691.8160787213947</v>
      </c>
      <c r="AL76" s="5">
        <v>0</v>
      </c>
      <c r="AM76" t="s">
        <v>330</v>
      </c>
      <c r="AN76" s="1">
        <v>0.218</v>
      </c>
      <c r="AO76" s="5">
        <f t="shared" si="48"/>
        <v>0</v>
      </c>
      <c r="AP76" s="5">
        <f t="shared" si="49"/>
        <v>0</v>
      </c>
      <c r="AQ76" s="9">
        <f t="shared" si="44"/>
        <v>9</v>
      </c>
      <c r="AS76" s="77"/>
      <c r="AT76" s="1"/>
    </row>
    <row r="77" spans="1:46" x14ac:dyDescent="0.35">
      <c r="A77" t="s">
        <v>73</v>
      </c>
      <c r="B77" s="1">
        <v>5.1366654232188483E-3</v>
      </c>
      <c r="C77" s="5">
        <f t="shared" si="25"/>
        <v>0</v>
      </c>
      <c r="D77" s="1">
        <v>-7.9226890697434119E-2</v>
      </c>
      <c r="E77" s="5">
        <f t="shared" si="26"/>
        <v>0</v>
      </c>
      <c r="F77" s="5">
        <f t="shared" si="27"/>
        <v>0</v>
      </c>
      <c r="G77" s="1">
        <v>-0.15048527740270021</v>
      </c>
      <c r="H77" s="5">
        <f t="shared" si="28"/>
        <v>0</v>
      </c>
      <c r="I77" s="5">
        <f t="shared" si="29"/>
        <v>0</v>
      </c>
      <c r="J77" s="1">
        <v>0.68399014442772876</v>
      </c>
      <c r="K77" s="5">
        <f t="shared" si="30"/>
        <v>0</v>
      </c>
      <c r="L77" s="5">
        <f t="shared" si="31"/>
        <v>0</v>
      </c>
      <c r="M77" s="8">
        <f t="shared" si="32"/>
        <v>0</v>
      </c>
      <c r="N77" s="8">
        <f t="shared" si="33"/>
        <v>1</v>
      </c>
      <c r="O77" s="10" t="str">
        <f t="shared" si="34"/>
        <v>Nee</v>
      </c>
      <c r="P77" s="4">
        <f t="shared" si="35"/>
        <v>0</v>
      </c>
      <c r="Q77" s="1">
        <v>0.31219717102258066</v>
      </c>
      <c r="R77" s="8">
        <f t="shared" si="36"/>
        <v>0</v>
      </c>
      <c r="S77" s="1">
        <v>-1.7248897972479523E-2</v>
      </c>
      <c r="T77" s="8">
        <f t="shared" si="37"/>
        <v>1</v>
      </c>
      <c r="U77" s="1">
        <v>-1.7248897972479523E-2</v>
      </c>
      <c r="V77" s="4">
        <f t="shared" si="38"/>
        <v>1</v>
      </c>
      <c r="W77" s="5">
        <f t="shared" si="39"/>
        <v>0.5</v>
      </c>
      <c r="X77" s="5">
        <f t="shared" si="40"/>
        <v>0</v>
      </c>
      <c r="Y77" s="1">
        <v>-1.6918333499710152E-2</v>
      </c>
      <c r="Z77" s="5">
        <f t="shared" si="45"/>
        <v>0.5</v>
      </c>
      <c r="AA77" s="5">
        <f t="shared" si="41"/>
        <v>0.5</v>
      </c>
      <c r="AB77" s="5">
        <f t="shared" si="46"/>
        <v>0</v>
      </c>
      <c r="AC77" s="5">
        <f t="shared" si="47"/>
        <v>0</v>
      </c>
      <c r="AD77" s="1">
        <v>0.84898939216417713</v>
      </c>
      <c r="AE77" s="5">
        <f t="shared" si="42"/>
        <v>0.5</v>
      </c>
      <c r="AF77" s="1">
        <v>3.7566283649711992E-3</v>
      </c>
      <c r="AG77" s="6">
        <f t="shared" si="43"/>
        <v>0</v>
      </c>
      <c r="AH77" s="29">
        <v>2394.8483159104317</v>
      </c>
      <c r="AL77" s="5">
        <v>0</v>
      </c>
      <c r="AM77" t="s">
        <v>331</v>
      </c>
      <c r="AN77" s="1">
        <v>0.49099999999999999</v>
      </c>
      <c r="AO77" s="5">
        <f t="shared" si="48"/>
        <v>0.5</v>
      </c>
      <c r="AP77" s="5">
        <f t="shared" si="49"/>
        <v>0.5</v>
      </c>
      <c r="AQ77" s="9">
        <f t="shared" si="44"/>
        <v>6</v>
      </c>
      <c r="AS77" s="77"/>
      <c r="AT77" s="1"/>
    </row>
    <row r="78" spans="1:46" x14ac:dyDescent="0.35">
      <c r="A78" t="s">
        <v>74</v>
      </c>
      <c r="B78" s="1">
        <v>-0.13089025107699315</v>
      </c>
      <c r="C78" s="5">
        <f t="shared" si="25"/>
        <v>0</v>
      </c>
      <c r="D78" s="1">
        <v>-0.14592071053081054</v>
      </c>
      <c r="E78" s="5">
        <f t="shared" si="26"/>
        <v>0</v>
      </c>
      <c r="F78" s="5">
        <f t="shared" si="27"/>
        <v>0</v>
      </c>
      <c r="G78" s="1">
        <v>-7.6429127208547609E-2</v>
      </c>
      <c r="H78" s="5">
        <f t="shared" si="28"/>
        <v>0</v>
      </c>
      <c r="I78" s="5">
        <f t="shared" si="29"/>
        <v>0</v>
      </c>
      <c r="J78" s="1">
        <v>0.5449521067690285</v>
      </c>
      <c r="K78" s="5">
        <f t="shared" si="30"/>
        <v>0</v>
      </c>
      <c r="L78" s="5">
        <f t="shared" si="31"/>
        <v>0</v>
      </c>
      <c r="M78" s="8">
        <f t="shared" si="32"/>
        <v>0</v>
      </c>
      <c r="N78" s="8">
        <f t="shared" si="33"/>
        <v>0</v>
      </c>
      <c r="O78" s="10" t="str">
        <f t="shared" si="34"/>
        <v>Nee</v>
      </c>
      <c r="P78" s="4">
        <f t="shared" si="35"/>
        <v>0</v>
      </c>
      <c r="Q78" s="1">
        <v>-4.7056927601627656E-2</v>
      </c>
      <c r="R78" s="8">
        <f t="shared" si="36"/>
        <v>1</v>
      </c>
      <c r="S78" s="1">
        <v>1.0082985395263422E-2</v>
      </c>
      <c r="T78" s="8">
        <f t="shared" si="37"/>
        <v>0</v>
      </c>
      <c r="U78" s="1">
        <v>5.4010969198944832E-2</v>
      </c>
      <c r="V78" s="4">
        <f t="shared" si="38"/>
        <v>0</v>
      </c>
      <c r="W78" s="5">
        <f t="shared" si="39"/>
        <v>0</v>
      </c>
      <c r="X78" s="5">
        <f t="shared" si="40"/>
        <v>0</v>
      </c>
      <c r="Y78" s="1">
        <v>1.4190689465393886E-2</v>
      </c>
      <c r="Z78" s="5">
        <f t="shared" si="45"/>
        <v>0.5</v>
      </c>
      <c r="AA78" s="5">
        <f t="shared" si="41"/>
        <v>0</v>
      </c>
      <c r="AB78" s="5">
        <f t="shared" si="46"/>
        <v>0</v>
      </c>
      <c r="AC78" s="5">
        <f t="shared" si="47"/>
        <v>0</v>
      </c>
      <c r="AD78" s="1">
        <v>0.77926859355132561</v>
      </c>
      <c r="AE78" s="5">
        <f t="shared" si="42"/>
        <v>0.5</v>
      </c>
      <c r="AF78" s="1">
        <v>3.4372516273508819E-2</v>
      </c>
      <c r="AG78" s="6">
        <f t="shared" si="43"/>
        <v>0</v>
      </c>
      <c r="AH78" s="29">
        <v>1528.7663204103042</v>
      </c>
      <c r="AJ78" s="5">
        <v>1</v>
      </c>
      <c r="AL78" s="5">
        <v>0</v>
      </c>
      <c r="AM78" t="s">
        <v>330</v>
      </c>
      <c r="AN78" s="1">
        <v>0.32399999999999995</v>
      </c>
      <c r="AO78" s="5">
        <f t="shared" si="48"/>
        <v>0.5</v>
      </c>
      <c r="AP78" s="5">
        <f t="shared" si="49"/>
        <v>0.5</v>
      </c>
      <c r="AQ78" s="9">
        <f t="shared" si="44"/>
        <v>7</v>
      </c>
      <c r="AS78" s="77"/>
      <c r="AT78" s="1"/>
    </row>
    <row r="79" spans="1:46" x14ac:dyDescent="0.35">
      <c r="A79" t="s">
        <v>75</v>
      </c>
      <c r="B79" s="1">
        <v>0.4384563169952202</v>
      </c>
      <c r="C79" s="5">
        <f t="shared" si="25"/>
        <v>0.5</v>
      </c>
      <c r="D79" s="1">
        <v>0.20317051786067822</v>
      </c>
      <c r="E79" s="5">
        <f t="shared" si="26"/>
        <v>0</v>
      </c>
      <c r="F79" s="5">
        <f t="shared" si="27"/>
        <v>0</v>
      </c>
      <c r="G79" s="1">
        <v>0.21032977911021863</v>
      </c>
      <c r="H79" s="5">
        <f t="shared" si="28"/>
        <v>0</v>
      </c>
      <c r="I79" s="5">
        <f t="shared" si="29"/>
        <v>0</v>
      </c>
      <c r="J79" s="1">
        <v>0.55486445111440597</v>
      </c>
      <c r="K79" s="5">
        <f t="shared" si="30"/>
        <v>0</v>
      </c>
      <c r="L79" s="5">
        <f t="shared" si="31"/>
        <v>0</v>
      </c>
      <c r="M79" s="8">
        <f t="shared" si="32"/>
        <v>0</v>
      </c>
      <c r="N79" s="8">
        <f t="shared" si="33"/>
        <v>0</v>
      </c>
      <c r="O79" s="10" t="str">
        <f t="shared" si="34"/>
        <v>Nee</v>
      </c>
      <c r="P79" s="4">
        <f t="shared" si="35"/>
        <v>0</v>
      </c>
      <c r="Q79" s="1">
        <v>-3.4109533468559841E-2</v>
      </c>
      <c r="R79" s="8">
        <f t="shared" si="36"/>
        <v>1</v>
      </c>
      <c r="S79" s="1">
        <v>-3.6037970218834822E-3</v>
      </c>
      <c r="T79" s="8">
        <f t="shared" si="37"/>
        <v>1</v>
      </c>
      <c r="U79" s="1">
        <v>2.3800096162004694E-2</v>
      </c>
      <c r="V79" s="4">
        <f t="shared" si="38"/>
        <v>0</v>
      </c>
      <c r="W79" s="5">
        <f t="shared" si="39"/>
        <v>0.5</v>
      </c>
      <c r="X79" s="5">
        <f t="shared" si="40"/>
        <v>0</v>
      </c>
      <c r="Y79" s="1">
        <v>4.4202703849308481E-2</v>
      </c>
      <c r="Z79" s="5">
        <f t="shared" si="45"/>
        <v>0</v>
      </c>
      <c r="AA79" s="5">
        <f t="shared" si="41"/>
        <v>0</v>
      </c>
      <c r="AB79" s="5">
        <f t="shared" si="46"/>
        <v>0</v>
      </c>
      <c r="AC79" s="5">
        <f t="shared" si="47"/>
        <v>0</v>
      </c>
      <c r="AD79" s="1">
        <v>0.68153406680431028</v>
      </c>
      <c r="AE79" s="5">
        <f t="shared" si="42"/>
        <v>0</v>
      </c>
      <c r="AF79" s="1">
        <v>2.855111788330458E-2</v>
      </c>
      <c r="AG79" s="6">
        <f t="shared" si="43"/>
        <v>0</v>
      </c>
      <c r="AH79" s="29">
        <v>1715.9954959072495</v>
      </c>
      <c r="AL79" s="5">
        <v>0</v>
      </c>
      <c r="AM79" t="s">
        <v>330</v>
      </c>
      <c r="AN79" s="1">
        <v>0.32599999999999996</v>
      </c>
      <c r="AO79" s="5">
        <f t="shared" si="48"/>
        <v>0.5</v>
      </c>
      <c r="AP79" s="5">
        <f t="shared" si="49"/>
        <v>0.5</v>
      </c>
      <c r="AQ79" s="9">
        <f t="shared" si="44"/>
        <v>8</v>
      </c>
      <c r="AS79" s="77"/>
      <c r="AT79" s="1"/>
    </row>
    <row r="80" spans="1:46" x14ac:dyDescent="0.35">
      <c r="A80" t="s">
        <v>76</v>
      </c>
      <c r="B80" s="1">
        <v>-2.1895303242794586E-3</v>
      </c>
      <c r="C80" s="5">
        <f t="shared" si="25"/>
        <v>0</v>
      </c>
      <c r="D80" s="1">
        <v>-0.36832765677323337</v>
      </c>
      <c r="E80" s="5">
        <f t="shared" si="26"/>
        <v>0</v>
      </c>
      <c r="F80" s="5">
        <f t="shared" si="27"/>
        <v>0</v>
      </c>
      <c r="G80" s="1">
        <v>-0.41738959329116465</v>
      </c>
      <c r="H80" s="5">
        <f t="shared" si="28"/>
        <v>0</v>
      </c>
      <c r="I80" s="5">
        <f t="shared" si="29"/>
        <v>0</v>
      </c>
      <c r="J80" s="1">
        <v>0.55288476654614049</v>
      </c>
      <c r="K80" s="5">
        <f t="shared" si="30"/>
        <v>0</v>
      </c>
      <c r="L80" s="5">
        <f t="shared" si="31"/>
        <v>0</v>
      </c>
      <c r="M80" s="8">
        <f t="shared" si="32"/>
        <v>0</v>
      </c>
      <c r="N80" s="8">
        <f t="shared" si="33"/>
        <v>0</v>
      </c>
      <c r="O80" s="10" t="str">
        <f t="shared" si="34"/>
        <v>Nee</v>
      </c>
      <c r="P80" s="4">
        <f t="shared" si="35"/>
        <v>0</v>
      </c>
      <c r="Q80" s="1">
        <v>3.9295808502349788E-2</v>
      </c>
      <c r="R80" s="8">
        <f t="shared" si="36"/>
        <v>0</v>
      </c>
      <c r="S80" s="1">
        <v>1.7309553014315426E-2</v>
      </c>
      <c r="T80" s="8">
        <f t="shared" si="37"/>
        <v>0</v>
      </c>
      <c r="U80" s="1">
        <v>7.5488708892641462E-2</v>
      </c>
      <c r="V80" s="4">
        <f t="shared" si="38"/>
        <v>0</v>
      </c>
      <c r="W80" s="5">
        <f t="shared" si="39"/>
        <v>0</v>
      </c>
      <c r="X80" s="5">
        <f t="shared" si="40"/>
        <v>0</v>
      </c>
      <c r="Y80" s="1">
        <v>3.7962591945962965E-2</v>
      </c>
      <c r="Z80" s="5">
        <f t="shared" si="45"/>
        <v>0</v>
      </c>
      <c r="AA80" s="5">
        <f t="shared" si="41"/>
        <v>0</v>
      </c>
      <c r="AB80" s="5">
        <f t="shared" si="46"/>
        <v>0</v>
      </c>
      <c r="AC80" s="5">
        <f t="shared" si="47"/>
        <v>0</v>
      </c>
      <c r="AD80" s="1">
        <v>0.71563296030224099</v>
      </c>
      <c r="AE80" s="5">
        <f t="shared" si="42"/>
        <v>0</v>
      </c>
      <c r="AF80" s="1">
        <v>-4.1739925298377167E-3</v>
      </c>
      <c r="AG80" s="6">
        <f t="shared" si="43"/>
        <v>1</v>
      </c>
      <c r="AH80" s="29">
        <v>1887.7308237158061</v>
      </c>
      <c r="AL80" s="5">
        <v>0</v>
      </c>
      <c r="AM80" t="s">
        <v>330</v>
      </c>
      <c r="AN80" s="1">
        <v>0.23900000000000002</v>
      </c>
      <c r="AO80" s="5">
        <f t="shared" si="48"/>
        <v>0</v>
      </c>
      <c r="AP80" s="5">
        <f t="shared" si="49"/>
        <v>0</v>
      </c>
      <c r="AQ80" s="9">
        <f t="shared" si="44"/>
        <v>9</v>
      </c>
      <c r="AS80" s="77"/>
      <c r="AT80" s="1"/>
    </row>
    <row r="81" spans="1:46" x14ac:dyDescent="0.35">
      <c r="A81" t="s">
        <v>77</v>
      </c>
      <c r="B81" s="1">
        <v>-9.8236301369863013E-2</v>
      </c>
      <c r="C81" s="5">
        <f t="shared" si="25"/>
        <v>0</v>
      </c>
      <c r="D81" s="1">
        <v>0.3836986301369863</v>
      </c>
      <c r="E81" s="5">
        <f t="shared" si="26"/>
        <v>0</v>
      </c>
      <c r="F81" s="5">
        <f t="shared" si="27"/>
        <v>0</v>
      </c>
      <c r="G81" s="1">
        <v>0.3852335616438356</v>
      </c>
      <c r="H81" s="5">
        <f t="shared" si="28"/>
        <v>0</v>
      </c>
      <c r="I81" s="5">
        <f t="shared" si="29"/>
        <v>0</v>
      </c>
      <c r="J81" s="1">
        <v>0.30543584591386191</v>
      </c>
      <c r="K81" s="5">
        <f t="shared" si="30"/>
        <v>0</v>
      </c>
      <c r="L81" s="5">
        <f t="shared" si="31"/>
        <v>0</v>
      </c>
      <c r="M81" s="8">
        <f t="shared" si="32"/>
        <v>0</v>
      </c>
      <c r="N81" s="8">
        <f t="shared" si="33"/>
        <v>0</v>
      </c>
      <c r="O81" s="10" t="str">
        <f t="shared" si="34"/>
        <v>Nee</v>
      </c>
      <c r="P81" s="4">
        <f t="shared" si="35"/>
        <v>0</v>
      </c>
      <c r="Q81" s="1">
        <v>2.1655535316737501E-2</v>
      </c>
      <c r="R81" s="8">
        <f t="shared" si="36"/>
        <v>0</v>
      </c>
      <c r="S81" s="1">
        <v>5.1195148055654657E-2</v>
      </c>
      <c r="T81" s="8">
        <f t="shared" si="37"/>
        <v>0</v>
      </c>
      <c r="U81" s="1">
        <v>4.7842465753424657E-2</v>
      </c>
      <c r="V81" s="4">
        <f t="shared" si="38"/>
        <v>0</v>
      </c>
      <c r="W81" s="5">
        <f t="shared" si="39"/>
        <v>0</v>
      </c>
      <c r="X81" s="5">
        <f t="shared" si="40"/>
        <v>0</v>
      </c>
      <c r="Y81" s="1">
        <v>1.5950342465753425E-2</v>
      </c>
      <c r="Z81" s="5">
        <f t="shared" si="45"/>
        <v>0.5</v>
      </c>
      <c r="AA81" s="5">
        <f t="shared" si="41"/>
        <v>0</v>
      </c>
      <c r="AB81" s="5">
        <f t="shared" si="46"/>
        <v>0</v>
      </c>
      <c r="AC81" s="5">
        <f t="shared" si="47"/>
        <v>0</v>
      </c>
      <c r="AD81" s="1">
        <v>0.78839041095890416</v>
      </c>
      <c r="AE81" s="5">
        <f t="shared" si="42"/>
        <v>0.5</v>
      </c>
      <c r="AF81" s="1">
        <v>1.5503398972602739E-2</v>
      </c>
      <c r="AG81" s="6">
        <f t="shared" si="43"/>
        <v>0</v>
      </c>
      <c r="AH81" s="29">
        <v>1723.2305553443357</v>
      </c>
      <c r="AL81" s="5">
        <v>0</v>
      </c>
      <c r="AM81" t="s">
        <v>329</v>
      </c>
      <c r="AN81" s="1">
        <v>0.30599999999999999</v>
      </c>
      <c r="AO81" s="5">
        <f t="shared" si="48"/>
        <v>0.5</v>
      </c>
      <c r="AP81" s="5">
        <f t="shared" si="49"/>
        <v>0.5</v>
      </c>
      <c r="AQ81" s="9">
        <f t="shared" si="44"/>
        <v>8</v>
      </c>
      <c r="AS81" s="77"/>
      <c r="AT81" s="1"/>
    </row>
    <row r="82" spans="1:46" x14ac:dyDescent="0.35">
      <c r="A82" t="s">
        <v>78</v>
      </c>
      <c r="B82" s="1">
        <v>-0.24083171484062607</v>
      </c>
      <c r="C82" s="5">
        <f t="shared" si="25"/>
        <v>0</v>
      </c>
      <c r="D82" s="1">
        <v>-7.7586097464996132E-2</v>
      </c>
      <c r="E82" s="5">
        <f t="shared" si="26"/>
        <v>0</v>
      </c>
      <c r="F82" s="5">
        <f t="shared" si="27"/>
        <v>0</v>
      </c>
      <c r="G82" s="1">
        <v>-0.12359318075072673</v>
      </c>
      <c r="H82" s="5">
        <f t="shared" si="28"/>
        <v>0</v>
      </c>
      <c r="I82" s="5">
        <f t="shared" si="29"/>
        <v>0</v>
      </c>
      <c r="J82" s="1">
        <v>0.4134824816439166</v>
      </c>
      <c r="K82" s="5">
        <f t="shared" si="30"/>
        <v>0</v>
      </c>
      <c r="L82" s="5">
        <f t="shared" si="31"/>
        <v>0</v>
      </c>
      <c r="M82" s="8">
        <f t="shared" si="32"/>
        <v>0</v>
      </c>
      <c r="N82" s="8">
        <f t="shared" si="33"/>
        <v>0</v>
      </c>
      <c r="O82" s="10" t="str">
        <f t="shared" si="34"/>
        <v>Nee</v>
      </c>
      <c r="P82" s="4">
        <f t="shared" si="35"/>
        <v>0</v>
      </c>
      <c r="Q82" s="1">
        <v>1.1006406714356117E-2</v>
      </c>
      <c r="R82" s="8">
        <f t="shared" si="36"/>
        <v>0</v>
      </c>
      <c r="S82" s="1">
        <v>8.0985004290325652E-2</v>
      </c>
      <c r="T82" s="8">
        <f t="shared" si="37"/>
        <v>0</v>
      </c>
      <c r="U82" s="1">
        <v>7.0363177069449209E-2</v>
      </c>
      <c r="V82" s="4">
        <f t="shared" si="38"/>
        <v>0</v>
      </c>
      <c r="W82" s="5">
        <f t="shared" si="39"/>
        <v>0</v>
      </c>
      <c r="X82" s="5">
        <f t="shared" si="40"/>
        <v>0</v>
      </c>
      <c r="Y82" s="1">
        <v>2.3899742310572882E-2</v>
      </c>
      <c r="Z82" s="5">
        <f t="shared" si="45"/>
        <v>0</v>
      </c>
      <c r="AA82" s="5">
        <f t="shared" si="41"/>
        <v>0</v>
      </c>
      <c r="AB82" s="5">
        <f t="shared" si="46"/>
        <v>0</v>
      </c>
      <c r="AC82" s="5">
        <f t="shared" si="47"/>
        <v>0</v>
      </c>
      <c r="AD82" s="1">
        <v>0.69046803000875889</v>
      </c>
      <c r="AE82" s="5">
        <f t="shared" si="42"/>
        <v>0</v>
      </c>
      <c r="AF82" s="1">
        <v>5.0829969407314313E-3</v>
      </c>
      <c r="AG82" s="6">
        <f t="shared" si="43"/>
        <v>0</v>
      </c>
      <c r="AH82" s="29">
        <v>1953.7582986174145</v>
      </c>
      <c r="AL82" s="5">
        <v>1</v>
      </c>
      <c r="AM82" t="s">
        <v>330</v>
      </c>
      <c r="AN82" s="1">
        <v>0.23150000000000001</v>
      </c>
      <c r="AO82" s="5">
        <f t="shared" si="48"/>
        <v>0</v>
      </c>
      <c r="AP82" s="5">
        <f t="shared" si="49"/>
        <v>0</v>
      </c>
      <c r="AQ82" s="9">
        <f t="shared" si="44"/>
        <v>9</v>
      </c>
      <c r="AS82" s="77"/>
      <c r="AT82" s="1"/>
    </row>
    <row r="83" spans="1:46" x14ac:dyDescent="0.35">
      <c r="A83" t="s">
        <v>79</v>
      </c>
      <c r="B83" s="1">
        <v>-0.18671556026009375</v>
      </c>
      <c r="C83" s="5">
        <f t="shared" si="25"/>
        <v>0</v>
      </c>
      <c r="D83" s="1">
        <v>0.33508808407681839</v>
      </c>
      <c r="E83" s="5">
        <f t="shared" si="26"/>
        <v>0</v>
      </c>
      <c r="F83" s="5">
        <f t="shared" si="27"/>
        <v>0</v>
      </c>
      <c r="G83" s="1">
        <v>0.33063662482988054</v>
      </c>
      <c r="H83" s="5">
        <f t="shared" si="28"/>
        <v>0</v>
      </c>
      <c r="I83" s="5">
        <f t="shared" si="29"/>
        <v>0</v>
      </c>
      <c r="J83" s="1">
        <v>0.40279951532286568</v>
      </c>
      <c r="K83" s="5">
        <f t="shared" si="30"/>
        <v>0</v>
      </c>
      <c r="L83" s="5">
        <f t="shared" si="31"/>
        <v>0</v>
      </c>
      <c r="M83" s="8">
        <f t="shared" si="32"/>
        <v>0</v>
      </c>
      <c r="N83" s="8">
        <f t="shared" si="33"/>
        <v>0</v>
      </c>
      <c r="O83" s="10" t="str">
        <f t="shared" si="34"/>
        <v>Nee</v>
      </c>
      <c r="P83" s="4">
        <f t="shared" si="35"/>
        <v>0</v>
      </c>
      <c r="Q83" s="1">
        <v>3.5384082193924894E-2</v>
      </c>
      <c r="R83" s="8">
        <f t="shared" si="36"/>
        <v>0</v>
      </c>
      <c r="S83" s="1">
        <v>1.5614096301465458E-2</v>
      </c>
      <c r="T83" s="8">
        <f t="shared" si="37"/>
        <v>0</v>
      </c>
      <c r="U83" s="1">
        <v>7.7451610464237111E-2</v>
      </c>
      <c r="V83" s="4">
        <f t="shared" si="38"/>
        <v>0</v>
      </c>
      <c r="W83" s="5">
        <f t="shared" si="39"/>
        <v>0</v>
      </c>
      <c r="X83" s="5">
        <f t="shared" si="40"/>
        <v>0</v>
      </c>
      <c r="Y83" s="1">
        <v>2.0537199455617723E-2</v>
      </c>
      <c r="Z83" s="5">
        <f t="shared" si="45"/>
        <v>0</v>
      </c>
      <c r="AA83" s="5">
        <f t="shared" si="41"/>
        <v>0</v>
      </c>
      <c r="AB83" s="5">
        <f t="shared" si="46"/>
        <v>0</v>
      </c>
      <c r="AC83" s="5">
        <f t="shared" si="47"/>
        <v>0</v>
      </c>
      <c r="AD83" s="1">
        <v>0.71590995009829128</v>
      </c>
      <c r="AE83" s="5">
        <f t="shared" si="42"/>
        <v>0</v>
      </c>
      <c r="AF83" s="1">
        <v>3.8803067820958716E-4</v>
      </c>
      <c r="AG83" s="6">
        <f t="shared" si="43"/>
        <v>0</v>
      </c>
      <c r="AH83" s="29">
        <v>2007.6210132761705</v>
      </c>
      <c r="AL83" s="5">
        <v>0</v>
      </c>
      <c r="AM83" t="s">
        <v>329</v>
      </c>
      <c r="AN83" s="1">
        <v>0.25850000000000001</v>
      </c>
      <c r="AO83" s="5">
        <f t="shared" si="48"/>
        <v>0.5</v>
      </c>
      <c r="AP83" s="5">
        <f t="shared" si="49"/>
        <v>0</v>
      </c>
      <c r="AQ83" s="9">
        <f t="shared" si="44"/>
        <v>9.5</v>
      </c>
      <c r="AS83" s="77"/>
      <c r="AT83" s="1"/>
    </row>
    <row r="84" spans="1:46" x14ac:dyDescent="0.35">
      <c r="A84" t="s">
        <v>80</v>
      </c>
      <c r="B84" s="1">
        <v>3.6409830364388114E-2</v>
      </c>
      <c r="C84" s="5">
        <f t="shared" si="25"/>
        <v>0</v>
      </c>
      <c r="D84" s="1">
        <v>0.37387457011476488</v>
      </c>
      <c r="E84" s="5">
        <f t="shared" si="26"/>
        <v>0</v>
      </c>
      <c r="F84" s="5">
        <f t="shared" si="27"/>
        <v>0</v>
      </c>
      <c r="G84" s="1">
        <v>0.44153000502337802</v>
      </c>
      <c r="H84" s="5">
        <f t="shared" si="28"/>
        <v>0</v>
      </c>
      <c r="I84" s="5">
        <f t="shared" si="29"/>
        <v>0</v>
      </c>
      <c r="J84" s="1">
        <v>0.50644864575130533</v>
      </c>
      <c r="K84" s="5">
        <f t="shared" si="30"/>
        <v>0</v>
      </c>
      <c r="L84" s="5">
        <f t="shared" si="31"/>
        <v>0</v>
      </c>
      <c r="M84" s="8">
        <f t="shared" si="32"/>
        <v>0</v>
      </c>
      <c r="N84" s="8">
        <f t="shared" si="33"/>
        <v>1</v>
      </c>
      <c r="O84" s="10" t="str">
        <f t="shared" si="34"/>
        <v>Nee</v>
      </c>
      <c r="P84" s="4">
        <f t="shared" si="35"/>
        <v>0</v>
      </c>
      <c r="Q84" s="1">
        <v>-4.0043870907521061E-2</v>
      </c>
      <c r="R84" s="8">
        <f t="shared" si="36"/>
        <v>1</v>
      </c>
      <c r="S84" s="1">
        <v>1.3213441404930767E-2</v>
      </c>
      <c r="T84" s="8">
        <f t="shared" si="37"/>
        <v>0</v>
      </c>
      <c r="U84" s="1">
        <v>4.3500521658487577E-2</v>
      </c>
      <c r="V84" s="4">
        <f t="shared" si="38"/>
        <v>0</v>
      </c>
      <c r="W84" s="5">
        <f t="shared" si="39"/>
        <v>0</v>
      </c>
      <c r="X84" s="5">
        <f t="shared" si="40"/>
        <v>0</v>
      </c>
      <c r="Y84" s="1">
        <v>0.10123314270257738</v>
      </c>
      <c r="Z84" s="5">
        <f t="shared" si="45"/>
        <v>0</v>
      </c>
      <c r="AA84" s="5">
        <f t="shared" si="41"/>
        <v>0</v>
      </c>
      <c r="AB84" s="5">
        <f t="shared" si="46"/>
        <v>0.5</v>
      </c>
      <c r="AC84" s="5">
        <f t="shared" si="47"/>
        <v>0.5</v>
      </c>
      <c r="AD84" s="1">
        <v>0.68276401715676804</v>
      </c>
      <c r="AE84" s="5">
        <f t="shared" si="42"/>
        <v>0</v>
      </c>
      <c r="AF84" s="1">
        <v>3.7502456142045677E-2</v>
      </c>
      <c r="AG84" s="6">
        <f t="shared" si="43"/>
        <v>0</v>
      </c>
      <c r="AH84" s="29">
        <v>1538.9860007664981</v>
      </c>
      <c r="AL84" s="5">
        <v>0</v>
      </c>
      <c r="AM84" t="s">
        <v>330</v>
      </c>
      <c r="AN84" s="1">
        <v>0.29549999999999998</v>
      </c>
      <c r="AO84" s="5">
        <f t="shared" si="48"/>
        <v>0.5</v>
      </c>
      <c r="AP84" s="5">
        <f t="shared" si="49"/>
        <v>0</v>
      </c>
      <c r="AQ84" s="9">
        <f t="shared" si="44"/>
        <v>8.5</v>
      </c>
      <c r="AS84" s="77"/>
      <c r="AT84" s="1"/>
    </row>
    <row r="85" spans="1:46" x14ac:dyDescent="0.35">
      <c r="A85" t="s">
        <v>81</v>
      </c>
      <c r="B85" s="1">
        <v>-0.15388300718416215</v>
      </c>
      <c r="C85" s="5">
        <f t="shared" si="25"/>
        <v>0</v>
      </c>
      <c r="D85" s="1">
        <v>0.26269317650114066</v>
      </c>
      <c r="E85" s="5">
        <f t="shared" si="26"/>
        <v>0</v>
      </c>
      <c r="F85" s="5">
        <f t="shared" si="27"/>
        <v>0</v>
      </c>
      <c r="G85" s="1">
        <v>0.22244118233085655</v>
      </c>
      <c r="H85" s="5">
        <f t="shared" si="28"/>
        <v>0</v>
      </c>
      <c r="I85" s="5">
        <f t="shared" si="29"/>
        <v>0</v>
      </c>
      <c r="J85" s="1">
        <v>0.33168976934951072</v>
      </c>
      <c r="K85" s="5">
        <f t="shared" si="30"/>
        <v>0</v>
      </c>
      <c r="L85" s="5">
        <f t="shared" si="31"/>
        <v>0</v>
      </c>
      <c r="M85" s="8">
        <f t="shared" si="32"/>
        <v>0</v>
      </c>
      <c r="N85" s="8">
        <f t="shared" si="33"/>
        <v>0</v>
      </c>
      <c r="O85" s="10" t="str">
        <f t="shared" si="34"/>
        <v>Nee</v>
      </c>
      <c r="P85" s="4">
        <f t="shared" si="35"/>
        <v>0</v>
      </c>
      <c r="Q85" s="1">
        <v>2.1327440316263217E-2</v>
      </c>
      <c r="R85" s="8">
        <f t="shared" si="36"/>
        <v>0</v>
      </c>
      <c r="S85" s="1">
        <v>3.8573070877225911E-2</v>
      </c>
      <c r="T85" s="8">
        <f t="shared" si="37"/>
        <v>0</v>
      </c>
      <c r="U85" s="1">
        <v>3.8414782941588663E-2</v>
      </c>
      <c r="V85" s="4">
        <f t="shared" si="38"/>
        <v>0</v>
      </c>
      <c r="W85" s="5">
        <f t="shared" si="39"/>
        <v>0</v>
      </c>
      <c r="X85" s="5">
        <f t="shared" si="40"/>
        <v>0</v>
      </c>
      <c r="Y85" s="1">
        <v>2.1157346359897643E-2</v>
      </c>
      <c r="Z85" s="5">
        <f t="shared" si="45"/>
        <v>0</v>
      </c>
      <c r="AA85" s="5">
        <f t="shared" si="41"/>
        <v>0</v>
      </c>
      <c r="AB85" s="5">
        <f t="shared" si="46"/>
        <v>0</v>
      </c>
      <c r="AC85" s="5">
        <f t="shared" si="47"/>
        <v>0</v>
      </c>
      <c r="AD85" s="1">
        <v>0.71657148230152889</v>
      </c>
      <c r="AE85" s="5">
        <f t="shared" si="42"/>
        <v>0</v>
      </c>
      <c r="AF85" s="1">
        <v>1.5420652955043577E-2</v>
      </c>
      <c r="AG85" s="6">
        <f t="shared" si="43"/>
        <v>0</v>
      </c>
      <c r="AH85" s="29">
        <v>2027.1487083117847</v>
      </c>
      <c r="AJ85" s="5">
        <v>1</v>
      </c>
      <c r="AL85" s="5">
        <v>0</v>
      </c>
      <c r="AM85" t="s">
        <v>331</v>
      </c>
      <c r="AN85" s="1">
        <v>0.30549999999999999</v>
      </c>
      <c r="AO85" s="5">
        <f t="shared" si="48"/>
        <v>0.5</v>
      </c>
      <c r="AP85" s="5">
        <f t="shared" si="49"/>
        <v>0.5</v>
      </c>
      <c r="AQ85" s="9">
        <f t="shared" si="44"/>
        <v>8</v>
      </c>
      <c r="AT85" s="1"/>
    </row>
    <row r="86" spans="1:46" x14ac:dyDescent="0.35">
      <c r="A86" t="s">
        <v>82</v>
      </c>
      <c r="B86" s="1">
        <v>-6.591107236268527E-3</v>
      </c>
      <c r="C86" s="5">
        <f t="shared" si="25"/>
        <v>0</v>
      </c>
      <c r="D86" s="1">
        <v>1.2238535309503051</v>
      </c>
      <c r="E86" s="5">
        <f t="shared" si="26"/>
        <v>0.5</v>
      </c>
      <c r="F86" s="5">
        <f t="shared" si="27"/>
        <v>0</v>
      </c>
      <c r="G86" s="1">
        <v>1.0657680906713165</v>
      </c>
      <c r="H86" s="5">
        <f t="shared" si="28"/>
        <v>0.5</v>
      </c>
      <c r="I86" s="5">
        <f t="shared" si="29"/>
        <v>0</v>
      </c>
      <c r="J86" s="1">
        <v>0.16817090227746551</v>
      </c>
      <c r="K86" s="5">
        <f t="shared" si="30"/>
        <v>0.5</v>
      </c>
      <c r="L86" s="5">
        <f t="shared" si="31"/>
        <v>0</v>
      </c>
      <c r="M86" s="8">
        <f t="shared" si="32"/>
        <v>0</v>
      </c>
      <c r="N86" s="8">
        <f t="shared" si="33"/>
        <v>1</v>
      </c>
      <c r="O86" s="10" t="str">
        <f t="shared" si="34"/>
        <v>Nee</v>
      </c>
      <c r="P86" s="4">
        <f t="shared" si="35"/>
        <v>0</v>
      </c>
      <c r="Q86" s="1">
        <v>-0.11146496815286625</v>
      </c>
      <c r="R86" s="8">
        <f t="shared" si="36"/>
        <v>1</v>
      </c>
      <c r="S86" s="1">
        <v>-5.8677931421405233E-2</v>
      </c>
      <c r="T86" s="8">
        <f t="shared" si="37"/>
        <v>1</v>
      </c>
      <c r="U86" s="1">
        <v>9.5553618134263298E-3</v>
      </c>
      <c r="V86" s="4">
        <f t="shared" si="38"/>
        <v>0</v>
      </c>
      <c r="W86" s="5">
        <f t="shared" si="39"/>
        <v>0.5</v>
      </c>
      <c r="X86" s="5">
        <f t="shared" si="40"/>
        <v>0</v>
      </c>
      <c r="Y86" s="1">
        <v>0.11245858761987794</v>
      </c>
      <c r="Z86" s="5">
        <f t="shared" si="45"/>
        <v>0</v>
      </c>
      <c r="AA86" s="5">
        <f t="shared" si="41"/>
        <v>0</v>
      </c>
      <c r="AB86" s="5">
        <f t="shared" si="46"/>
        <v>0.5</v>
      </c>
      <c r="AC86" s="5">
        <f t="shared" si="47"/>
        <v>0.5</v>
      </c>
      <c r="AD86" s="1">
        <v>0.60359197907585005</v>
      </c>
      <c r="AE86" s="5">
        <f t="shared" si="42"/>
        <v>0</v>
      </c>
      <c r="AF86" s="1">
        <v>2.266209241499564E-2</v>
      </c>
      <c r="AG86" s="6">
        <f t="shared" si="43"/>
        <v>0</v>
      </c>
      <c r="AH86" s="29">
        <v>1621.6810046662538</v>
      </c>
      <c r="AL86" s="5">
        <v>0</v>
      </c>
      <c r="AM86" t="s">
        <v>330</v>
      </c>
      <c r="AN86" s="1">
        <v>0.27100000000000002</v>
      </c>
      <c r="AO86" s="5">
        <f t="shared" si="48"/>
        <v>0.5</v>
      </c>
      <c r="AP86" s="5">
        <f t="shared" si="49"/>
        <v>0</v>
      </c>
      <c r="AQ86" s="9">
        <f t="shared" si="44"/>
        <v>6.5</v>
      </c>
      <c r="AT86" s="1"/>
    </row>
    <row r="87" spans="1:46" x14ac:dyDescent="0.35">
      <c r="A87" t="s">
        <v>395</v>
      </c>
      <c r="B87" s="1">
        <v>-1.2065890252859091E-3</v>
      </c>
      <c r="C87" s="5">
        <f t="shared" si="25"/>
        <v>0</v>
      </c>
      <c r="D87" s="1">
        <v>0.27744727730563423</v>
      </c>
      <c r="E87" s="5">
        <f t="shared" si="26"/>
        <v>0</v>
      </c>
      <c r="F87" s="5">
        <f t="shared" si="27"/>
        <v>0</v>
      </c>
      <c r="G87" s="1">
        <v>0.27194444444444443</v>
      </c>
      <c r="H87" s="5">
        <f t="shared" si="28"/>
        <v>0</v>
      </c>
      <c r="I87" s="5">
        <f t="shared" si="29"/>
        <v>0</v>
      </c>
      <c r="J87" s="1">
        <v>0.18271448420402606</v>
      </c>
      <c r="K87" s="5">
        <f t="shared" si="30"/>
        <v>0.5</v>
      </c>
      <c r="L87" s="5">
        <f t="shared" si="31"/>
        <v>0</v>
      </c>
      <c r="M87" s="8">
        <f t="shared" si="32"/>
        <v>0</v>
      </c>
      <c r="N87" s="8">
        <f t="shared" si="33"/>
        <v>0</v>
      </c>
      <c r="O87" s="10" t="str">
        <f t="shared" si="34"/>
        <v>Nee</v>
      </c>
      <c r="P87" s="4">
        <f t="shared" si="35"/>
        <v>0</v>
      </c>
      <c r="Q87" s="1">
        <v>-4.0000000000000001E-3</v>
      </c>
      <c r="R87" s="8">
        <f t="shared" si="36"/>
        <v>1</v>
      </c>
      <c r="S87" s="1">
        <v>1.7887472478676756E-2</v>
      </c>
      <c r="T87" s="8">
        <f t="shared" si="37"/>
        <v>0</v>
      </c>
      <c r="U87" s="1">
        <v>4.8814395131675584E-3</v>
      </c>
      <c r="V87" s="4">
        <f t="shared" si="38"/>
        <v>0</v>
      </c>
      <c r="W87" s="5">
        <f t="shared" si="39"/>
        <v>0</v>
      </c>
      <c r="X87" s="5">
        <f t="shared" si="40"/>
        <v>0</v>
      </c>
      <c r="Y87" s="1">
        <v>3.0278171230720807E-2</v>
      </c>
      <c r="Z87" s="5">
        <f t="shared" si="45"/>
        <v>0</v>
      </c>
      <c r="AA87" s="5">
        <f t="shared" si="41"/>
        <v>0</v>
      </c>
      <c r="AB87" s="5">
        <f t="shared" si="46"/>
        <v>0</v>
      </c>
      <c r="AC87" s="5">
        <f t="shared" si="47"/>
        <v>0</v>
      </c>
      <c r="AD87" s="1">
        <v>0.76537614101353479</v>
      </c>
      <c r="AE87" s="5">
        <f t="shared" si="42"/>
        <v>0.5</v>
      </c>
      <c r="AF87" s="1">
        <v>-2.2827260387157697E-2</v>
      </c>
      <c r="AG87" s="6">
        <f t="shared" si="43"/>
        <v>1</v>
      </c>
      <c r="AH87" s="29">
        <v>3555.0009342455623</v>
      </c>
      <c r="AJ87" s="5">
        <v>0</v>
      </c>
      <c r="AL87" s="5">
        <v>1</v>
      </c>
      <c r="AM87" t="s">
        <v>331</v>
      </c>
      <c r="AN87" s="1">
        <v>0.51249999999999996</v>
      </c>
      <c r="AO87" s="5">
        <f t="shared" si="48"/>
        <v>0.5</v>
      </c>
      <c r="AP87" s="5">
        <f t="shared" si="49"/>
        <v>0.5</v>
      </c>
      <c r="AQ87" s="9">
        <f t="shared" si="44"/>
        <v>6</v>
      </c>
      <c r="AT87" s="1"/>
    </row>
    <row r="88" spans="1:46" x14ac:dyDescent="0.35">
      <c r="A88" t="s">
        <v>83</v>
      </c>
      <c r="B88" s="1">
        <v>-3.7059192576489298E-3</v>
      </c>
      <c r="C88" s="5">
        <f t="shared" si="25"/>
        <v>0</v>
      </c>
      <c r="D88" s="1">
        <v>-0.44135455725937056</v>
      </c>
      <c r="E88" s="5">
        <f t="shared" si="26"/>
        <v>0</v>
      </c>
      <c r="F88" s="5">
        <f t="shared" si="27"/>
        <v>0</v>
      </c>
      <c r="G88" s="1">
        <v>-0.42683085542537824</v>
      </c>
      <c r="H88" s="5">
        <f t="shared" si="28"/>
        <v>0</v>
      </c>
      <c r="I88" s="5">
        <f t="shared" si="29"/>
        <v>0</v>
      </c>
      <c r="J88" s="1">
        <v>0.61561232321017434</v>
      </c>
      <c r="K88" s="5">
        <f t="shared" si="30"/>
        <v>0</v>
      </c>
      <c r="L88" s="5">
        <f t="shared" si="31"/>
        <v>0</v>
      </c>
      <c r="M88" s="8">
        <f t="shared" si="32"/>
        <v>0</v>
      </c>
      <c r="N88" s="8">
        <f t="shared" si="33"/>
        <v>0</v>
      </c>
      <c r="O88" s="10" t="str">
        <f t="shared" si="34"/>
        <v>Nee</v>
      </c>
      <c r="P88" s="4">
        <f t="shared" si="35"/>
        <v>0</v>
      </c>
      <c r="Q88" s="1">
        <v>3.8638043013261777E-2</v>
      </c>
      <c r="R88" s="8">
        <f t="shared" si="36"/>
        <v>0</v>
      </c>
      <c r="S88" s="1">
        <v>6.5176874044805599E-2</v>
      </c>
      <c r="T88" s="8">
        <f t="shared" si="37"/>
        <v>0</v>
      </c>
      <c r="U88" s="1">
        <v>0.13468244357227271</v>
      </c>
      <c r="V88" s="4">
        <f t="shared" si="38"/>
        <v>0</v>
      </c>
      <c r="W88" s="5">
        <f t="shared" si="39"/>
        <v>0</v>
      </c>
      <c r="X88" s="5">
        <f t="shared" si="40"/>
        <v>0</v>
      </c>
      <c r="Y88" s="1">
        <v>2.8246691664599716E-2</v>
      </c>
      <c r="Z88" s="5">
        <f t="shared" si="45"/>
        <v>0</v>
      </c>
      <c r="AA88" s="5">
        <f t="shared" si="41"/>
        <v>0</v>
      </c>
      <c r="AB88" s="5">
        <f t="shared" si="46"/>
        <v>0</v>
      </c>
      <c r="AC88" s="5">
        <f t="shared" si="47"/>
        <v>0</v>
      </c>
      <c r="AD88" s="1">
        <v>0.57641634689738686</v>
      </c>
      <c r="AE88" s="5">
        <f t="shared" si="42"/>
        <v>0</v>
      </c>
      <c r="AF88" s="1">
        <v>3.4307744495834486E-2</v>
      </c>
      <c r="AG88" s="6">
        <f t="shared" si="43"/>
        <v>0</v>
      </c>
      <c r="AH88" s="29">
        <v>1773.1752031256785</v>
      </c>
      <c r="AL88" s="5">
        <v>0</v>
      </c>
      <c r="AM88" t="s">
        <v>330</v>
      </c>
      <c r="AN88" s="1">
        <v>0.13450000000000001</v>
      </c>
      <c r="AO88" s="5">
        <f t="shared" si="48"/>
        <v>0</v>
      </c>
      <c r="AP88" s="5">
        <f t="shared" si="49"/>
        <v>0</v>
      </c>
      <c r="AQ88" s="9">
        <f t="shared" si="44"/>
        <v>10</v>
      </c>
      <c r="AT88" s="1"/>
    </row>
    <row r="89" spans="1:46" x14ac:dyDescent="0.35">
      <c r="A89" t="s">
        <v>84</v>
      </c>
      <c r="B89" s="1">
        <v>-4.0678789350657232E-3</v>
      </c>
      <c r="C89" s="5">
        <f t="shared" si="25"/>
        <v>0</v>
      </c>
      <c r="D89" s="1">
        <v>1.0234661971403418</v>
      </c>
      <c r="E89" s="5">
        <f t="shared" si="26"/>
        <v>0.5</v>
      </c>
      <c r="F89" s="5">
        <f t="shared" si="27"/>
        <v>0</v>
      </c>
      <c r="G89" s="1">
        <v>1.0418077775416654</v>
      </c>
      <c r="H89" s="5">
        <f t="shared" si="28"/>
        <v>0.5</v>
      </c>
      <c r="I89" s="5">
        <f t="shared" si="29"/>
        <v>0</v>
      </c>
      <c r="J89" s="1">
        <v>0.17089480038014676</v>
      </c>
      <c r="K89" s="5">
        <f t="shared" si="30"/>
        <v>0.5</v>
      </c>
      <c r="L89" s="5">
        <f t="shared" si="31"/>
        <v>0</v>
      </c>
      <c r="M89" s="8">
        <f t="shared" si="32"/>
        <v>0</v>
      </c>
      <c r="N89" s="8">
        <f t="shared" si="33"/>
        <v>0</v>
      </c>
      <c r="O89" s="10" t="str">
        <f t="shared" si="34"/>
        <v>Nee</v>
      </c>
      <c r="P89" s="4">
        <f t="shared" si="35"/>
        <v>0</v>
      </c>
      <c r="Q89" s="1">
        <v>4.5545434347922685E-3</v>
      </c>
      <c r="R89" s="8">
        <f t="shared" si="36"/>
        <v>0</v>
      </c>
      <c r="S89" s="1">
        <v>-2.1505376344086023E-2</v>
      </c>
      <c r="T89" s="8">
        <f t="shared" si="37"/>
        <v>1</v>
      </c>
      <c r="U89" s="1">
        <v>2.5469779302389119E-2</v>
      </c>
      <c r="V89" s="4">
        <f t="shared" si="38"/>
        <v>0</v>
      </c>
      <c r="W89" s="5">
        <f t="shared" si="39"/>
        <v>0</v>
      </c>
      <c r="X89" s="5">
        <f t="shared" si="40"/>
        <v>0</v>
      </c>
      <c r="Y89" s="1">
        <v>4.7160074071825382E-2</v>
      </c>
      <c r="Z89" s="5">
        <f t="shared" si="45"/>
        <v>0</v>
      </c>
      <c r="AA89" s="5">
        <f t="shared" si="41"/>
        <v>0</v>
      </c>
      <c r="AB89" s="5">
        <f t="shared" si="46"/>
        <v>0</v>
      </c>
      <c r="AC89" s="5">
        <f t="shared" si="47"/>
        <v>0</v>
      </c>
      <c r="AD89" s="1">
        <v>0.66139461461400684</v>
      </c>
      <c r="AE89" s="5">
        <f t="shared" si="42"/>
        <v>0</v>
      </c>
      <c r="AF89" s="1">
        <v>1.3120161804438238E-2</v>
      </c>
      <c r="AG89" s="6">
        <f t="shared" si="43"/>
        <v>0</v>
      </c>
      <c r="AH89" s="29">
        <v>1598.3938430751377</v>
      </c>
      <c r="AL89" s="5">
        <v>0</v>
      </c>
      <c r="AM89" t="s">
        <v>330</v>
      </c>
      <c r="AN89" s="1">
        <v>0.29649999999999999</v>
      </c>
      <c r="AO89" s="5">
        <f t="shared" si="48"/>
        <v>0.5</v>
      </c>
      <c r="AP89" s="5">
        <f t="shared" si="49"/>
        <v>0</v>
      </c>
      <c r="AQ89" s="9">
        <f t="shared" si="44"/>
        <v>8</v>
      </c>
      <c r="AT89" s="1"/>
    </row>
    <row r="90" spans="1:46" x14ac:dyDescent="0.35">
      <c r="A90" t="s">
        <v>85</v>
      </c>
      <c r="B90" s="1">
        <v>-5.8661128181717599E-2</v>
      </c>
      <c r="C90" s="5">
        <f t="shared" si="25"/>
        <v>0</v>
      </c>
      <c r="D90" s="1">
        <v>0.31231862783106112</v>
      </c>
      <c r="E90" s="5">
        <f t="shared" si="26"/>
        <v>0</v>
      </c>
      <c r="F90" s="5">
        <f t="shared" si="27"/>
        <v>0</v>
      </c>
      <c r="G90" s="1">
        <v>0.28696401175417979</v>
      </c>
      <c r="H90" s="5">
        <f t="shared" si="28"/>
        <v>0</v>
      </c>
      <c r="I90" s="5">
        <f t="shared" si="29"/>
        <v>0</v>
      </c>
      <c r="J90" s="1">
        <v>0.4383683509654509</v>
      </c>
      <c r="K90" s="5">
        <f t="shared" si="30"/>
        <v>0</v>
      </c>
      <c r="L90" s="5">
        <f t="shared" si="31"/>
        <v>0</v>
      </c>
      <c r="M90" s="8">
        <f t="shared" si="32"/>
        <v>0</v>
      </c>
      <c r="N90" s="8">
        <f t="shared" si="33"/>
        <v>0</v>
      </c>
      <c r="O90" s="10" t="str">
        <f t="shared" si="34"/>
        <v>Nee</v>
      </c>
      <c r="P90" s="4">
        <f t="shared" si="35"/>
        <v>0</v>
      </c>
      <c r="Q90" s="1">
        <v>3.1553739416859114E-2</v>
      </c>
      <c r="R90" s="8">
        <f t="shared" si="36"/>
        <v>0</v>
      </c>
      <c r="S90" s="1">
        <v>3.908797900834296E-2</v>
      </c>
      <c r="T90" s="8">
        <f t="shared" si="37"/>
        <v>0</v>
      </c>
      <c r="U90" s="1">
        <v>4.7696252200859525E-2</v>
      </c>
      <c r="V90" s="4">
        <f t="shared" si="38"/>
        <v>0</v>
      </c>
      <c r="W90" s="5">
        <f t="shared" si="39"/>
        <v>0</v>
      </c>
      <c r="X90" s="5">
        <f t="shared" si="40"/>
        <v>0</v>
      </c>
      <c r="Y90" s="1">
        <v>3.1653173288774553E-2</v>
      </c>
      <c r="Z90" s="5">
        <f t="shared" si="45"/>
        <v>0</v>
      </c>
      <c r="AA90" s="5">
        <f t="shared" si="41"/>
        <v>0</v>
      </c>
      <c r="AB90" s="5">
        <f t="shared" si="46"/>
        <v>0</v>
      </c>
      <c r="AC90" s="5">
        <f t="shared" si="47"/>
        <v>0</v>
      </c>
      <c r="AD90" s="1">
        <v>0.68651832517748446</v>
      </c>
      <c r="AE90" s="5">
        <f t="shared" si="42"/>
        <v>0</v>
      </c>
      <c r="AF90" s="1">
        <v>-4.9001265238311385E-3</v>
      </c>
      <c r="AG90" s="6">
        <f t="shared" si="43"/>
        <v>1</v>
      </c>
      <c r="AH90" s="29">
        <v>2624.0790624816918</v>
      </c>
      <c r="AL90" s="5">
        <v>0</v>
      </c>
      <c r="AM90" t="s">
        <v>331</v>
      </c>
      <c r="AN90" s="1">
        <v>0.193</v>
      </c>
      <c r="AO90" s="5">
        <f t="shared" si="48"/>
        <v>0</v>
      </c>
      <c r="AP90" s="5">
        <f t="shared" si="49"/>
        <v>0</v>
      </c>
      <c r="AQ90" s="9">
        <f t="shared" si="44"/>
        <v>9</v>
      </c>
      <c r="AT90" s="1"/>
    </row>
    <row r="91" spans="1:46" x14ac:dyDescent="0.35">
      <c r="A91" t="s">
        <v>86</v>
      </c>
      <c r="B91" s="1">
        <v>4.675179589768904E-2</v>
      </c>
      <c r="C91" s="5">
        <f t="shared" si="25"/>
        <v>0</v>
      </c>
      <c r="D91" s="1">
        <v>2.0537535235967318E-2</v>
      </c>
      <c r="E91" s="5">
        <f t="shared" si="26"/>
        <v>0</v>
      </c>
      <c r="F91" s="5">
        <f t="shared" si="27"/>
        <v>0</v>
      </c>
      <c r="G91" s="1">
        <v>-1.7739442200023384E-2</v>
      </c>
      <c r="H91" s="5">
        <f t="shared" si="28"/>
        <v>0</v>
      </c>
      <c r="I91" s="5">
        <f t="shared" si="29"/>
        <v>0</v>
      </c>
      <c r="J91" s="1">
        <v>0.63244480526802427</v>
      </c>
      <c r="K91" s="5">
        <f t="shared" si="30"/>
        <v>0</v>
      </c>
      <c r="L91" s="5">
        <f t="shared" si="31"/>
        <v>0</v>
      </c>
      <c r="M91" s="8">
        <f t="shared" si="32"/>
        <v>0</v>
      </c>
      <c r="N91" s="8">
        <f t="shared" si="33"/>
        <v>0</v>
      </c>
      <c r="O91" s="10" t="str">
        <f t="shared" si="34"/>
        <v>Nee</v>
      </c>
      <c r="P91" s="4">
        <f t="shared" si="35"/>
        <v>0</v>
      </c>
      <c r="Q91" s="1">
        <v>3.0838391435918069E-2</v>
      </c>
      <c r="R91" s="8">
        <f t="shared" si="36"/>
        <v>0</v>
      </c>
      <c r="S91" s="1">
        <v>2.638370646766169E-2</v>
      </c>
      <c r="T91" s="8">
        <f t="shared" si="37"/>
        <v>0</v>
      </c>
      <c r="U91" s="1">
        <v>9.9063405255842354E-2</v>
      </c>
      <c r="V91" s="4">
        <f t="shared" si="38"/>
        <v>0</v>
      </c>
      <c r="W91" s="5">
        <f t="shared" si="39"/>
        <v>0</v>
      </c>
      <c r="X91" s="5">
        <f t="shared" si="40"/>
        <v>0</v>
      </c>
      <c r="Y91" s="1">
        <v>-5.066185162572583E-3</v>
      </c>
      <c r="Z91" s="5">
        <f t="shared" si="45"/>
        <v>0.5</v>
      </c>
      <c r="AA91" s="5">
        <f t="shared" si="41"/>
        <v>0.5</v>
      </c>
      <c r="AB91" s="5">
        <f t="shared" si="46"/>
        <v>0</v>
      </c>
      <c r="AC91" s="5">
        <f t="shared" si="47"/>
        <v>0</v>
      </c>
      <c r="AD91" s="1">
        <v>0.69539236954573203</v>
      </c>
      <c r="AE91" s="5">
        <f t="shared" si="42"/>
        <v>0</v>
      </c>
      <c r="AF91" s="1">
        <v>1.6336222574401475E-2</v>
      </c>
      <c r="AG91" s="6">
        <f t="shared" si="43"/>
        <v>0</v>
      </c>
      <c r="AH91" s="29">
        <v>1761.149677370694</v>
      </c>
      <c r="AL91" s="5">
        <v>0</v>
      </c>
      <c r="AM91" t="s">
        <v>330</v>
      </c>
      <c r="AN91" s="1">
        <v>0.23550000000000001</v>
      </c>
      <c r="AO91" s="5">
        <f t="shared" si="48"/>
        <v>0</v>
      </c>
      <c r="AP91" s="5">
        <f t="shared" si="49"/>
        <v>0</v>
      </c>
      <c r="AQ91" s="9">
        <f t="shared" si="44"/>
        <v>9</v>
      </c>
      <c r="AT91" s="1"/>
    </row>
    <row r="92" spans="1:46" x14ac:dyDescent="0.35">
      <c r="A92" t="s">
        <v>87</v>
      </c>
      <c r="B92" s="1">
        <v>-8.7402292295580913E-4</v>
      </c>
      <c r="C92" s="5">
        <f t="shared" si="25"/>
        <v>0</v>
      </c>
      <c r="D92" s="1">
        <v>0.87736197979622665</v>
      </c>
      <c r="E92" s="5">
        <f t="shared" si="26"/>
        <v>0</v>
      </c>
      <c r="F92" s="5">
        <f t="shared" si="27"/>
        <v>0</v>
      </c>
      <c r="G92" s="1">
        <v>0.85302876837152797</v>
      </c>
      <c r="H92" s="5">
        <f t="shared" si="28"/>
        <v>0</v>
      </c>
      <c r="I92" s="5">
        <f t="shared" si="29"/>
        <v>0</v>
      </c>
      <c r="J92" s="1">
        <v>0.16487850943551047</v>
      </c>
      <c r="K92" s="5">
        <f t="shared" si="30"/>
        <v>0.5</v>
      </c>
      <c r="L92" s="5">
        <f t="shared" si="31"/>
        <v>0</v>
      </c>
      <c r="M92" s="8">
        <f t="shared" si="32"/>
        <v>0</v>
      </c>
      <c r="N92" s="8">
        <f t="shared" si="33"/>
        <v>0</v>
      </c>
      <c r="O92" s="10" t="str">
        <f t="shared" si="34"/>
        <v>Nee</v>
      </c>
      <c r="P92" s="4">
        <f t="shared" si="35"/>
        <v>0</v>
      </c>
      <c r="Q92" s="1">
        <v>2.1941143383212656E-2</v>
      </c>
      <c r="R92" s="8">
        <f t="shared" si="36"/>
        <v>0</v>
      </c>
      <c r="S92" s="1">
        <v>5.1804039085781739E-2</v>
      </c>
      <c r="T92" s="8">
        <f t="shared" si="37"/>
        <v>0</v>
      </c>
      <c r="U92" s="1">
        <v>0.10430626755019433</v>
      </c>
      <c r="V92" s="4">
        <f t="shared" si="38"/>
        <v>0</v>
      </c>
      <c r="W92" s="5">
        <f t="shared" si="39"/>
        <v>0</v>
      </c>
      <c r="X92" s="5">
        <f t="shared" si="40"/>
        <v>0</v>
      </c>
      <c r="Y92" s="1">
        <v>2.5359062253987343E-2</v>
      </c>
      <c r="Z92" s="5">
        <f t="shared" si="45"/>
        <v>0</v>
      </c>
      <c r="AA92" s="5">
        <f t="shared" si="41"/>
        <v>0</v>
      </c>
      <c r="AB92" s="5">
        <f t="shared" si="46"/>
        <v>0</v>
      </c>
      <c r="AC92" s="5">
        <f t="shared" si="47"/>
        <v>0</v>
      </c>
      <c r="AD92" s="1">
        <v>0.73140635040674096</v>
      </c>
      <c r="AE92" s="5">
        <f t="shared" si="42"/>
        <v>0.5</v>
      </c>
      <c r="AF92" s="1">
        <v>-1.5675398630904044E-2</v>
      </c>
      <c r="AG92" s="6">
        <f t="shared" si="43"/>
        <v>1</v>
      </c>
      <c r="AH92" s="29">
        <v>2230.3852776329122</v>
      </c>
      <c r="AL92" s="5">
        <v>0</v>
      </c>
      <c r="AM92" t="s">
        <v>331</v>
      </c>
      <c r="AN92" s="1">
        <v>0.21299999999999999</v>
      </c>
      <c r="AO92" s="5">
        <f t="shared" si="48"/>
        <v>0</v>
      </c>
      <c r="AP92" s="5">
        <f t="shared" si="49"/>
        <v>0</v>
      </c>
      <c r="AQ92" s="9">
        <f t="shared" si="44"/>
        <v>8</v>
      </c>
      <c r="AT92" s="1"/>
    </row>
    <row r="93" spans="1:46" x14ac:dyDescent="0.35">
      <c r="A93" t="s">
        <v>88</v>
      </c>
      <c r="B93" s="1">
        <v>-5.5484731692855026E-2</v>
      </c>
      <c r="C93" s="5">
        <f t="shared" si="25"/>
        <v>0</v>
      </c>
      <c r="D93" s="1">
        <v>0.48529498962348055</v>
      </c>
      <c r="E93" s="5">
        <f t="shared" si="26"/>
        <v>0</v>
      </c>
      <c r="F93" s="5">
        <f t="shared" si="27"/>
        <v>0</v>
      </c>
      <c r="G93" s="1">
        <v>0.44538363474651643</v>
      </c>
      <c r="H93" s="5">
        <f t="shared" si="28"/>
        <v>0</v>
      </c>
      <c r="I93" s="5">
        <f t="shared" si="29"/>
        <v>0</v>
      </c>
      <c r="J93" s="1">
        <v>0.19388061945572094</v>
      </c>
      <c r="K93" s="5">
        <f t="shared" si="30"/>
        <v>0.5</v>
      </c>
      <c r="L93" s="5">
        <f t="shared" si="31"/>
        <v>0</v>
      </c>
      <c r="M93" s="8">
        <f t="shared" si="32"/>
        <v>0</v>
      </c>
      <c r="N93" s="8">
        <f t="shared" si="33"/>
        <v>0</v>
      </c>
      <c r="O93" s="10" t="str">
        <f t="shared" si="34"/>
        <v>Nee</v>
      </c>
      <c r="P93" s="4">
        <f t="shared" si="35"/>
        <v>0</v>
      </c>
      <c r="Q93" s="1">
        <v>-5.6610249092321312E-2</v>
      </c>
      <c r="R93" s="8">
        <f t="shared" si="36"/>
        <v>1</v>
      </c>
      <c r="S93" s="1">
        <v>-2.2883642495784149E-2</v>
      </c>
      <c r="T93" s="8">
        <f t="shared" si="37"/>
        <v>1</v>
      </c>
      <c r="U93" s="1">
        <v>4.4367032315446191E-2</v>
      </c>
      <c r="V93" s="4">
        <f t="shared" si="38"/>
        <v>0</v>
      </c>
      <c r="W93" s="5">
        <f t="shared" si="39"/>
        <v>0.5</v>
      </c>
      <c r="X93" s="5">
        <f t="shared" si="40"/>
        <v>0</v>
      </c>
      <c r="Y93" s="1">
        <v>1.7558553216721021E-2</v>
      </c>
      <c r="Z93" s="5">
        <f t="shared" si="45"/>
        <v>0.5</v>
      </c>
      <c r="AA93" s="5">
        <f t="shared" si="41"/>
        <v>0</v>
      </c>
      <c r="AB93" s="5">
        <f t="shared" si="46"/>
        <v>0</v>
      </c>
      <c r="AC93" s="5">
        <f t="shared" si="47"/>
        <v>0</v>
      </c>
      <c r="AD93" s="1">
        <v>0.78024014230655203</v>
      </c>
      <c r="AE93" s="5">
        <f t="shared" si="42"/>
        <v>0.5</v>
      </c>
      <c r="AF93" s="1">
        <v>-4.2557663800770829E-3</v>
      </c>
      <c r="AG93" s="6">
        <f t="shared" si="43"/>
        <v>1</v>
      </c>
      <c r="AH93" s="29">
        <v>2105.6731829017831</v>
      </c>
      <c r="AL93" s="5">
        <v>0</v>
      </c>
      <c r="AM93" t="s">
        <v>329</v>
      </c>
      <c r="AN93" s="1">
        <v>0.29949999999999999</v>
      </c>
      <c r="AO93" s="5">
        <f t="shared" si="48"/>
        <v>0.5</v>
      </c>
      <c r="AP93" s="5">
        <f t="shared" si="49"/>
        <v>0</v>
      </c>
      <c r="AQ93" s="9">
        <f t="shared" si="44"/>
        <v>6.5</v>
      </c>
      <c r="AT93" s="1"/>
    </row>
    <row r="94" spans="1:46" x14ac:dyDescent="0.35">
      <c r="A94" t="s">
        <v>89</v>
      </c>
      <c r="B94" s="1">
        <v>-0.13377511794189081</v>
      </c>
      <c r="C94" s="5">
        <f t="shared" si="25"/>
        <v>0</v>
      </c>
      <c r="D94" s="1">
        <v>0.2122805563219699</v>
      </c>
      <c r="E94" s="5">
        <f t="shared" si="26"/>
        <v>0</v>
      </c>
      <c r="F94" s="5">
        <f t="shared" si="27"/>
        <v>0</v>
      </c>
      <c r="G94" s="1">
        <v>0.20439601255572312</v>
      </c>
      <c r="H94" s="5">
        <f t="shared" si="28"/>
        <v>0</v>
      </c>
      <c r="I94" s="5">
        <f t="shared" si="29"/>
        <v>0</v>
      </c>
      <c r="J94" s="1">
        <v>0.33808930909804619</v>
      </c>
      <c r="K94" s="5">
        <f t="shared" si="30"/>
        <v>0</v>
      </c>
      <c r="L94" s="5">
        <f t="shared" si="31"/>
        <v>0</v>
      </c>
      <c r="M94" s="8">
        <f t="shared" si="32"/>
        <v>0</v>
      </c>
      <c r="N94" s="8">
        <f t="shared" si="33"/>
        <v>0</v>
      </c>
      <c r="O94" s="10" t="str">
        <f t="shared" si="34"/>
        <v>Nee</v>
      </c>
      <c r="P94" s="4">
        <f t="shared" si="35"/>
        <v>0</v>
      </c>
      <c r="Q94" s="1">
        <v>4.5687665884733442E-2</v>
      </c>
      <c r="R94" s="8">
        <f t="shared" si="36"/>
        <v>0</v>
      </c>
      <c r="S94" s="1">
        <v>5.4296404270882122E-2</v>
      </c>
      <c r="T94" s="8">
        <f t="shared" si="37"/>
        <v>0</v>
      </c>
      <c r="U94" s="1">
        <v>2.5795651523006245E-2</v>
      </c>
      <c r="V94" s="4">
        <f t="shared" si="38"/>
        <v>0</v>
      </c>
      <c r="W94" s="5">
        <f t="shared" si="39"/>
        <v>0</v>
      </c>
      <c r="X94" s="5">
        <f t="shared" si="40"/>
        <v>0</v>
      </c>
      <c r="Y94" s="1">
        <v>-2.2759413389884402E-2</v>
      </c>
      <c r="Z94" s="5">
        <f t="shared" si="45"/>
        <v>0.5</v>
      </c>
      <c r="AA94" s="5">
        <f t="shared" si="41"/>
        <v>0.5</v>
      </c>
      <c r="AB94" s="5">
        <f t="shared" si="46"/>
        <v>0</v>
      </c>
      <c r="AC94" s="5">
        <f t="shared" si="47"/>
        <v>0</v>
      </c>
      <c r="AD94" s="1">
        <v>0.74013191675214074</v>
      </c>
      <c r="AE94" s="5">
        <f t="shared" si="42"/>
        <v>0.5</v>
      </c>
      <c r="AF94" s="1">
        <v>-1.9667350975023416E-2</v>
      </c>
      <c r="AG94" s="6">
        <f t="shared" si="43"/>
        <v>1</v>
      </c>
      <c r="AH94" s="29">
        <v>2862.6945817276824</v>
      </c>
      <c r="AJ94" s="5">
        <v>0</v>
      </c>
      <c r="AL94" s="5">
        <v>1</v>
      </c>
      <c r="AM94" t="s">
        <v>331</v>
      </c>
      <c r="AN94" s="1">
        <v>0.30009999999999998</v>
      </c>
      <c r="AO94" s="5">
        <f t="shared" si="48"/>
        <v>0.5</v>
      </c>
      <c r="AP94" s="5">
        <f t="shared" si="49"/>
        <v>0.5</v>
      </c>
      <c r="AQ94" s="9">
        <f t="shared" si="44"/>
        <v>5.5</v>
      </c>
      <c r="AT94" s="1"/>
    </row>
    <row r="95" spans="1:46" x14ac:dyDescent="0.35">
      <c r="A95" t="s">
        <v>90</v>
      </c>
      <c r="B95" s="1">
        <v>-5.1108544326440495E-5</v>
      </c>
      <c r="C95" s="5">
        <f t="shared" si="25"/>
        <v>0</v>
      </c>
      <c r="D95" s="1">
        <v>-0.19446801116210607</v>
      </c>
      <c r="E95" s="5">
        <f t="shared" si="26"/>
        <v>0</v>
      </c>
      <c r="F95" s="5">
        <f t="shared" si="27"/>
        <v>0</v>
      </c>
      <c r="G95" s="1">
        <v>-0.18196972329834102</v>
      </c>
      <c r="H95" s="5">
        <f t="shared" si="28"/>
        <v>0</v>
      </c>
      <c r="I95" s="5">
        <f t="shared" si="29"/>
        <v>0</v>
      </c>
      <c r="J95" s="1">
        <v>0.75735187449485009</v>
      </c>
      <c r="K95" s="5">
        <f t="shared" si="30"/>
        <v>0</v>
      </c>
      <c r="L95" s="5">
        <f t="shared" si="31"/>
        <v>0</v>
      </c>
      <c r="M95" s="8">
        <f t="shared" si="32"/>
        <v>0</v>
      </c>
      <c r="N95" s="8">
        <f t="shared" si="33"/>
        <v>0</v>
      </c>
      <c r="O95" s="10" t="str">
        <f t="shared" si="34"/>
        <v>Nee</v>
      </c>
      <c r="P95" s="4">
        <f t="shared" si="35"/>
        <v>0</v>
      </c>
      <c r="Q95" s="1">
        <v>4.0798694441777861E-2</v>
      </c>
      <c r="R95" s="8">
        <f t="shared" si="36"/>
        <v>0</v>
      </c>
      <c r="S95" s="1">
        <v>8.2139456610792499E-2</v>
      </c>
      <c r="T95" s="8">
        <f t="shared" si="37"/>
        <v>0</v>
      </c>
      <c r="U95" s="1">
        <v>4.9851274136010058E-2</v>
      </c>
      <c r="V95" s="4">
        <f t="shared" si="38"/>
        <v>0</v>
      </c>
      <c r="W95" s="5">
        <f t="shared" si="39"/>
        <v>0</v>
      </c>
      <c r="X95" s="5">
        <f t="shared" si="40"/>
        <v>0</v>
      </c>
      <c r="Y95" s="1">
        <v>2.972217395304147E-2</v>
      </c>
      <c r="Z95" s="5">
        <f t="shared" si="45"/>
        <v>0</v>
      </c>
      <c r="AA95" s="5">
        <f t="shared" si="41"/>
        <v>0</v>
      </c>
      <c r="AB95" s="5">
        <f t="shared" si="46"/>
        <v>0</v>
      </c>
      <c r="AC95" s="5">
        <f t="shared" si="47"/>
        <v>0</v>
      </c>
      <c r="AD95" s="1">
        <v>0.7614355367930411</v>
      </c>
      <c r="AE95" s="5">
        <f t="shared" si="42"/>
        <v>0.5</v>
      </c>
      <c r="AF95" s="1">
        <v>3.5863322975335017E-2</v>
      </c>
      <c r="AG95" s="6">
        <f t="shared" si="43"/>
        <v>0</v>
      </c>
      <c r="AH95" s="29">
        <v>1732.7948229062149</v>
      </c>
      <c r="AL95" s="5">
        <v>0</v>
      </c>
      <c r="AM95" t="s">
        <v>329</v>
      </c>
      <c r="AN95" s="1">
        <v>0.3105</v>
      </c>
      <c r="AO95" s="5">
        <f t="shared" si="48"/>
        <v>0.5</v>
      </c>
      <c r="AP95" s="5">
        <f t="shared" si="49"/>
        <v>0.5</v>
      </c>
      <c r="AQ95" s="9">
        <f t="shared" si="44"/>
        <v>8.5</v>
      </c>
      <c r="AT95" s="1"/>
    </row>
    <row r="96" spans="1:46" x14ac:dyDescent="0.35">
      <c r="A96" t="s">
        <v>91</v>
      </c>
      <c r="B96" s="1">
        <v>-4.2665089607248838E-3</v>
      </c>
      <c r="C96" s="5">
        <f t="shared" si="25"/>
        <v>0</v>
      </c>
      <c r="D96" s="1">
        <v>0.18797985024975974</v>
      </c>
      <c r="E96" s="5">
        <f t="shared" si="26"/>
        <v>0</v>
      </c>
      <c r="F96" s="5">
        <f t="shared" si="27"/>
        <v>0</v>
      </c>
      <c r="G96" s="1">
        <v>0.18947101625286458</v>
      </c>
      <c r="H96" s="5">
        <f t="shared" si="28"/>
        <v>0</v>
      </c>
      <c r="I96" s="5">
        <f t="shared" si="29"/>
        <v>0</v>
      </c>
      <c r="J96" s="1">
        <v>0.35409078218638201</v>
      </c>
      <c r="K96" s="5">
        <f t="shared" si="30"/>
        <v>0</v>
      </c>
      <c r="L96" s="5">
        <f t="shared" si="31"/>
        <v>0</v>
      </c>
      <c r="M96" s="8">
        <f t="shared" si="32"/>
        <v>0</v>
      </c>
      <c r="N96" s="8">
        <f t="shared" si="33"/>
        <v>1</v>
      </c>
      <c r="O96" s="10" t="str">
        <f t="shared" si="34"/>
        <v>Nee</v>
      </c>
      <c r="P96" s="4">
        <f t="shared" si="35"/>
        <v>0</v>
      </c>
      <c r="Q96" s="1">
        <v>-2.3776988248155235E-2</v>
      </c>
      <c r="R96" s="8">
        <f t="shared" si="36"/>
        <v>1</v>
      </c>
      <c r="S96" s="1">
        <v>3.5162317276021988E-2</v>
      </c>
      <c r="T96" s="8">
        <f t="shared" si="37"/>
        <v>0</v>
      </c>
      <c r="U96" s="1">
        <v>8.1137594913983382E-2</v>
      </c>
      <c r="V96" s="4">
        <f t="shared" si="38"/>
        <v>0</v>
      </c>
      <c r="W96" s="5">
        <f t="shared" si="39"/>
        <v>0</v>
      </c>
      <c r="X96" s="5">
        <f t="shared" si="40"/>
        <v>0</v>
      </c>
      <c r="Y96" s="1">
        <v>0.11672439830606922</v>
      </c>
      <c r="Z96" s="5">
        <f t="shared" si="45"/>
        <v>0</v>
      </c>
      <c r="AA96" s="5">
        <f t="shared" si="41"/>
        <v>0</v>
      </c>
      <c r="AB96" s="5">
        <f t="shared" si="46"/>
        <v>0.5</v>
      </c>
      <c r="AC96" s="5">
        <f t="shared" si="47"/>
        <v>0.5</v>
      </c>
      <c r="AD96" s="1">
        <v>0.68959035177577599</v>
      </c>
      <c r="AE96" s="5">
        <f t="shared" si="42"/>
        <v>0</v>
      </c>
      <c r="AF96" s="1">
        <v>-3.0221029453696761E-2</v>
      </c>
      <c r="AG96" s="6">
        <f t="shared" si="43"/>
        <v>1</v>
      </c>
      <c r="AH96" s="29">
        <v>2141.2603002990472</v>
      </c>
      <c r="AL96" s="5">
        <v>0</v>
      </c>
      <c r="AM96" t="s">
        <v>329</v>
      </c>
      <c r="AN96" s="1">
        <v>0.23349999999999999</v>
      </c>
      <c r="AO96" s="5">
        <f t="shared" si="48"/>
        <v>0</v>
      </c>
      <c r="AP96" s="5">
        <f t="shared" si="49"/>
        <v>0</v>
      </c>
      <c r="AQ96" s="9">
        <f t="shared" si="44"/>
        <v>8</v>
      </c>
      <c r="AT96" s="1"/>
    </row>
    <row r="97" spans="1:46" x14ac:dyDescent="0.35">
      <c r="A97" t="s">
        <v>92</v>
      </c>
      <c r="B97" s="1">
        <v>-3.6437730441402576E-2</v>
      </c>
      <c r="C97" s="5">
        <f t="shared" si="25"/>
        <v>0</v>
      </c>
      <c r="D97" s="1">
        <v>0.49286471317042591</v>
      </c>
      <c r="E97" s="5">
        <f t="shared" si="26"/>
        <v>0</v>
      </c>
      <c r="F97" s="5">
        <f t="shared" si="27"/>
        <v>0</v>
      </c>
      <c r="G97" s="1">
        <v>0.39352062217312778</v>
      </c>
      <c r="H97" s="5">
        <f t="shared" si="28"/>
        <v>0</v>
      </c>
      <c r="I97" s="5">
        <f t="shared" si="29"/>
        <v>0</v>
      </c>
      <c r="J97" s="1">
        <v>0.27783159859645806</v>
      </c>
      <c r="K97" s="5">
        <f t="shared" si="30"/>
        <v>0</v>
      </c>
      <c r="L97" s="5">
        <f t="shared" si="31"/>
        <v>0</v>
      </c>
      <c r="M97" s="8">
        <f t="shared" si="32"/>
        <v>0</v>
      </c>
      <c r="N97" s="8">
        <f t="shared" si="33"/>
        <v>0</v>
      </c>
      <c r="O97" s="10" t="str">
        <f t="shared" si="34"/>
        <v>Nee</v>
      </c>
      <c r="P97" s="4">
        <f t="shared" si="35"/>
        <v>0</v>
      </c>
      <c r="Q97" s="1">
        <v>1.3641543219925119E-2</v>
      </c>
      <c r="R97" s="8">
        <f t="shared" si="36"/>
        <v>0</v>
      </c>
      <c r="S97" s="1">
        <v>4.3267670915411359E-2</v>
      </c>
      <c r="T97" s="8">
        <f t="shared" si="37"/>
        <v>0</v>
      </c>
      <c r="U97" s="1">
        <v>5.4858115269215267E-2</v>
      </c>
      <c r="V97" s="4">
        <f t="shared" si="38"/>
        <v>0</v>
      </c>
      <c r="W97" s="5">
        <f t="shared" si="39"/>
        <v>0</v>
      </c>
      <c r="X97" s="5">
        <f t="shared" si="40"/>
        <v>0</v>
      </c>
      <c r="Y97" s="1">
        <v>2.9130778761326147E-2</v>
      </c>
      <c r="Z97" s="5">
        <f t="shared" si="45"/>
        <v>0</v>
      </c>
      <c r="AA97" s="5">
        <f t="shared" si="41"/>
        <v>0</v>
      </c>
      <c r="AB97" s="5">
        <f t="shared" si="46"/>
        <v>0</v>
      </c>
      <c r="AC97" s="5">
        <f t="shared" si="47"/>
        <v>0</v>
      </c>
      <c r="AD97" s="1">
        <v>0.72741860846979445</v>
      </c>
      <c r="AE97" s="5">
        <f t="shared" si="42"/>
        <v>0.5</v>
      </c>
      <c r="AF97" s="1">
        <v>2.2804636070516936E-2</v>
      </c>
      <c r="AG97" s="6">
        <f t="shared" si="43"/>
        <v>0</v>
      </c>
      <c r="AH97" s="29">
        <v>1894.4004643995895</v>
      </c>
      <c r="AJ97" s="5">
        <v>0</v>
      </c>
      <c r="AL97" s="5">
        <v>0</v>
      </c>
      <c r="AM97" t="s">
        <v>329</v>
      </c>
      <c r="AN97" s="1">
        <v>0.3105</v>
      </c>
      <c r="AO97" s="5">
        <f t="shared" si="48"/>
        <v>0.5</v>
      </c>
      <c r="AP97" s="5">
        <f t="shared" si="49"/>
        <v>0.5</v>
      </c>
      <c r="AQ97" s="9">
        <f t="shared" si="44"/>
        <v>8.5</v>
      </c>
      <c r="AT97" s="1"/>
    </row>
    <row r="98" spans="1:46" x14ac:dyDescent="0.35">
      <c r="A98" t="s">
        <v>93</v>
      </c>
      <c r="B98" s="1">
        <v>-3.9787621924443437E-3</v>
      </c>
      <c r="C98" s="5">
        <f t="shared" si="25"/>
        <v>0</v>
      </c>
      <c r="D98" s="1">
        <v>0.34051018642962649</v>
      </c>
      <c r="E98" s="5">
        <f t="shared" si="26"/>
        <v>0</v>
      </c>
      <c r="F98" s="5">
        <f t="shared" si="27"/>
        <v>0</v>
      </c>
      <c r="G98" s="1">
        <v>0.31048397184260607</v>
      </c>
      <c r="H98" s="5">
        <f t="shared" si="28"/>
        <v>0</v>
      </c>
      <c r="I98" s="5">
        <f t="shared" si="29"/>
        <v>0</v>
      </c>
      <c r="J98" s="1">
        <v>0.24504373577559022</v>
      </c>
      <c r="K98" s="5">
        <f t="shared" si="30"/>
        <v>0</v>
      </c>
      <c r="L98" s="5">
        <f t="shared" si="31"/>
        <v>0</v>
      </c>
      <c r="M98" s="8">
        <f t="shared" si="32"/>
        <v>0</v>
      </c>
      <c r="N98" s="8">
        <f t="shared" si="33"/>
        <v>0</v>
      </c>
      <c r="O98" s="10" t="str">
        <f t="shared" si="34"/>
        <v>Nee</v>
      </c>
      <c r="P98" s="4">
        <f t="shared" si="35"/>
        <v>0</v>
      </c>
      <c r="Q98" s="1">
        <v>2.6815566606133638E-3</v>
      </c>
      <c r="R98" s="8">
        <f t="shared" si="36"/>
        <v>0</v>
      </c>
      <c r="S98" s="1">
        <v>8.2987551867219917E-3</v>
      </c>
      <c r="T98" s="8">
        <f t="shared" si="37"/>
        <v>0</v>
      </c>
      <c r="U98" s="1">
        <v>6.1664160534404981E-2</v>
      </c>
      <c r="V98" s="4">
        <f t="shared" si="38"/>
        <v>0</v>
      </c>
      <c r="W98" s="5">
        <f t="shared" si="39"/>
        <v>0</v>
      </c>
      <c r="X98" s="5">
        <f t="shared" si="40"/>
        <v>0</v>
      </c>
      <c r="Y98" s="1">
        <v>2.2721526567219791E-2</v>
      </c>
      <c r="Z98" s="5">
        <f t="shared" si="45"/>
        <v>0</v>
      </c>
      <c r="AA98" s="5">
        <f t="shared" si="41"/>
        <v>0</v>
      </c>
      <c r="AB98" s="5">
        <f t="shared" si="46"/>
        <v>0</v>
      </c>
      <c r="AC98" s="5">
        <f t="shared" si="47"/>
        <v>0</v>
      </c>
      <c r="AD98" s="1">
        <v>0.66064751360630214</v>
      </c>
      <c r="AE98" s="5">
        <f t="shared" si="42"/>
        <v>0</v>
      </c>
      <c r="AF98" s="1">
        <v>-1.1232514737388389E-2</v>
      </c>
      <c r="AG98" s="6">
        <f t="shared" si="43"/>
        <v>1</v>
      </c>
      <c r="AH98" s="29">
        <v>1898.0196513403193</v>
      </c>
      <c r="AL98" s="5">
        <v>0</v>
      </c>
      <c r="AM98" t="s">
        <v>329</v>
      </c>
      <c r="AN98" s="1">
        <v>0.20899999999999999</v>
      </c>
      <c r="AO98" s="5">
        <f t="shared" si="48"/>
        <v>0</v>
      </c>
      <c r="AP98" s="5">
        <f t="shared" si="49"/>
        <v>0</v>
      </c>
      <c r="AQ98" s="9">
        <f t="shared" si="44"/>
        <v>9</v>
      </c>
      <c r="AT98" s="1"/>
    </row>
    <row r="99" spans="1:46" x14ac:dyDescent="0.35">
      <c r="A99" t="s">
        <v>94</v>
      </c>
      <c r="B99" s="1">
        <v>6.0367523399459368E-2</v>
      </c>
      <c r="C99" s="5">
        <f t="shared" si="25"/>
        <v>0</v>
      </c>
      <c r="D99" s="1">
        <v>0.66274841288709263</v>
      </c>
      <c r="E99" s="5">
        <f t="shared" si="26"/>
        <v>0</v>
      </c>
      <c r="F99" s="5">
        <f t="shared" si="27"/>
        <v>0</v>
      </c>
      <c r="G99" s="1">
        <v>0.56107615500435848</v>
      </c>
      <c r="H99" s="5">
        <f t="shared" si="28"/>
        <v>0</v>
      </c>
      <c r="I99" s="5">
        <f t="shared" si="29"/>
        <v>0</v>
      </c>
      <c r="J99" s="1">
        <v>0.28359712659095654</v>
      </c>
      <c r="K99" s="5">
        <f t="shared" si="30"/>
        <v>0</v>
      </c>
      <c r="L99" s="5">
        <f t="shared" si="31"/>
        <v>0</v>
      </c>
      <c r="M99" s="8">
        <f t="shared" si="32"/>
        <v>0</v>
      </c>
      <c r="N99" s="8">
        <f t="shared" si="33"/>
        <v>1</v>
      </c>
      <c r="O99" s="10" t="str">
        <f t="shared" si="34"/>
        <v>Nee</v>
      </c>
      <c r="P99" s="4">
        <f t="shared" si="35"/>
        <v>0</v>
      </c>
      <c r="Q99" s="1">
        <v>7.1172206236718759E-5</v>
      </c>
      <c r="R99" s="8">
        <f t="shared" si="36"/>
        <v>0</v>
      </c>
      <c r="S99" s="1">
        <v>1.3301375697009914E-2</v>
      </c>
      <c r="T99" s="8">
        <f t="shared" si="37"/>
        <v>0</v>
      </c>
      <c r="U99" s="1">
        <v>2.536739132348927E-2</v>
      </c>
      <c r="V99" s="4">
        <f t="shared" si="38"/>
        <v>0</v>
      </c>
      <c r="W99" s="5">
        <f t="shared" si="39"/>
        <v>0</v>
      </c>
      <c r="X99" s="5">
        <f t="shared" si="40"/>
        <v>0</v>
      </c>
      <c r="Y99" s="1">
        <v>8.7060076956265248E-2</v>
      </c>
      <c r="Z99" s="5">
        <f t="shared" si="45"/>
        <v>0</v>
      </c>
      <c r="AA99" s="5">
        <f t="shared" si="41"/>
        <v>0</v>
      </c>
      <c r="AB99" s="5">
        <f t="shared" si="46"/>
        <v>0.5</v>
      </c>
      <c r="AC99" s="5">
        <f t="shared" si="47"/>
        <v>0.5</v>
      </c>
      <c r="AD99" s="1">
        <v>0.75600285284095414</v>
      </c>
      <c r="AE99" s="5">
        <f t="shared" si="42"/>
        <v>0.5</v>
      </c>
      <c r="AF99" s="1">
        <v>3.6982896161872308E-2</v>
      </c>
      <c r="AG99" s="6">
        <f t="shared" si="43"/>
        <v>0</v>
      </c>
      <c r="AH99" s="29">
        <v>1737.5101057839354</v>
      </c>
      <c r="AJ99" s="5">
        <v>0</v>
      </c>
      <c r="AL99" s="5">
        <v>0</v>
      </c>
      <c r="AM99" t="s">
        <v>329</v>
      </c>
      <c r="AN99" s="1">
        <v>0.26100000000000001</v>
      </c>
      <c r="AO99" s="5">
        <f t="shared" si="48"/>
        <v>0.5</v>
      </c>
      <c r="AP99" s="5">
        <f t="shared" si="49"/>
        <v>0</v>
      </c>
      <c r="AQ99" s="9">
        <f t="shared" si="44"/>
        <v>8</v>
      </c>
      <c r="AT99" s="1"/>
    </row>
    <row r="100" spans="1:46" x14ac:dyDescent="0.35">
      <c r="A100" t="s">
        <v>95</v>
      </c>
      <c r="B100" s="1">
        <v>-3.0949850321297281E-2</v>
      </c>
      <c r="C100" s="5">
        <f t="shared" si="25"/>
        <v>0</v>
      </c>
      <c r="D100" s="1">
        <v>0.43931430577359998</v>
      </c>
      <c r="E100" s="5">
        <f t="shared" si="26"/>
        <v>0</v>
      </c>
      <c r="F100" s="5">
        <f t="shared" si="27"/>
        <v>0</v>
      </c>
      <c r="G100" s="1">
        <v>0.36038887209540432</v>
      </c>
      <c r="H100" s="5">
        <f t="shared" si="28"/>
        <v>0</v>
      </c>
      <c r="I100" s="5">
        <f t="shared" si="29"/>
        <v>0</v>
      </c>
      <c r="J100" s="1">
        <v>0.21426569410928281</v>
      </c>
      <c r="K100" s="5">
        <f t="shared" si="30"/>
        <v>0</v>
      </c>
      <c r="L100" s="5">
        <f t="shared" si="31"/>
        <v>0</v>
      </c>
      <c r="M100" s="8">
        <f t="shared" si="32"/>
        <v>0</v>
      </c>
      <c r="N100" s="8">
        <f t="shared" si="33"/>
        <v>0</v>
      </c>
      <c r="O100" s="10" t="str">
        <f t="shared" si="34"/>
        <v>Nee</v>
      </c>
      <c r="P100" s="4">
        <f t="shared" si="35"/>
        <v>0</v>
      </c>
      <c r="Q100" s="1">
        <v>2.8658217241018122E-2</v>
      </c>
      <c r="R100" s="8">
        <f t="shared" si="36"/>
        <v>0</v>
      </c>
      <c r="S100" s="1">
        <v>6.9747677182988591E-2</v>
      </c>
      <c r="T100" s="8">
        <f t="shared" si="37"/>
        <v>0</v>
      </c>
      <c r="U100" s="1">
        <v>9.5960137684904384E-2</v>
      </c>
      <c r="V100" s="4">
        <f t="shared" si="38"/>
        <v>0</v>
      </c>
      <c r="W100" s="5">
        <f t="shared" si="39"/>
        <v>0</v>
      </c>
      <c r="X100" s="5">
        <f t="shared" si="40"/>
        <v>0</v>
      </c>
      <c r="Y100" s="1">
        <v>1.098943960683744E-2</v>
      </c>
      <c r="Z100" s="5">
        <f t="shared" si="45"/>
        <v>0.5</v>
      </c>
      <c r="AA100" s="5">
        <f t="shared" si="41"/>
        <v>0</v>
      </c>
      <c r="AB100" s="5">
        <f t="shared" si="46"/>
        <v>0</v>
      </c>
      <c r="AC100" s="5">
        <f t="shared" si="47"/>
        <v>0</v>
      </c>
      <c r="AD100" s="1">
        <v>0.65309644769046249</v>
      </c>
      <c r="AE100" s="5">
        <f t="shared" si="42"/>
        <v>0</v>
      </c>
      <c r="AF100" s="1">
        <v>-8.3755155870622999E-3</v>
      </c>
      <c r="AG100" s="6">
        <f t="shared" si="43"/>
        <v>1</v>
      </c>
      <c r="AH100" s="29">
        <v>1896.8603684756351</v>
      </c>
      <c r="AL100" s="5">
        <v>0</v>
      </c>
      <c r="AM100" t="s">
        <v>329</v>
      </c>
      <c r="AN100" s="1">
        <v>0.16500000000000001</v>
      </c>
      <c r="AO100" s="5">
        <f t="shared" si="48"/>
        <v>0</v>
      </c>
      <c r="AP100" s="5">
        <f t="shared" si="49"/>
        <v>0</v>
      </c>
      <c r="AQ100" s="9">
        <f t="shared" si="44"/>
        <v>8.5</v>
      </c>
      <c r="AT100" s="1"/>
    </row>
    <row r="101" spans="1:46" x14ac:dyDescent="0.35">
      <c r="A101" t="s">
        <v>96</v>
      </c>
      <c r="B101" s="1">
        <v>2.396089442367284E-2</v>
      </c>
      <c r="C101" s="5">
        <f t="shared" si="25"/>
        <v>0</v>
      </c>
      <c r="D101" s="1">
        <v>0.20488237775870347</v>
      </c>
      <c r="E101" s="5">
        <f t="shared" si="26"/>
        <v>0</v>
      </c>
      <c r="F101" s="5">
        <f t="shared" si="27"/>
        <v>0</v>
      </c>
      <c r="G101" s="1">
        <v>0.18919155622154007</v>
      </c>
      <c r="H101" s="5">
        <f t="shared" si="28"/>
        <v>0</v>
      </c>
      <c r="I101" s="5">
        <f t="shared" si="29"/>
        <v>0</v>
      </c>
      <c r="J101" s="1">
        <v>0.33520707913251613</v>
      </c>
      <c r="K101" s="5">
        <f t="shared" si="30"/>
        <v>0</v>
      </c>
      <c r="L101" s="5">
        <f t="shared" si="31"/>
        <v>0</v>
      </c>
      <c r="M101" s="8">
        <f t="shared" si="32"/>
        <v>0</v>
      </c>
      <c r="N101" s="8">
        <f t="shared" si="33"/>
        <v>0</v>
      </c>
      <c r="O101" s="10" t="str">
        <f t="shared" si="34"/>
        <v>Nee</v>
      </c>
      <c r="P101" s="4">
        <f t="shared" si="35"/>
        <v>0</v>
      </c>
      <c r="Q101" s="1">
        <v>-2.86862178056402E-2</v>
      </c>
      <c r="R101" s="8">
        <f t="shared" si="36"/>
        <v>1</v>
      </c>
      <c r="S101" s="1">
        <v>-1.4199830339689447E-3</v>
      </c>
      <c r="T101" s="8">
        <f t="shared" si="37"/>
        <v>1</v>
      </c>
      <c r="U101" s="1">
        <v>0.13315972474795235</v>
      </c>
      <c r="V101" s="4">
        <f t="shared" si="38"/>
        <v>0</v>
      </c>
      <c r="W101" s="5">
        <f t="shared" si="39"/>
        <v>0.5</v>
      </c>
      <c r="X101" s="5">
        <f t="shared" si="40"/>
        <v>0</v>
      </c>
      <c r="Y101" s="1">
        <v>6.6067038130846564E-2</v>
      </c>
      <c r="Z101" s="5">
        <f t="shared" si="45"/>
        <v>0</v>
      </c>
      <c r="AA101" s="5">
        <f t="shared" si="41"/>
        <v>0</v>
      </c>
      <c r="AB101" s="5">
        <f t="shared" si="46"/>
        <v>0.5</v>
      </c>
      <c r="AC101" s="5">
        <f t="shared" si="47"/>
        <v>0</v>
      </c>
      <c r="AD101" s="1">
        <v>0.77159317398198934</v>
      </c>
      <c r="AE101" s="5">
        <f t="shared" si="42"/>
        <v>0.5</v>
      </c>
      <c r="AF101" s="1">
        <v>1.029773266217612E-2</v>
      </c>
      <c r="AG101" s="6">
        <f t="shared" si="43"/>
        <v>0</v>
      </c>
      <c r="AH101" s="29">
        <v>1654.1044562369389</v>
      </c>
      <c r="AJ101" s="5">
        <v>1</v>
      </c>
      <c r="AL101" s="5">
        <v>0</v>
      </c>
      <c r="AM101" t="s">
        <v>329</v>
      </c>
      <c r="AN101" s="1">
        <v>0.21600000000000003</v>
      </c>
      <c r="AO101" s="5">
        <f t="shared" si="48"/>
        <v>0</v>
      </c>
      <c r="AP101" s="5">
        <f t="shared" si="49"/>
        <v>0</v>
      </c>
      <c r="AQ101" s="9">
        <f t="shared" si="44"/>
        <v>7.5</v>
      </c>
      <c r="AT101" s="1"/>
    </row>
    <row r="102" spans="1:46" x14ac:dyDescent="0.35">
      <c r="A102" t="s">
        <v>97</v>
      </c>
      <c r="B102" s="1">
        <v>-0.19817008614637083</v>
      </c>
      <c r="C102" s="5">
        <f t="shared" si="25"/>
        <v>0</v>
      </c>
      <c r="D102" s="1">
        <v>0.21086358114809819</v>
      </c>
      <c r="E102" s="5">
        <f t="shared" si="26"/>
        <v>0</v>
      </c>
      <c r="F102" s="5">
        <f t="shared" si="27"/>
        <v>0</v>
      </c>
      <c r="G102" s="1">
        <v>0.1553552284048991</v>
      </c>
      <c r="H102" s="5">
        <f t="shared" si="28"/>
        <v>0</v>
      </c>
      <c r="I102" s="5">
        <f t="shared" si="29"/>
        <v>0</v>
      </c>
      <c r="J102" s="1">
        <v>0.30971930876036358</v>
      </c>
      <c r="K102" s="5">
        <f t="shared" si="30"/>
        <v>0</v>
      </c>
      <c r="L102" s="5">
        <f t="shared" si="31"/>
        <v>0</v>
      </c>
      <c r="M102" s="8">
        <f t="shared" si="32"/>
        <v>0</v>
      </c>
      <c r="N102" s="8">
        <f t="shared" si="33"/>
        <v>0</v>
      </c>
      <c r="O102" s="10" t="str">
        <f t="shared" si="34"/>
        <v>Nee</v>
      </c>
      <c r="P102" s="4">
        <f t="shared" si="35"/>
        <v>0</v>
      </c>
      <c r="Q102" s="1">
        <v>4.2168348710733515E-2</v>
      </c>
      <c r="R102" s="8">
        <f t="shared" si="36"/>
        <v>0</v>
      </c>
      <c r="S102" s="1">
        <v>4.3204320432043204E-2</v>
      </c>
      <c r="T102" s="8">
        <f t="shared" si="37"/>
        <v>0</v>
      </c>
      <c r="U102" s="1">
        <v>6.8738785926825738E-2</v>
      </c>
      <c r="V102" s="4">
        <f t="shared" si="38"/>
        <v>0</v>
      </c>
      <c r="W102" s="5">
        <f t="shared" si="39"/>
        <v>0</v>
      </c>
      <c r="X102" s="5">
        <f t="shared" si="40"/>
        <v>0</v>
      </c>
      <c r="Y102" s="1">
        <v>1.309469414137812E-2</v>
      </c>
      <c r="Z102" s="5">
        <f t="shared" si="45"/>
        <v>0.5</v>
      </c>
      <c r="AA102" s="5">
        <f t="shared" si="41"/>
        <v>0</v>
      </c>
      <c r="AB102" s="5">
        <f t="shared" si="46"/>
        <v>0</v>
      </c>
      <c r="AC102" s="5">
        <f t="shared" si="47"/>
        <v>0</v>
      </c>
      <c r="AD102" s="1">
        <v>0.61258650856448715</v>
      </c>
      <c r="AE102" s="5">
        <f t="shared" si="42"/>
        <v>0</v>
      </c>
      <c r="AF102" s="1">
        <v>-3.9993424791877948E-3</v>
      </c>
      <c r="AG102" s="6">
        <f t="shared" si="43"/>
        <v>1</v>
      </c>
      <c r="AH102" s="29">
        <v>1944.9371339528648</v>
      </c>
      <c r="AL102" s="5">
        <v>0</v>
      </c>
      <c r="AM102" t="s">
        <v>329</v>
      </c>
      <c r="AN102" s="1">
        <v>0.22249999999999998</v>
      </c>
      <c r="AO102" s="5">
        <f t="shared" si="48"/>
        <v>0</v>
      </c>
      <c r="AP102" s="5">
        <f t="shared" si="49"/>
        <v>0</v>
      </c>
      <c r="AQ102" s="9">
        <f t="shared" si="44"/>
        <v>8.5</v>
      </c>
      <c r="AT102" s="1"/>
    </row>
    <row r="103" spans="1:46" x14ac:dyDescent="0.35">
      <c r="A103" t="s">
        <v>98</v>
      </c>
      <c r="B103" s="1">
        <v>-8.6859660783300097E-2</v>
      </c>
      <c r="C103" s="5">
        <f t="shared" si="25"/>
        <v>0</v>
      </c>
      <c r="D103" s="1">
        <v>1.0074342121458288E-2</v>
      </c>
      <c r="E103" s="5">
        <f t="shared" si="26"/>
        <v>0</v>
      </c>
      <c r="F103" s="5">
        <f t="shared" si="27"/>
        <v>0</v>
      </c>
      <c r="G103" s="1">
        <v>2.5906998498387609E-2</v>
      </c>
      <c r="H103" s="5">
        <f t="shared" si="28"/>
        <v>0</v>
      </c>
      <c r="I103" s="5">
        <f t="shared" si="29"/>
        <v>0</v>
      </c>
      <c r="J103" s="1">
        <v>0.54166686089603444</v>
      </c>
      <c r="K103" s="5">
        <f t="shared" si="30"/>
        <v>0</v>
      </c>
      <c r="L103" s="5">
        <f t="shared" si="31"/>
        <v>0</v>
      </c>
      <c r="M103" s="8">
        <f t="shared" si="32"/>
        <v>0</v>
      </c>
      <c r="N103" s="8">
        <f t="shared" si="33"/>
        <v>0</v>
      </c>
      <c r="O103" s="10" t="str">
        <f t="shared" si="34"/>
        <v>Nee</v>
      </c>
      <c r="P103" s="4">
        <f t="shared" si="35"/>
        <v>0</v>
      </c>
      <c r="Q103" s="1">
        <v>0.27985488419251608</v>
      </c>
      <c r="R103" s="8">
        <f t="shared" si="36"/>
        <v>0</v>
      </c>
      <c r="S103" s="1">
        <v>1.8924148060274825E-2</v>
      </c>
      <c r="T103" s="8">
        <f t="shared" si="37"/>
        <v>0</v>
      </c>
      <c r="U103" s="1">
        <v>0.13449277502892451</v>
      </c>
      <c r="V103" s="4">
        <f t="shared" si="38"/>
        <v>0</v>
      </c>
      <c r="W103" s="5">
        <f t="shared" si="39"/>
        <v>0</v>
      </c>
      <c r="X103" s="5">
        <f t="shared" si="40"/>
        <v>0</v>
      </c>
      <c r="Y103" s="1">
        <v>2.5281244615119512E-2</v>
      </c>
      <c r="Z103" s="5">
        <f t="shared" si="45"/>
        <v>0</v>
      </c>
      <c r="AA103" s="5">
        <f t="shared" si="41"/>
        <v>0</v>
      </c>
      <c r="AB103" s="5">
        <f t="shared" si="46"/>
        <v>0</v>
      </c>
      <c r="AC103" s="5">
        <f t="shared" si="47"/>
        <v>0</v>
      </c>
      <c r="AD103" s="1">
        <v>0.7048716244492037</v>
      </c>
      <c r="AE103" s="5">
        <f t="shared" si="42"/>
        <v>0</v>
      </c>
      <c r="AF103" s="1">
        <v>2.2762229832853309E-2</v>
      </c>
      <c r="AG103" s="6">
        <f t="shared" si="43"/>
        <v>0</v>
      </c>
      <c r="AH103" s="29">
        <v>1586.5643252556247</v>
      </c>
      <c r="AL103" s="5">
        <v>0</v>
      </c>
      <c r="AM103" t="s">
        <v>330</v>
      </c>
      <c r="AN103" s="1">
        <v>0.17449999999999999</v>
      </c>
      <c r="AO103" s="5">
        <f t="shared" si="48"/>
        <v>0</v>
      </c>
      <c r="AP103" s="5">
        <f t="shared" si="49"/>
        <v>0</v>
      </c>
      <c r="AQ103" s="9">
        <f t="shared" si="44"/>
        <v>10</v>
      </c>
      <c r="AT103" s="1"/>
    </row>
    <row r="104" spans="1:46" x14ac:dyDescent="0.35">
      <c r="A104" t="s">
        <v>99</v>
      </c>
      <c r="B104" s="1">
        <v>-8.9760192917429552E-2</v>
      </c>
      <c r="C104" s="5">
        <f t="shared" si="25"/>
        <v>0</v>
      </c>
      <c r="D104" s="1">
        <v>0.63700151833162144</v>
      </c>
      <c r="E104" s="5">
        <f t="shared" si="26"/>
        <v>0</v>
      </c>
      <c r="F104" s="5">
        <f t="shared" si="27"/>
        <v>0</v>
      </c>
      <c r="G104" s="1">
        <v>0.64565533872192193</v>
      </c>
      <c r="H104" s="5">
        <f t="shared" si="28"/>
        <v>0</v>
      </c>
      <c r="I104" s="5">
        <f t="shared" si="29"/>
        <v>0</v>
      </c>
      <c r="J104" s="1">
        <v>0.30557189033788018</v>
      </c>
      <c r="K104" s="5">
        <f t="shared" si="30"/>
        <v>0</v>
      </c>
      <c r="L104" s="5">
        <f t="shared" si="31"/>
        <v>0</v>
      </c>
      <c r="M104" s="8">
        <f t="shared" si="32"/>
        <v>0</v>
      </c>
      <c r="N104" s="8">
        <f t="shared" si="33"/>
        <v>1</v>
      </c>
      <c r="O104" s="10" t="str">
        <f t="shared" si="34"/>
        <v>Nee</v>
      </c>
      <c r="P104" s="4">
        <f t="shared" si="35"/>
        <v>0</v>
      </c>
      <c r="Q104" s="1">
        <v>-1.2452574525745257E-2</v>
      </c>
      <c r="R104" s="8">
        <f t="shared" si="36"/>
        <v>1</v>
      </c>
      <c r="S104" s="1">
        <v>1.3501616251872487E-2</v>
      </c>
      <c r="T104" s="8">
        <f t="shared" si="37"/>
        <v>0</v>
      </c>
      <c r="U104" s="1">
        <v>8.4931675077033003E-2</v>
      </c>
      <c r="V104" s="4">
        <f t="shared" si="38"/>
        <v>0</v>
      </c>
      <c r="W104" s="5">
        <f t="shared" si="39"/>
        <v>0</v>
      </c>
      <c r="X104" s="5">
        <f t="shared" si="40"/>
        <v>0</v>
      </c>
      <c r="Y104" s="1">
        <v>7.0688942973250568E-2</v>
      </c>
      <c r="Z104" s="5">
        <f t="shared" si="45"/>
        <v>0</v>
      </c>
      <c r="AA104" s="5">
        <f t="shared" si="41"/>
        <v>0</v>
      </c>
      <c r="AB104" s="5">
        <f t="shared" si="46"/>
        <v>0.5</v>
      </c>
      <c r="AC104" s="5">
        <f t="shared" si="47"/>
        <v>0.5</v>
      </c>
      <c r="AD104" s="1">
        <v>0.65676773991872461</v>
      </c>
      <c r="AE104" s="5">
        <f t="shared" si="42"/>
        <v>0</v>
      </c>
      <c r="AF104" s="1">
        <v>-7.7189272317241993E-3</v>
      </c>
      <c r="AG104" s="6">
        <f t="shared" si="43"/>
        <v>1</v>
      </c>
      <c r="AH104" s="29">
        <v>2246.9283964647448</v>
      </c>
      <c r="AL104" s="5">
        <v>0</v>
      </c>
      <c r="AM104" t="s">
        <v>331</v>
      </c>
      <c r="AN104" s="1">
        <v>0.20799999999999999</v>
      </c>
      <c r="AO104" s="5">
        <f t="shared" si="48"/>
        <v>0</v>
      </c>
      <c r="AP104" s="5">
        <f t="shared" si="49"/>
        <v>0</v>
      </c>
      <c r="AQ104" s="9">
        <f t="shared" si="44"/>
        <v>8</v>
      </c>
      <c r="AT104" s="1"/>
    </row>
    <row r="105" spans="1:46" x14ac:dyDescent="0.35">
      <c r="A105" t="s">
        <v>100</v>
      </c>
      <c r="B105" s="1">
        <v>-4.6128835602519812E-2</v>
      </c>
      <c r="C105" s="5">
        <f t="shared" si="25"/>
        <v>0</v>
      </c>
      <c r="D105" s="1">
        <v>0.30648532528231776</v>
      </c>
      <c r="E105" s="5">
        <f t="shared" si="26"/>
        <v>0</v>
      </c>
      <c r="F105" s="5">
        <f t="shared" si="27"/>
        <v>0</v>
      </c>
      <c r="G105" s="1">
        <v>0.32807211077887771</v>
      </c>
      <c r="H105" s="5">
        <f t="shared" si="28"/>
        <v>0</v>
      </c>
      <c r="I105" s="5">
        <f t="shared" si="29"/>
        <v>0</v>
      </c>
      <c r="J105" s="1">
        <v>0.4004402861860209</v>
      </c>
      <c r="K105" s="5">
        <f t="shared" si="30"/>
        <v>0</v>
      </c>
      <c r="L105" s="5">
        <f t="shared" si="31"/>
        <v>0</v>
      </c>
      <c r="M105" s="8">
        <f t="shared" si="32"/>
        <v>0</v>
      </c>
      <c r="N105" s="8">
        <f t="shared" si="33"/>
        <v>0</v>
      </c>
      <c r="O105" s="10" t="str">
        <f t="shared" si="34"/>
        <v>Nee</v>
      </c>
      <c r="P105" s="4">
        <f t="shared" si="35"/>
        <v>0</v>
      </c>
      <c r="Q105" s="1">
        <v>-3.3749082905355832E-2</v>
      </c>
      <c r="R105" s="8">
        <f t="shared" si="36"/>
        <v>1</v>
      </c>
      <c r="S105" s="1">
        <v>1.2758250388677854E-2</v>
      </c>
      <c r="T105" s="8">
        <f t="shared" si="37"/>
        <v>0</v>
      </c>
      <c r="U105" s="1">
        <v>0.10453740528928498</v>
      </c>
      <c r="V105" s="4">
        <f t="shared" si="38"/>
        <v>0</v>
      </c>
      <c r="W105" s="5">
        <f t="shared" si="39"/>
        <v>0</v>
      </c>
      <c r="X105" s="5">
        <f t="shared" si="40"/>
        <v>0</v>
      </c>
      <c r="Y105" s="1">
        <v>-2.1384300519638865E-2</v>
      </c>
      <c r="Z105" s="5">
        <f t="shared" si="45"/>
        <v>0.5</v>
      </c>
      <c r="AA105" s="5">
        <f t="shared" si="41"/>
        <v>0.5</v>
      </c>
      <c r="AB105" s="5">
        <f t="shared" si="46"/>
        <v>0</v>
      </c>
      <c r="AC105" s="5">
        <f t="shared" si="47"/>
        <v>0</v>
      </c>
      <c r="AD105" s="1">
        <v>0.74624785902981394</v>
      </c>
      <c r="AE105" s="5">
        <f t="shared" si="42"/>
        <v>0.5</v>
      </c>
      <c r="AF105" s="1">
        <v>-1.2038058466629895E-2</v>
      </c>
      <c r="AG105" s="6">
        <f t="shared" si="43"/>
        <v>1</v>
      </c>
      <c r="AH105" s="29">
        <v>1613.606726088093</v>
      </c>
      <c r="AL105" s="5">
        <v>0</v>
      </c>
      <c r="AM105" t="s">
        <v>330</v>
      </c>
      <c r="AN105" s="1">
        <v>0.22900000000000001</v>
      </c>
      <c r="AO105" s="5">
        <f t="shared" si="48"/>
        <v>0</v>
      </c>
      <c r="AP105" s="5">
        <f t="shared" si="49"/>
        <v>0</v>
      </c>
      <c r="AQ105" s="9">
        <f t="shared" si="44"/>
        <v>7.5</v>
      </c>
      <c r="AT105" s="1"/>
    </row>
    <row r="106" spans="1:46" x14ac:dyDescent="0.35">
      <c r="A106" t="s">
        <v>101</v>
      </c>
      <c r="B106" s="1">
        <v>2.710641403741967E-2</v>
      </c>
      <c r="C106" s="5">
        <f t="shared" si="25"/>
        <v>0</v>
      </c>
      <c r="D106" s="1">
        <v>0.70085033912687444</v>
      </c>
      <c r="E106" s="5">
        <f t="shared" si="26"/>
        <v>0</v>
      </c>
      <c r="F106" s="5">
        <f t="shared" si="27"/>
        <v>0</v>
      </c>
      <c r="G106" s="1">
        <v>0.69431963968882215</v>
      </c>
      <c r="H106" s="5">
        <f t="shared" si="28"/>
        <v>0</v>
      </c>
      <c r="I106" s="5">
        <f t="shared" si="29"/>
        <v>0</v>
      </c>
      <c r="J106" s="1">
        <v>0.21323618605633968</v>
      </c>
      <c r="K106" s="5">
        <f t="shared" si="30"/>
        <v>0</v>
      </c>
      <c r="L106" s="5">
        <f t="shared" si="31"/>
        <v>0</v>
      </c>
      <c r="M106" s="8">
        <f t="shared" si="32"/>
        <v>0</v>
      </c>
      <c r="N106" s="8">
        <f t="shared" si="33"/>
        <v>0</v>
      </c>
      <c r="O106" s="10" t="str">
        <f t="shared" si="34"/>
        <v>Nee</v>
      </c>
      <c r="P106" s="4">
        <f t="shared" si="35"/>
        <v>0</v>
      </c>
      <c r="Q106" s="1">
        <v>-2.3999844030258129E-2</v>
      </c>
      <c r="R106" s="8">
        <f t="shared" si="36"/>
        <v>1</v>
      </c>
      <c r="S106" s="1">
        <v>6.81348014681348E-3</v>
      </c>
      <c r="T106" s="8">
        <f t="shared" si="37"/>
        <v>0</v>
      </c>
      <c r="U106" s="1">
        <v>2.3979207339144677E-2</v>
      </c>
      <c r="V106" s="4">
        <f t="shared" si="38"/>
        <v>0</v>
      </c>
      <c r="W106" s="5">
        <f t="shared" si="39"/>
        <v>0</v>
      </c>
      <c r="X106" s="5">
        <f t="shared" si="40"/>
        <v>0</v>
      </c>
      <c r="Y106" s="1">
        <v>2.9064626960438166E-2</v>
      </c>
      <c r="Z106" s="5">
        <f t="shared" si="45"/>
        <v>0</v>
      </c>
      <c r="AA106" s="5">
        <f t="shared" si="41"/>
        <v>0</v>
      </c>
      <c r="AB106" s="5">
        <f t="shared" si="46"/>
        <v>0</v>
      </c>
      <c r="AC106" s="5">
        <f t="shared" si="47"/>
        <v>0</v>
      </c>
      <c r="AD106" s="1">
        <v>0.70217955032310508</v>
      </c>
      <c r="AE106" s="5">
        <f t="shared" si="42"/>
        <v>0</v>
      </c>
      <c r="AF106" s="1">
        <v>7.1059072756511063E-2</v>
      </c>
      <c r="AG106" s="6">
        <f t="shared" si="43"/>
        <v>0</v>
      </c>
      <c r="AH106" s="29">
        <v>1689.9787428116322</v>
      </c>
      <c r="AL106" s="5">
        <v>0</v>
      </c>
      <c r="AM106" t="s">
        <v>330</v>
      </c>
      <c r="AN106" s="1">
        <v>0.29499999999999998</v>
      </c>
      <c r="AO106" s="5">
        <f t="shared" si="48"/>
        <v>0.5</v>
      </c>
      <c r="AP106" s="5">
        <f t="shared" si="49"/>
        <v>0</v>
      </c>
      <c r="AQ106" s="9">
        <f t="shared" si="44"/>
        <v>9.5</v>
      </c>
      <c r="AT106" s="1"/>
    </row>
    <row r="107" spans="1:46" x14ac:dyDescent="0.35">
      <c r="A107" t="s">
        <v>102</v>
      </c>
      <c r="B107" s="1">
        <v>-6.5396118127111352E-2</v>
      </c>
      <c r="C107" s="5">
        <f t="shared" si="25"/>
        <v>0</v>
      </c>
      <c r="D107" s="1">
        <v>0.52711620191550934</v>
      </c>
      <c r="E107" s="5">
        <f t="shared" si="26"/>
        <v>0</v>
      </c>
      <c r="F107" s="5">
        <f t="shared" si="27"/>
        <v>0</v>
      </c>
      <c r="G107" s="1">
        <v>0.25365024397922237</v>
      </c>
      <c r="H107" s="5">
        <f t="shared" si="28"/>
        <v>0</v>
      </c>
      <c r="I107" s="5">
        <f t="shared" si="29"/>
        <v>0</v>
      </c>
      <c r="J107" s="1">
        <v>0.40871478506534575</v>
      </c>
      <c r="K107" s="5">
        <f t="shared" si="30"/>
        <v>0</v>
      </c>
      <c r="L107" s="5">
        <f t="shared" si="31"/>
        <v>0</v>
      </c>
      <c r="M107" s="8">
        <f t="shared" si="32"/>
        <v>0</v>
      </c>
      <c r="N107" s="8">
        <f t="shared" si="33"/>
        <v>0</v>
      </c>
      <c r="O107" s="10" t="str">
        <f t="shared" si="34"/>
        <v>Nee</v>
      </c>
      <c r="P107" s="4">
        <f t="shared" si="35"/>
        <v>0</v>
      </c>
      <c r="Q107" s="1">
        <v>0.14812103049600708</v>
      </c>
      <c r="R107" s="8">
        <f t="shared" si="36"/>
        <v>0</v>
      </c>
      <c r="S107" s="1">
        <v>5.609456314234159E-2</v>
      </c>
      <c r="T107" s="8">
        <f t="shared" si="37"/>
        <v>0</v>
      </c>
      <c r="U107" s="1">
        <v>7.6705130223153201E-3</v>
      </c>
      <c r="V107" s="4">
        <f t="shared" si="38"/>
        <v>0</v>
      </c>
      <c r="W107" s="5">
        <f t="shared" si="39"/>
        <v>0</v>
      </c>
      <c r="X107" s="5">
        <f t="shared" si="40"/>
        <v>0</v>
      </c>
      <c r="Y107" s="1">
        <v>1.0736902008742085E-2</v>
      </c>
      <c r="Z107" s="5">
        <f t="shared" si="45"/>
        <v>0.5</v>
      </c>
      <c r="AA107" s="5">
        <f t="shared" si="41"/>
        <v>0</v>
      </c>
      <c r="AB107" s="5">
        <f t="shared" si="46"/>
        <v>0</v>
      </c>
      <c r="AC107" s="5">
        <f t="shared" si="47"/>
        <v>0</v>
      </c>
      <c r="AD107" s="1">
        <v>0.69420867185702695</v>
      </c>
      <c r="AE107" s="5">
        <f t="shared" si="42"/>
        <v>0</v>
      </c>
      <c r="AF107" s="1">
        <v>-3.4591849398830352E-3</v>
      </c>
      <c r="AG107" s="6">
        <f t="shared" si="43"/>
        <v>1</v>
      </c>
      <c r="AH107" s="29">
        <v>2651.2221154804042</v>
      </c>
      <c r="AL107" s="5">
        <v>0</v>
      </c>
      <c r="AM107" t="s">
        <v>331</v>
      </c>
      <c r="AN107" s="1">
        <v>0.19350000000000001</v>
      </c>
      <c r="AO107" s="5">
        <f t="shared" si="48"/>
        <v>0</v>
      </c>
      <c r="AP107" s="5">
        <f t="shared" si="49"/>
        <v>0</v>
      </c>
      <c r="AQ107" s="9">
        <f t="shared" si="44"/>
        <v>8.5</v>
      </c>
      <c r="AT107" s="1"/>
    </row>
    <row r="108" spans="1:46" x14ac:dyDescent="0.35">
      <c r="A108" t="s">
        <v>103</v>
      </c>
      <c r="B108" s="1">
        <v>1.0761183377731047E-2</v>
      </c>
      <c r="C108" s="5">
        <f t="shared" si="25"/>
        <v>0</v>
      </c>
      <c r="D108" s="1">
        <v>0.7111779442732824</v>
      </c>
      <c r="E108" s="5">
        <f t="shared" si="26"/>
        <v>0</v>
      </c>
      <c r="F108" s="5">
        <f t="shared" si="27"/>
        <v>0</v>
      </c>
      <c r="G108" s="1">
        <v>0.69579561975194071</v>
      </c>
      <c r="H108" s="5">
        <f t="shared" si="28"/>
        <v>0</v>
      </c>
      <c r="I108" s="5">
        <f t="shared" si="29"/>
        <v>0</v>
      </c>
      <c r="J108" s="1">
        <v>0.24851605828832421</v>
      </c>
      <c r="K108" s="5">
        <f t="shared" si="30"/>
        <v>0</v>
      </c>
      <c r="L108" s="5">
        <f t="shared" si="31"/>
        <v>0</v>
      </c>
      <c r="M108" s="8">
        <f t="shared" si="32"/>
        <v>0</v>
      </c>
      <c r="N108" s="8">
        <f t="shared" si="33"/>
        <v>0</v>
      </c>
      <c r="O108" s="10" t="str">
        <f t="shared" si="34"/>
        <v>Nee</v>
      </c>
      <c r="P108" s="4">
        <f t="shared" si="35"/>
        <v>0</v>
      </c>
      <c r="Q108" s="1">
        <v>2.178748778560018E-2</v>
      </c>
      <c r="R108" s="8">
        <f t="shared" si="36"/>
        <v>0</v>
      </c>
      <c r="S108" s="1">
        <v>2.4292223166684578E-2</v>
      </c>
      <c r="T108" s="8">
        <f t="shared" si="37"/>
        <v>0</v>
      </c>
      <c r="U108" s="1">
        <v>6.9007850612218521E-2</v>
      </c>
      <c r="V108" s="4">
        <f t="shared" si="38"/>
        <v>0</v>
      </c>
      <c r="W108" s="5">
        <f t="shared" si="39"/>
        <v>0</v>
      </c>
      <c r="X108" s="5">
        <f t="shared" si="40"/>
        <v>0</v>
      </c>
      <c r="Y108" s="1">
        <v>8.8154180972324601E-3</v>
      </c>
      <c r="Z108" s="5">
        <f t="shared" si="45"/>
        <v>0.5</v>
      </c>
      <c r="AA108" s="5">
        <f t="shared" si="41"/>
        <v>0</v>
      </c>
      <c r="AB108" s="5">
        <f t="shared" si="46"/>
        <v>0</v>
      </c>
      <c r="AC108" s="5">
        <f t="shared" si="47"/>
        <v>0</v>
      </c>
      <c r="AD108" s="1">
        <v>0.70498380242185366</v>
      </c>
      <c r="AE108" s="5">
        <f t="shared" si="42"/>
        <v>0</v>
      </c>
      <c r="AF108" s="1">
        <v>2.6780257751488328E-3</v>
      </c>
      <c r="AG108" s="6">
        <f t="shared" si="43"/>
        <v>0</v>
      </c>
      <c r="AH108" s="29">
        <v>2122.5040644772344</v>
      </c>
      <c r="AL108" s="5">
        <v>0</v>
      </c>
      <c r="AM108" t="s">
        <v>331</v>
      </c>
      <c r="AN108" s="1">
        <v>0.14449999999999999</v>
      </c>
      <c r="AO108" s="5">
        <f t="shared" si="48"/>
        <v>0</v>
      </c>
      <c r="AP108" s="5">
        <f t="shared" si="49"/>
        <v>0</v>
      </c>
      <c r="AQ108" s="9">
        <f t="shared" si="44"/>
        <v>9.5</v>
      </c>
      <c r="AT108" s="1"/>
    </row>
    <row r="109" spans="1:46" x14ac:dyDescent="0.35">
      <c r="A109" t="s">
        <v>396</v>
      </c>
      <c r="B109" s="1">
        <v>-3.7946994272390899E-2</v>
      </c>
      <c r="C109" s="5">
        <f t="shared" si="25"/>
        <v>0</v>
      </c>
      <c r="D109" s="1">
        <v>0.95756088752597701</v>
      </c>
      <c r="E109" s="5">
        <f t="shared" si="26"/>
        <v>0</v>
      </c>
      <c r="F109" s="5">
        <f t="shared" si="27"/>
        <v>0</v>
      </c>
      <c r="G109" s="1">
        <v>0.97127981017791065</v>
      </c>
      <c r="H109" s="5">
        <f t="shared" si="28"/>
        <v>0.5</v>
      </c>
      <c r="I109" s="5">
        <f t="shared" si="29"/>
        <v>0</v>
      </c>
      <c r="J109" s="1">
        <v>0.12543608298144587</v>
      </c>
      <c r="K109" s="5">
        <f t="shared" si="30"/>
        <v>0.5</v>
      </c>
      <c r="L109" s="5">
        <f t="shared" si="31"/>
        <v>0</v>
      </c>
      <c r="M109" s="8">
        <f t="shared" si="32"/>
        <v>0</v>
      </c>
      <c r="N109" s="8">
        <f t="shared" si="33"/>
        <v>0</v>
      </c>
      <c r="O109" s="10" t="str">
        <f t="shared" si="34"/>
        <v>Nee</v>
      </c>
      <c r="P109" s="4">
        <f t="shared" si="35"/>
        <v>0</v>
      </c>
      <c r="Q109" s="1">
        <v>6.0404315686279865E-3</v>
      </c>
      <c r="R109" s="8">
        <f t="shared" si="36"/>
        <v>0</v>
      </c>
      <c r="S109" s="1">
        <v>3.6765896654566017E-5</v>
      </c>
      <c r="T109" s="8">
        <f t="shared" si="37"/>
        <v>0</v>
      </c>
      <c r="U109" s="1">
        <v>3.3138083531856655E-2</v>
      </c>
      <c r="V109" s="4">
        <f t="shared" si="38"/>
        <v>0</v>
      </c>
      <c r="W109" s="5">
        <f t="shared" si="39"/>
        <v>0</v>
      </c>
      <c r="X109" s="5">
        <f t="shared" si="40"/>
        <v>0</v>
      </c>
      <c r="Y109" s="1">
        <v>3.3571099333468496E-2</v>
      </c>
      <c r="Z109" s="5">
        <f t="shared" si="45"/>
        <v>0</v>
      </c>
      <c r="AA109" s="5">
        <f t="shared" si="41"/>
        <v>0</v>
      </c>
      <c r="AB109" s="5">
        <f t="shared" si="46"/>
        <v>0</v>
      </c>
      <c r="AC109" s="5">
        <f t="shared" si="47"/>
        <v>0</v>
      </c>
      <c r="AD109" s="1">
        <v>0.74488855238481422</v>
      </c>
      <c r="AE109" s="5">
        <f t="shared" si="42"/>
        <v>0.5</v>
      </c>
      <c r="AF109" s="1">
        <v>-3.1134352705725076E-2</v>
      </c>
      <c r="AG109" s="6">
        <f t="shared" si="43"/>
        <v>1</v>
      </c>
      <c r="AH109" s="29">
        <v>2684.8676212944383</v>
      </c>
      <c r="AL109" s="5">
        <v>0</v>
      </c>
      <c r="AM109" t="s">
        <v>331</v>
      </c>
      <c r="AN109" s="1">
        <v>0.245</v>
      </c>
      <c r="AO109" s="5">
        <f t="shared" si="48"/>
        <v>0</v>
      </c>
      <c r="AP109" s="5">
        <f t="shared" si="49"/>
        <v>0</v>
      </c>
      <c r="AQ109" s="9">
        <f t="shared" si="44"/>
        <v>7.5</v>
      </c>
      <c r="AT109" s="1"/>
    </row>
    <row r="110" spans="1:46" x14ac:dyDescent="0.35">
      <c r="A110" t="s">
        <v>104</v>
      </c>
      <c r="B110" s="1">
        <v>0.15109998682650508</v>
      </c>
      <c r="C110" s="5">
        <f t="shared" si="25"/>
        <v>0.5</v>
      </c>
      <c r="D110" s="1">
        <v>0.89928863127387693</v>
      </c>
      <c r="E110" s="5">
        <f t="shared" si="26"/>
        <v>0</v>
      </c>
      <c r="F110" s="5">
        <f t="shared" si="27"/>
        <v>0</v>
      </c>
      <c r="G110" s="1">
        <v>0.8794265138541254</v>
      </c>
      <c r="H110" s="5">
        <f t="shared" si="28"/>
        <v>0</v>
      </c>
      <c r="I110" s="5">
        <f t="shared" si="29"/>
        <v>0</v>
      </c>
      <c r="J110" s="1">
        <v>0.16103312917169435</v>
      </c>
      <c r="K110" s="5">
        <f t="shared" si="30"/>
        <v>0.5</v>
      </c>
      <c r="L110" s="5">
        <f t="shared" si="31"/>
        <v>0</v>
      </c>
      <c r="M110" s="8">
        <f t="shared" si="32"/>
        <v>0</v>
      </c>
      <c r="N110" s="8">
        <f t="shared" si="33"/>
        <v>1</v>
      </c>
      <c r="O110" s="10" t="str">
        <f t="shared" si="34"/>
        <v>Nee</v>
      </c>
      <c r="P110" s="4">
        <f t="shared" si="35"/>
        <v>0</v>
      </c>
      <c r="Q110" s="1">
        <v>-3.5733880394074567E-2</v>
      </c>
      <c r="R110" s="8">
        <f t="shared" si="36"/>
        <v>1</v>
      </c>
      <c r="S110" s="1">
        <v>-3.5392845371802345E-2</v>
      </c>
      <c r="T110" s="8">
        <f t="shared" si="37"/>
        <v>1</v>
      </c>
      <c r="U110" s="1">
        <v>7.6318447284064464E-2</v>
      </c>
      <c r="V110" s="4">
        <f t="shared" si="38"/>
        <v>0</v>
      </c>
      <c r="W110" s="5">
        <f t="shared" si="39"/>
        <v>0.5</v>
      </c>
      <c r="X110" s="5">
        <f t="shared" si="40"/>
        <v>0</v>
      </c>
      <c r="Y110" s="1">
        <v>9.4673516884029335E-2</v>
      </c>
      <c r="Z110" s="5">
        <f t="shared" si="45"/>
        <v>0</v>
      </c>
      <c r="AA110" s="5">
        <f t="shared" si="41"/>
        <v>0</v>
      </c>
      <c r="AB110" s="5">
        <f t="shared" si="46"/>
        <v>0.5</v>
      </c>
      <c r="AC110" s="5">
        <f t="shared" si="47"/>
        <v>0.5</v>
      </c>
      <c r="AD110" s="1">
        <v>0.70842664558907475</v>
      </c>
      <c r="AE110" s="5">
        <f t="shared" si="42"/>
        <v>0</v>
      </c>
      <c r="AF110" s="1">
        <v>-1.3498331357309094E-2</v>
      </c>
      <c r="AG110" s="6">
        <f t="shared" si="43"/>
        <v>1</v>
      </c>
      <c r="AH110" s="29">
        <v>1622.9036682592009</v>
      </c>
      <c r="AJ110" s="5">
        <v>1</v>
      </c>
      <c r="AL110" s="5">
        <v>0</v>
      </c>
      <c r="AM110" t="s">
        <v>329</v>
      </c>
      <c r="AN110" s="1">
        <v>0.2465</v>
      </c>
      <c r="AO110" s="5">
        <f t="shared" si="48"/>
        <v>0</v>
      </c>
      <c r="AP110" s="5">
        <f t="shared" si="49"/>
        <v>0</v>
      </c>
      <c r="AQ110" s="9">
        <f t="shared" si="44"/>
        <v>5.5</v>
      </c>
      <c r="AT110" s="1"/>
    </row>
    <row r="111" spans="1:46" x14ac:dyDescent="0.35">
      <c r="A111" t="s">
        <v>105</v>
      </c>
      <c r="B111" s="1">
        <v>-0.1396613648024628</v>
      </c>
      <c r="C111" s="5">
        <f t="shared" si="25"/>
        <v>0</v>
      </c>
      <c r="D111" s="1">
        <v>0.26731657260133401</v>
      </c>
      <c r="E111" s="5">
        <f t="shared" si="26"/>
        <v>0</v>
      </c>
      <c r="F111" s="5">
        <f t="shared" si="27"/>
        <v>0</v>
      </c>
      <c r="G111" s="1">
        <v>0.27223678809645974</v>
      </c>
      <c r="H111" s="5">
        <f t="shared" si="28"/>
        <v>0</v>
      </c>
      <c r="I111" s="5">
        <f t="shared" si="29"/>
        <v>0</v>
      </c>
      <c r="J111" s="1">
        <v>0.22688242622335936</v>
      </c>
      <c r="K111" s="5">
        <f t="shared" si="30"/>
        <v>0</v>
      </c>
      <c r="L111" s="5">
        <f t="shared" si="31"/>
        <v>0</v>
      </c>
      <c r="M111" s="8">
        <f t="shared" si="32"/>
        <v>0</v>
      </c>
      <c r="N111" s="8">
        <f t="shared" si="33"/>
        <v>0</v>
      </c>
      <c r="O111" s="10" t="str">
        <f t="shared" si="34"/>
        <v>Nee</v>
      </c>
      <c r="P111" s="4">
        <f t="shared" si="35"/>
        <v>0</v>
      </c>
      <c r="Q111" s="1">
        <v>1.9017407635370801E-2</v>
      </c>
      <c r="R111" s="8">
        <f t="shared" si="36"/>
        <v>0</v>
      </c>
      <c r="S111" s="1">
        <v>9.4773587827090638E-2</v>
      </c>
      <c r="T111" s="8">
        <f t="shared" si="37"/>
        <v>0</v>
      </c>
      <c r="U111" s="1">
        <v>0.11785531041559774</v>
      </c>
      <c r="V111" s="4">
        <f t="shared" si="38"/>
        <v>0</v>
      </c>
      <c r="W111" s="5">
        <f t="shared" si="39"/>
        <v>0</v>
      </c>
      <c r="X111" s="5">
        <f t="shared" si="40"/>
        <v>0</v>
      </c>
      <c r="Y111" s="1">
        <v>-2.2069009748589021E-2</v>
      </c>
      <c r="Z111" s="5">
        <f t="shared" si="45"/>
        <v>0.5</v>
      </c>
      <c r="AA111" s="5">
        <f t="shared" si="41"/>
        <v>0.5</v>
      </c>
      <c r="AB111" s="5">
        <f t="shared" si="46"/>
        <v>0</v>
      </c>
      <c r="AC111" s="5">
        <f t="shared" si="47"/>
        <v>0</v>
      </c>
      <c r="AD111" s="1">
        <v>0.69780656747049774</v>
      </c>
      <c r="AE111" s="5">
        <f t="shared" si="42"/>
        <v>0</v>
      </c>
      <c r="AF111" s="1">
        <v>-1.2163840430990251E-2</v>
      </c>
      <c r="AG111" s="6">
        <f t="shared" si="43"/>
        <v>1</v>
      </c>
      <c r="AH111" s="29">
        <v>1682.5775063823339</v>
      </c>
      <c r="AJ111" s="5">
        <v>1</v>
      </c>
      <c r="AL111" s="5">
        <v>0</v>
      </c>
      <c r="AM111" t="s">
        <v>329</v>
      </c>
      <c r="AN111" s="1">
        <v>0.17799999999999999</v>
      </c>
      <c r="AO111" s="5">
        <f t="shared" si="48"/>
        <v>0</v>
      </c>
      <c r="AP111" s="5">
        <f t="shared" si="49"/>
        <v>0</v>
      </c>
      <c r="AQ111" s="9">
        <f t="shared" si="44"/>
        <v>7</v>
      </c>
      <c r="AT111" s="1"/>
    </row>
    <row r="112" spans="1:46" x14ac:dyDescent="0.35">
      <c r="A112" t="s">
        <v>106</v>
      </c>
      <c r="B112" s="1">
        <v>7.2552142436220109E-3</v>
      </c>
      <c r="C112" s="5">
        <f t="shared" si="25"/>
        <v>0</v>
      </c>
      <c r="D112" s="1">
        <v>0.56371912400424518</v>
      </c>
      <c r="E112" s="5">
        <f t="shared" si="26"/>
        <v>0</v>
      </c>
      <c r="F112" s="5">
        <f t="shared" si="27"/>
        <v>0</v>
      </c>
      <c r="G112" s="1">
        <v>0.56537716797926607</v>
      </c>
      <c r="H112" s="5">
        <f t="shared" si="28"/>
        <v>0</v>
      </c>
      <c r="I112" s="5">
        <f t="shared" si="29"/>
        <v>0</v>
      </c>
      <c r="J112" s="1">
        <v>0.32751400642069745</v>
      </c>
      <c r="K112" s="5">
        <f t="shared" si="30"/>
        <v>0</v>
      </c>
      <c r="L112" s="5">
        <f t="shared" si="31"/>
        <v>0</v>
      </c>
      <c r="M112" s="8">
        <f t="shared" si="32"/>
        <v>0</v>
      </c>
      <c r="N112" s="8">
        <f t="shared" si="33"/>
        <v>0</v>
      </c>
      <c r="O112" s="10" t="str">
        <f t="shared" si="34"/>
        <v>Nee</v>
      </c>
      <c r="P112" s="4">
        <f t="shared" si="35"/>
        <v>0</v>
      </c>
      <c r="Q112" s="1">
        <v>4.0805350767159868E-2</v>
      </c>
      <c r="R112" s="8">
        <f t="shared" si="36"/>
        <v>0</v>
      </c>
      <c r="S112" s="1">
        <v>6.0467503958043962E-2</v>
      </c>
      <c r="T112" s="8">
        <f t="shared" si="37"/>
        <v>0</v>
      </c>
      <c r="U112" s="1">
        <v>9.3199967779726375E-2</v>
      </c>
      <c r="V112" s="4">
        <f t="shared" si="38"/>
        <v>0</v>
      </c>
      <c r="W112" s="5">
        <f t="shared" si="39"/>
        <v>0</v>
      </c>
      <c r="X112" s="5">
        <f t="shared" si="40"/>
        <v>0</v>
      </c>
      <c r="Y112" s="1">
        <v>1.8986290838843518E-2</v>
      </c>
      <c r="Z112" s="5">
        <f t="shared" si="45"/>
        <v>0.5</v>
      </c>
      <c r="AA112" s="5">
        <f t="shared" si="41"/>
        <v>0</v>
      </c>
      <c r="AB112" s="5">
        <f t="shared" si="46"/>
        <v>0</v>
      </c>
      <c r="AC112" s="5">
        <f t="shared" si="47"/>
        <v>0</v>
      </c>
      <c r="AD112" s="1">
        <v>0.71601503047500881</v>
      </c>
      <c r="AE112" s="5">
        <f t="shared" si="42"/>
        <v>0</v>
      </c>
      <c r="AF112" s="1">
        <v>2.0620686122247676E-2</v>
      </c>
      <c r="AG112" s="6">
        <f t="shared" si="43"/>
        <v>0</v>
      </c>
      <c r="AH112" s="29">
        <v>2062.5622423063319</v>
      </c>
      <c r="AJ112" s="5">
        <v>1</v>
      </c>
      <c r="AL112" s="5">
        <v>0</v>
      </c>
      <c r="AM112" t="s">
        <v>331</v>
      </c>
      <c r="AN112" s="1">
        <v>0.18350000000000002</v>
      </c>
      <c r="AO112" s="5">
        <f t="shared" si="48"/>
        <v>0</v>
      </c>
      <c r="AP112" s="5">
        <f t="shared" si="49"/>
        <v>0</v>
      </c>
      <c r="AQ112" s="9">
        <f t="shared" si="44"/>
        <v>8.5</v>
      </c>
      <c r="AT112" s="1"/>
    </row>
    <row r="113" spans="1:46" x14ac:dyDescent="0.35">
      <c r="A113" t="s">
        <v>107</v>
      </c>
      <c r="B113" s="1">
        <v>3.2564647297418883E-2</v>
      </c>
      <c r="C113" s="5">
        <f t="shared" si="25"/>
        <v>0</v>
      </c>
      <c r="D113" s="1">
        <v>0.73224460117258439</v>
      </c>
      <c r="E113" s="5">
        <f t="shared" si="26"/>
        <v>0</v>
      </c>
      <c r="F113" s="5">
        <f t="shared" si="27"/>
        <v>0</v>
      </c>
      <c r="G113" s="1">
        <v>0.60976876988812156</v>
      </c>
      <c r="H113" s="5">
        <f t="shared" si="28"/>
        <v>0</v>
      </c>
      <c r="I113" s="5">
        <f t="shared" si="29"/>
        <v>0</v>
      </c>
      <c r="J113" s="1">
        <v>0.34625395650582907</v>
      </c>
      <c r="K113" s="5">
        <f t="shared" si="30"/>
        <v>0</v>
      </c>
      <c r="L113" s="5">
        <f t="shared" si="31"/>
        <v>0</v>
      </c>
      <c r="M113" s="8">
        <f t="shared" si="32"/>
        <v>0</v>
      </c>
      <c r="N113" s="8">
        <f t="shared" si="33"/>
        <v>1</v>
      </c>
      <c r="O113" s="10" t="str">
        <f t="shared" si="34"/>
        <v>Nee</v>
      </c>
      <c r="P113" s="4">
        <f t="shared" si="35"/>
        <v>0</v>
      </c>
      <c r="Q113" s="1">
        <v>-5.8146663703453928E-3</v>
      </c>
      <c r="R113" s="8">
        <f t="shared" si="36"/>
        <v>1</v>
      </c>
      <c r="S113" s="1">
        <v>3.9962487431355866E-2</v>
      </c>
      <c r="T113" s="8">
        <f t="shared" si="37"/>
        <v>0</v>
      </c>
      <c r="U113" s="1">
        <v>-9.0725639862727202E-3</v>
      </c>
      <c r="V113" s="4">
        <f t="shared" si="38"/>
        <v>1</v>
      </c>
      <c r="W113" s="5">
        <f t="shared" si="39"/>
        <v>0.5</v>
      </c>
      <c r="X113" s="5">
        <f t="shared" si="40"/>
        <v>0</v>
      </c>
      <c r="Y113" s="1">
        <v>9.5077385794212002E-3</v>
      </c>
      <c r="Z113" s="5">
        <f t="shared" si="45"/>
        <v>0.5</v>
      </c>
      <c r="AA113" s="5">
        <f t="shared" si="41"/>
        <v>0</v>
      </c>
      <c r="AB113" s="5">
        <f t="shared" si="46"/>
        <v>0</v>
      </c>
      <c r="AC113" s="5">
        <f t="shared" si="47"/>
        <v>0</v>
      </c>
      <c r="AD113" s="1">
        <v>0.6087229553679796</v>
      </c>
      <c r="AE113" s="5">
        <f t="shared" si="42"/>
        <v>0</v>
      </c>
      <c r="AF113" s="1">
        <v>-5.9394033297283003E-2</v>
      </c>
      <c r="AG113" s="6">
        <f t="shared" si="43"/>
        <v>1</v>
      </c>
      <c r="AH113" s="29">
        <v>1935.4843637726053</v>
      </c>
      <c r="AL113" s="5">
        <v>1</v>
      </c>
      <c r="AM113" t="s">
        <v>330</v>
      </c>
      <c r="AN113" s="1">
        <v>0.17049999999999998</v>
      </c>
      <c r="AO113" s="5">
        <f t="shared" si="48"/>
        <v>0</v>
      </c>
      <c r="AP113" s="5">
        <f t="shared" si="49"/>
        <v>0</v>
      </c>
      <c r="AQ113" s="9">
        <f t="shared" si="44"/>
        <v>6</v>
      </c>
      <c r="AT113" s="1"/>
    </row>
    <row r="114" spans="1:46" x14ac:dyDescent="0.35">
      <c r="A114" t="s">
        <v>108</v>
      </c>
      <c r="B114" s="1">
        <v>-4.3425486051524602E-3</v>
      </c>
      <c r="C114" s="5">
        <f t="shared" si="25"/>
        <v>0</v>
      </c>
      <c r="D114" s="1">
        <v>0.63168909444781618</v>
      </c>
      <c r="E114" s="5">
        <f t="shared" si="26"/>
        <v>0</v>
      </c>
      <c r="F114" s="5">
        <f t="shared" si="27"/>
        <v>0</v>
      </c>
      <c r="G114" s="1">
        <v>0.59120189188623573</v>
      </c>
      <c r="H114" s="5">
        <f t="shared" si="28"/>
        <v>0</v>
      </c>
      <c r="I114" s="5">
        <f t="shared" si="29"/>
        <v>0</v>
      </c>
      <c r="J114" s="1">
        <v>0.21460613947791471</v>
      </c>
      <c r="K114" s="5">
        <f t="shared" si="30"/>
        <v>0</v>
      </c>
      <c r="L114" s="5">
        <f t="shared" si="31"/>
        <v>0</v>
      </c>
      <c r="M114" s="8">
        <f t="shared" si="32"/>
        <v>0</v>
      </c>
      <c r="N114" s="8">
        <f t="shared" si="33"/>
        <v>0</v>
      </c>
      <c r="O114" s="10" t="str">
        <f t="shared" si="34"/>
        <v>Nee</v>
      </c>
      <c r="P114" s="4">
        <f t="shared" si="35"/>
        <v>0</v>
      </c>
      <c r="Q114" s="1">
        <v>-1.7721832950951821E-2</v>
      </c>
      <c r="R114" s="8">
        <f t="shared" si="36"/>
        <v>1</v>
      </c>
      <c r="S114" s="1">
        <v>5.2039479025318074E-2</v>
      </c>
      <c r="T114" s="8">
        <f t="shared" si="37"/>
        <v>0</v>
      </c>
      <c r="U114" s="1">
        <v>8.9927380030554796E-2</v>
      </c>
      <c r="V114" s="4">
        <f t="shared" si="38"/>
        <v>0</v>
      </c>
      <c r="W114" s="5">
        <f t="shared" si="39"/>
        <v>0</v>
      </c>
      <c r="X114" s="5">
        <f t="shared" si="40"/>
        <v>0</v>
      </c>
      <c r="Y114" s="1">
        <v>5.0174748341460351E-2</v>
      </c>
      <c r="Z114" s="5">
        <f t="shared" si="45"/>
        <v>0</v>
      </c>
      <c r="AA114" s="5">
        <f t="shared" si="41"/>
        <v>0</v>
      </c>
      <c r="AB114" s="5">
        <f t="shared" si="46"/>
        <v>0.5</v>
      </c>
      <c r="AC114" s="5">
        <f t="shared" si="47"/>
        <v>0</v>
      </c>
      <c r="AD114" s="1">
        <v>0.72729841156896802</v>
      </c>
      <c r="AE114" s="5">
        <f t="shared" si="42"/>
        <v>0.5</v>
      </c>
      <c r="AF114" s="1">
        <v>6.5470512525375134E-3</v>
      </c>
      <c r="AG114" s="6">
        <f t="shared" si="43"/>
        <v>0</v>
      </c>
      <c r="AH114" s="29">
        <v>1402.2672146184846</v>
      </c>
      <c r="AJ114" s="5">
        <v>1</v>
      </c>
      <c r="AL114" s="5">
        <v>0</v>
      </c>
      <c r="AM114" t="s">
        <v>329</v>
      </c>
      <c r="AN114" s="1">
        <v>0.24150000000000002</v>
      </c>
      <c r="AO114" s="5">
        <f t="shared" si="48"/>
        <v>0</v>
      </c>
      <c r="AP114" s="5">
        <f t="shared" si="49"/>
        <v>0</v>
      </c>
      <c r="AQ114" s="9">
        <f t="shared" si="44"/>
        <v>8</v>
      </c>
      <c r="AT114" s="1"/>
    </row>
    <row r="115" spans="1:46" x14ac:dyDescent="0.35">
      <c r="A115" t="s">
        <v>109</v>
      </c>
      <c r="B115" s="1">
        <v>-8.4115504707199445E-2</v>
      </c>
      <c r="C115" s="5">
        <f t="shared" si="25"/>
        <v>0</v>
      </c>
      <c r="D115" s="1">
        <v>0.37795056141560818</v>
      </c>
      <c r="E115" s="5">
        <f t="shared" si="26"/>
        <v>0</v>
      </c>
      <c r="F115" s="5">
        <f t="shared" si="27"/>
        <v>0</v>
      </c>
      <c r="G115" s="1">
        <v>0.31619295502534284</v>
      </c>
      <c r="H115" s="5">
        <f t="shared" si="28"/>
        <v>0</v>
      </c>
      <c r="I115" s="5">
        <f t="shared" si="29"/>
        <v>0</v>
      </c>
      <c r="J115" s="1">
        <v>0.4408269693692119</v>
      </c>
      <c r="K115" s="5">
        <f t="shared" si="30"/>
        <v>0</v>
      </c>
      <c r="L115" s="5">
        <f t="shared" si="31"/>
        <v>0</v>
      </c>
      <c r="M115" s="8">
        <f t="shared" si="32"/>
        <v>0</v>
      </c>
      <c r="N115" s="8">
        <f t="shared" si="33"/>
        <v>0</v>
      </c>
      <c r="O115" s="10" t="str">
        <f t="shared" si="34"/>
        <v>Nee</v>
      </c>
      <c r="P115" s="4">
        <f t="shared" si="35"/>
        <v>0</v>
      </c>
      <c r="Q115" s="1">
        <v>2.375565011419457E-2</v>
      </c>
      <c r="R115" s="8">
        <f t="shared" si="36"/>
        <v>0</v>
      </c>
      <c r="S115" s="1">
        <v>6.1351272585972408E-2</v>
      </c>
      <c r="T115" s="8">
        <f t="shared" si="37"/>
        <v>0</v>
      </c>
      <c r="U115" s="1">
        <v>8.1158448159397628E-2</v>
      </c>
      <c r="V115" s="4">
        <f t="shared" si="38"/>
        <v>0</v>
      </c>
      <c r="W115" s="5">
        <f t="shared" si="39"/>
        <v>0</v>
      </c>
      <c r="X115" s="5">
        <f t="shared" si="40"/>
        <v>0</v>
      </c>
      <c r="Y115" s="1">
        <v>1.2096298010836242E-2</v>
      </c>
      <c r="Z115" s="5">
        <f t="shared" si="45"/>
        <v>0.5</v>
      </c>
      <c r="AA115" s="5">
        <f t="shared" si="41"/>
        <v>0</v>
      </c>
      <c r="AB115" s="5">
        <f t="shared" si="46"/>
        <v>0</v>
      </c>
      <c r="AC115" s="5">
        <f t="shared" si="47"/>
        <v>0</v>
      </c>
      <c r="AD115" s="1">
        <v>0.66246097016018179</v>
      </c>
      <c r="AE115" s="5">
        <f t="shared" si="42"/>
        <v>0</v>
      </c>
      <c r="AF115" s="1">
        <v>-4.6687187347954863E-3</v>
      </c>
      <c r="AG115" s="6">
        <f t="shared" si="43"/>
        <v>1</v>
      </c>
      <c r="AH115" s="29">
        <v>1972.2980000633274</v>
      </c>
      <c r="AJ115" s="5">
        <v>0</v>
      </c>
      <c r="AL115" s="5">
        <v>0</v>
      </c>
      <c r="AM115" t="s">
        <v>329</v>
      </c>
      <c r="AN115" s="1">
        <v>0.253</v>
      </c>
      <c r="AO115" s="5">
        <f t="shared" si="48"/>
        <v>0.5</v>
      </c>
      <c r="AP115" s="5">
        <f t="shared" si="49"/>
        <v>0</v>
      </c>
      <c r="AQ115" s="9">
        <f t="shared" si="44"/>
        <v>8</v>
      </c>
      <c r="AT115" s="1"/>
    </row>
    <row r="116" spans="1:46" x14ac:dyDescent="0.35">
      <c r="A116" t="s">
        <v>110</v>
      </c>
      <c r="B116" s="1">
        <v>-2.3867004690911291E-3</v>
      </c>
      <c r="C116" s="5">
        <f t="shared" si="25"/>
        <v>0</v>
      </c>
      <c r="D116" s="1">
        <v>0.64197843170682078</v>
      </c>
      <c r="E116" s="5">
        <f t="shared" si="26"/>
        <v>0</v>
      </c>
      <c r="F116" s="5">
        <f t="shared" si="27"/>
        <v>0</v>
      </c>
      <c r="G116" s="1">
        <v>0.30292893241898144</v>
      </c>
      <c r="H116" s="5">
        <f t="shared" si="28"/>
        <v>0</v>
      </c>
      <c r="I116" s="5">
        <f t="shared" si="29"/>
        <v>0</v>
      </c>
      <c r="J116" s="1">
        <v>0.35354332770870672</v>
      </c>
      <c r="K116" s="5">
        <f t="shared" si="30"/>
        <v>0</v>
      </c>
      <c r="L116" s="5">
        <f t="shared" si="31"/>
        <v>0</v>
      </c>
      <c r="M116" s="8">
        <f t="shared" si="32"/>
        <v>0</v>
      </c>
      <c r="N116" s="8">
        <f t="shared" si="33"/>
        <v>0</v>
      </c>
      <c r="O116" s="10" t="str">
        <f t="shared" si="34"/>
        <v>Nee</v>
      </c>
      <c r="P116" s="4">
        <f t="shared" si="35"/>
        <v>0</v>
      </c>
      <c r="Q116" s="1">
        <v>1.344950646552809E-2</v>
      </c>
      <c r="R116" s="8">
        <f t="shared" si="36"/>
        <v>0</v>
      </c>
      <c r="S116" s="1">
        <v>4.0662438733420743E-2</v>
      </c>
      <c r="T116" s="8">
        <f t="shared" si="37"/>
        <v>0</v>
      </c>
      <c r="U116" s="1">
        <v>1.9236585808481036E-2</v>
      </c>
      <c r="V116" s="4">
        <f t="shared" si="38"/>
        <v>0</v>
      </c>
      <c r="W116" s="5">
        <f t="shared" si="39"/>
        <v>0</v>
      </c>
      <c r="X116" s="5">
        <f t="shared" si="40"/>
        <v>0</v>
      </c>
      <c r="Y116" s="1">
        <v>-0.11765635912692957</v>
      </c>
      <c r="Z116" s="5">
        <f t="shared" si="45"/>
        <v>0.5</v>
      </c>
      <c r="AA116" s="5">
        <f t="shared" si="41"/>
        <v>0.5</v>
      </c>
      <c r="AB116" s="5">
        <f t="shared" si="46"/>
        <v>0</v>
      </c>
      <c r="AC116" s="5">
        <f t="shared" si="47"/>
        <v>0</v>
      </c>
      <c r="AD116" s="1">
        <v>0.65246011625540989</v>
      </c>
      <c r="AE116" s="5">
        <f t="shared" si="42"/>
        <v>0</v>
      </c>
      <c r="AF116" s="1">
        <v>8.8840662996793902E-3</v>
      </c>
      <c r="AG116" s="6">
        <f t="shared" si="43"/>
        <v>0</v>
      </c>
      <c r="AH116" s="29">
        <v>2545.2862536705261</v>
      </c>
      <c r="AL116" s="5">
        <v>0</v>
      </c>
      <c r="AM116" t="s">
        <v>331</v>
      </c>
      <c r="AN116" s="1">
        <v>0.27849999999999997</v>
      </c>
      <c r="AO116" s="5">
        <f t="shared" si="48"/>
        <v>0.5</v>
      </c>
      <c r="AP116" s="5">
        <f t="shared" si="49"/>
        <v>0</v>
      </c>
      <c r="AQ116" s="9">
        <f t="shared" si="44"/>
        <v>8.5</v>
      </c>
      <c r="AT116" s="1"/>
    </row>
    <row r="117" spans="1:46" x14ac:dyDescent="0.35">
      <c r="A117" t="s">
        <v>111</v>
      </c>
      <c r="B117" s="1">
        <v>0.13934645008769922</v>
      </c>
      <c r="C117" s="5">
        <f t="shared" si="25"/>
        <v>0.5</v>
      </c>
      <c r="D117" s="1">
        <v>0.2201060016777244</v>
      </c>
      <c r="E117" s="5">
        <f t="shared" si="26"/>
        <v>0</v>
      </c>
      <c r="F117" s="5">
        <f t="shared" si="27"/>
        <v>0</v>
      </c>
      <c r="G117" s="1">
        <v>0.17770952489895522</v>
      </c>
      <c r="H117" s="5">
        <f t="shared" si="28"/>
        <v>0</v>
      </c>
      <c r="I117" s="5">
        <f t="shared" si="29"/>
        <v>0</v>
      </c>
      <c r="J117" s="1">
        <v>0.43143036302749721</v>
      </c>
      <c r="K117" s="5">
        <f t="shared" si="30"/>
        <v>0</v>
      </c>
      <c r="L117" s="5">
        <f t="shared" si="31"/>
        <v>0</v>
      </c>
      <c r="M117" s="8">
        <f t="shared" si="32"/>
        <v>0</v>
      </c>
      <c r="N117" s="8">
        <f t="shared" si="33"/>
        <v>1</v>
      </c>
      <c r="O117" s="10" t="str">
        <f t="shared" si="34"/>
        <v>Nee</v>
      </c>
      <c r="P117" s="4">
        <f t="shared" si="35"/>
        <v>0</v>
      </c>
      <c r="Q117" s="1">
        <v>0.26903454326844961</v>
      </c>
      <c r="R117" s="8">
        <f t="shared" si="36"/>
        <v>0</v>
      </c>
      <c r="S117" s="1">
        <v>9.0521277702632404E-3</v>
      </c>
      <c r="T117" s="8">
        <f t="shared" si="37"/>
        <v>0</v>
      </c>
      <c r="U117" s="1">
        <v>-3.4050179211469536E-2</v>
      </c>
      <c r="V117" s="4">
        <f t="shared" si="38"/>
        <v>1</v>
      </c>
      <c r="W117" s="5">
        <f t="shared" si="39"/>
        <v>0</v>
      </c>
      <c r="X117" s="5">
        <f t="shared" si="40"/>
        <v>0</v>
      </c>
      <c r="Y117" s="1">
        <v>-1.6195759932891025E-2</v>
      </c>
      <c r="Z117" s="5">
        <f t="shared" si="45"/>
        <v>0.5</v>
      </c>
      <c r="AA117" s="5">
        <f t="shared" si="41"/>
        <v>0.5</v>
      </c>
      <c r="AB117" s="5">
        <f t="shared" si="46"/>
        <v>0</v>
      </c>
      <c r="AC117" s="5">
        <f t="shared" si="47"/>
        <v>0</v>
      </c>
      <c r="AD117" s="1">
        <v>0.6947304201937009</v>
      </c>
      <c r="AE117" s="5">
        <f t="shared" si="42"/>
        <v>0</v>
      </c>
      <c r="AF117" s="1">
        <v>4.1648888507587892E-3</v>
      </c>
      <c r="AG117" s="6">
        <f t="shared" si="43"/>
        <v>0</v>
      </c>
      <c r="AH117" s="29">
        <v>1852.4814466303949</v>
      </c>
      <c r="AL117" s="5">
        <v>0</v>
      </c>
      <c r="AM117" t="s">
        <v>330</v>
      </c>
      <c r="AN117" s="1">
        <v>0.41200000000000003</v>
      </c>
      <c r="AO117" s="5">
        <f t="shared" si="48"/>
        <v>0.5</v>
      </c>
      <c r="AP117" s="5">
        <f t="shared" si="49"/>
        <v>0.5</v>
      </c>
      <c r="AQ117" s="9">
        <f t="shared" si="44"/>
        <v>6.5</v>
      </c>
      <c r="AT117" s="1"/>
    </row>
    <row r="118" spans="1:46" x14ac:dyDescent="0.35">
      <c r="A118" t="s">
        <v>112</v>
      </c>
      <c r="B118" s="1">
        <v>-5.7009515558846952E-3</v>
      </c>
      <c r="C118" s="5">
        <f t="shared" si="25"/>
        <v>0</v>
      </c>
      <c r="D118" s="1">
        <v>0.61718389760643877</v>
      </c>
      <c r="E118" s="5">
        <f t="shared" si="26"/>
        <v>0</v>
      </c>
      <c r="F118" s="5">
        <f t="shared" si="27"/>
        <v>0</v>
      </c>
      <c r="G118" s="1">
        <v>0.60662120809870468</v>
      </c>
      <c r="H118" s="5">
        <f t="shared" si="28"/>
        <v>0</v>
      </c>
      <c r="I118" s="5">
        <f t="shared" si="29"/>
        <v>0</v>
      </c>
      <c r="J118" s="1">
        <v>0.34969291561339305</v>
      </c>
      <c r="K118" s="5">
        <f t="shared" si="30"/>
        <v>0</v>
      </c>
      <c r="L118" s="5">
        <f t="shared" si="31"/>
        <v>0</v>
      </c>
      <c r="M118" s="8">
        <f t="shared" si="32"/>
        <v>0</v>
      </c>
      <c r="N118" s="8">
        <f t="shared" si="33"/>
        <v>0</v>
      </c>
      <c r="O118" s="10" t="str">
        <f t="shared" si="34"/>
        <v>Nee</v>
      </c>
      <c r="P118" s="4">
        <f t="shared" si="35"/>
        <v>0</v>
      </c>
      <c r="Q118" s="1">
        <v>4.8139603301178328E-2</v>
      </c>
      <c r="R118" s="8">
        <f t="shared" si="36"/>
        <v>0</v>
      </c>
      <c r="S118" s="1">
        <v>-1.5411388435971403E-2</v>
      </c>
      <c r="T118" s="8">
        <f t="shared" si="37"/>
        <v>1</v>
      </c>
      <c r="U118" s="1">
        <v>6.6273561837159586E-2</v>
      </c>
      <c r="V118" s="4">
        <f t="shared" si="38"/>
        <v>0</v>
      </c>
      <c r="W118" s="5">
        <f t="shared" si="39"/>
        <v>0</v>
      </c>
      <c r="X118" s="5">
        <f t="shared" si="40"/>
        <v>0</v>
      </c>
      <c r="Y118" s="1">
        <v>3.4268587477468665E-2</v>
      </c>
      <c r="Z118" s="5">
        <f t="shared" si="45"/>
        <v>0</v>
      </c>
      <c r="AA118" s="5">
        <f t="shared" si="41"/>
        <v>0</v>
      </c>
      <c r="AB118" s="5">
        <f t="shared" si="46"/>
        <v>0</v>
      </c>
      <c r="AC118" s="5">
        <f t="shared" si="47"/>
        <v>0</v>
      </c>
      <c r="AD118" s="1">
        <v>0.70117512261237724</v>
      </c>
      <c r="AE118" s="5">
        <f t="shared" si="42"/>
        <v>0</v>
      </c>
      <c r="AF118" s="1">
        <v>-4.7985524054382604E-3</v>
      </c>
      <c r="AG118" s="6">
        <f t="shared" si="43"/>
        <v>1</v>
      </c>
      <c r="AH118" s="29">
        <v>2678.5778132961086</v>
      </c>
      <c r="AL118" s="5">
        <v>0</v>
      </c>
      <c r="AM118" t="s">
        <v>331</v>
      </c>
      <c r="AN118" s="1">
        <v>0.21199999999999999</v>
      </c>
      <c r="AO118" s="5">
        <f t="shared" si="48"/>
        <v>0</v>
      </c>
      <c r="AP118" s="5">
        <f t="shared" si="49"/>
        <v>0</v>
      </c>
      <c r="AQ118" s="9">
        <f t="shared" si="44"/>
        <v>9</v>
      </c>
      <c r="AT118" s="1"/>
    </row>
    <row r="119" spans="1:46" x14ac:dyDescent="0.35">
      <c r="A119" t="s">
        <v>113</v>
      </c>
      <c r="B119" s="1">
        <v>-0.26001469009548561</v>
      </c>
      <c r="C119" s="5">
        <f t="shared" si="25"/>
        <v>0</v>
      </c>
      <c r="D119" s="1">
        <v>0.63438612350980284</v>
      </c>
      <c r="E119" s="5">
        <f t="shared" si="26"/>
        <v>0</v>
      </c>
      <c r="F119" s="5">
        <f t="shared" si="27"/>
        <v>0</v>
      </c>
      <c r="G119" s="1">
        <v>0.63756257415673212</v>
      </c>
      <c r="H119" s="5">
        <f t="shared" si="28"/>
        <v>0</v>
      </c>
      <c r="I119" s="5">
        <f t="shared" si="29"/>
        <v>0</v>
      </c>
      <c r="J119" s="1">
        <v>0.16275902467599032</v>
      </c>
      <c r="K119" s="5">
        <f t="shared" si="30"/>
        <v>0.5</v>
      </c>
      <c r="L119" s="5">
        <f t="shared" si="31"/>
        <v>0</v>
      </c>
      <c r="M119" s="8">
        <f t="shared" si="32"/>
        <v>0</v>
      </c>
      <c r="N119" s="8">
        <f t="shared" si="33"/>
        <v>0</v>
      </c>
      <c r="O119" s="10" t="str">
        <f t="shared" si="34"/>
        <v>Nee</v>
      </c>
      <c r="P119" s="4">
        <f t="shared" si="35"/>
        <v>0</v>
      </c>
      <c r="Q119" s="1">
        <v>1.8468852858710229E-2</v>
      </c>
      <c r="R119" s="8">
        <f t="shared" si="36"/>
        <v>0</v>
      </c>
      <c r="S119" s="1">
        <v>4.186934302074995E-3</v>
      </c>
      <c r="T119" s="8">
        <f t="shared" si="37"/>
        <v>0</v>
      </c>
      <c r="U119" s="1">
        <v>1.5537600994406464E-2</v>
      </c>
      <c r="V119" s="4">
        <f t="shared" si="38"/>
        <v>0</v>
      </c>
      <c r="W119" s="5">
        <f t="shared" si="39"/>
        <v>0</v>
      </c>
      <c r="X119" s="5">
        <f t="shared" si="40"/>
        <v>0</v>
      </c>
      <c r="Y119" s="1">
        <v>5.6987682919938977E-2</v>
      </c>
      <c r="Z119" s="5">
        <f t="shared" si="45"/>
        <v>0</v>
      </c>
      <c r="AA119" s="5">
        <f t="shared" si="41"/>
        <v>0</v>
      </c>
      <c r="AB119" s="5">
        <f t="shared" si="46"/>
        <v>0.5</v>
      </c>
      <c r="AC119" s="5">
        <f t="shared" si="47"/>
        <v>0</v>
      </c>
      <c r="AD119" s="1">
        <v>0.67229786993615459</v>
      </c>
      <c r="AE119" s="5">
        <f t="shared" si="42"/>
        <v>0</v>
      </c>
      <c r="AF119" s="1">
        <v>-7.540680264421719E-4</v>
      </c>
      <c r="AG119" s="6">
        <f t="shared" si="43"/>
        <v>1</v>
      </c>
      <c r="AH119" s="29">
        <v>1767.7830201574775</v>
      </c>
      <c r="AL119" s="5">
        <v>0</v>
      </c>
      <c r="AM119" t="s">
        <v>330</v>
      </c>
      <c r="AN119" s="1">
        <v>0.312</v>
      </c>
      <c r="AO119" s="5">
        <f t="shared" si="48"/>
        <v>0.5</v>
      </c>
      <c r="AP119" s="5">
        <f t="shared" si="49"/>
        <v>0.5</v>
      </c>
      <c r="AQ119" s="9">
        <f t="shared" si="44"/>
        <v>7</v>
      </c>
      <c r="AT119" s="1"/>
    </row>
    <row r="120" spans="1:46" x14ac:dyDescent="0.35">
      <c r="A120" t="s">
        <v>114</v>
      </c>
      <c r="B120" s="1">
        <v>-2.0123049729766477E-2</v>
      </c>
      <c r="C120" s="5">
        <f t="shared" si="25"/>
        <v>0</v>
      </c>
      <c r="D120" s="1">
        <v>0.12011795098405792</v>
      </c>
      <c r="E120" s="5">
        <f t="shared" si="26"/>
        <v>0</v>
      </c>
      <c r="F120" s="5">
        <f t="shared" si="27"/>
        <v>0</v>
      </c>
      <c r="G120" s="1">
        <v>0.13093578979571024</v>
      </c>
      <c r="H120" s="5">
        <f t="shared" si="28"/>
        <v>0</v>
      </c>
      <c r="I120" s="5">
        <f t="shared" si="29"/>
        <v>0</v>
      </c>
      <c r="J120" s="1">
        <v>0.57101236740480033</v>
      </c>
      <c r="K120" s="5">
        <f t="shared" si="30"/>
        <v>0</v>
      </c>
      <c r="L120" s="5">
        <f t="shared" si="31"/>
        <v>0</v>
      </c>
      <c r="M120" s="8">
        <f t="shared" si="32"/>
        <v>0</v>
      </c>
      <c r="N120" s="8">
        <f t="shared" si="33"/>
        <v>0</v>
      </c>
      <c r="O120" s="10" t="str">
        <f t="shared" si="34"/>
        <v>Nee</v>
      </c>
      <c r="P120" s="4">
        <f t="shared" si="35"/>
        <v>0</v>
      </c>
      <c r="Q120" s="1">
        <v>-8.2837930026313233E-3</v>
      </c>
      <c r="R120" s="8">
        <f t="shared" si="36"/>
        <v>1</v>
      </c>
      <c r="S120" s="1">
        <v>1.6806288582572087E-2</v>
      </c>
      <c r="T120" s="8">
        <f t="shared" si="37"/>
        <v>0</v>
      </c>
      <c r="U120" s="1">
        <v>3.4034127604609263E-2</v>
      </c>
      <c r="V120" s="4">
        <f t="shared" si="38"/>
        <v>0</v>
      </c>
      <c r="W120" s="5">
        <f t="shared" si="39"/>
        <v>0</v>
      </c>
      <c r="X120" s="5">
        <f t="shared" si="40"/>
        <v>0</v>
      </c>
      <c r="Y120" s="1">
        <v>-2.591862401849145E-3</v>
      </c>
      <c r="Z120" s="5">
        <f t="shared" si="45"/>
        <v>0.5</v>
      </c>
      <c r="AA120" s="5">
        <f t="shared" si="41"/>
        <v>0.5</v>
      </c>
      <c r="AB120" s="5">
        <f t="shared" si="46"/>
        <v>0</v>
      </c>
      <c r="AC120" s="5">
        <f t="shared" si="47"/>
        <v>0</v>
      </c>
      <c r="AD120" s="1">
        <v>0.78926883986539309</v>
      </c>
      <c r="AE120" s="5">
        <f t="shared" si="42"/>
        <v>0.5</v>
      </c>
      <c r="AF120" s="1">
        <v>3.5724922669023419E-2</v>
      </c>
      <c r="AG120" s="6">
        <f t="shared" si="43"/>
        <v>0</v>
      </c>
      <c r="AH120" s="29">
        <v>1869.1321348459494</v>
      </c>
      <c r="AL120" s="5">
        <v>0</v>
      </c>
      <c r="AM120" t="s">
        <v>329</v>
      </c>
      <c r="AN120" s="1">
        <v>0.29299999999999998</v>
      </c>
      <c r="AO120" s="5">
        <f t="shared" si="48"/>
        <v>0.5</v>
      </c>
      <c r="AP120" s="5">
        <f t="shared" si="49"/>
        <v>0</v>
      </c>
      <c r="AQ120" s="9">
        <f t="shared" si="44"/>
        <v>8</v>
      </c>
      <c r="AT120" s="1"/>
    </row>
    <row r="121" spans="1:46" x14ac:dyDescent="0.35">
      <c r="A121" t="s">
        <v>115</v>
      </c>
      <c r="B121" s="1">
        <v>1.766454026080496E-2</v>
      </c>
      <c r="C121" s="5">
        <f t="shared" si="25"/>
        <v>0</v>
      </c>
      <c r="D121" s="1">
        <v>-0.13924115492019573</v>
      </c>
      <c r="E121" s="5">
        <f t="shared" si="26"/>
        <v>0</v>
      </c>
      <c r="F121" s="5">
        <f t="shared" si="27"/>
        <v>0</v>
      </c>
      <c r="G121" s="1">
        <v>-0.13611123920784979</v>
      </c>
      <c r="H121" s="5">
        <f t="shared" si="28"/>
        <v>0</v>
      </c>
      <c r="I121" s="5">
        <f t="shared" si="29"/>
        <v>0</v>
      </c>
      <c r="J121" s="1">
        <v>0.62703078904724308</v>
      </c>
      <c r="K121" s="5">
        <f t="shared" si="30"/>
        <v>0</v>
      </c>
      <c r="L121" s="5">
        <f t="shared" si="31"/>
        <v>0</v>
      </c>
      <c r="M121" s="8">
        <f t="shared" si="32"/>
        <v>0</v>
      </c>
      <c r="N121" s="8">
        <f t="shared" si="33"/>
        <v>0</v>
      </c>
      <c r="O121" s="10" t="str">
        <f t="shared" si="34"/>
        <v>Nee</v>
      </c>
      <c r="P121" s="4">
        <f t="shared" si="35"/>
        <v>0</v>
      </c>
      <c r="Q121" s="1">
        <v>0.34027229076764115</v>
      </c>
      <c r="R121" s="8">
        <f t="shared" si="36"/>
        <v>0</v>
      </c>
      <c r="S121" s="1">
        <v>1.3267212879114561E-2</v>
      </c>
      <c r="T121" s="8">
        <f t="shared" si="37"/>
        <v>0</v>
      </c>
      <c r="U121" s="1">
        <v>3.5867086823969462E-2</v>
      </c>
      <c r="V121" s="4">
        <f t="shared" si="38"/>
        <v>0</v>
      </c>
      <c r="W121" s="5">
        <f t="shared" si="39"/>
        <v>0</v>
      </c>
      <c r="X121" s="5">
        <f t="shared" si="40"/>
        <v>0</v>
      </c>
      <c r="Y121" s="1">
        <v>3.9774037353008992E-3</v>
      </c>
      <c r="Z121" s="5">
        <f t="shared" si="45"/>
        <v>0.5</v>
      </c>
      <c r="AA121" s="5">
        <f t="shared" si="41"/>
        <v>0</v>
      </c>
      <c r="AB121" s="5">
        <f t="shared" si="46"/>
        <v>0</v>
      </c>
      <c r="AC121" s="5">
        <f t="shared" si="47"/>
        <v>0</v>
      </c>
      <c r="AD121" s="1">
        <v>0.62096175031383705</v>
      </c>
      <c r="AE121" s="5">
        <f t="shared" si="42"/>
        <v>0</v>
      </c>
      <c r="AF121" s="1">
        <v>7.7496659877539523E-2</v>
      </c>
      <c r="AG121" s="6">
        <f t="shared" si="43"/>
        <v>0</v>
      </c>
      <c r="AH121" s="29">
        <v>1876.5785922562172</v>
      </c>
      <c r="AL121" s="5">
        <v>0</v>
      </c>
      <c r="AM121" t="s">
        <v>330</v>
      </c>
      <c r="AN121" s="1">
        <v>0.27</v>
      </c>
      <c r="AO121" s="5">
        <f t="shared" si="48"/>
        <v>0.5</v>
      </c>
      <c r="AP121" s="5">
        <f t="shared" si="49"/>
        <v>0</v>
      </c>
      <c r="AQ121" s="9">
        <f t="shared" si="44"/>
        <v>9</v>
      </c>
      <c r="AT121" s="1"/>
    </row>
    <row r="122" spans="1:46" x14ac:dyDescent="0.35">
      <c r="A122" t="s">
        <v>116</v>
      </c>
      <c r="B122" s="1">
        <v>-0.18268845228548516</v>
      </c>
      <c r="C122" s="5">
        <f t="shared" si="25"/>
        <v>0</v>
      </c>
      <c r="D122" s="1">
        <v>0.41167134456027799</v>
      </c>
      <c r="E122" s="5">
        <f t="shared" si="26"/>
        <v>0</v>
      </c>
      <c r="F122" s="5">
        <f t="shared" si="27"/>
        <v>0</v>
      </c>
      <c r="G122" s="1">
        <v>0.39870121625233895</v>
      </c>
      <c r="H122" s="5">
        <f t="shared" si="28"/>
        <v>0</v>
      </c>
      <c r="I122" s="5">
        <f t="shared" si="29"/>
        <v>0</v>
      </c>
      <c r="J122" s="1">
        <v>0.34335953523953122</v>
      </c>
      <c r="K122" s="5">
        <f t="shared" si="30"/>
        <v>0</v>
      </c>
      <c r="L122" s="5">
        <f t="shared" si="31"/>
        <v>0</v>
      </c>
      <c r="M122" s="8">
        <f t="shared" si="32"/>
        <v>0</v>
      </c>
      <c r="N122" s="8">
        <f t="shared" si="33"/>
        <v>0</v>
      </c>
      <c r="O122" s="10" t="str">
        <f t="shared" si="34"/>
        <v>Nee</v>
      </c>
      <c r="P122" s="4">
        <f t="shared" si="35"/>
        <v>0</v>
      </c>
      <c r="Q122" s="1">
        <v>2.0760296911416204E-2</v>
      </c>
      <c r="R122" s="8">
        <f t="shared" si="36"/>
        <v>0</v>
      </c>
      <c r="S122" s="1">
        <v>3.1588316500762915E-2</v>
      </c>
      <c r="T122" s="8">
        <f t="shared" si="37"/>
        <v>0</v>
      </c>
      <c r="U122" s="1">
        <v>9.1970729751403371E-2</v>
      </c>
      <c r="V122" s="4">
        <f t="shared" si="38"/>
        <v>0</v>
      </c>
      <c r="W122" s="5">
        <f t="shared" si="39"/>
        <v>0</v>
      </c>
      <c r="X122" s="5">
        <f t="shared" si="40"/>
        <v>0</v>
      </c>
      <c r="Y122" s="1">
        <v>8.357558139534883E-3</v>
      </c>
      <c r="Z122" s="5">
        <f t="shared" si="45"/>
        <v>0.5</v>
      </c>
      <c r="AA122" s="5">
        <f t="shared" si="41"/>
        <v>0</v>
      </c>
      <c r="AB122" s="5">
        <f t="shared" si="46"/>
        <v>0</v>
      </c>
      <c r="AC122" s="5">
        <f t="shared" si="47"/>
        <v>0</v>
      </c>
      <c r="AD122" s="1">
        <v>0.70532611601176154</v>
      </c>
      <c r="AE122" s="5">
        <f t="shared" si="42"/>
        <v>0</v>
      </c>
      <c r="AF122" s="1">
        <v>-5.1769622093023257E-3</v>
      </c>
      <c r="AG122" s="6">
        <f t="shared" si="43"/>
        <v>1</v>
      </c>
      <c r="AH122" s="29">
        <v>1813.9758859628787</v>
      </c>
      <c r="AL122" s="5">
        <v>0</v>
      </c>
      <c r="AM122" t="s">
        <v>330</v>
      </c>
      <c r="AN122" s="1">
        <v>0.2555</v>
      </c>
      <c r="AO122" s="5">
        <f t="shared" si="48"/>
        <v>0.5</v>
      </c>
      <c r="AP122" s="5">
        <f t="shared" si="49"/>
        <v>0</v>
      </c>
      <c r="AQ122" s="9">
        <f t="shared" si="44"/>
        <v>8</v>
      </c>
      <c r="AT122" s="1"/>
    </row>
    <row r="123" spans="1:46" x14ac:dyDescent="0.35">
      <c r="A123" t="s">
        <v>117</v>
      </c>
      <c r="B123" s="1">
        <v>-6.9725467844590104E-3</v>
      </c>
      <c r="C123" s="5">
        <f t="shared" si="25"/>
        <v>0</v>
      </c>
      <c r="D123" s="1">
        <v>0.33736107153035055</v>
      </c>
      <c r="E123" s="5">
        <f t="shared" si="26"/>
        <v>0</v>
      </c>
      <c r="F123" s="5">
        <f t="shared" si="27"/>
        <v>0</v>
      </c>
      <c r="G123" s="1">
        <v>0.29150717203381782</v>
      </c>
      <c r="H123" s="5">
        <f t="shared" si="28"/>
        <v>0</v>
      </c>
      <c r="I123" s="5">
        <f t="shared" si="29"/>
        <v>0</v>
      </c>
      <c r="J123" s="1">
        <v>0.28172611262328112</v>
      </c>
      <c r="K123" s="5">
        <f t="shared" si="30"/>
        <v>0</v>
      </c>
      <c r="L123" s="5">
        <f t="shared" si="31"/>
        <v>0</v>
      </c>
      <c r="M123" s="8">
        <f t="shared" si="32"/>
        <v>0</v>
      </c>
      <c r="N123" s="8">
        <f t="shared" si="33"/>
        <v>0</v>
      </c>
      <c r="O123" s="10" t="str">
        <f t="shared" si="34"/>
        <v>Nee</v>
      </c>
      <c r="P123" s="4">
        <f t="shared" si="35"/>
        <v>0</v>
      </c>
      <c r="Q123" s="1">
        <v>-2.237495840552604E-4</v>
      </c>
      <c r="R123" s="8">
        <f t="shared" si="36"/>
        <v>1</v>
      </c>
      <c r="S123" s="1">
        <v>7.5613128974469104E-2</v>
      </c>
      <c r="T123" s="8">
        <f t="shared" si="37"/>
        <v>0</v>
      </c>
      <c r="U123" s="1">
        <v>3.2060416072955261E-2</v>
      </c>
      <c r="V123" s="4">
        <f t="shared" si="38"/>
        <v>0</v>
      </c>
      <c r="W123" s="5">
        <f t="shared" si="39"/>
        <v>0</v>
      </c>
      <c r="X123" s="5">
        <f t="shared" si="40"/>
        <v>0</v>
      </c>
      <c r="Y123" s="1">
        <v>5.8551819131756437E-3</v>
      </c>
      <c r="Z123" s="5">
        <f t="shared" si="45"/>
        <v>0.5</v>
      </c>
      <c r="AA123" s="5">
        <f t="shared" si="41"/>
        <v>0</v>
      </c>
      <c r="AB123" s="5">
        <f t="shared" si="46"/>
        <v>0</v>
      </c>
      <c r="AC123" s="5">
        <f t="shared" si="47"/>
        <v>0</v>
      </c>
      <c r="AD123" s="1">
        <v>0.66635318704284219</v>
      </c>
      <c r="AE123" s="5">
        <f t="shared" si="42"/>
        <v>0</v>
      </c>
      <c r="AF123" s="1">
        <v>-1.1374435974161679E-2</v>
      </c>
      <c r="AG123" s="6">
        <f t="shared" si="43"/>
        <v>1</v>
      </c>
      <c r="AH123" s="29">
        <v>2504.0026820448952</v>
      </c>
      <c r="AL123" s="5">
        <v>0</v>
      </c>
      <c r="AM123" t="s">
        <v>331</v>
      </c>
      <c r="AN123" s="1">
        <v>0.26349999999999996</v>
      </c>
      <c r="AO123" s="5">
        <f t="shared" si="48"/>
        <v>0.5</v>
      </c>
      <c r="AP123" s="5">
        <f t="shared" si="49"/>
        <v>0</v>
      </c>
      <c r="AQ123" s="9">
        <f t="shared" si="44"/>
        <v>8</v>
      </c>
      <c r="AT123" s="1"/>
    </row>
    <row r="124" spans="1:46" x14ac:dyDescent="0.35">
      <c r="A124" t="s">
        <v>118</v>
      </c>
      <c r="B124" s="1">
        <v>0.12772753300655054</v>
      </c>
      <c r="C124" s="5">
        <f t="shared" si="25"/>
        <v>0.5</v>
      </c>
      <c r="D124" s="1">
        <v>0.74562518528746458</v>
      </c>
      <c r="E124" s="5">
        <f t="shared" si="26"/>
        <v>0</v>
      </c>
      <c r="F124" s="5">
        <f t="shared" si="27"/>
        <v>0</v>
      </c>
      <c r="G124" s="1">
        <v>0.73469945865602115</v>
      </c>
      <c r="H124" s="5">
        <f t="shared" si="28"/>
        <v>0</v>
      </c>
      <c r="I124" s="5">
        <f t="shared" si="29"/>
        <v>0</v>
      </c>
      <c r="J124" s="1">
        <v>0.12821621108995543</v>
      </c>
      <c r="K124" s="5">
        <f t="shared" si="30"/>
        <v>0.5</v>
      </c>
      <c r="L124" s="5">
        <f t="shared" si="31"/>
        <v>0</v>
      </c>
      <c r="M124" s="8">
        <f t="shared" si="32"/>
        <v>0</v>
      </c>
      <c r="N124" s="8">
        <f t="shared" si="33"/>
        <v>0</v>
      </c>
      <c r="O124" s="10" t="str">
        <f t="shared" si="34"/>
        <v>Nee</v>
      </c>
      <c r="P124" s="4">
        <f t="shared" si="35"/>
        <v>0</v>
      </c>
      <c r="Q124" s="1">
        <v>2.8041887282909257E-2</v>
      </c>
      <c r="R124" s="8">
        <f t="shared" si="36"/>
        <v>0</v>
      </c>
      <c r="S124" s="1">
        <v>3.5100493610879871E-2</v>
      </c>
      <c r="T124" s="8">
        <f t="shared" si="37"/>
        <v>0</v>
      </c>
      <c r="U124" s="1">
        <v>4.3539000726936027E-2</v>
      </c>
      <c r="V124" s="4">
        <f t="shared" si="38"/>
        <v>0</v>
      </c>
      <c r="W124" s="5">
        <f t="shared" si="39"/>
        <v>0</v>
      </c>
      <c r="X124" s="5">
        <f t="shared" si="40"/>
        <v>0</v>
      </c>
      <c r="Y124" s="1">
        <v>5.4632897307087827E-2</v>
      </c>
      <c r="Z124" s="5">
        <f t="shared" si="45"/>
        <v>0</v>
      </c>
      <c r="AA124" s="5">
        <f t="shared" si="41"/>
        <v>0</v>
      </c>
      <c r="AB124" s="5">
        <f t="shared" si="46"/>
        <v>0.5</v>
      </c>
      <c r="AC124" s="5">
        <f t="shared" si="47"/>
        <v>0</v>
      </c>
      <c r="AD124" s="1">
        <v>0.79761329440096818</v>
      </c>
      <c r="AE124" s="5">
        <f t="shared" si="42"/>
        <v>0.5</v>
      </c>
      <c r="AF124" s="1">
        <v>-2.0428895300906844E-2</v>
      </c>
      <c r="AG124" s="6">
        <f t="shared" si="43"/>
        <v>1</v>
      </c>
      <c r="AH124" s="29">
        <v>2998.1218931145204</v>
      </c>
      <c r="AL124" s="5">
        <v>1</v>
      </c>
      <c r="AM124" t="s">
        <v>331</v>
      </c>
      <c r="AN124" s="1">
        <v>0.27250000000000002</v>
      </c>
      <c r="AO124" s="5">
        <f t="shared" si="48"/>
        <v>0.5</v>
      </c>
      <c r="AP124" s="5">
        <f t="shared" si="49"/>
        <v>0</v>
      </c>
      <c r="AQ124" s="9">
        <f t="shared" si="44"/>
        <v>5.5</v>
      </c>
      <c r="AT124" s="1"/>
    </row>
    <row r="125" spans="1:46" x14ac:dyDescent="0.35">
      <c r="A125" t="s">
        <v>119</v>
      </c>
      <c r="B125" s="1">
        <v>-2.5810497877267464E-3</v>
      </c>
      <c r="C125" s="5">
        <f t="shared" si="25"/>
        <v>0</v>
      </c>
      <c r="D125" s="1">
        <v>0.17401582400617521</v>
      </c>
      <c r="E125" s="5">
        <f t="shared" si="26"/>
        <v>0</v>
      </c>
      <c r="F125" s="5">
        <f t="shared" si="27"/>
        <v>0</v>
      </c>
      <c r="G125" s="1">
        <v>0.22199874565804706</v>
      </c>
      <c r="H125" s="5">
        <f t="shared" si="28"/>
        <v>0</v>
      </c>
      <c r="I125" s="5">
        <f t="shared" si="29"/>
        <v>0</v>
      </c>
      <c r="J125" s="1">
        <v>0.33413432413876659</v>
      </c>
      <c r="K125" s="5">
        <f t="shared" si="30"/>
        <v>0</v>
      </c>
      <c r="L125" s="5">
        <f t="shared" si="31"/>
        <v>0</v>
      </c>
      <c r="M125" s="8">
        <f t="shared" si="32"/>
        <v>0</v>
      </c>
      <c r="N125" s="8">
        <f t="shared" si="33"/>
        <v>1</v>
      </c>
      <c r="O125" s="10" t="str">
        <f t="shared" si="34"/>
        <v>Nee</v>
      </c>
      <c r="P125" s="4">
        <f t="shared" si="35"/>
        <v>0</v>
      </c>
      <c r="Q125" s="1">
        <v>3.4754098360655739E-2</v>
      </c>
      <c r="R125" s="8">
        <f t="shared" si="36"/>
        <v>0</v>
      </c>
      <c r="S125" s="1">
        <v>2.1919154687308023E-2</v>
      </c>
      <c r="T125" s="8">
        <f t="shared" si="37"/>
        <v>0</v>
      </c>
      <c r="U125" s="1">
        <v>3.9921844847549209E-2</v>
      </c>
      <c r="V125" s="4">
        <f t="shared" si="38"/>
        <v>0</v>
      </c>
      <c r="W125" s="5">
        <f t="shared" si="39"/>
        <v>0</v>
      </c>
      <c r="X125" s="5">
        <f t="shared" si="40"/>
        <v>0</v>
      </c>
      <c r="Y125" s="1">
        <v>7.8408433037437289E-2</v>
      </c>
      <c r="Z125" s="5">
        <f t="shared" si="45"/>
        <v>0</v>
      </c>
      <c r="AA125" s="5">
        <f t="shared" si="41"/>
        <v>0</v>
      </c>
      <c r="AB125" s="5">
        <f t="shared" si="46"/>
        <v>0.5</v>
      </c>
      <c r="AC125" s="5">
        <f t="shared" si="47"/>
        <v>0.5</v>
      </c>
      <c r="AD125" s="1">
        <v>0.68648687765341565</v>
      </c>
      <c r="AE125" s="5">
        <f t="shared" si="42"/>
        <v>0</v>
      </c>
      <c r="AF125" s="1">
        <v>2.5616032661134696E-2</v>
      </c>
      <c r="AG125" s="6">
        <f t="shared" si="43"/>
        <v>0</v>
      </c>
      <c r="AH125" s="29">
        <v>1630.942452447021</v>
      </c>
      <c r="AL125" s="5">
        <v>0</v>
      </c>
      <c r="AM125" t="s">
        <v>330</v>
      </c>
      <c r="AN125" s="1">
        <v>0.27699999999999997</v>
      </c>
      <c r="AO125" s="5">
        <f t="shared" si="48"/>
        <v>0.5</v>
      </c>
      <c r="AP125" s="5">
        <f t="shared" si="49"/>
        <v>0</v>
      </c>
      <c r="AQ125" s="9">
        <f t="shared" si="44"/>
        <v>8.5</v>
      </c>
      <c r="AT125" s="1"/>
    </row>
    <row r="126" spans="1:46" x14ac:dyDescent="0.35">
      <c r="A126" t="s">
        <v>120</v>
      </c>
      <c r="B126" s="1">
        <v>-0.44603574883824204</v>
      </c>
      <c r="C126" s="5">
        <f t="shared" si="25"/>
        <v>0</v>
      </c>
      <c r="D126" s="1">
        <v>0.36012117174985331</v>
      </c>
      <c r="E126" s="5">
        <f t="shared" si="26"/>
        <v>0</v>
      </c>
      <c r="F126" s="5">
        <f t="shared" si="27"/>
        <v>0</v>
      </c>
      <c r="G126" s="1">
        <v>0.3249458374966297</v>
      </c>
      <c r="H126" s="5">
        <f t="shared" si="28"/>
        <v>0</v>
      </c>
      <c r="I126" s="5">
        <f t="shared" si="29"/>
        <v>0</v>
      </c>
      <c r="J126" s="1">
        <v>0.2855725279481468</v>
      </c>
      <c r="K126" s="5">
        <f t="shared" si="30"/>
        <v>0</v>
      </c>
      <c r="L126" s="5">
        <f t="shared" si="31"/>
        <v>0</v>
      </c>
      <c r="M126" s="8">
        <f t="shared" si="32"/>
        <v>0</v>
      </c>
      <c r="N126" s="8">
        <f t="shared" si="33"/>
        <v>0</v>
      </c>
      <c r="O126" s="10" t="str">
        <f t="shared" si="34"/>
        <v>Nee</v>
      </c>
      <c r="P126" s="4">
        <f t="shared" si="35"/>
        <v>0</v>
      </c>
      <c r="Q126" s="1">
        <v>2.3133006812271661E-2</v>
      </c>
      <c r="R126" s="8">
        <f t="shared" si="36"/>
        <v>0</v>
      </c>
      <c r="S126" s="1">
        <v>-1.2045748016971039E-2</v>
      </c>
      <c r="T126" s="8">
        <f t="shared" si="37"/>
        <v>1</v>
      </c>
      <c r="U126" s="1">
        <v>4.5280804428161327E-2</v>
      </c>
      <c r="V126" s="4">
        <f t="shared" si="38"/>
        <v>0</v>
      </c>
      <c r="W126" s="5">
        <f t="shared" si="39"/>
        <v>0</v>
      </c>
      <c r="X126" s="5">
        <f t="shared" si="40"/>
        <v>0</v>
      </c>
      <c r="Y126" s="1">
        <v>-1.9650758909454252E-2</v>
      </c>
      <c r="Z126" s="5">
        <f t="shared" si="45"/>
        <v>0.5</v>
      </c>
      <c r="AA126" s="5">
        <f t="shared" si="41"/>
        <v>0.5</v>
      </c>
      <c r="AB126" s="5">
        <f t="shared" si="46"/>
        <v>0</v>
      </c>
      <c r="AC126" s="5">
        <f t="shared" si="47"/>
        <v>0</v>
      </c>
      <c r="AD126" s="1">
        <v>0.64409763524765662</v>
      </c>
      <c r="AE126" s="5">
        <f t="shared" si="42"/>
        <v>0</v>
      </c>
      <c r="AF126" s="1">
        <v>4.8786153272747455E-2</v>
      </c>
      <c r="AG126" s="6">
        <f t="shared" si="43"/>
        <v>0</v>
      </c>
      <c r="AH126" s="29">
        <v>1613.2667264514478</v>
      </c>
      <c r="AL126" s="5">
        <v>0</v>
      </c>
      <c r="AM126" t="s">
        <v>330</v>
      </c>
      <c r="AN126" s="1">
        <v>0.29949999999999999</v>
      </c>
      <c r="AO126" s="5">
        <f t="shared" si="48"/>
        <v>0.5</v>
      </c>
      <c r="AP126" s="5">
        <f t="shared" si="49"/>
        <v>0</v>
      </c>
      <c r="AQ126" s="9">
        <f t="shared" si="44"/>
        <v>8.5</v>
      </c>
      <c r="AT126" s="1"/>
    </row>
    <row r="127" spans="1:46" x14ac:dyDescent="0.35">
      <c r="A127" t="s">
        <v>121</v>
      </c>
      <c r="B127" s="1">
        <v>-0.34390450981371423</v>
      </c>
      <c r="C127" s="5">
        <f t="shared" si="25"/>
        <v>0</v>
      </c>
      <c r="D127" s="1">
        <v>0.56032229602623651</v>
      </c>
      <c r="E127" s="5">
        <f t="shared" si="26"/>
        <v>0</v>
      </c>
      <c r="F127" s="5">
        <f t="shared" si="27"/>
        <v>0</v>
      </c>
      <c r="G127" s="1">
        <v>0.56808786562120228</v>
      </c>
      <c r="H127" s="5">
        <f t="shared" si="28"/>
        <v>0</v>
      </c>
      <c r="I127" s="5">
        <f t="shared" si="29"/>
        <v>0</v>
      </c>
      <c r="J127" s="1">
        <v>0.22655045820138442</v>
      </c>
      <c r="K127" s="5">
        <f t="shared" si="30"/>
        <v>0</v>
      </c>
      <c r="L127" s="5">
        <f t="shared" si="31"/>
        <v>0</v>
      </c>
      <c r="M127" s="8">
        <f t="shared" si="32"/>
        <v>0</v>
      </c>
      <c r="N127" s="8">
        <f t="shared" si="33"/>
        <v>0</v>
      </c>
      <c r="O127" s="10" t="str">
        <f t="shared" si="34"/>
        <v>Nee</v>
      </c>
      <c r="P127" s="4">
        <f t="shared" si="35"/>
        <v>0</v>
      </c>
      <c r="Q127" s="1">
        <v>5.5393219289418684E-2</v>
      </c>
      <c r="R127" s="8">
        <f t="shared" si="36"/>
        <v>0</v>
      </c>
      <c r="S127" s="1">
        <v>6.7106691099290156E-2</v>
      </c>
      <c r="T127" s="8">
        <f t="shared" si="37"/>
        <v>0</v>
      </c>
      <c r="U127" s="1">
        <v>0.11379413674274584</v>
      </c>
      <c r="V127" s="4">
        <f t="shared" si="38"/>
        <v>0</v>
      </c>
      <c r="W127" s="5">
        <f t="shared" si="39"/>
        <v>0</v>
      </c>
      <c r="X127" s="5">
        <f t="shared" si="40"/>
        <v>0</v>
      </c>
      <c r="Y127" s="1">
        <v>-1.1316153090612463E-2</v>
      </c>
      <c r="Z127" s="5">
        <f t="shared" si="45"/>
        <v>0.5</v>
      </c>
      <c r="AA127" s="5">
        <f t="shared" si="41"/>
        <v>0.5</v>
      </c>
      <c r="AB127" s="5">
        <f t="shared" si="46"/>
        <v>0</v>
      </c>
      <c r="AC127" s="5">
        <f t="shared" si="47"/>
        <v>0</v>
      </c>
      <c r="AD127" s="1">
        <v>0.67191063610181623</v>
      </c>
      <c r="AE127" s="5">
        <f t="shared" si="42"/>
        <v>0</v>
      </c>
      <c r="AF127" s="1">
        <v>1.5312120228404003E-3</v>
      </c>
      <c r="AG127" s="6">
        <f t="shared" si="43"/>
        <v>0</v>
      </c>
      <c r="AH127" s="29">
        <v>1790.2292588808868</v>
      </c>
      <c r="AL127" s="5">
        <v>0</v>
      </c>
      <c r="AM127" t="s">
        <v>329</v>
      </c>
      <c r="AN127" s="1">
        <v>0.14899999999999999</v>
      </c>
      <c r="AO127" s="5">
        <f t="shared" si="48"/>
        <v>0</v>
      </c>
      <c r="AP127" s="5">
        <f t="shared" si="49"/>
        <v>0</v>
      </c>
      <c r="AQ127" s="9">
        <f t="shared" si="44"/>
        <v>9</v>
      </c>
      <c r="AT127" s="1"/>
    </row>
    <row r="128" spans="1:46" x14ac:dyDescent="0.35">
      <c r="A128" t="s">
        <v>122</v>
      </c>
      <c r="B128" s="1">
        <v>-9.5776572178965097E-2</v>
      </c>
      <c r="C128" s="5">
        <f t="shared" si="25"/>
        <v>0</v>
      </c>
      <c r="D128" s="1">
        <v>0.8114976986032445</v>
      </c>
      <c r="E128" s="5">
        <f t="shared" si="26"/>
        <v>0</v>
      </c>
      <c r="F128" s="5">
        <f t="shared" si="27"/>
        <v>0</v>
      </c>
      <c r="G128" s="1">
        <v>0.70300083566568061</v>
      </c>
      <c r="H128" s="5">
        <f t="shared" si="28"/>
        <v>0</v>
      </c>
      <c r="I128" s="5">
        <f t="shared" si="29"/>
        <v>0</v>
      </c>
      <c r="J128" s="1">
        <v>0.1492169606409682</v>
      </c>
      <c r="K128" s="5">
        <f t="shared" si="30"/>
        <v>0.5</v>
      </c>
      <c r="L128" s="5">
        <f t="shared" si="31"/>
        <v>0</v>
      </c>
      <c r="M128" s="8">
        <f t="shared" si="32"/>
        <v>0</v>
      </c>
      <c r="N128" s="8">
        <f t="shared" si="33"/>
        <v>1</v>
      </c>
      <c r="O128" s="10" t="str">
        <f t="shared" si="34"/>
        <v>Nee</v>
      </c>
      <c r="P128" s="4">
        <f t="shared" si="35"/>
        <v>0</v>
      </c>
      <c r="Q128" s="1">
        <v>0.17362068198995242</v>
      </c>
      <c r="R128" s="8">
        <f t="shared" si="36"/>
        <v>0</v>
      </c>
      <c r="S128" s="1">
        <v>-4.3641298525052673E-3</v>
      </c>
      <c r="T128" s="8">
        <f t="shared" si="37"/>
        <v>1</v>
      </c>
      <c r="U128" s="1">
        <v>-8.9734576662377809E-3</v>
      </c>
      <c r="V128" s="4">
        <f t="shared" si="38"/>
        <v>1</v>
      </c>
      <c r="W128" s="5">
        <f t="shared" si="39"/>
        <v>0.5</v>
      </c>
      <c r="X128" s="5">
        <f t="shared" si="40"/>
        <v>0</v>
      </c>
      <c r="Y128" s="1">
        <v>-0.13390713499316875</v>
      </c>
      <c r="Z128" s="5">
        <f t="shared" si="45"/>
        <v>0.5</v>
      </c>
      <c r="AA128" s="5">
        <f t="shared" si="41"/>
        <v>0.5</v>
      </c>
      <c r="AB128" s="5">
        <f t="shared" si="46"/>
        <v>0</v>
      </c>
      <c r="AC128" s="5">
        <f t="shared" si="47"/>
        <v>0</v>
      </c>
      <c r="AD128" s="1">
        <v>0.58925705341628087</v>
      </c>
      <c r="AE128" s="5">
        <f t="shared" si="42"/>
        <v>0</v>
      </c>
      <c r="AF128" s="1">
        <v>2.0108452493069282E-2</v>
      </c>
      <c r="AG128" s="6">
        <f t="shared" si="43"/>
        <v>0</v>
      </c>
      <c r="AH128" s="29">
        <v>2140.1790609560826</v>
      </c>
      <c r="AL128" s="5">
        <v>0</v>
      </c>
      <c r="AM128" t="s">
        <v>329</v>
      </c>
      <c r="AN128" s="1">
        <v>0.32450000000000001</v>
      </c>
      <c r="AO128" s="5">
        <f t="shared" si="48"/>
        <v>0.5</v>
      </c>
      <c r="AP128" s="5">
        <f t="shared" si="49"/>
        <v>0.5</v>
      </c>
      <c r="AQ128" s="9">
        <f t="shared" si="44"/>
        <v>6</v>
      </c>
      <c r="AT128" s="1"/>
    </row>
    <row r="129" spans="1:46" x14ac:dyDescent="0.35">
      <c r="A129" t="s">
        <v>123</v>
      </c>
      <c r="B129" s="1">
        <v>-6.9986249745365658E-2</v>
      </c>
      <c r="C129" s="5">
        <f t="shared" si="25"/>
        <v>0</v>
      </c>
      <c r="D129" s="1">
        <v>0.20486606233448768</v>
      </c>
      <c r="E129" s="5">
        <f t="shared" si="26"/>
        <v>0</v>
      </c>
      <c r="F129" s="5">
        <f t="shared" si="27"/>
        <v>0</v>
      </c>
      <c r="G129" s="1">
        <v>3.5176716235486294E-3</v>
      </c>
      <c r="H129" s="5">
        <f t="shared" si="28"/>
        <v>0</v>
      </c>
      <c r="I129" s="5">
        <f t="shared" si="29"/>
        <v>0</v>
      </c>
      <c r="J129" s="1">
        <v>0.5308306101995599</v>
      </c>
      <c r="K129" s="5">
        <f t="shared" si="30"/>
        <v>0</v>
      </c>
      <c r="L129" s="5">
        <f t="shared" si="31"/>
        <v>0</v>
      </c>
      <c r="M129" s="8">
        <f t="shared" si="32"/>
        <v>0</v>
      </c>
      <c r="N129" s="8">
        <f t="shared" si="33"/>
        <v>1</v>
      </c>
      <c r="O129" s="10" t="str">
        <f t="shared" si="34"/>
        <v>Nee</v>
      </c>
      <c r="P129" s="4">
        <f t="shared" si="35"/>
        <v>0</v>
      </c>
      <c r="Q129" s="1">
        <v>1.8257648988280785E-2</v>
      </c>
      <c r="R129" s="8">
        <f t="shared" si="36"/>
        <v>0</v>
      </c>
      <c r="S129" s="1">
        <v>7.0710997286502639E-2</v>
      </c>
      <c r="T129" s="8">
        <f t="shared" si="37"/>
        <v>0</v>
      </c>
      <c r="U129" s="1">
        <v>5.9049704624159708E-3</v>
      </c>
      <c r="V129" s="4">
        <f t="shared" si="38"/>
        <v>0</v>
      </c>
      <c r="W129" s="5">
        <f t="shared" si="39"/>
        <v>0</v>
      </c>
      <c r="X129" s="5">
        <f t="shared" si="40"/>
        <v>0</v>
      </c>
      <c r="Y129" s="1">
        <v>0.11111224281931147</v>
      </c>
      <c r="Z129" s="5">
        <f t="shared" si="45"/>
        <v>0</v>
      </c>
      <c r="AA129" s="5">
        <f t="shared" si="41"/>
        <v>0</v>
      </c>
      <c r="AB129" s="5">
        <f t="shared" si="46"/>
        <v>0.5</v>
      </c>
      <c r="AC129" s="5">
        <f t="shared" si="47"/>
        <v>0.5</v>
      </c>
      <c r="AD129" s="1">
        <v>0.76488337746995316</v>
      </c>
      <c r="AE129" s="5">
        <f t="shared" si="42"/>
        <v>0.5</v>
      </c>
      <c r="AF129" s="1">
        <v>-9.8185730291301684E-5</v>
      </c>
      <c r="AG129" s="6">
        <f t="shared" si="43"/>
        <v>1</v>
      </c>
      <c r="AH129" s="29">
        <v>2384.0104203952928</v>
      </c>
      <c r="AL129" s="5">
        <v>0</v>
      </c>
      <c r="AM129" t="s">
        <v>331</v>
      </c>
      <c r="AN129" s="1">
        <v>0.28750000000000003</v>
      </c>
      <c r="AO129" s="5">
        <f t="shared" si="48"/>
        <v>0.5</v>
      </c>
      <c r="AP129" s="5">
        <f t="shared" si="49"/>
        <v>0</v>
      </c>
      <c r="AQ129" s="9">
        <f t="shared" si="44"/>
        <v>7</v>
      </c>
      <c r="AT129" s="1"/>
    </row>
    <row r="130" spans="1:46" x14ac:dyDescent="0.35">
      <c r="A130" t="s">
        <v>124</v>
      </c>
      <c r="B130" s="1">
        <v>0.12393969771745836</v>
      </c>
      <c r="C130" s="5">
        <f t="shared" ref="C130:C193" si="50">IF(B130&gt;8.5%,0.5,0)</f>
        <v>0.5</v>
      </c>
      <c r="D130" s="1">
        <v>0.80716957125231337</v>
      </c>
      <c r="E130" s="5">
        <f t="shared" ref="E130:E193" si="51">IF(D130&gt;100%,0.5,0)</f>
        <v>0</v>
      </c>
      <c r="F130" s="5">
        <f t="shared" ref="F130:F193" si="52">IF(D130&gt;130%,0.5,0)</f>
        <v>0</v>
      </c>
      <c r="G130" s="1">
        <v>0.39966282387415175</v>
      </c>
      <c r="H130" s="5">
        <f t="shared" ref="H130:H193" si="53">IF(G130&gt;90%,0.5,0)</f>
        <v>0</v>
      </c>
      <c r="I130" s="5">
        <f t="shared" ref="I130:I193" si="54">IF(G130&gt;120%,0.5,0)</f>
        <v>0</v>
      </c>
      <c r="J130" s="1">
        <v>0.28394583912413723</v>
      </c>
      <c r="K130" s="5">
        <f t="shared" ref="K130:K193" si="55">IF(J130&lt;20%,0.5,0)</f>
        <v>0</v>
      </c>
      <c r="L130" s="5">
        <f t="shared" ref="L130:L193" si="56">IF(J130&lt;0%,0.5,0)</f>
        <v>0</v>
      </c>
      <c r="M130" s="8">
        <f t="shared" ref="M130:M193" si="57">IF(SUM(F130,I130,L130)&gt;0,1,0)</f>
        <v>0</v>
      </c>
      <c r="N130" s="8">
        <f t="shared" ref="N130:N193" si="58">IF(SUM(V130,AC130)&gt;0,1,0)</f>
        <v>1</v>
      </c>
      <c r="O130" s="10" t="str">
        <f t="shared" ref="O130:O193" si="59">IF(SUM(M130,N130)&gt;1,"Ja","Nee")</f>
        <v>Nee</v>
      </c>
      <c r="P130" s="4">
        <f t="shared" ref="P130:P193" si="60">IF(O130="ja",1,0)</f>
        <v>0</v>
      </c>
      <c r="Q130" s="1">
        <v>0.14718934290771515</v>
      </c>
      <c r="R130" s="8">
        <f t="shared" ref="R130:R193" si="61">IF(Q130&lt;0%,1,0)</f>
        <v>0</v>
      </c>
      <c r="S130" s="1">
        <v>1.1735257456144796E-2</v>
      </c>
      <c r="T130" s="8">
        <f t="shared" ref="T130:T193" si="62">IF(S130&lt;0%,1,0)</f>
        <v>0</v>
      </c>
      <c r="U130" s="1">
        <v>-4.5650832819247381E-2</v>
      </c>
      <c r="V130" s="4">
        <f t="shared" ref="V130:V193" si="63">IF(U130&lt;0%,1,0)</f>
        <v>1</v>
      </c>
      <c r="W130" s="5">
        <f t="shared" ref="W130:W193" si="64">IF(SUM(R130,T130,V130)&gt;1,0.5,0)</f>
        <v>0</v>
      </c>
      <c r="X130" s="5">
        <f t="shared" ref="X130:X193" si="65">IF(SUM(R130,T130,V130)&gt;2,0.5,0)</f>
        <v>0</v>
      </c>
      <c r="Y130" s="1">
        <v>1.0535549043800123E-2</v>
      </c>
      <c r="Z130" s="5">
        <f t="shared" si="45"/>
        <v>0.5</v>
      </c>
      <c r="AA130" s="5">
        <f t="shared" ref="AA130:AA193" si="66">IF(Y130&lt;0%,0.5,0)</f>
        <v>0</v>
      </c>
      <c r="AB130" s="5">
        <f t="shared" si="46"/>
        <v>0</v>
      </c>
      <c r="AC130" s="5">
        <f t="shared" si="47"/>
        <v>0</v>
      </c>
      <c r="AD130" s="1">
        <v>0.61653685996298579</v>
      </c>
      <c r="AE130" s="5">
        <f t="shared" ref="AE130:AE193" si="67">IF(AD130&gt;72.5%,0.5,0)</f>
        <v>0</v>
      </c>
      <c r="AF130" s="1">
        <v>1.1658748939697717E-2</v>
      </c>
      <c r="AG130" s="6">
        <f t="shared" ref="AG130:AG193" si="68">IF(AF130&lt;0%,1,0)</f>
        <v>0</v>
      </c>
      <c r="AH130" s="29">
        <v>1921.7186214684043</v>
      </c>
      <c r="AJ130" s="5">
        <v>0</v>
      </c>
      <c r="AL130" s="5">
        <v>0</v>
      </c>
      <c r="AM130" t="s">
        <v>330</v>
      </c>
      <c r="AN130" s="1">
        <v>0.317</v>
      </c>
      <c r="AO130" s="5">
        <f t="shared" si="48"/>
        <v>0.5</v>
      </c>
      <c r="AP130" s="5">
        <f t="shared" si="49"/>
        <v>0.5</v>
      </c>
      <c r="AQ130" s="9">
        <f t="shared" ref="AQ130:AQ193" si="69">SUM(10,-C130,-E130,-F130,-H130,-I130,-K130,-L130,-V130,-W130,-X130,-Z130,-AA130,-AB130,-AC130,-AE130,-AG130,-AI130,-AJ130,-AK130,-AL130,-AO130,-AP130)</f>
        <v>7</v>
      </c>
      <c r="AT130" s="1"/>
    </row>
    <row r="131" spans="1:46" x14ac:dyDescent="0.35">
      <c r="A131" t="s">
        <v>397</v>
      </c>
      <c r="B131" s="1">
        <v>-1.8401937046004842E-3</v>
      </c>
      <c r="C131" s="5">
        <f t="shared" si="50"/>
        <v>0</v>
      </c>
      <c r="D131" s="1">
        <v>0.49336008301625733</v>
      </c>
      <c r="E131" s="5">
        <f t="shared" si="51"/>
        <v>0</v>
      </c>
      <c r="F131" s="5">
        <f t="shared" si="52"/>
        <v>0</v>
      </c>
      <c r="G131" s="1">
        <v>0.48168207540643376</v>
      </c>
      <c r="H131" s="5">
        <f t="shared" si="53"/>
        <v>0</v>
      </c>
      <c r="I131" s="5">
        <f t="shared" si="54"/>
        <v>0</v>
      </c>
      <c r="J131" s="1">
        <v>0.16282887048456268</v>
      </c>
      <c r="K131" s="5">
        <f t="shared" si="55"/>
        <v>0.5</v>
      </c>
      <c r="L131" s="5">
        <f t="shared" si="56"/>
        <v>0</v>
      </c>
      <c r="M131" s="8">
        <f t="shared" si="57"/>
        <v>0</v>
      </c>
      <c r="N131" s="8">
        <f t="shared" si="58"/>
        <v>0</v>
      </c>
      <c r="O131" s="10" t="str">
        <f t="shared" si="59"/>
        <v>Nee</v>
      </c>
      <c r="P131" s="4">
        <f t="shared" si="60"/>
        <v>0</v>
      </c>
      <c r="Q131" s="1">
        <v>5.9820089955022492E-2</v>
      </c>
      <c r="R131" s="8">
        <f t="shared" si="61"/>
        <v>0</v>
      </c>
      <c r="S131" s="1">
        <v>5.0255773436631207E-2</v>
      </c>
      <c r="T131" s="8">
        <f t="shared" si="62"/>
        <v>0</v>
      </c>
      <c r="U131" s="1">
        <v>6.8626772742995501E-2</v>
      </c>
      <c r="V131" s="4">
        <f t="shared" si="63"/>
        <v>0</v>
      </c>
      <c r="W131" s="5">
        <f t="shared" si="64"/>
        <v>0</v>
      </c>
      <c r="X131" s="5">
        <f t="shared" si="65"/>
        <v>0</v>
      </c>
      <c r="Y131" s="1">
        <v>2.3433414043583536E-2</v>
      </c>
      <c r="Z131" s="5">
        <f t="shared" ref="Z131:Z194" si="70">IF(Y131&lt;2%,0.5,0)</f>
        <v>0</v>
      </c>
      <c r="AA131" s="5">
        <f t="shared" si="66"/>
        <v>0</v>
      </c>
      <c r="AB131" s="5">
        <f t="shared" ref="AB131:AB194" si="71">IF(Y131&gt;5%,0.5,0)</f>
        <v>0</v>
      </c>
      <c r="AC131" s="5">
        <f t="shared" ref="AC131:AC194" si="72">IF(Y131&gt;7%,0.5,0)</f>
        <v>0</v>
      </c>
      <c r="AD131" s="1">
        <v>0.66524524386025596</v>
      </c>
      <c r="AE131" s="5">
        <f t="shared" si="67"/>
        <v>0</v>
      </c>
      <c r="AF131" s="1">
        <v>-1.7406396402628848E-2</v>
      </c>
      <c r="AG131" s="6">
        <f t="shared" si="68"/>
        <v>1</v>
      </c>
      <c r="AH131" s="29">
        <v>2323.2101132764856</v>
      </c>
      <c r="AL131" s="5">
        <v>0</v>
      </c>
      <c r="AM131" t="s">
        <v>331</v>
      </c>
      <c r="AN131" s="1">
        <v>0.24199999999999999</v>
      </c>
      <c r="AO131" s="5">
        <f t="shared" ref="AO131:AO194" si="73">IF(AN131&gt;25%,0.5,0)</f>
        <v>0</v>
      </c>
      <c r="AP131" s="5">
        <f t="shared" ref="AP131:AP194" si="74">IF(AN131&gt;30%,0.5,0)</f>
        <v>0</v>
      </c>
      <c r="AQ131" s="9">
        <f t="shared" si="69"/>
        <v>8.5</v>
      </c>
      <c r="AT131" s="1"/>
    </row>
    <row r="132" spans="1:46" x14ac:dyDescent="0.35">
      <c r="A132" t="s">
        <v>125</v>
      </c>
      <c r="B132" s="1">
        <v>-9.4549310286188723E-2</v>
      </c>
      <c r="C132" s="5">
        <f t="shared" si="50"/>
        <v>0</v>
      </c>
      <c r="D132" s="1">
        <v>0.36094689353699649</v>
      </c>
      <c r="E132" s="5">
        <f t="shared" si="51"/>
        <v>0</v>
      </c>
      <c r="F132" s="5">
        <f t="shared" si="52"/>
        <v>0</v>
      </c>
      <c r="G132" s="1">
        <v>0.34244245716172017</v>
      </c>
      <c r="H132" s="5">
        <f t="shared" si="53"/>
        <v>0</v>
      </c>
      <c r="I132" s="5">
        <f t="shared" si="54"/>
        <v>0</v>
      </c>
      <c r="J132" s="1">
        <v>0.31103900798190143</v>
      </c>
      <c r="K132" s="5">
        <f t="shared" si="55"/>
        <v>0</v>
      </c>
      <c r="L132" s="5">
        <f t="shared" si="56"/>
        <v>0</v>
      </c>
      <c r="M132" s="8">
        <f t="shared" si="57"/>
        <v>0</v>
      </c>
      <c r="N132" s="8">
        <f t="shared" si="58"/>
        <v>0</v>
      </c>
      <c r="O132" s="10" t="str">
        <f t="shared" si="59"/>
        <v>Nee</v>
      </c>
      <c r="P132" s="4">
        <f t="shared" si="60"/>
        <v>0</v>
      </c>
      <c r="Q132" s="1">
        <v>1.8137692509181104E-2</v>
      </c>
      <c r="R132" s="8">
        <f t="shared" si="61"/>
        <v>0</v>
      </c>
      <c r="S132" s="1">
        <v>4.4837764490912431E-2</v>
      </c>
      <c r="T132" s="8">
        <f t="shared" si="62"/>
        <v>0</v>
      </c>
      <c r="U132" s="1">
        <v>0.11632606107893446</v>
      </c>
      <c r="V132" s="4">
        <f t="shared" si="63"/>
        <v>0</v>
      </c>
      <c r="W132" s="5">
        <f t="shared" si="64"/>
        <v>0</v>
      </c>
      <c r="X132" s="5">
        <f t="shared" si="65"/>
        <v>0</v>
      </c>
      <c r="Y132" s="1">
        <v>1.4459482439556262E-2</v>
      </c>
      <c r="Z132" s="5">
        <f t="shared" si="70"/>
        <v>0.5</v>
      </c>
      <c r="AA132" s="5">
        <f t="shared" si="66"/>
        <v>0</v>
      </c>
      <c r="AB132" s="5">
        <f t="shared" si="71"/>
        <v>0</v>
      </c>
      <c r="AC132" s="5">
        <f t="shared" si="72"/>
        <v>0</v>
      </c>
      <c r="AD132" s="1">
        <v>0.69215456791605401</v>
      </c>
      <c r="AE132" s="5">
        <f t="shared" si="67"/>
        <v>0</v>
      </c>
      <c r="AF132" s="1">
        <v>-7.3781384279126533E-2</v>
      </c>
      <c r="AG132" s="6">
        <f t="shared" si="68"/>
        <v>1</v>
      </c>
      <c r="AH132" s="29">
        <v>2174.6625291927585</v>
      </c>
      <c r="AL132" s="5">
        <v>0</v>
      </c>
      <c r="AM132" t="s">
        <v>329</v>
      </c>
      <c r="AN132" s="1">
        <v>0.17149999999999999</v>
      </c>
      <c r="AO132" s="5">
        <f t="shared" si="73"/>
        <v>0</v>
      </c>
      <c r="AP132" s="5">
        <f t="shared" si="74"/>
        <v>0</v>
      </c>
      <c r="AQ132" s="9">
        <f t="shared" si="69"/>
        <v>8.5</v>
      </c>
      <c r="AT132" s="1"/>
    </row>
    <row r="133" spans="1:46" x14ac:dyDescent="0.35">
      <c r="A133" t="s">
        <v>126</v>
      </c>
      <c r="B133" s="1">
        <v>-1.428704827715006E-2</v>
      </c>
      <c r="C133" s="5">
        <f t="shared" si="50"/>
        <v>0</v>
      </c>
      <c r="D133" s="1">
        <v>0.15530861891866654</v>
      </c>
      <c r="E133" s="5">
        <f t="shared" si="51"/>
        <v>0</v>
      </c>
      <c r="F133" s="5">
        <f t="shared" si="52"/>
        <v>0</v>
      </c>
      <c r="G133" s="1">
        <v>0.16912877019329536</v>
      </c>
      <c r="H133" s="5">
        <f t="shared" si="53"/>
        <v>0</v>
      </c>
      <c r="I133" s="5">
        <f t="shared" si="54"/>
        <v>0</v>
      </c>
      <c r="J133" s="1">
        <v>0.27826980303245002</v>
      </c>
      <c r="K133" s="5">
        <f t="shared" si="55"/>
        <v>0</v>
      </c>
      <c r="L133" s="5">
        <f t="shared" si="56"/>
        <v>0</v>
      </c>
      <c r="M133" s="8">
        <f t="shared" si="57"/>
        <v>0</v>
      </c>
      <c r="N133" s="8">
        <f t="shared" si="58"/>
        <v>0</v>
      </c>
      <c r="O133" s="10" t="str">
        <f t="shared" si="59"/>
        <v>Nee</v>
      </c>
      <c r="P133" s="4">
        <f t="shared" si="60"/>
        <v>0</v>
      </c>
      <c r="Q133" s="1">
        <v>-1.5080180675381784E-2</v>
      </c>
      <c r="R133" s="8">
        <f t="shared" si="61"/>
        <v>1</v>
      </c>
      <c r="S133" s="1">
        <v>9.3218996764486278E-3</v>
      </c>
      <c r="T133" s="8">
        <f t="shared" si="62"/>
        <v>0</v>
      </c>
      <c r="U133" s="1">
        <v>7.8046502941451115E-2</v>
      </c>
      <c r="V133" s="4">
        <f t="shared" si="63"/>
        <v>0</v>
      </c>
      <c r="W133" s="5">
        <f t="shared" si="64"/>
        <v>0</v>
      </c>
      <c r="X133" s="5">
        <f t="shared" si="65"/>
        <v>0</v>
      </c>
      <c r="Y133" s="1">
        <v>5.5546736389952375E-2</v>
      </c>
      <c r="Z133" s="5">
        <f t="shared" si="70"/>
        <v>0</v>
      </c>
      <c r="AA133" s="5">
        <f t="shared" si="66"/>
        <v>0</v>
      </c>
      <c r="AB133" s="5">
        <f t="shared" si="71"/>
        <v>0.5</v>
      </c>
      <c r="AC133" s="5">
        <f t="shared" si="72"/>
        <v>0</v>
      </c>
      <c r="AD133" s="1">
        <v>0.70445419740405268</v>
      </c>
      <c r="AE133" s="5">
        <f t="shared" si="67"/>
        <v>0</v>
      </c>
      <c r="AF133" s="1">
        <v>-8.4410028947614155E-3</v>
      </c>
      <c r="AG133" s="6">
        <f t="shared" si="68"/>
        <v>1</v>
      </c>
      <c r="AH133" s="29">
        <v>1839.4462411081195</v>
      </c>
      <c r="AL133" s="5">
        <v>0</v>
      </c>
      <c r="AM133" t="s">
        <v>330</v>
      </c>
      <c r="AN133" s="1">
        <v>0.28000000000000003</v>
      </c>
      <c r="AO133" s="5">
        <f t="shared" si="73"/>
        <v>0.5</v>
      </c>
      <c r="AP133" s="5">
        <f t="shared" si="74"/>
        <v>0</v>
      </c>
      <c r="AQ133" s="9">
        <f t="shared" si="69"/>
        <v>8</v>
      </c>
      <c r="AT133" s="1"/>
    </row>
    <row r="134" spans="1:46" x14ac:dyDescent="0.35">
      <c r="A134" t="s">
        <v>127</v>
      </c>
      <c r="B134" s="1">
        <v>-0.14700799002663342</v>
      </c>
      <c r="C134" s="5">
        <f t="shared" si="50"/>
        <v>0</v>
      </c>
      <c r="D134" s="1">
        <v>0.5118433728112427</v>
      </c>
      <c r="E134" s="5">
        <f t="shared" si="51"/>
        <v>0</v>
      </c>
      <c r="F134" s="5">
        <f t="shared" si="52"/>
        <v>0</v>
      </c>
      <c r="G134" s="1">
        <v>0.28418895562985208</v>
      </c>
      <c r="H134" s="5">
        <f t="shared" si="53"/>
        <v>0</v>
      </c>
      <c r="I134" s="5">
        <f t="shared" si="54"/>
        <v>0</v>
      </c>
      <c r="J134" s="1">
        <v>0.2774817326712688</v>
      </c>
      <c r="K134" s="5">
        <f t="shared" si="55"/>
        <v>0</v>
      </c>
      <c r="L134" s="5">
        <f t="shared" si="56"/>
        <v>0</v>
      </c>
      <c r="M134" s="8">
        <f t="shared" si="57"/>
        <v>0</v>
      </c>
      <c r="N134" s="8">
        <f t="shared" si="58"/>
        <v>0</v>
      </c>
      <c r="O134" s="10" t="str">
        <f t="shared" si="59"/>
        <v>Nee</v>
      </c>
      <c r="P134" s="4">
        <f t="shared" si="60"/>
        <v>0</v>
      </c>
      <c r="Q134" s="1">
        <v>3.3148161987561132E-2</v>
      </c>
      <c r="R134" s="8">
        <f t="shared" si="61"/>
        <v>0</v>
      </c>
      <c r="S134" s="1">
        <v>8.2792167910050521E-2</v>
      </c>
      <c r="T134" s="8">
        <f t="shared" si="62"/>
        <v>0</v>
      </c>
      <c r="U134" s="1">
        <v>4.5949736499121666E-2</v>
      </c>
      <c r="V134" s="4">
        <f t="shared" si="63"/>
        <v>0</v>
      </c>
      <c r="W134" s="5">
        <f t="shared" si="64"/>
        <v>0</v>
      </c>
      <c r="X134" s="5">
        <f t="shared" si="65"/>
        <v>0</v>
      </c>
      <c r="Y134" s="1">
        <v>2.4469456564855215E-2</v>
      </c>
      <c r="Z134" s="5">
        <f t="shared" si="70"/>
        <v>0</v>
      </c>
      <c r="AA134" s="5">
        <f t="shared" si="66"/>
        <v>0</v>
      </c>
      <c r="AB134" s="5">
        <f t="shared" si="71"/>
        <v>0</v>
      </c>
      <c r="AC134" s="5">
        <f t="shared" si="72"/>
        <v>0</v>
      </c>
      <c r="AD134" s="1">
        <v>0.643522978409928</v>
      </c>
      <c r="AE134" s="5">
        <f t="shared" si="67"/>
        <v>0</v>
      </c>
      <c r="AF134" s="1">
        <v>2.0726632005440018E-2</v>
      </c>
      <c r="AG134" s="6">
        <f t="shared" si="68"/>
        <v>0</v>
      </c>
      <c r="AH134" s="29">
        <v>1721.8637660991078</v>
      </c>
      <c r="AL134" s="5">
        <v>0</v>
      </c>
      <c r="AM134" t="s">
        <v>330</v>
      </c>
      <c r="AN134" s="1">
        <v>0.3155</v>
      </c>
      <c r="AO134" s="5">
        <f t="shared" si="73"/>
        <v>0.5</v>
      </c>
      <c r="AP134" s="5">
        <f t="shared" si="74"/>
        <v>0.5</v>
      </c>
      <c r="AQ134" s="9">
        <f t="shared" si="69"/>
        <v>9</v>
      </c>
      <c r="AT134" s="1"/>
    </row>
    <row r="135" spans="1:46" x14ac:dyDescent="0.35">
      <c r="A135" t="s">
        <v>128</v>
      </c>
      <c r="B135" s="1">
        <v>-4.1131974475637758E-3</v>
      </c>
      <c r="C135" s="5">
        <f t="shared" si="50"/>
        <v>0</v>
      </c>
      <c r="D135" s="1">
        <v>-0.20161710639376823</v>
      </c>
      <c r="E135" s="5">
        <f t="shared" si="51"/>
        <v>0</v>
      </c>
      <c r="F135" s="5">
        <f t="shared" si="52"/>
        <v>0</v>
      </c>
      <c r="G135" s="1">
        <v>-0.15027144285895394</v>
      </c>
      <c r="H135" s="5">
        <f t="shared" si="53"/>
        <v>0</v>
      </c>
      <c r="I135" s="5">
        <f t="shared" si="54"/>
        <v>0</v>
      </c>
      <c r="J135" s="1">
        <v>0.72244603575292365</v>
      </c>
      <c r="K135" s="5">
        <f t="shared" si="55"/>
        <v>0</v>
      </c>
      <c r="L135" s="5">
        <f t="shared" si="56"/>
        <v>0</v>
      </c>
      <c r="M135" s="8">
        <f t="shared" si="57"/>
        <v>0</v>
      </c>
      <c r="N135" s="8">
        <f t="shared" si="58"/>
        <v>0</v>
      </c>
      <c r="O135" s="10" t="str">
        <f t="shared" si="59"/>
        <v>Nee</v>
      </c>
      <c r="P135" s="4">
        <f t="shared" si="60"/>
        <v>0</v>
      </c>
      <c r="Q135" s="1">
        <v>2.0823244552058112E-2</v>
      </c>
      <c r="R135" s="8">
        <f t="shared" si="61"/>
        <v>0</v>
      </c>
      <c r="S135" s="1">
        <v>1.491347132677299E-2</v>
      </c>
      <c r="T135" s="8">
        <f t="shared" si="62"/>
        <v>0</v>
      </c>
      <c r="U135" s="1">
        <v>8.5250242988547845E-2</v>
      </c>
      <c r="V135" s="4">
        <f t="shared" si="63"/>
        <v>0</v>
      </c>
      <c r="W135" s="5">
        <f t="shared" si="64"/>
        <v>0</v>
      </c>
      <c r="X135" s="5">
        <f t="shared" si="65"/>
        <v>0</v>
      </c>
      <c r="Y135" s="1">
        <v>3.2433688777450662E-2</v>
      </c>
      <c r="Z135" s="5">
        <f t="shared" si="70"/>
        <v>0</v>
      </c>
      <c r="AA135" s="5">
        <f t="shared" si="66"/>
        <v>0</v>
      </c>
      <c r="AB135" s="5">
        <f t="shared" si="71"/>
        <v>0</v>
      </c>
      <c r="AC135" s="5">
        <f t="shared" si="72"/>
        <v>0</v>
      </c>
      <c r="AD135" s="1">
        <v>0.62674141792621596</v>
      </c>
      <c r="AE135" s="5">
        <f t="shared" si="67"/>
        <v>0</v>
      </c>
      <c r="AF135" s="1">
        <v>2.2456233888802805E-2</v>
      </c>
      <c r="AG135" s="6">
        <f t="shared" si="68"/>
        <v>0</v>
      </c>
      <c r="AH135" s="29">
        <v>1627.7485834708814</v>
      </c>
      <c r="AJ135" s="5">
        <v>1</v>
      </c>
      <c r="AL135" s="5">
        <v>0</v>
      </c>
      <c r="AM135" t="s">
        <v>329</v>
      </c>
      <c r="AN135" s="1">
        <v>0.245</v>
      </c>
      <c r="AO135" s="5">
        <f t="shared" si="73"/>
        <v>0</v>
      </c>
      <c r="AP135" s="5">
        <f t="shared" si="74"/>
        <v>0</v>
      </c>
      <c r="AQ135" s="9">
        <f t="shared" si="69"/>
        <v>9</v>
      </c>
      <c r="AT135" s="1"/>
    </row>
    <row r="136" spans="1:46" x14ac:dyDescent="0.35">
      <c r="A136" t="s">
        <v>129</v>
      </c>
      <c r="B136" s="1">
        <v>-5.1016447528019017E-2</v>
      </c>
      <c r="C136" s="5">
        <f t="shared" si="50"/>
        <v>0</v>
      </c>
      <c r="D136" s="1">
        <v>0.54725631944107511</v>
      </c>
      <c r="E136" s="5">
        <f t="shared" si="51"/>
        <v>0</v>
      </c>
      <c r="F136" s="5">
        <f t="shared" si="52"/>
        <v>0</v>
      </c>
      <c r="G136" s="1">
        <v>0.43955315122992572</v>
      </c>
      <c r="H136" s="5">
        <f t="shared" si="53"/>
        <v>0</v>
      </c>
      <c r="I136" s="5">
        <f t="shared" si="54"/>
        <v>0</v>
      </c>
      <c r="J136" s="1">
        <v>0.22847441183604172</v>
      </c>
      <c r="K136" s="5">
        <f t="shared" si="55"/>
        <v>0</v>
      </c>
      <c r="L136" s="5">
        <f t="shared" si="56"/>
        <v>0</v>
      </c>
      <c r="M136" s="8">
        <f t="shared" si="57"/>
        <v>0</v>
      </c>
      <c r="N136" s="8">
        <f t="shared" si="58"/>
        <v>1</v>
      </c>
      <c r="O136" s="10" t="str">
        <f t="shared" si="59"/>
        <v>Nee</v>
      </c>
      <c r="P136" s="4">
        <f t="shared" si="60"/>
        <v>0</v>
      </c>
      <c r="Q136" s="1">
        <v>-2.0090368365966355E-2</v>
      </c>
      <c r="R136" s="8">
        <f t="shared" si="61"/>
        <v>1</v>
      </c>
      <c r="S136" s="1">
        <v>2.6097681302417367E-2</v>
      </c>
      <c r="T136" s="8">
        <f t="shared" si="62"/>
        <v>0</v>
      </c>
      <c r="U136" s="1">
        <v>-3.1682111493862498E-2</v>
      </c>
      <c r="V136" s="4">
        <f t="shared" si="63"/>
        <v>1</v>
      </c>
      <c r="W136" s="5">
        <f t="shared" si="64"/>
        <v>0.5</v>
      </c>
      <c r="X136" s="5">
        <f t="shared" si="65"/>
        <v>0</v>
      </c>
      <c r="Y136" s="1">
        <v>8.514870700111591E-3</v>
      </c>
      <c r="Z136" s="5">
        <f t="shared" si="70"/>
        <v>0.5</v>
      </c>
      <c r="AA136" s="5">
        <f t="shared" si="66"/>
        <v>0</v>
      </c>
      <c r="AB136" s="5">
        <f t="shared" si="71"/>
        <v>0</v>
      </c>
      <c r="AC136" s="5">
        <f t="shared" si="72"/>
        <v>0</v>
      </c>
      <c r="AD136" s="1">
        <v>0.72808209208674979</v>
      </c>
      <c r="AE136" s="5">
        <f t="shared" si="67"/>
        <v>0.5</v>
      </c>
      <c r="AF136" s="1">
        <v>1.5507289796710495E-2</v>
      </c>
      <c r="AG136" s="6">
        <f t="shared" si="68"/>
        <v>0</v>
      </c>
      <c r="AH136" s="29">
        <v>1842.3890220601672</v>
      </c>
      <c r="AL136" s="5">
        <v>0</v>
      </c>
      <c r="AM136" t="s">
        <v>330</v>
      </c>
      <c r="AN136" s="1">
        <v>0.41099999999999998</v>
      </c>
      <c r="AO136" s="5">
        <f t="shared" si="73"/>
        <v>0.5</v>
      </c>
      <c r="AP136" s="5">
        <f t="shared" si="74"/>
        <v>0.5</v>
      </c>
      <c r="AQ136" s="9">
        <f t="shared" si="69"/>
        <v>6.5</v>
      </c>
      <c r="AT136" s="1"/>
    </row>
    <row r="137" spans="1:46" x14ac:dyDescent="0.35">
      <c r="A137" t="s">
        <v>130</v>
      </c>
      <c r="B137" s="1">
        <v>3.1229151161308113E-2</v>
      </c>
      <c r="C137" s="5">
        <f t="shared" si="50"/>
        <v>0</v>
      </c>
      <c r="D137" s="1">
        <v>0.53160424493475145</v>
      </c>
      <c r="E137" s="5">
        <f t="shared" si="51"/>
        <v>0</v>
      </c>
      <c r="F137" s="5">
        <f t="shared" si="52"/>
        <v>0</v>
      </c>
      <c r="G137" s="1">
        <v>0.52599135949995401</v>
      </c>
      <c r="H137" s="5">
        <f t="shared" si="53"/>
        <v>0</v>
      </c>
      <c r="I137" s="5">
        <f t="shared" si="54"/>
        <v>0</v>
      </c>
      <c r="J137" s="1">
        <v>0.24910126164662519</v>
      </c>
      <c r="K137" s="5">
        <f t="shared" si="55"/>
        <v>0</v>
      </c>
      <c r="L137" s="5">
        <f t="shared" si="56"/>
        <v>0</v>
      </c>
      <c r="M137" s="8">
        <f t="shared" si="57"/>
        <v>0</v>
      </c>
      <c r="N137" s="8">
        <f t="shared" si="58"/>
        <v>0</v>
      </c>
      <c r="O137" s="10" t="str">
        <f t="shared" si="59"/>
        <v>Nee</v>
      </c>
      <c r="P137" s="4">
        <f t="shared" si="60"/>
        <v>0</v>
      </c>
      <c r="Q137" s="1">
        <v>-8.7155579309323421E-3</v>
      </c>
      <c r="R137" s="8">
        <f t="shared" si="61"/>
        <v>1</v>
      </c>
      <c r="S137" s="1">
        <v>-8.8413055924086124E-3</v>
      </c>
      <c r="T137" s="8">
        <f t="shared" si="62"/>
        <v>1</v>
      </c>
      <c r="U137" s="1">
        <v>3.7684322266337333E-2</v>
      </c>
      <c r="V137" s="4">
        <f t="shared" si="63"/>
        <v>0</v>
      </c>
      <c r="W137" s="5">
        <f t="shared" si="64"/>
        <v>0.5</v>
      </c>
      <c r="X137" s="5">
        <f t="shared" si="65"/>
        <v>0</v>
      </c>
      <c r="Y137" s="1">
        <v>-3.8223241581146275E-2</v>
      </c>
      <c r="Z137" s="5">
        <f t="shared" si="70"/>
        <v>0.5</v>
      </c>
      <c r="AA137" s="5">
        <f t="shared" si="66"/>
        <v>0.5</v>
      </c>
      <c r="AB137" s="5">
        <f t="shared" si="71"/>
        <v>0</v>
      </c>
      <c r="AC137" s="5">
        <f t="shared" si="72"/>
        <v>0</v>
      </c>
      <c r="AD137" s="1">
        <v>0.76098075902374807</v>
      </c>
      <c r="AE137" s="5">
        <f t="shared" si="67"/>
        <v>0.5</v>
      </c>
      <c r="AF137" s="1">
        <v>2.4052085402773617E-2</v>
      </c>
      <c r="AG137" s="6">
        <f t="shared" si="68"/>
        <v>0</v>
      </c>
      <c r="AH137" s="29">
        <v>1978.4681854528974</v>
      </c>
      <c r="AJ137" s="5">
        <v>1</v>
      </c>
      <c r="AL137" s="5">
        <v>0</v>
      </c>
      <c r="AM137" t="s">
        <v>331</v>
      </c>
      <c r="AN137" s="1">
        <v>0.28400000000000003</v>
      </c>
      <c r="AO137" s="5">
        <f t="shared" si="73"/>
        <v>0.5</v>
      </c>
      <c r="AP137" s="5">
        <f t="shared" si="74"/>
        <v>0</v>
      </c>
      <c r="AQ137" s="9">
        <f t="shared" si="69"/>
        <v>6.5</v>
      </c>
      <c r="AT137" s="1"/>
    </row>
    <row r="138" spans="1:46" x14ac:dyDescent="0.35">
      <c r="A138" t="s">
        <v>131</v>
      </c>
      <c r="B138" s="1">
        <v>7.4245270582031508E-2</v>
      </c>
      <c r="C138" s="5">
        <f t="shared" si="50"/>
        <v>0</v>
      </c>
      <c r="D138" s="1">
        <v>6.038247313954255E-2</v>
      </c>
      <c r="E138" s="5">
        <f t="shared" si="51"/>
        <v>0</v>
      </c>
      <c r="F138" s="5">
        <f t="shared" si="52"/>
        <v>0</v>
      </c>
      <c r="G138" s="1">
        <v>6.5210846351591856E-2</v>
      </c>
      <c r="H138" s="5">
        <f t="shared" si="53"/>
        <v>0</v>
      </c>
      <c r="I138" s="5">
        <f t="shared" si="54"/>
        <v>0</v>
      </c>
      <c r="J138" s="1">
        <v>0.64716354819873567</v>
      </c>
      <c r="K138" s="5">
        <f t="shared" si="55"/>
        <v>0</v>
      </c>
      <c r="L138" s="5">
        <f t="shared" si="56"/>
        <v>0</v>
      </c>
      <c r="M138" s="8">
        <f t="shared" si="57"/>
        <v>0</v>
      </c>
      <c r="N138" s="8">
        <f t="shared" si="58"/>
        <v>0</v>
      </c>
      <c r="O138" s="10" t="str">
        <f t="shared" si="59"/>
        <v>Nee</v>
      </c>
      <c r="P138" s="4">
        <f t="shared" si="60"/>
        <v>0</v>
      </c>
      <c r="Q138" s="1">
        <v>0.27929261125104954</v>
      </c>
      <c r="R138" s="8">
        <f t="shared" si="61"/>
        <v>0</v>
      </c>
      <c r="S138" s="1">
        <v>-2.1105443130220305E-2</v>
      </c>
      <c r="T138" s="8">
        <f t="shared" si="62"/>
        <v>1</v>
      </c>
      <c r="U138" s="1">
        <v>3.3987542020961041E-2</v>
      </c>
      <c r="V138" s="4">
        <f t="shared" si="63"/>
        <v>0</v>
      </c>
      <c r="W138" s="5">
        <f t="shared" si="64"/>
        <v>0</v>
      </c>
      <c r="X138" s="5">
        <f t="shared" si="65"/>
        <v>0</v>
      </c>
      <c r="Y138" s="1">
        <v>6.8945273877793159E-2</v>
      </c>
      <c r="Z138" s="5">
        <f t="shared" si="70"/>
        <v>0</v>
      </c>
      <c r="AA138" s="5">
        <f t="shared" si="66"/>
        <v>0</v>
      </c>
      <c r="AB138" s="5">
        <f t="shared" si="71"/>
        <v>0.5</v>
      </c>
      <c r="AC138" s="5">
        <f t="shared" si="72"/>
        <v>0</v>
      </c>
      <c r="AD138" s="1">
        <v>0.68363983916683146</v>
      </c>
      <c r="AE138" s="5">
        <f t="shared" si="67"/>
        <v>0</v>
      </c>
      <c r="AF138" s="1">
        <v>2.1063335269593302E-2</v>
      </c>
      <c r="AG138" s="6">
        <f t="shared" si="68"/>
        <v>0</v>
      </c>
      <c r="AH138" s="29">
        <v>1845.6157364016794</v>
      </c>
      <c r="AJ138" s="5">
        <v>0</v>
      </c>
      <c r="AL138" s="5">
        <v>0</v>
      </c>
      <c r="AM138" t="s">
        <v>330</v>
      </c>
      <c r="AN138" s="1">
        <v>0.28849999999999998</v>
      </c>
      <c r="AO138" s="5">
        <f t="shared" si="73"/>
        <v>0.5</v>
      </c>
      <c r="AP138" s="5">
        <f t="shared" si="74"/>
        <v>0</v>
      </c>
      <c r="AQ138" s="9">
        <f t="shared" si="69"/>
        <v>9</v>
      </c>
      <c r="AT138" s="1"/>
    </row>
    <row r="139" spans="1:46" x14ac:dyDescent="0.35">
      <c r="A139" t="s">
        <v>132</v>
      </c>
      <c r="B139" s="1">
        <v>1.929937940986393E-3</v>
      </c>
      <c r="C139" s="5">
        <f t="shared" si="50"/>
        <v>0</v>
      </c>
      <c r="D139" s="1">
        <v>0.16400931327850421</v>
      </c>
      <c r="E139" s="5">
        <f t="shared" si="51"/>
        <v>0</v>
      </c>
      <c r="F139" s="5">
        <f t="shared" si="52"/>
        <v>0</v>
      </c>
      <c r="G139" s="1">
        <v>0.1706344892304151</v>
      </c>
      <c r="H139" s="5">
        <f t="shared" si="53"/>
        <v>0</v>
      </c>
      <c r="I139" s="5">
        <f t="shared" si="54"/>
        <v>0</v>
      </c>
      <c r="J139" s="1">
        <v>0.59535494531240363</v>
      </c>
      <c r="K139" s="5">
        <f t="shared" si="55"/>
        <v>0</v>
      </c>
      <c r="L139" s="5">
        <f t="shared" si="56"/>
        <v>0</v>
      </c>
      <c r="M139" s="8">
        <f t="shared" si="57"/>
        <v>0</v>
      </c>
      <c r="N139" s="8">
        <f t="shared" si="58"/>
        <v>0</v>
      </c>
      <c r="O139" s="10" t="str">
        <f t="shared" si="59"/>
        <v>Nee</v>
      </c>
      <c r="P139" s="4">
        <f t="shared" si="60"/>
        <v>0</v>
      </c>
      <c r="Q139" s="1">
        <v>-6.637561333693931E-2</v>
      </c>
      <c r="R139" s="8">
        <f t="shared" si="61"/>
        <v>1</v>
      </c>
      <c r="S139" s="1">
        <v>4.5583880146332967E-2</v>
      </c>
      <c r="T139" s="8">
        <f t="shared" si="62"/>
        <v>0</v>
      </c>
      <c r="U139" s="1">
        <v>0.10751879033614561</v>
      </c>
      <c r="V139" s="4">
        <f t="shared" si="63"/>
        <v>0</v>
      </c>
      <c r="W139" s="5">
        <f t="shared" si="64"/>
        <v>0</v>
      </c>
      <c r="X139" s="5">
        <f t="shared" si="65"/>
        <v>0</v>
      </c>
      <c r="Y139" s="1">
        <v>1.9655709694839631E-2</v>
      </c>
      <c r="Z139" s="5">
        <f t="shared" si="70"/>
        <v>0.5</v>
      </c>
      <c r="AA139" s="5">
        <f t="shared" si="66"/>
        <v>0</v>
      </c>
      <c r="AB139" s="5">
        <f t="shared" si="71"/>
        <v>0</v>
      </c>
      <c r="AC139" s="5">
        <f t="shared" si="72"/>
        <v>0</v>
      </c>
      <c r="AD139" s="1">
        <v>0.64184601219933246</v>
      </c>
      <c r="AE139" s="5">
        <f t="shared" si="67"/>
        <v>0</v>
      </c>
      <c r="AF139" s="1">
        <v>-1.1425427375018813E-2</v>
      </c>
      <c r="AG139" s="6">
        <f t="shared" si="68"/>
        <v>1</v>
      </c>
      <c r="AH139" s="29">
        <v>1842.6183745373264</v>
      </c>
      <c r="AL139" s="5">
        <v>0</v>
      </c>
      <c r="AM139" t="s">
        <v>330</v>
      </c>
      <c r="AN139" s="1">
        <v>0.19550000000000001</v>
      </c>
      <c r="AO139" s="5">
        <f t="shared" si="73"/>
        <v>0</v>
      </c>
      <c r="AP139" s="5">
        <f t="shared" si="74"/>
        <v>0</v>
      </c>
      <c r="AQ139" s="9">
        <f t="shared" si="69"/>
        <v>8.5</v>
      </c>
      <c r="AT139" s="1"/>
    </row>
    <row r="140" spans="1:46" x14ac:dyDescent="0.35">
      <c r="A140" t="s">
        <v>133</v>
      </c>
      <c r="B140" s="1">
        <v>0.17471418865026145</v>
      </c>
      <c r="C140" s="5">
        <f t="shared" si="50"/>
        <v>0.5</v>
      </c>
      <c r="D140" s="1">
        <v>0.43097692830344747</v>
      </c>
      <c r="E140" s="5">
        <f t="shared" si="51"/>
        <v>0</v>
      </c>
      <c r="F140" s="5">
        <f t="shared" si="52"/>
        <v>0</v>
      </c>
      <c r="G140" s="1">
        <v>0.40616791232164484</v>
      </c>
      <c r="H140" s="5">
        <f t="shared" si="53"/>
        <v>0</v>
      </c>
      <c r="I140" s="5">
        <f t="shared" si="54"/>
        <v>0</v>
      </c>
      <c r="J140" s="1">
        <v>0.38687843730256549</v>
      </c>
      <c r="K140" s="5">
        <f t="shared" si="55"/>
        <v>0</v>
      </c>
      <c r="L140" s="5">
        <f t="shared" si="56"/>
        <v>0</v>
      </c>
      <c r="M140" s="8">
        <f t="shared" si="57"/>
        <v>0</v>
      </c>
      <c r="N140" s="8">
        <f t="shared" si="58"/>
        <v>1</v>
      </c>
      <c r="O140" s="10" t="str">
        <f t="shared" si="59"/>
        <v>Nee</v>
      </c>
      <c r="P140" s="4">
        <f t="shared" si="60"/>
        <v>0</v>
      </c>
      <c r="Q140" s="1">
        <v>2.386466538982426E-2</v>
      </c>
      <c r="R140" s="8">
        <f t="shared" si="61"/>
        <v>0</v>
      </c>
      <c r="S140" s="1">
        <v>6.3989878316525875E-2</v>
      </c>
      <c r="T140" s="8">
        <f t="shared" si="62"/>
        <v>0</v>
      </c>
      <c r="U140" s="1">
        <v>3.6668045257156362E-2</v>
      </c>
      <c r="V140" s="4">
        <f t="shared" si="63"/>
        <v>0</v>
      </c>
      <c r="W140" s="5">
        <f t="shared" si="64"/>
        <v>0</v>
      </c>
      <c r="X140" s="5">
        <f t="shared" si="65"/>
        <v>0</v>
      </c>
      <c r="Y140" s="1">
        <v>9.6138223390741781E-2</v>
      </c>
      <c r="Z140" s="5">
        <f t="shared" si="70"/>
        <v>0</v>
      </c>
      <c r="AA140" s="5">
        <f t="shared" si="66"/>
        <v>0</v>
      </c>
      <c r="AB140" s="5">
        <f t="shared" si="71"/>
        <v>0.5</v>
      </c>
      <c r="AC140" s="5">
        <f t="shared" si="72"/>
        <v>0.5</v>
      </c>
      <c r="AD140" s="1">
        <v>0.74403267259460582</v>
      </c>
      <c r="AE140" s="5">
        <f t="shared" si="67"/>
        <v>0.5</v>
      </c>
      <c r="AF140" s="1">
        <v>1.3382443723966797E-2</v>
      </c>
      <c r="AG140" s="6">
        <f t="shared" si="68"/>
        <v>0</v>
      </c>
      <c r="AH140" s="29">
        <v>1768.8028762697115</v>
      </c>
      <c r="AL140" s="5">
        <v>0</v>
      </c>
      <c r="AM140" t="s">
        <v>330</v>
      </c>
      <c r="AN140" s="1">
        <v>0.30099999999999999</v>
      </c>
      <c r="AO140" s="5">
        <f t="shared" si="73"/>
        <v>0.5</v>
      </c>
      <c r="AP140" s="5">
        <f t="shared" si="74"/>
        <v>0.5</v>
      </c>
      <c r="AQ140" s="9">
        <f t="shared" si="69"/>
        <v>7</v>
      </c>
      <c r="AT140" s="1"/>
    </row>
    <row r="141" spans="1:46" x14ac:dyDescent="0.35">
      <c r="A141" t="s">
        <v>134</v>
      </c>
      <c r="B141" s="1">
        <v>-6.0170740905818223E-3</v>
      </c>
      <c r="C141" s="5">
        <f t="shared" si="50"/>
        <v>0</v>
      </c>
      <c r="D141" s="1">
        <v>0.35888589844687491</v>
      </c>
      <c r="E141" s="5">
        <f t="shared" si="51"/>
        <v>0</v>
      </c>
      <c r="F141" s="5">
        <f t="shared" si="52"/>
        <v>0</v>
      </c>
      <c r="G141" s="1">
        <v>0.29991428669386638</v>
      </c>
      <c r="H141" s="5">
        <f t="shared" si="53"/>
        <v>0</v>
      </c>
      <c r="I141" s="5">
        <f t="shared" si="54"/>
        <v>0</v>
      </c>
      <c r="J141" s="1">
        <v>0.23492040376091092</v>
      </c>
      <c r="K141" s="5">
        <f t="shared" si="55"/>
        <v>0</v>
      </c>
      <c r="L141" s="5">
        <f t="shared" si="56"/>
        <v>0</v>
      </c>
      <c r="M141" s="8">
        <f t="shared" si="57"/>
        <v>0</v>
      </c>
      <c r="N141" s="8">
        <f t="shared" si="58"/>
        <v>0</v>
      </c>
      <c r="O141" s="10" t="str">
        <f t="shared" si="59"/>
        <v>Nee</v>
      </c>
      <c r="P141" s="4">
        <f t="shared" si="60"/>
        <v>0</v>
      </c>
      <c r="Q141" s="1">
        <v>-4.851787513990671E-3</v>
      </c>
      <c r="R141" s="8">
        <f t="shared" si="61"/>
        <v>1</v>
      </c>
      <c r="S141" s="1">
        <v>6.2124077523568473E-2</v>
      </c>
      <c r="T141" s="8">
        <f t="shared" si="62"/>
        <v>0</v>
      </c>
      <c r="U141" s="1">
        <v>0.11066873521445469</v>
      </c>
      <c r="V141" s="4">
        <f t="shared" si="63"/>
        <v>0</v>
      </c>
      <c r="W141" s="5">
        <f t="shared" si="64"/>
        <v>0</v>
      </c>
      <c r="X141" s="5">
        <f t="shared" si="65"/>
        <v>0</v>
      </c>
      <c r="Y141" s="1">
        <v>-9.228108821613467E-3</v>
      </c>
      <c r="Z141" s="5">
        <f t="shared" si="70"/>
        <v>0.5</v>
      </c>
      <c r="AA141" s="5">
        <f t="shared" si="66"/>
        <v>0.5</v>
      </c>
      <c r="AB141" s="5">
        <f t="shared" si="71"/>
        <v>0</v>
      </c>
      <c r="AC141" s="5">
        <f t="shared" si="72"/>
        <v>0</v>
      </c>
      <c r="AD141" s="1">
        <v>0.75710563307847911</v>
      </c>
      <c r="AE141" s="5">
        <f t="shared" si="67"/>
        <v>0.5</v>
      </c>
      <c r="AF141" s="1">
        <v>-1.9891666952377686E-2</v>
      </c>
      <c r="AG141" s="6">
        <f t="shared" si="68"/>
        <v>1</v>
      </c>
      <c r="AH141" s="29">
        <v>2035.3782443734799</v>
      </c>
      <c r="AJ141" s="5">
        <v>1</v>
      </c>
      <c r="AL141" s="5">
        <v>0</v>
      </c>
      <c r="AM141" t="s">
        <v>331</v>
      </c>
      <c r="AN141" s="1">
        <v>0.20699999999999999</v>
      </c>
      <c r="AO141" s="5">
        <f t="shared" si="73"/>
        <v>0</v>
      </c>
      <c r="AP141" s="5">
        <f t="shared" si="74"/>
        <v>0</v>
      </c>
      <c r="AQ141" s="9">
        <f t="shared" si="69"/>
        <v>6.5</v>
      </c>
      <c r="AT141" s="1"/>
    </row>
    <row r="142" spans="1:46" x14ac:dyDescent="0.35">
      <c r="A142" t="s">
        <v>135</v>
      </c>
      <c r="B142" s="1">
        <v>-1.3199943007185166E-2</v>
      </c>
      <c r="C142" s="5">
        <f t="shared" si="50"/>
        <v>0</v>
      </c>
      <c r="D142" s="1">
        <v>0.29040892344643693</v>
      </c>
      <c r="E142" s="5">
        <f t="shared" si="51"/>
        <v>0</v>
      </c>
      <c r="F142" s="5">
        <f t="shared" si="52"/>
        <v>0</v>
      </c>
      <c r="G142" s="1">
        <v>0.34153765257451474</v>
      </c>
      <c r="H142" s="5">
        <f t="shared" si="53"/>
        <v>0</v>
      </c>
      <c r="I142" s="5">
        <f t="shared" si="54"/>
        <v>0</v>
      </c>
      <c r="J142" s="1">
        <v>0.32233221592588635</v>
      </c>
      <c r="K142" s="5">
        <f t="shared" si="55"/>
        <v>0</v>
      </c>
      <c r="L142" s="5">
        <f t="shared" si="56"/>
        <v>0</v>
      </c>
      <c r="M142" s="8">
        <f t="shared" si="57"/>
        <v>0</v>
      </c>
      <c r="N142" s="8">
        <f t="shared" si="58"/>
        <v>0</v>
      </c>
      <c r="O142" s="10" t="str">
        <f t="shared" si="59"/>
        <v>Nee</v>
      </c>
      <c r="P142" s="4">
        <f t="shared" si="60"/>
        <v>0</v>
      </c>
      <c r="Q142" s="1">
        <v>-2.3958571319777626E-2</v>
      </c>
      <c r="R142" s="8">
        <f t="shared" si="61"/>
        <v>1</v>
      </c>
      <c r="S142" s="1">
        <v>5.1258808737097573E-2</v>
      </c>
      <c r="T142" s="8">
        <f t="shared" si="62"/>
        <v>0</v>
      </c>
      <c r="U142" s="1">
        <v>7.1597223635734494E-2</v>
      </c>
      <c r="V142" s="4">
        <f t="shared" si="63"/>
        <v>0</v>
      </c>
      <c r="W142" s="5">
        <f t="shared" si="64"/>
        <v>0</v>
      </c>
      <c r="X142" s="5">
        <f t="shared" si="65"/>
        <v>0</v>
      </c>
      <c r="Y142" s="1">
        <v>2.4109148025266813E-2</v>
      </c>
      <c r="Z142" s="5">
        <f t="shared" si="70"/>
        <v>0</v>
      </c>
      <c r="AA142" s="5">
        <f t="shared" si="66"/>
        <v>0</v>
      </c>
      <c r="AB142" s="5">
        <f t="shared" si="71"/>
        <v>0</v>
      </c>
      <c r="AC142" s="5">
        <f t="shared" si="72"/>
        <v>0</v>
      </c>
      <c r="AD142" s="1">
        <v>0.69898294964956209</v>
      </c>
      <c r="AE142" s="5">
        <f t="shared" si="67"/>
        <v>0</v>
      </c>
      <c r="AF142" s="1">
        <v>1.2057638224538121E-2</v>
      </c>
      <c r="AG142" s="6">
        <f t="shared" si="68"/>
        <v>0</v>
      </c>
      <c r="AH142" s="29">
        <v>2277.4275045804056</v>
      </c>
      <c r="AL142" s="5">
        <v>0</v>
      </c>
      <c r="AM142" t="s">
        <v>331</v>
      </c>
      <c r="AN142" s="1">
        <v>0.23800000000000002</v>
      </c>
      <c r="AO142" s="5">
        <f t="shared" si="73"/>
        <v>0</v>
      </c>
      <c r="AP142" s="5">
        <f t="shared" si="74"/>
        <v>0</v>
      </c>
      <c r="AQ142" s="9">
        <f t="shared" si="69"/>
        <v>10</v>
      </c>
      <c r="AT142" s="1"/>
    </row>
    <row r="143" spans="1:46" x14ac:dyDescent="0.35">
      <c r="A143" t="s">
        <v>136</v>
      </c>
      <c r="B143" s="1">
        <v>-3.1453833888969414E-3</v>
      </c>
      <c r="C143" s="5">
        <f t="shared" si="50"/>
        <v>0</v>
      </c>
      <c r="D143" s="1">
        <v>0.28442527902594578</v>
      </c>
      <c r="E143" s="5">
        <f t="shared" si="51"/>
        <v>0</v>
      </c>
      <c r="F143" s="5">
        <f t="shared" si="52"/>
        <v>0</v>
      </c>
      <c r="G143" s="1">
        <v>0.30123191766922741</v>
      </c>
      <c r="H143" s="5">
        <f t="shared" si="53"/>
        <v>0</v>
      </c>
      <c r="I143" s="5">
        <f t="shared" si="54"/>
        <v>0</v>
      </c>
      <c r="J143" s="1">
        <v>0.34650686933645131</v>
      </c>
      <c r="K143" s="5">
        <f t="shared" si="55"/>
        <v>0</v>
      </c>
      <c r="L143" s="5">
        <f t="shared" si="56"/>
        <v>0</v>
      </c>
      <c r="M143" s="8">
        <f t="shared" si="57"/>
        <v>0</v>
      </c>
      <c r="N143" s="8">
        <f t="shared" si="58"/>
        <v>0</v>
      </c>
      <c r="O143" s="10" t="str">
        <f t="shared" si="59"/>
        <v>Nee</v>
      </c>
      <c r="P143" s="4">
        <f t="shared" si="60"/>
        <v>0</v>
      </c>
      <c r="Q143" s="1">
        <v>-3.2666815673194297E-4</v>
      </c>
      <c r="R143" s="8">
        <f t="shared" si="61"/>
        <v>1</v>
      </c>
      <c r="S143" s="1">
        <v>4.5592982630849536E-2</v>
      </c>
      <c r="T143" s="8">
        <f t="shared" si="62"/>
        <v>0</v>
      </c>
      <c r="U143" s="1">
        <v>9.4049862298883902E-2</v>
      </c>
      <c r="V143" s="4">
        <f t="shared" si="63"/>
        <v>0</v>
      </c>
      <c r="W143" s="5">
        <f t="shared" si="64"/>
        <v>0</v>
      </c>
      <c r="X143" s="5">
        <f t="shared" si="65"/>
        <v>0</v>
      </c>
      <c r="Y143" s="1">
        <v>4.2250688505580516E-2</v>
      </c>
      <c r="Z143" s="5">
        <f t="shared" si="70"/>
        <v>0</v>
      </c>
      <c r="AA143" s="5">
        <f t="shared" si="66"/>
        <v>0</v>
      </c>
      <c r="AB143" s="5">
        <f t="shared" si="71"/>
        <v>0</v>
      </c>
      <c r="AC143" s="5">
        <f t="shared" si="72"/>
        <v>0</v>
      </c>
      <c r="AD143" s="1">
        <v>0.6518191042180026</v>
      </c>
      <c r="AE143" s="5">
        <f t="shared" si="67"/>
        <v>0</v>
      </c>
      <c r="AF143" s="1">
        <v>-1.5726646977822872E-2</v>
      </c>
      <c r="AG143" s="6">
        <f t="shared" si="68"/>
        <v>1</v>
      </c>
      <c r="AH143" s="29">
        <v>1768.8206417534743</v>
      </c>
      <c r="AL143" s="5">
        <v>0</v>
      </c>
      <c r="AM143" t="s">
        <v>330</v>
      </c>
      <c r="AN143" s="1">
        <v>0.22900000000000001</v>
      </c>
      <c r="AO143" s="5">
        <f t="shared" si="73"/>
        <v>0</v>
      </c>
      <c r="AP143" s="5">
        <f t="shared" si="74"/>
        <v>0</v>
      </c>
      <c r="AQ143" s="9">
        <f t="shared" si="69"/>
        <v>9</v>
      </c>
      <c r="AT143" s="1"/>
    </row>
    <row r="144" spans="1:46" x14ac:dyDescent="0.35">
      <c r="A144" t="s">
        <v>137</v>
      </c>
      <c r="B144" s="1">
        <v>4.6712136729787253E-2</v>
      </c>
      <c r="C144" s="5">
        <f t="shared" si="50"/>
        <v>0</v>
      </c>
      <c r="D144" s="1">
        <v>0.41636341185272346</v>
      </c>
      <c r="E144" s="5">
        <f t="shared" si="51"/>
        <v>0</v>
      </c>
      <c r="F144" s="5">
        <f t="shared" si="52"/>
        <v>0</v>
      </c>
      <c r="G144" s="1">
        <v>0.38929405184749372</v>
      </c>
      <c r="H144" s="5">
        <f t="shared" si="53"/>
        <v>0</v>
      </c>
      <c r="I144" s="5">
        <f t="shared" si="54"/>
        <v>0</v>
      </c>
      <c r="J144" s="1">
        <v>0.38180717189153068</v>
      </c>
      <c r="K144" s="5">
        <f t="shared" si="55"/>
        <v>0</v>
      </c>
      <c r="L144" s="5">
        <f t="shared" si="56"/>
        <v>0</v>
      </c>
      <c r="M144" s="8">
        <f t="shared" si="57"/>
        <v>0</v>
      </c>
      <c r="N144" s="8">
        <f t="shared" si="58"/>
        <v>0</v>
      </c>
      <c r="O144" s="10" t="str">
        <f t="shared" si="59"/>
        <v>Nee</v>
      </c>
      <c r="P144" s="4">
        <f t="shared" si="60"/>
        <v>0</v>
      </c>
      <c r="Q144" s="1">
        <v>7.5501464953797613E-3</v>
      </c>
      <c r="R144" s="8">
        <f t="shared" si="61"/>
        <v>0</v>
      </c>
      <c r="S144" s="1">
        <v>-1.2368314739426334E-2</v>
      </c>
      <c r="T144" s="8">
        <f t="shared" si="62"/>
        <v>1</v>
      </c>
      <c r="U144" s="1">
        <v>4.3182032787837846E-2</v>
      </c>
      <c r="V144" s="4">
        <f t="shared" si="63"/>
        <v>0</v>
      </c>
      <c r="W144" s="5">
        <f t="shared" si="64"/>
        <v>0</v>
      </c>
      <c r="X144" s="5">
        <f t="shared" si="65"/>
        <v>0</v>
      </c>
      <c r="Y144" s="1">
        <v>-1.0374220072200069E-2</v>
      </c>
      <c r="Z144" s="5">
        <f t="shared" si="70"/>
        <v>0.5</v>
      </c>
      <c r="AA144" s="5">
        <f t="shared" si="66"/>
        <v>0.5</v>
      </c>
      <c r="AB144" s="5">
        <f t="shared" si="71"/>
        <v>0</v>
      </c>
      <c r="AC144" s="5">
        <f t="shared" si="72"/>
        <v>0</v>
      </c>
      <c r="AD144" s="1">
        <v>0.64474515700246238</v>
      </c>
      <c r="AE144" s="5">
        <f t="shared" si="67"/>
        <v>0</v>
      </c>
      <c r="AF144" s="1">
        <v>1.7360791513223364E-2</v>
      </c>
      <c r="AG144" s="6">
        <f t="shared" si="68"/>
        <v>0</v>
      </c>
      <c r="AH144" s="29">
        <v>1768.8414587107859</v>
      </c>
      <c r="AL144" s="5">
        <v>0</v>
      </c>
      <c r="AM144" t="s">
        <v>330</v>
      </c>
      <c r="AN144" s="1">
        <v>0.26750000000000002</v>
      </c>
      <c r="AO144" s="5">
        <f t="shared" si="73"/>
        <v>0.5</v>
      </c>
      <c r="AP144" s="5">
        <f t="shared" si="74"/>
        <v>0</v>
      </c>
      <c r="AQ144" s="9">
        <f t="shared" si="69"/>
        <v>8.5</v>
      </c>
      <c r="AT144" s="1"/>
    </row>
    <row r="145" spans="1:46" x14ac:dyDescent="0.35">
      <c r="A145" t="s">
        <v>138</v>
      </c>
      <c r="B145" s="1">
        <v>-3.3847613381465013E-3</v>
      </c>
      <c r="C145" s="5">
        <f t="shared" si="50"/>
        <v>0</v>
      </c>
      <c r="D145" s="1">
        <v>-0.62601201148085317</v>
      </c>
      <c r="E145" s="5">
        <f t="shared" si="51"/>
        <v>0</v>
      </c>
      <c r="F145" s="5">
        <f t="shared" si="52"/>
        <v>0</v>
      </c>
      <c r="G145" s="1">
        <v>-0.58472001350688607</v>
      </c>
      <c r="H145" s="5">
        <f t="shared" si="53"/>
        <v>0</v>
      </c>
      <c r="I145" s="5">
        <f t="shared" si="54"/>
        <v>0</v>
      </c>
      <c r="J145" s="1">
        <v>0.6478637198371624</v>
      </c>
      <c r="K145" s="5">
        <f t="shared" si="55"/>
        <v>0</v>
      </c>
      <c r="L145" s="5">
        <f t="shared" si="56"/>
        <v>0</v>
      </c>
      <c r="M145" s="8">
        <f t="shared" si="57"/>
        <v>0</v>
      </c>
      <c r="N145" s="8">
        <f t="shared" si="58"/>
        <v>0</v>
      </c>
      <c r="O145" s="10" t="str">
        <f t="shared" si="59"/>
        <v>Nee</v>
      </c>
      <c r="P145" s="4">
        <f t="shared" si="60"/>
        <v>0</v>
      </c>
      <c r="Q145" s="1">
        <v>-6.0760202308791166E-2</v>
      </c>
      <c r="R145" s="8">
        <f t="shared" si="61"/>
        <v>1</v>
      </c>
      <c r="S145" s="1">
        <v>-1.4410268830225236E-2</v>
      </c>
      <c r="T145" s="8">
        <f t="shared" si="62"/>
        <v>1</v>
      </c>
      <c r="U145" s="1">
        <v>8.089659996301686E-2</v>
      </c>
      <c r="V145" s="4">
        <f t="shared" si="63"/>
        <v>0</v>
      </c>
      <c r="W145" s="5">
        <f t="shared" si="64"/>
        <v>0.5</v>
      </c>
      <c r="X145" s="5">
        <f t="shared" si="65"/>
        <v>0</v>
      </c>
      <c r="Y145" s="1">
        <v>1.2204436368898787E-2</v>
      </c>
      <c r="Z145" s="5">
        <f t="shared" si="70"/>
        <v>0.5</v>
      </c>
      <c r="AA145" s="5">
        <f t="shared" si="66"/>
        <v>0</v>
      </c>
      <c r="AB145" s="5">
        <f t="shared" si="71"/>
        <v>0</v>
      </c>
      <c r="AC145" s="5">
        <f t="shared" si="72"/>
        <v>0</v>
      </c>
      <c r="AD145" s="1">
        <v>0.72942812809030322</v>
      </c>
      <c r="AE145" s="5">
        <f t="shared" si="67"/>
        <v>0.5</v>
      </c>
      <c r="AF145" s="1">
        <v>5.963280163369003E-2</v>
      </c>
      <c r="AG145" s="6">
        <f t="shared" si="68"/>
        <v>0</v>
      </c>
      <c r="AH145" s="29">
        <v>1799.0253711099206</v>
      </c>
      <c r="AL145" s="5">
        <v>0</v>
      </c>
      <c r="AM145" t="s">
        <v>329</v>
      </c>
      <c r="AN145" s="1">
        <v>0.27199999999999996</v>
      </c>
      <c r="AO145" s="5">
        <f t="shared" si="73"/>
        <v>0.5</v>
      </c>
      <c r="AP145" s="5">
        <f t="shared" si="74"/>
        <v>0</v>
      </c>
      <c r="AQ145" s="9">
        <f t="shared" si="69"/>
        <v>8</v>
      </c>
      <c r="AT145" s="1"/>
    </row>
    <row r="146" spans="1:46" x14ac:dyDescent="0.35">
      <c r="A146" t="s">
        <v>139</v>
      </c>
      <c r="B146" s="1">
        <v>5.1617636114271136E-2</v>
      </c>
      <c r="C146" s="5">
        <f t="shared" si="50"/>
        <v>0</v>
      </c>
      <c r="D146" s="1">
        <v>0.29399194105701859</v>
      </c>
      <c r="E146" s="5">
        <f t="shared" si="51"/>
        <v>0</v>
      </c>
      <c r="F146" s="5">
        <f t="shared" si="52"/>
        <v>0</v>
      </c>
      <c r="G146" s="1">
        <v>0.27727845880689367</v>
      </c>
      <c r="H146" s="5">
        <f t="shared" si="53"/>
        <v>0</v>
      </c>
      <c r="I146" s="5">
        <f t="shared" si="54"/>
        <v>0</v>
      </c>
      <c r="J146" s="1">
        <v>0.41842960230745313</v>
      </c>
      <c r="K146" s="5">
        <f t="shared" si="55"/>
        <v>0</v>
      </c>
      <c r="L146" s="5">
        <f t="shared" si="56"/>
        <v>0</v>
      </c>
      <c r="M146" s="8">
        <f t="shared" si="57"/>
        <v>0</v>
      </c>
      <c r="N146" s="8">
        <f t="shared" si="58"/>
        <v>0</v>
      </c>
      <c r="O146" s="10" t="str">
        <f t="shared" si="59"/>
        <v>Nee</v>
      </c>
      <c r="P146" s="4">
        <f t="shared" si="60"/>
        <v>0</v>
      </c>
      <c r="Q146" s="1">
        <v>4.7972317613442735E-2</v>
      </c>
      <c r="R146" s="8">
        <f t="shared" si="61"/>
        <v>0</v>
      </c>
      <c r="S146" s="1">
        <v>5.6328377504848093E-2</v>
      </c>
      <c r="T146" s="8">
        <f t="shared" si="62"/>
        <v>0</v>
      </c>
      <c r="U146" s="1">
        <v>0.14041485482207597</v>
      </c>
      <c r="V146" s="4">
        <f t="shared" si="63"/>
        <v>0</v>
      </c>
      <c r="W146" s="5">
        <f t="shared" si="64"/>
        <v>0</v>
      </c>
      <c r="X146" s="5">
        <f t="shared" si="65"/>
        <v>0</v>
      </c>
      <c r="Y146" s="1">
        <v>3.6972261501004709E-2</v>
      </c>
      <c r="Z146" s="5">
        <f t="shared" si="70"/>
        <v>0</v>
      </c>
      <c r="AA146" s="5">
        <f t="shared" si="66"/>
        <v>0</v>
      </c>
      <c r="AB146" s="5">
        <f t="shared" si="71"/>
        <v>0</v>
      </c>
      <c r="AC146" s="5">
        <f t="shared" si="72"/>
        <v>0</v>
      </c>
      <c r="AD146" s="1">
        <v>0.7035414695344312</v>
      </c>
      <c r="AE146" s="5">
        <f t="shared" si="67"/>
        <v>0</v>
      </c>
      <c r="AF146" s="1">
        <v>9.5275843371572556E-3</v>
      </c>
      <c r="AG146" s="6">
        <f t="shared" si="68"/>
        <v>0</v>
      </c>
      <c r="AH146" s="29">
        <v>1664.446935087838</v>
      </c>
      <c r="AJ146" s="5">
        <v>1</v>
      </c>
      <c r="AL146" s="5">
        <v>0</v>
      </c>
      <c r="AM146" t="s">
        <v>329</v>
      </c>
      <c r="AN146" s="1">
        <v>0.17199999999999999</v>
      </c>
      <c r="AO146" s="5">
        <f t="shared" si="73"/>
        <v>0</v>
      </c>
      <c r="AP146" s="5">
        <f t="shared" si="74"/>
        <v>0</v>
      </c>
      <c r="AQ146" s="9">
        <f t="shared" si="69"/>
        <v>9</v>
      </c>
      <c r="AT146" s="1"/>
    </row>
    <row r="147" spans="1:46" x14ac:dyDescent="0.35">
      <c r="A147" t="s">
        <v>140</v>
      </c>
      <c r="B147" s="1">
        <v>-0.16664334836466954</v>
      </c>
      <c r="C147" s="5">
        <f t="shared" si="50"/>
        <v>0</v>
      </c>
      <c r="D147" s="1">
        <v>0.10365164609274945</v>
      </c>
      <c r="E147" s="5">
        <f t="shared" si="51"/>
        <v>0</v>
      </c>
      <c r="F147" s="5">
        <f t="shared" si="52"/>
        <v>0</v>
      </c>
      <c r="G147" s="1">
        <v>0.1211539330800607</v>
      </c>
      <c r="H147" s="5">
        <f t="shared" si="53"/>
        <v>0</v>
      </c>
      <c r="I147" s="5">
        <f t="shared" si="54"/>
        <v>0</v>
      </c>
      <c r="J147" s="1">
        <v>0.30088570461469027</v>
      </c>
      <c r="K147" s="5">
        <f t="shared" si="55"/>
        <v>0</v>
      </c>
      <c r="L147" s="5">
        <f t="shared" si="56"/>
        <v>0</v>
      </c>
      <c r="M147" s="8">
        <f t="shared" si="57"/>
        <v>0</v>
      </c>
      <c r="N147" s="8">
        <f t="shared" si="58"/>
        <v>0</v>
      </c>
      <c r="O147" s="10" t="str">
        <f t="shared" si="59"/>
        <v>Nee</v>
      </c>
      <c r="P147" s="4">
        <f t="shared" si="60"/>
        <v>0</v>
      </c>
      <c r="Q147" s="1">
        <v>-2.545145011248252E-2</v>
      </c>
      <c r="R147" s="8">
        <f t="shared" si="61"/>
        <v>1</v>
      </c>
      <c r="S147" s="1">
        <v>-5.8459584078291143E-3</v>
      </c>
      <c r="T147" s="8">
        <f t="shared" si="62"/>
        <v>1</v>
      </c>
      <c r="U147" s="1">
        <v>2.9165814651786002E-2</v>
      </c>
      <c r="V147" s="4">
        <f t="shared" si="63"/>
        <v>0</v>
      </c>
      <c r="W147" s="5">
        <f t="shared" si="64"/>
        <v>0.5</v>
      </c>
      <c r="X147" s="5">
        <f t="shared" si="65"/>
        <v>0</v>
      </c>
      <c r="Y147" s="1">
        <v>2.2493192849532377E-3</v>
      </c>
      <c r="Z147" s="5">
        <f t="shared" si="70"/>
        <v>0.5</v>
      </c>
      <c r="AA147" s="5">
        <f t="shared" si="66"/>
        <v>0</v>
      </c>
      <c r="AB147" s="5">
        <f t="shared" si="71"/>
        <v>0</v>
      </c>
      <c r="AC147" s="5">
        <f t="shared" si="72"/>
        <v>0</v>
      </c>
      <c r="AD147" s="1">
        <v>0.76317573748614354</v>
      </c>
      <c r="AE147" s="5">
        <f t="shared" si="67"/>
        <v>0.5</v>
      </c>
      <c r="AF147" s="1">
        <v>3.5629085635567229E-2</v>
      </c>
      <c r="AG147" s="6">
        <f t="shared" si="68"/>
        <v>0</v>
      </c>
      <c r="AH147" s="29">
        <v>1789.5828087333248</v>
      </c>
      <c r="AL147" s="5">
        <v>0</v>
      </c>
      <c r="AM147" t="s">
        <v>330</v>
      </c>
      <c r="AN147" s="1">
        <v>0.30349999999999999</v>
      </c>
      <c r="AO147" s="5">
        <f t="shared" si="73"/>
        <v>0.5</v>
      </c>
      <c r="AP147" s="5">
        <f t="shared" si="74"/>
        <v>0.5</v>
      </c>
      <c r="AQ147" s="9">
        <f t="shared" si="69"/>
        <v>7.5</v>
      </c>
      <c r="AT147" s="1"/>
    </row>
    <row r="148" spans="1:46" x14ac:dyDescent="0.35">
      <c r="A148" t="s">
        <v>141</v>
      </c>
      <c r="B148" s="1">
        <v>-4.344391785150079E-3</v>
      </c>
      <c r="C148" s="5">
        <f t="shared" si="50"/>
        <v>0</v>
      </c>
      <c r="D148" s="1">
        <v>0.37901073160102411</v>
      </c>
      <c r="E148" s="5">
        <f t="shared" si="51"/>
        <v>0</v>
      </c>
      <c r="F148" s="5">
        <f t="shared" si="52"/>
        <v>0</v>
      </c>
      <c r="G148" s="1">
        <v>0.2655319496649779</v>
      </c>
      <c r="H148" s="5">
        <f t="shared" si="53"/>
        <v>0</v>
      </c>
      <c r="I148" s="5">
        <f t="shared" si="54"/>
        <v>0</v>
      </c>
      <c r="J148" s="1">
        <v>0.38770194612462466</v>
      </c>
      <c r="K148" s="5">
        <f t="shared" si="55"/>
        <v>0</v>
      </c>
      <c r="L148" s="5">
        <f t="shared" si="56"/>
        <v>0</v>
      </c>
      <c r="M148" s="8">
        <f t="shared" si="57"/>
        <v>0</v>
      </c>
      <c r="N148" s="8">
        <f t="shared" si="58"/>
        <v>0</v>
      </c>
      <c r="O148" s="10" t="str">
        <f t="shared" si="59"/>
        <v>Nee</v>
      </c>
      <c r="P148" s="4">
        <f t="shared" si="60"/>
        <v>0</v>
      </c>
      <c r="Q148" s="1">
        <v>9.2903035226349601E-2</v>
      </c>
      <c r="R148" s="8">
        <f t="shared" si="61"/>
        <v>0</v>
      </c>
      <c r="S148" s="1">
        <v>7.1515936398302032E-2</v>
      </c>
      <c r="T148" s="8">
        <f t="shared" si="62"/>
        <v>0</v>
      </c>
      <c r="U148" s="1">
        <v>0.11102031922427412</v>
      </c>
      <c r="V148" s="4">
        <f t="shared" si="63"/>
        <v>0</v>
      </c>
      <c r="W148" s="5">
        <f t="shared" si="64"/>
        <v>0</v>
      </c>
      <c r="X148" s="5">
        <f t="shared" si="65"/>
        <v>0</v>
      </c>
      <c r="Y148" s="1">
        <v>4.1809663888434927E-2</v>
      </c>
      <c r="Z148" s="5">
        <f t="shared" si="70"/>
        <v>0</v>
      </c>
      <c r="AA148" s="5">
        <f t="shared" si="66"/>
        <v>0</v>
      </c>
      <c r="AB148" s="5">
        <f t="shared" si="71"/>
        <v>0</v>
      </c>
      <c r="AC148" s="5">
        <f t="shared" si="72"/>
        <v>0</v>
      </c>
      <c r="AD148" s="1">
        <v>0.67621343356757635</v>
      </c>
      <c r="AE148" s="5">
        <f t="shared" si="67"/>
        <v>0</v>
      </c>
      <c r="AF148" s="1">
        <v>3.4540134553576289E-2</v>
      </c>
      <c r="AG148" s="6">
        <f t="shared" si="68"/>
        <v>0</v>
      </c>
      <c r="AH148" s="29">
        <v>1371.8429007930947</v>
      </c>
      <c r="AJ148" s="5">
        <v>1</v>
      </c>
      <c r="AL148" s="5">
        <v>0</v>
      </c>
      <c r="AM148" t="s">
        <v>330</v>
      </c>
      <c r="AN148" s="1">
        <v>0.2215</v>
      </c>
      <c r="AO148" s="5">
        <f t="shared" si="73"/>
        <v>0</v>
      </c>
      <c r="AP148" s="5">
        <f t="shared" si="74"/>
        <v>0</v>
      </c>
      <c r="AQ148" s="9">
        <f t="shared" si="69"/>
        <v>9</v>
      </c>
      <c r="AT148" s="1"/>
    </row>
    <row r="149" spans="1:46" x14ac:dyDescent="0.35">
      <c r="A149" t="s">
        <v>142</v>
      </c>
      <c r="B149" s="1">
        <v>4.2242956847391266E-2</v>
      </c>
      <c r="C149" s="5">
        <f t="shared" si="50"/>
        <v>0</v>
      </c>
      <c r="D149" s="1">
        <v>0.42934505064260786</v>
      </c>
      <c r="E149" s="5">
        <f t="shared" si="51"/>
        <v>0</v>
      </c>
      <c r="F149" s="5">
        <f t="shared" si="52"/>
        <v>0</v>
      </c>
      <c r="G149" s="1">
        <v>0.28444920844327171</v>
      </c>
      <c r="H149" s="5">
        <f t="shared" si="53"/>
        <v>0</v>
      </c>
      <c r="I149" s="5">
        <f t="shared" si="54"/>
        <v>0</v>
      </c>
      <c r="J149" s="1">
        <v>0.29199623495119098</v>
      </c>
      <c r="K149" s="5">
        <f t="shared" si="55"/>
        <v>0</v>
      </c>
      <c r="L149" s="5">
        <f t="shared" si="56"/>
        <v>0</v>
      </c>
      <c r="M149" s="8">
        <f t="shared" si="57"/>
        <v>0</v>
      </c>
      <c r="N149" s="8">
        <f t="shared" si="58"/>
        <v>0</v>
      </c>
      <c r="O149" s="10" t="str">
        <f t="shared" si="59"/>
        <v>Nee</v>
      </c>
      <c r="P149" s="4">
        <f t="shared" si="60"/>
        <v>0</v>
      </c>
      <c r="Q149" s="1">
        <v>4.9790513629545334E-2</v>
      </c>
      <c r="R149" s="8">
        <f t="shared" si="61"/>
        <v>0</v>
      </c>
      <c r="S149" s="1">
        <v>0.12030450829653962</v>
      </c>
      <c r="T149" s="8">
        <f t="shared" si="62"/>
        <v>0</v>
      </c>
      <c r="U149" s="1">
        <v>8.2709166737594694E-2</v>
      </c>
      <c r="V149" s="4">
        <f t="shared" si="63"/>
        <v>0</v>
      </c>
      <c r="W149" s="5">
        <f t="shared" si="64"/>
        <v>0</v>
      </c>
      <c r="X149" s="5">
        <f t="shared" si="65"/>
        <v>0</v>
      </c>
      <c r="Y149" s="1">
        <v>2.4365105540897096E-2</v>
      </c>
      <c r="Z149" s="5">
        <f t="shared" si="70"/>
        <v>0</v>
      </c>
      <c r="AA149" s="5">
        <f t="shared" si="66"/>
        <v>0</v>
      </c>
      <c r="AB149" s="5">
        <f t="shared" si="71"/>
        <v>0</v>
      </c>
      <c r="AC149" s="5">
        <f t="shared" si="72"/>
        <v>0</v>
      </c>
      <c r="AD149" s="1">
        <v>0.71122542344029283</v>
      </c>
      <c r="AE149" s="5">
        <f t="shared" si="67"/>
        <v>0</v>
      </c>
      <c r="AF149" s="1">
        <v>-2.3602141671631629E-3</v>
      </c>
      <c r="AG149" s="6">
        <f t="shared" si="68"/>
        <v>1</v>
      </c>
      <c r="AH149" s="29">
        <v>2062.981782397284</v>
      </c>
      <c r="AJ149" s="5">
        <v>1</v>
      </c>
      <c r="AL149" s="5">
        <v>0</v>
      </c>
      <c r="AM149" t="s">
        <v>331</v>
      </c>
      <c r="AN149" s="1">
        <v>0.21499999999999997</v>
      </c>
      <c r="AO149" s="5">
        <f t="shared" si="73"/>
        <v>0</v>
      </c>
      <c r="AP149" s="5">
        <f t="shared" si="74"/>
        <v>0</v>
      </c>
      <c r="AQ149" s="9">
        <f t="shared" si="69"/>
        <v>8</v>
      </c>
      <c r="AT149" s="1"/>
    </row>
    <row r="150" spans="1:46" x14ac:dyDescent="0.35">
      <c r="A150" t="s">
        <v>143</v>
      </c>
      <c r="B150" s="1">
        <v>5.7809727886454228E-2</v>
      </c>
      <c r="C150" s="5">
        <f t="shared" si="50"/>
        <v>0</v>
      </c>
      <c r="D150" s="1">
        <v>0.84675468307181867</v>
      </c>
      <c r="E150" s="5">
        <f t="shared" si="51"/>
        <v>0</v>
      </c>
      <c r="F150" s="5">
        <f t="shared" si="52"/>
        <v>0</v>
      </c>
      <c r="G150" s="1">
        <v>0.81536001474620401</v>
      </c>
      <c r="H150" s="5">
        <f t="shared" si="53"/>
        <v>0</v>
      </c>
      <c r="I150" s="5">
        <f t="shared" si="54"/>
        <v>0</v>
      </c>
      <c r="J150" s="1">
        <v>0.36322663840761971</v>
      </c>
      <c r="K150" s="5">
        <f t="shared" si="55"/>
        <v>0</v>
      </c>
      <c r="L150" s="5">
        <f t="shared" si="56"/>
        <v>0</v>
      </c>
      <c r="M150" s="8">
        <f t="shared" si="57"/>
        <v>0</v>
      </c>
      <c r="N150" s="8">
        <f t="shared" si="58"/>
        <v>1</v>
      </c>
      <c r="O150" s="10" t="str">
        <f t="shared" si="59"/>
        <v>Nee</v>
      </c>
      <c r="P150" s="4">
        <f t="shared" si="60"/>
        <v>0</v>
      </c>
      <c r="Q150" s="1">
        <v>-4.3253947574131016E-3</v>
      </c>
      <c r="R150" s="8">
        <f t="shared" si="61"/>
        <v>1</v>
      </c>
      <c r="S150" s="1">
        <v>-7.9411356379286407E-3</v>
      </c>
      <c r="T150" s="8">
        <f t="shared" si="62"/>
        <v>1</v>
      </c>
      <c r="U150" s="1">
        <v>0.11978986659293564</v>
      </c>
      <c r="V150" s="4">
        <f t="shared" si="63"/>
        <v>0</v>
      </c>
      <c r="W150" s="5">
        <f t="shared" si="64"/>
        <v>0.5</v>
      </c>
      <c r="X150" s="5">
        <f t="shared" si="65"/>
        <v>0</v>
      </c>
      <c r="Y150" s="1">
        <v>9.0366581415174771E-2</v>
      </c>
      <c r="Z150" s="5">
        <f t="shared" si="70"/>
        <v>0</v>
      </c>
      <c r="AA150" s="5">
        <f t="shared" si="66"/>
        <v>0</v>
      </c>
      <c r="AB150" s="5">
        <f t="shared" si="71"/>
        <v>0.5</v>
      </c>
      <c r="AC150" s="5">
        <f t="shared" si="72"/>
        <v>0.5</v>
      </c>
      <c r="AD150" s="1">
        <v>0.58330453215363698</v>
      </c>
      <c r="AE150" s="5">
        <f t="shared" si="67"/>
        <v>0</v>
      </c>
      <c r="AF150" s="1">
        <v>1.1374858874219488E-2</v>
      </c>
      <c r="AG150" s="6">
        <f t="shared" si="68"/>
        <v>0</v>
      </c>
      <c r="AH150" s="29">
        <v>1901.4589575539962</v>
      </c>
      <c r="AJ150" s="5">
        <v>0</v>
      </c>
      <c r="AL150" s="5">
        <v>0</v>
      </c>
      <c r="AM150" t="s">
        <v>330</v>
      </c>
      <c r="AN150" s="1">
        <v>0.11799999999999999</v>
      </c>
      <c r="AO150" s="5">
        <f t="shared" si="73"/>
        <v>0</v>
      </c>
      <c r="AP150" s="5">
        <f t="shared" si="74"/>
        <v>0</v>
      </c>
      <c r="AQ150" s="9">
        <f t="shared" si="69"/>
        <v>8.5</v>
      </c>
      <c r="AT150" s="1"/>
    </row>
    <row r="151" spans="1:46" x14ac:dyDescent="0.35">
      <c r="A151" t="s">
        <v>144</v>
      </c>
      <c r="B151" s="1">
        <v>-0.10779230556880066</v>
      </c>
      <c r="C151" s="5">
        <f t="shared" si="50"/>
        <v>0</v>
      </c>
      <c r="D151" s="1">
        <v>0.7381885712851658</v>
      </c>
      <c r="E151" s="5">
        <f t="shared" si="51"/>
        <v>0</v>
      </c>
      <c r="F151" s="5">
        <f t="shared" si="52"/>
        <v>0</v>
      </c>
      <c r="G151" s="1">
        <v>0.66206118402891057</v>
      </c>
      <c r="H151" s="5">
        <f t="shared" si="53"/>
        <v>0</v>
      </c>
      <c r="I151" s="5">
        <f t="shared" si="54"/>
        <v>0</v>
      </c>
      <c r="J151" s="1">
        <v>0.31657297148433522</v>
      </c>
      <c r="K151" s="5">
        <f t="shared" si="55"/>
        <v>0</v>
      </c>
      <c r="L151" s="5">
        <f t="shared" si="56"/>
        <v>0</v>
      </c>
      <c r="M151" s="8">
        <f t="shared" si="57"/>
        <v>0</v>
      </c>
      <c r="N151" s="8">
        <f t="shared" si="58"/>
        <v>0</v>
      </c>
      <c r="O151" s="10" t="str">
        <f t="shared" si="59"/>
        <v>Nee</v>
      </c>
      <c r="P151" s="4">
        <f t="shared" si="60"/>
        <v>0</v>
      </c>
      <c r="Q151" s="1">
        <v>-1.8873842395162133E-3</v>
      </c>
      <c r="R151" s="8">
        <f t="shared" si="61"/>
        <v>1</v>
      </c>
      <c r="S151" s="1">
        <v>1.9741418334787073E-2</v>
      </c>
      <c r="T151" s="8">
        <f t="shared" si="62"/>
        <v>0</v>
      </c>
      <c r="U151" s="1">
        <v>3.9425803699149248E-2</v>
      </c>
      <c r="V151" s="4">
        <f t="shared" si="63"/>
        <v>0</v>
      </c>
      <c r="W151" s="5">
        <f t="shared" si="64"/>
        <v>0</v>
      </c>
      <c r="X151" s="5">
        <f t="shared" si="65"/>
        <v>0</v>
      </c>
      <c r="Y151" s="1">
        <v>4.3182673727005801E-2</v>
      </c>
      <c r="Z151" s="5">
        <f t="shared" si="70"/>
        <v>0</v>
      </c>
      <c r="AA151" s="5">
        <f t="shared" si="66"/>
        <v>0</v>
      </c>
      <c r="AB151" s="5">
        <f t="shared" si="71"/>
        <v>0</v>
      </c>
      <c r="AC151" s="5">
        <f t="shared" si="72"/>
        <v>0</v>
      </c>
      <c r="AD151" s="1">
        <v>0.70579968379049862</v>
      </c>
      <c r="AE151" s="5">
        <f t="shared" si="67"/>
        <v>0</v>
      </c>
      <c r="AF151" s="1">
        <v>1.0069164554420659E-2</v>
      </c>
      <c r="AG151" s="6">
        <f t="shared" si="68"/>
        <v>0</v>
      </c>
      <c r="AH151" s="29">
        <v>1829.7146105594275</v>
      </c>
      <c r="AL151" s="5">
        <v>0</v>
      </c>
      <c r="AM151" t="s">
        <v>330</v>
      </c>
      <c r="AN151" s="1">
        <v>0.26250000000000001</v>
      </c>
      <c r="AO151" s="5">
        <f t="shared" si="73"/>
        <v>0.5</v>
      </c>
      <c r="AP151" s="5">
        <f t="shared" si="74"/>
        <v>0</v>
      </c>
      <c r="AQ151" s="9">
        <f t="shared" si="69"/>
        <v>9.5</v>
      </c>
      <c r="AT151" s="1"/>
    </row>
    <row r="152" spans="1:46" x14ac:dyDescent="0.35">
      <c r="A152" t="s">
        <v>145</v>
      </c>
      <c r="B152" s="1">
        <v>2.6673481750719371E-2</v>
      </c>
      <c r="C152" s="5">
        <f t="shared" si="50"/>
        <v>0</v>
      </c>
      <c r="D152" s="1">
        <v>0.52907769195820087</v>
      </c>
      <c r="E152" s="5">
        <f t="shared" si="51"/>
        <v>0</v>
      </c>
      <c r="F152" s="5">
        <f t="shared" si="52"/>
        <v>0</v>
      </c>
      <c r="G152" s="1">
        <v>0.54581099500227181</v>
      </c>
      <c r="H152" s="5">
        <f t="shared" si="53"/>
        <v>0</v>
      </c>
      <c r="I152" s="5">
        <f t="shared" si="54"/>
        <v>0</v>
      </c>
      <c r="J152" s="1">
        <v>0.21958304193178843</v>
      </c>
      <c r="K152" s="5">
        <f t="shared" si="55"/>
        <v>0</v>
      </c>
      <c r="L152" s="5">
        <f t="shared" si="56"/>
        <v>0</v>
      </c>
      <c r="M152" s="8">
        <f t="shared" si="57"/>
        <v>0</v>
      </c>
      <c r="N152" s="8">
        <f t="shared" si="58"/>
        <v>0</v>
      </c>
      <c r="O152" s="10" t="str">
        <f t="shared" si="59"/>
        <v>Nee</v>
      </c>
      <c r="P152" s="4">
        <f t="shared" si="60"/>
        <v>0</v>
      </c>
      <c r="Q152" s="1">
        <v>3.2717634843434068E-2</v>
      </c>
      <c r="R152" s="8">
        <f t="shared" si="61"/>
        <v>0</v>
      </c>
      <c r="S152" s="1">
        <v>4.8662819558203028E-2</v>
      </c>
      <c r="T152" s="8">
        <f t="shared" si="62"/>
        <v>0</v>
      </c>
      <c r="U152" s="1">
        <v>4.6096471300923821E-2</v>
      </c>
      <c r="V152" s="4">
        <f t="shared" si="63"/>
        <v>0</v>
      </c>
      <c r="W152" s="5">
        <f t="shared" si="64"/>
        <v>0</v>
      </c>
      <c r="X152" s="5">
        <f t="shared" si="65"/>
        <v>0</v>
      </c>
      <c r="Y152" s="1">
        <v>3.8160921172194461E-2</v>
      </c>
      <c r="Z152" s="5">
        <f t="shared" si="70"/>
        <v>0</v>
      </c>
      <c r="AA152" s="5">
        <f t="shared" si="66"/>
        <v>0</v>
      </c>
      <c r="AB152" s="5">
        <f t="shared" si="71"/>
        <v>0</v>
      </c>
      <c r="AC152" s="5">
        <f t="shared" si="72"/>
        <v>0</v>
      </c>
      <c r="AD152" s="1">
        <v>0.78458655156746937</v>
      </c>
      <c r="AE152" s="5">
        <f t="shared" si="67"/>
        <v>0.5</v>
      </c>
      <c r="AF152" s="1">
        <v>-2.9447693046721186E-2</v>
      </c>
      <c r="AG152" s="6">
        <f t="shared" si="68"/>
        <v>1</v>
      </c>
      <c r="AH152" s="29">
        <v>2540.8214357377105</v>
      </c>
      <c r="AJ152" s="5">
        <v>0</v>
      </c>
      <c r="AL152" s="5">
        <v>0</v>
      </c>
      <c r="AM152" t="s">
        <v>331</v>
      </c>
      <c r="AN152" s="1">
        <v>0.26200000000000001</v>
      </c>
      <c r="AO152" s="5">
        <f t="shared" si="73"/>
        <v>0.5</v>
      </c>
      <c r="AP152" s="5">
        <f t="shared" si="74"/>
        <v>0</v>
      </c>
      <c r="AQ152" s="9">
        <f t="shared" si="69"/>
        <v>8</v>
      </c>
      <c r="AT152" s="1"/>
    </row>
    <row r="153" spans="1:46" x14ac:dyDescent="0.35">
      <c r="A153" t="s">
        <v>146</v>
      </c>
      <c r="B153" s="1">
        <v>-8.0456630980991914E-2</v>
      </c>
      <c r="C153" s="5">
        <f t="shared" si="50"/>
        <v>0</v>
      </c>
      <c r="D153" s="1">
        <v>0.10896875682761634</v>
      </c>
      <c r="E153" s="5">
        <f t="shared" si="51"/>
        <v>0</v>
      </c>
      <c r="F153" s="5">
        <f t="shared" si="52"/>
        <v>0</v>
      </c>
      <c r="G153" s="1">
        <v>9.8212803146165609E-2</v>
      </c>
      <c r="H153" s="5">
        <f t="shared" si="53"/>
        <v>0</v>
      </c>
      <c r="I153" s="5">
        <f t="shared" si="54"/>
        <v>0</v>
      </c>
      <c r="J153" s="1">
        <v>0.49655757333865497</v>
      </c>
      <c r="K153" s="5">
        <f t="shared" si="55"/>
        <v>0</v>
      </c>
      <c r="L153" s="5">
        <f t="shared" si="56"/>
        <v>0</v>
      </c>
      <c r="M153" s="8">
        <f t="shared" si="57"/>
        <v>0</v>
      </c>
      <c r="N153" s="8">
        <f t="shared" si="58"/>
        <v>0</v>
      </c>
      <c r="O153" s="10" t="str">
        <f t="shared" si="59"/>
        <v>Nee</v>
      </c>
      <c r="P153" s="4">
        <f t="shared" si="60"/>
        <v>0</v>
      </c>
      <c r="Q153" s="1">
        <v>-6.3903117687978239E-2</v>
      </c>
      <c r="R153" s="8">
        <f t="shared" si="61"/>
        <v>1</v>
      </c>
      <c r="S153" s="1">
        <v>-5.9031153253667951E-2</v>
      </c>
      <c r="T153" s="8">
        <f t="shared" si="62"/>
        <v>1</v>
      </c>
      <c r="U153" s="1">
        <v>3.2608695652173912E-2</v>
      </c>
      <c r="V153" s="4">
        <f t="shared" si="63"/>
        <v>0</v>
      </c>
      <c r="W153" s="5">
        <f t="shared" si="64"/>
        <v>0.5</v>
      </c>
      <c r="X153" s="5">
        <f t="shared" si="65"/>
        <v>0</v>
      </c>
      <c r="Y153" s="1">
        <v>8.0907253659602361E-3</v>
      </c>
      <c r="Z153" s="5">
        <f t="shared" si="70"/>
        <v>0.5</v>
      </c>
      <c r="AA153" s="5">
        <f t="shared" si="66"/>
        <v>0</v>
      </c>
      <c r="AB153" s="5">
        <f t="shared" si="71"/>
        <v>0</v>
      </c>
      <c r="AC153" s="5">
        <f t="shared" si="72"/>
        <v>0</v>
      </c>
      <c r="AD153" s="1">
        <v>0.56319641686694344</v>
      </c>
      <c r="AE153" s="5">
        <f t="shared" si="67"/>
        <v>0</v>
      </c>
      <c r="AF153" s="1">
        <v>3.2433543396329471E-2</v>
      </c>
      <c r="AG153" s="6">
        <f t="shared" si="68"/>
        <v>0</v>
      </c>
      <c r="AH153" s="29">
        <v>2161.7213488285256</v>
      </c>
      <c r="AJ153" s="5">
        <v>1</v>
      </c>
      <c r="AL153" s="5">
        <v>0</v>
      </c>
      <c r="AM153" t="s">
        <v>330</v>
      </c>
      <c r="AN153" s="1">
        <v>0.26300000000000001</v>
      </c>
      <c r="AO153" s="5">
        <f t="shared" si="73"/>
        <v>0.5</v>
      </c>
      <c r="AP153" s="5">
        <f t="shared" si="74"/>
        <v>0</v>
      </c>
      <c r="AQ153" s="9">
        <f t="shared" si="69"/>
        <v>7.5</v>
      </c>
      <c r="AT153" s="1"/>
    </row>
    <row r="154" spans="1:46" x14ac:dyDescent="0.35">
      <c r="A154" t="s">
        <v>147</v>
      </c>
      <c r="B154" s="1">
        <v>-8.4409697409260104E-2</v>
      </c>
      <c r="C154" s="5">
        <f t="shared" si="50"/>
        <v>0</v>
      </c>
      <c r="D154" s="1">
        <v>0.25263180349200592</v>
      </c>
      <c r="E154" s="5">
        <f t="shared" si="51"/>
        <v>0</v>
      </c>
      <c r="F154" s="5">
        <f t="shared" si="52"/>
        <v>0</v>
      </c>
      <c r="G154" s="1">
        <v>0.21271350405836364</v>
      </c>
      <c r="H154" s="5">
        <f t="shared" si="53"/>
        <v>0</v>
      </c>
      <c r="I154" s="5">
        <f t="shared" si="54"/>
        <v>0</v>
      </c>
      <c r="J154" s="1">
        <v>0.46497225373271606</v>
      </c>
      <c r="K154" s="5">
        <f t="shared" si="55"/>
        <v>0</v>
      </c>
      <c r="L154" s="5">
        <f t="shared" si="56"/>
        <v>0</v>
      </c>
      <c r="M154" s="8">
        <f t="shared" si="57"/>
        <v>0</v>
      </c>
      <c r="N154" s="8">
        <f t="shared" si="58"/>
        <v>0</v>
      </c>
      <c r="O154" s="10" t="str">
        <f t="shared" si="59"/>
        <v>Nee</v>
      </c>
      <c r="P154" s="4">
        <f t="shared" si="60"/>
        <v>0</v>
      </c>
      <c r="Q154" s="1">
        <v>0.27443800607765045</v>
      </c>
      <c r="R154" s="8">
        <f t="shared" si="61"/>
        <v>0</v>
      </c>
      <c r="S154" s="1">
        <v>1.1109622248480345E-2</v>
      </c>
      <c r="T154" s="8">
        <f t="shared" si="62"/>
        <v>0</v>
      </c>
      <c r="U154" s="1">
        <v>0.12709451027656601</v>
      </c>
      <c r="V154" s="4">
        <f t="shared" si="63"/>
        <v>0</v>
      </c>
      <c r="W154" s="5">
        <f t="shared" si="64"/>
        <v>0</v>
      </c>
      <c r="X154" s="5">
        <f t="shared" si="65"/>
        <v>0</v>
      </c>
      <c r="Y154" s="1">
        <v>6.5387117761873781E-2</v>
      </c>
      <c r="Z154" s="5">
        <f t="shared" si="70"/>
        <v>0</v>
      </c>
      <c r="AA154" s="5">
        <f t="shared" si="66"/>
        <v>0</v>
      </c>
      <c r="AB154" s="5">
        <f t="shared" si="71"/>
        <v>0.5</v>
      </c>
      <c r="AC154" s="5">
        <f t="shared" si="72"/>
        <v>0</v>
      </c>
      <c r="AD154" s="1">
        <v>0.73567840267926665</v>
      </c>
      <c r="AE154" s="5">
        <f t="shared" si="67"/>
        <v>0.5</v>
      </c>
      <c r="AF154" s="1">
        <v>1.3629502330492656E-2</v>
      </c>
      <c r="AG154" s="6">
        <f t="shared" si="68"/>
        <v>0</v>
      </c>
      <c r="AH154" s="29">
        <v>1701.7398020365424</v>
      </c>
      <c r="AL154" s="5">
        <v>0</v>
      </c>
      <c r="AM154" t="s">
        <v>330</v>
      </c>
      <c r="AN154" s="60">
        <v>0.20449999999999999</v>
      </c>
      <c r="AO154" s="5">
        <f t="shared" si="73"/>
        <v>0</v>
      </c>
      <c r="AP154" s="5">
        <f t="shared" si="74"/>
        <v>0</v>
      </c>
      <c r="AQ154" s="9">
        <f t="shared" si="69"/>
        <v>9</v>
      </c>
      <c r="AT154" s="1"/>
    </row>
    <row r="155" spans="1:46" x14ac:dyDescent="0.35">
      <c r="A155" t="s">
        <v>148</v>
      </c>
      <c r="B155" s="1">
        <v>-0.34669718892489909</v>
      </c>
      <c r="C155" s="5">
        <f t="shared" si="50"/>
        <v>0</v>
      </c>
      <c r="D155" s="1">
        <v>0.16743905397587663</v>
      </c>
      <c r="E155" s="5">
        <f t="shared" si="51"/>
        <v>0</v>
      </c>
      <c r="F155" s="5">
        <f t="shared" si="52"/>
        <v>0</v>
      </c>
      <c r="G155" s="1">
        <v>0.15462256697997601</v>
      </c>
      <c r="H155" s="5">
        <f t="shared" si="53"/>
        <v>0</v>
      </c>
      <c r="I155" s="5">
        <f t="shared" si="54"/>
        <v>0</v>
      </c>
      <c r="J155" s="1">
        <v>0.36112780178933279</v>
      </c>
      <c r="K155" s="5">
        <f t="shared" si="55"/>
        <v>0</v>
      </c>
      <c r="L155" s="5">
        <f t="shared" si="56"/>
        <v>0</v>
      </c>
      <c r="M155" s="8">
        <f t="shared" si="57"/>
        <v>0</v>
      </c>
      <c r="N155" s="8">
        <f t="shared" si="58"/>
        <v>0</v>
      </c>
      <c r="O155" s="10" t="str">
        <f t="shared" si="59"/>
        <v>Nee</v>
      </c>
      <c r="P155" s="4">
        <f t="shared" si="60"/>
        <v>0</v>
      </c>
      <c r="Q155" s="1">
        <v>0.12471533587416961</v>
      </c>
      <c r="R155" s="8">
        <f t="shared" si="61"/>
        <v>0</v>
      </c>
      <c r="S155" s="1">
        <v>-1.4267491850522038E-2</v>
      </c>
      <c r="T155" s="8">
        <f t="shared" si="62"/>
        <v>1</v>
      </c>
      <c r="U155" s="1">
        <v>4.4414862183295281E-2</v>
      </c>
      <c r="V155" s="4">
        <f t="shared" si="63"/>
        <v>0</v>
      </c>
      <c r="W155" s="5">
        <f t="shared" si="64"/>
        <v>0</v>
      </c>
      <c r="X155" s="5">
        <f t="shared" si="65"/>
        <v>0</v>
      </c>
      <c r="Y155" s="1">
        <v>2.695217004547236E-2</v>
      </c>
      <c r="Z155" s="5">
        <f t="shared" si="70"/>
        <v>0</v>
      </c>
      <c r="AA155" s="5">
        <f t="shared" si="66"/>
        <v>0</v>
      </c>
      <c r="AB155" s="5">
        <f t="shared" si="71"/>
        <v>0</v>
      </c>
      <c r="AC155" s="5">
        <f t="shared" si="72"/>
        <v>0</v>
      </c>
      <c r="AD155" s="1">
        <v>0.73711875688150441</v>
      </c>
      <c r="AE155" s="5">
        <f t="shared" si="67"/>
        <v>0.5</v>
      </c>
      <c r="AF155" s="1">
        <v>1.3746821289275117E-2</v>
      </c>
      <c r="AG155" s="6">
        <f t="shared" si="68"/>
        <v>0</v>
      </c>
      <c r="AH155" s="29">
        <v>1737.9005194381591</v>
      </c>
      <c r="AJ155" s="5">
        <v>0</v>
      </c>
      <c r="AL155" s="5">
        <v>0</v>
      </c>
      <c r="AM155" t="s">
        <v>330</v>
      </c>
      <c r="AN155" s="1">
        <v>0.3125</v>
      </c>
      <c r="AO155" s="5">
        <f t="shared" si="73"/>
        <v>0.5</v>
      </c>
      <c r="AP155" s="5">
        <f t="shared" si="74"/>
        <v>0.5</v>
      </c>
      <c r="AQ155" s="9">
        <f t="shared" si="69"/>
        <v>8.5</v>
      </c>
      <c r="AT155" s="1"/>
    </row>
    <row r="156" spans="1:46" x14ac:dyDescent="0.35">
      <c r="A156" t="s">
        <v>149</v>
      </c>
      <c r="B156" s="1">
        <v>-7.9754219491327688E-2</v>
      </c>
      <c r="C156" s="5">
        <f t="shared" si="50"/>
        <v>0</v>
      </c>
      <c r="D156" s="1">
        <v>3.3367037411526794E-2</v>
      </c>
      <c r="E156" s="5">
        <f t="shared" si="51"/>
        <v>0</v>
      </c>
      <c r="F156" s="5">
        <f t="shared" si="52"/>
        <v>0</v>
      </c>
      <c r="G156" s="1">
        <v>-0.11592097689974332</v>
      </c>
      <c r="H156" s="5">
        <f t="shared" si="53"/>
        <v>0</v>
      </c>
      <c r="I156" s="5">
        <f t="shared" si="54"/>
        <v>0</v>
      </c>
      <c r="J156" s="1">
        <v>0.6180924636972136</v>
      </c>
      <c r="K156" s="5">
        <f t="shared" si="55"/>
        <v>0</v>
      </c>
      <c r="L156" s="5">
        <f t="shared" si="56"/>
        <v>0</v>
      </c>
      <c r="M156" s="8">
        <f t="shared" si="57"/>
        <v>0</v>
      </c>
      <c r="N156" s="8">
        <f t="shared" si="58"/>
        <v>0</v>
      </c>
      <c r="O156" s="10" t="str">
        <f t="shared" si="59"/>
        <v>Nee</v>
      </c>
      <c r="P156" s="4">
        <f t="shared" si="60"/>
        <v>0</v>
      </c>
      <c r="Q156" s="1">
        <v>4.4348846304262807E-2</v>
      </c>
      <c r="R156" s="8">
        <f t="shared" si="61"/>
        <v>0</v>
      </c>
      <c r="S156" s="1">
        <v>6.2886186964321314E-2</v>
      </c>
      <c r="T156" s="8">
        <f t="shared" si="62"/>
        <v>0</v>
      </c>
      <c r="U156" s="1">
        <v>0.10448782764252935</v>
      </c>
      <c r="V156" s="4">
        <f t="shared" si="63"/>
        <v>0</v>
      </c>
      <c r="W156" s="5">
        <f t="shared" si="64"/>
        <v>0</v>
      </c>
      <c r="X156" s="5">
        <f t="shared" si="65"/>
        <v>0</v>
      </c>
      <c r="Y156" s="1">
        <v>7.5989733219257996E-3</v>
      </c>
      <c r="Z156" s="5">
        <f t="shared" si="70"/>
        <v>0.5</v>
      </c>
      <c r="AA156" s="5">
        <f t="shared" si="66"/>
        <v>0</v>
      </c>
      <c r="AB156" s="5">
        <f t="shared" si="71"/>
        <v>0</v>
      </c>
      <c r="AC156" s="5">
        <f t="shared" si="72"/>
        <v>0</v>
      </c>
      <c r="AD156" s="1">
        <v>0.68028311425682508</v>
      </c>
      <c r="AE156" s="5">
        <f t="shared" si="67"/>
        <v>0</v>
      </c>
      <c r="AF156" s="1">
        <v>9.2536789297658871E-3</v>
      </c>
      <c r="AG156" s="6">
        <f t="shared" si="68"/>
        <v>0</v>
      </c>
      <c r="AH156" s="29">
        <v>1694.4465824226713</v>
      </c>
      <c r="AL156" s="5">
        <v>0</v>
      </c>
      <c r="AM156" t="s">
        <v>330</v>
      </c>
      <c r="AN156" s="1">
        <v>0.2495</v>
      </c>
      <c r="AO156" s="5">
        <f t="shared" si="73"/>
        <v>0</v>
      </c>
      <c r="AP156" s="5">
        <f t="shared" si="74"/>
        <v>0</v>
      </c>
      <c r="AQ156" s="9">
        <f t="shared" si="69"/>
        <v>9.5</v>
      </c>
      <c r="AT156" s="1"/>
    </row>
    <row r="157" spans="1:46" x14ac:dyDescent="0.35">
      <c r="A157" t="s">
        <v>426</v>
      </c>
      <c r="B157" s="1">
        <v>-7.956494125119086E-2</v>
      </c>
      <c r="C157" s="5">
        <f t="shared" si="50"/>
        <v>0</v>
      </c>
      <c r="D157" s="1">
        <v>0.35783105747856464</v>
      </c>
      <c r="E157" s="5">
        <f t="shared" si="51"/>
        <v>0</v>
      </c>
      <c r="F157" s="5">
        <f t="shared" si="52"/>
        <v>0</v>
      </c>
      <c r="G157" s="1">
        <v>0.3076377897745316</v>
      </c>
      <c r="H157" s="5">
        <f t="shared" si="53"/>
        <v>0</v>
      </c>
      <c r="I157" s="5">
        <f t="shared" si="54"/>
        <v>0</v>
      </c>
      <c r="J157" s="1">
        <v>0.4310717855397484</v>
      </c>
      <c r="K157" s="5">
        <f t="shared" si="55"/>
        <v>0</v>
      </c>
      <c r="L157" s="5">
        <f t="shared" si="56"/>
        <v>0</v>
      </c>
      <c r="M157" s="8">
        <f t="shared" si="57"/>
        <v>0</v>
      </c>
      <c r="N157" s="8">
        <f t="shared" si="58"/>
        <v>0</v>
      </c>
      <c r="O157" s="10" t="str">
        <f t="shared" si="59"/>
        <v>Nee</v>
      </c>
      <c r="P157" s="4">
        <f t="shared" si="60"/>
        <v>0</v>
      </c>
      <c r="Q157" s="1">
        <v>-1.7792356244719448E-2</v>
      </c>
      <c r="R157" s="8">
        <f t="shared" si="61"/>
        <v>1</v>
      </c>
      <c r="S157" s="1">
        <v>-5.0485935893841698E-2</v>
      </c>
      <c r="T157" s="8">
        <f t="shared" si="62"/>
        <v>1</v>
      </c>
      <c r="U157" s="1">
        <v>8.9911082883455062E-2</v>
      </c>
      <c r="V157" s="4">
        <f t="shared" si="63"/>
        <v>0</v>
      </c>
      <c r="W157" s="5">
        <f t="shared" si="64"/>
        <v>0.5</v>
      </c>
      <c r="X157" s="5">
        <f t="shared" si="65"/>
        <v>0</v>
      </c>
      <c r="Y157" s="1">
        <v>2.1003493172435692E-2</v>
      </c>
      <c r="Z157" s="5">
        <f t="shared" si="70"/>
        <v>0</v>
      </c>
      <c r="AA157" s="5">
        <f t="shared" si="66"/>
        <v>0</v>
      </c>
      <c r="AB157" s="5">
        <f t="shared" si="71"/>
        <v>0</v>
      </c>
      <c r="AC157" s="5">
        <f t="shared" si="72"/>
        <v>0</v>
      </c>
      <c r="AD157" s="1">
        <v>0.66744045728802792</v>
      </c>
      <c r="AE157" s="5">
        <f t="shared" si="67"/>
        <v>0</v>
      </c>
      <c r="AF157" s="1">
        <v>-1.4659177516671959E-3</v>
      </c>
      <c r="AG157" s="6">
        <f t="shared" si="68"/>
        <v>1</v>
      </c>
      <c r="AH157" s="29">
        <v>1766.6496684851838</v>
      </c>
      <c r="AL157" s="5">
        <v>0</v>
      </c>
      <c r="AM157" t="s">
        <v>329</v>
      </c>
      <c r="AN157" s="1">
        <v>0.18149999999999999</v>
      </c>
      <c r="AO157" s="5">
        <f t="shared" si="73"/>
        <v>0</v>
      </c>
      <c r="AP157" s="5">
        <f t="shared" si="74"/>
        <v>0</v>
      </c>
      <c r="AQ157" s="9">
        <f t="shared" si="69"/>
        <v>8.5</v>
      </c>
      <c r="AT157" s="1"/>
    </row>
    <row r="158" spans="1:46" x14ac:dyDescent="0.35">
      <c r="A158" t="s">
        <v>150</v>
      </c>
      <c r="B158" s="1">
        <v>-3.2189895812856299E-2</v>
      </c>
      <c r="C158" s="5">
        <f t="shared" si="50"/>
        <v>0</v>
      </c>
      <c r="D158" s="1">
        <v>0.21910893313488164</v>
      </c>
      <c r="E158" s="5">
        <f t="shared" si="51"/>
        <v>0</v>
      </c>
      <c r="F158" s="5">
        <f t="shared" si="52"/>
        <v>0</v>
      </c>
      <c r="G158" s="1">
        <v>0.2273234294700778</v>
      </c>
      <c r="H158" s="5">
        <f t="shared" si="53"/>
        <v>0</v>
      </c>
      <c r="I158" s="5">
        <f t="shared" si="54"/>
        <v>0</v>
      </c>
      <c r="J158" s="1">
        <v>0.39277536628878867</v>
      </c>
      <c r="K158" s="5">
        <f t="shared" si="55"/>
        <v>0</v>
      </c>
      <c r="L158" s="5">
        <f t="shared" si="56"/>
        <v>0</v>
      </c>
      <c r="M158" s="8">
        <f t="shared" si="57"/>
        <v>0</v>
      </c>
      <c r="N158" s="8">
        <f t="shared" si="58"/>
        <v>0</v>
      </c>
      <c r="O158" s="10" t="str">
        <f t="shared" si="59"/>
        <v>Nee</v>
      </c>
      <c r="P158" s="4">
        <f t="shared" si="60"/>
        <v>0</v>
      </c>
      <c r="Q158" s="1">
        <v>-2.474100487751239E-2</v>
      </c>
      <c r="R158" s="8">
        <f t="shared" si="61"/>
        <v>1</v>
      </c>
      <c r="S158" s="1">
        <v>2.9480752081413038E-2</v>
      </c>
      <c r="T158" s="8">
        <f t="shared" si="62"/>
        <v>0</v>
      </c>
      <c r="U158" s="1">
        <v>3.1866943750175521E-2</v>
      </c>
      <c r="V158" s="4">
        <f t="shared" si="63"/>
        <v>0</v>
      </c>
      <c r="W158" s="5">
        <f t="shared" si="64"/>
        <v>0</v>
      </c>
      <c r="X158" s="5">
        <f t="shared" si="65"/>
        <v>0</v>
      </c>
      <c r="Y158" s="1">
        <v>5.1951402735263559E-2</v>
      </c>
      <c r="Z158" s="5">
        <f t="shared" si="70"/>
        <v>0</v>
      </c>
      <c r="AA158" s="5">
        <f t="shared" si="66"/>
        <v>0</v>
      </c>
      <c r="AB158" s="5">
        <f t="shared" si="71"/>
        <v>0.5</v>
      </c>
      <c r="AC158" s="5">
        <f t="shared" si="72"/>
        <v>0</v>
      </c>
      <c r="AD158" s="1">
        <v>0.76170350192367098</v>
      </c>
      <c r="AE158" s="5">
        <f t="shared" si="67"/>
        <v>0.5</v>
      </c>
      <c r="AF158" s="1">
        <v>-7.7421947400937961E-3</v>
      </c>
      <c r="AG158" s="6">
        <f t="shared" si="68"/>
        <v>1</v>
      </c>
      <c r="AH158" s="29">
        <v>2454.2363234486625</v>
      </c>
      <c r="AL158" s="5">
        <v>0</v>
      </c>
      <c r="AM158" t="s">
        <v>331</v>
      </c>
      <c r="AN158" s="1">
        <v>0.30649999999999999</v>
      </c>
      <c r="AO158" s="5">
        <f t="shared" si="73"/>
        <v>0.5</v>
      </c>
      <c r="AP158" s="5">
        <f t="shared" si="74"/>
        <v>0.5</v>
      </c>
      <c r="AQ158" s="9">
        <f t="shared" si="69"/>
        <v>7</v>
      </c>
      <c r="AT158" s="1"/>
    </row>
    <row r="159" spans="1:46" x14ac:dyDescent="0.35">
      <c r="A159" t="s">
        <v>151</v>
      </c>
      <c r="B159" s="1">
        <v>-8.6026505463845618E-2</v>
      </c>
      <c r="C159" s="5">
        <f t="shared" si="50"/>
        <v>0</v>
      </c>
      <c r="D159" s="1">
        <v>0.50865247284684623</v>
      </c>
      <c r="E159" s="5">
        <f t="shared" si="51"/>
        <v>0</v>
      </c>
      <c r="F159" s="5">
        <f t="shared" si="52"/>
        <v>0</v>
      </c>
      <c r="G159" s="1">
        <v>0.48843126183279634</v>
      </c>
      <c r="H159" s="5">
        <f t="shared" si="53"/>
        <v>0</v>
      </c>
      <c r="I159" s="5">
        <f t="shared" si="54"/>
        <v>0</v>
      </c>
      <c r="J159" s="1">
        <v>0.18426995290018711</v>
      </c>
      <c r="K159" s="5">
        <f t="shared" si="55"/>
        <v>0.5</v>
      </c>
      <c r="L159" s="5">
        <f t="shared" si="56"/>
        <v>0</v>
      </c>
      <c r="M159" s="8">
        <f t="shared" si="57"/>
        <v>0</v>
      </c>
      <c r="N159" s="8">
        <f t="shared" si="58"/>
        <v>0</v>
      </c>
      <c r="O159" s="10" t="str">
        <f t="shared" si="59"/>
        <v>Nee</v>
      </c>
      <c r="P159" s="4">
        <f t="shared" si="60"/>
        <v>0</v>
      </c>
      <c r="Q159" s="1">
        <v>-4.5010924981791697E-2</v>
      </c>
      <c r="R159" s="8">
        <f t="shared" si="61"/>
        <v>1</v>
      </c>
      <c r="S159" s="1">
        <v>6.0056222846920519E-2</v>
      </c>
      <c r="T159" s="8">
        <f t="shared" si="62"/>
        <v>0</v>
      </c>
      <c r="U159" s="1">
        <v>6.6695452884711195E-2</v>
      </c>
      <c r="V159" s="4">
        <f t="shared" si="63"/>
        <v>0</v>
      </c>
      <c r="W159" s="5">
        <f t="shared" si="64"/>
        <v>0</v>
      </c>
      <c r="X159" s="5">
        <f t="shared" si="65"/>
        <v>0</v>
      </c>
      <c r="Y159" s="1">
        <v>2.4836416780150795E-2</v>
      </c>
      <c r="Z159" s="5">
        <f t="shared" si="70"/>
        <v>0</v>
      </c>
      <c r="AA159" s="5">
        <f t="shared" si="66"/>
        <v>0</v>
      </c>
      <c r="AB159" s="5">
        <f t="shared" si="71"/>
        <v>0</v>
      </c>
      <c r="AC159" s="5">
        <f t="shared" si="72"/>
        <v>0</v>
      </c>
      <c r="AD159" s="1">
        <v>0.70408875012455574</v>
      </c>
      <c r="AE159" s="5">
        <f t="shared" si="67"/>
        <v>0</v>
      </c>
      <c r="AF159" s="1">
        <v>2.6317791543494867E-2</v>
      </c>
      <c r="AG159" s="6">
        <f t="shared" si="68"/>
        <v>0</v>
      </c>
      <c r="AH159" s="29">
        <v>1647.4508726136135</v>
      </c>
      <c r="AL159" s="5">
        <v>0</v>
      </c>
      <c r="AM159" t="s">
        <v>330</v>
      </c>
      <c r="AN159" s="1">
        <v>0.29849999999999999</v>
      </c>
      <c r="AO159" s="5">
        <f t="shared" si="73"/>
        <v>0.5</v>
      </c>
      <c r="AP159" s="5">
        <f t="shared" si="74"/>
        <v>0</v>
      </c>
      <c r="AQ159" s="9">
        <f t="shared" si="69"/>
        <v>9</v>
      </c>
      <c r="AT159" s="1"/>
    </row>
    <row r="160" spans="1:46" x14ac:dyDescent="0.35">
      <c r="A160" t="s">
        <v>152</v>
      </c>
      <c r="B160" s="1">
        <v>-0.38641023863062279</v>
      </c>
      <c r="C160" s="5">
        <f t="shared" si="50"/>
        <v>0</v>
      </c>
      <c r="D160" s="1">
        <v>0.17733851076264723</v>
      </c>
      <c r="E160" s="5">
        <f t="shared" si="51"/>
        <v>0</v>
      </c>
      <c r="F160" s="5">
        <f t="shared" si="52"/>
        <v>0</v>
      </c>
      <c r="G160" s="1">
        <v>-0.14612505076720389</v>
      </c>
      <c r="H160" s="5">
        <f t="shared" si="53"/>
        <v>0</v>
      </c>
      <c r="I160" s="5">
        <f t="shared" si="54"/>
        <v>0</v>
      </c>
      <c r="J160" s="1">
        <v>0.56859898137342701</v>
      </c>
      <c r="K160" s="5">
        <f t="shared" si="55"/>
        <v>0</v>
      </c>
      <c r="L160" s="5">
        <f t="shared" si="56"/>
        <v>0</v>
      </c>
      <c r="M160" s="8">
        <f t="shared" si="57"/>
        <v>0</v>
      </c>
      <c r="N160" s="8">
        <f t="shared" si="58"/>
        <v>0</v>
      </c>
      <c r="O160" s="10" t="str">
        <f t="shared" si="59"/>
        <v>Nee</v>
      </c>
      <c r="P160" s="4">
        <f t="shared" si="60"/>
        <v>0</v>
      </c>
      <c r="Q160" s="1">
        <v>0.44635964328497274</v>
      </c>
      <c r="R160" s="8">
        <f t="shared" si="61"/>
        <v>0</v>
      </c>
      <c r="S160" s="1">
        <v>-4.1611621385940087E-2</v>
      </c>
      <c r="T160" s="8">
        <f t="shared" si="62"/>
        <v>1</v>
      </c>
      <c r="U160" s="1">
        <v>1.4462461986508307E-2</v>
      </c>
      <c r="V160" s="4">
        <f t="shared" si="63"/>
        <v>0</v>
      </c>
      <c r="W160" s="5">
        <f t="shared" si="64"/>
        <v>0</v>
      </c>
      <c r="X160" s="5">
        <f t="shared" si="65"/>
        <v>0</v>
      </c>
      <c r="Y160" s="1">
        <v>1.4619716496121881E-2</v>
      </c>
      <c r="Z160" s="5">
        <f t="shared" si="70"/>
        <v>0.5</v>
      </c>
      <c r="AA160" s="5">
        <f t="shared" si="66"/>
        <v>0</v>
      </c>
      <c r="AB160" s="5">
        <f t="shared" si="71"/>
        <v>0</v>
      </c>
      <c r="AC160" s="5">
        <f t="shared" si="72"/>
        <v>0</v>
      </c>
      <c r="AD160" s="1">
        <v>0.5231250804845915</v>
      </c>
      <c r="AE160" s="5">
        <f t="shared" si="67"/>
        <v>0</v>
      </c>
      <c r="AF160" s="1">
        <v>1.0820183802042575E-2</v>
      </c>
      <c r="AG160" s="6">
        <f t="shared" si="68"/>
        <v>0</v>
      </c>
      <c r="AH160" s="29">
        <v>1758.3299911821368</v>
      </c>
      <c r="AL160" s="5">
        <v>0</v>
      </c>
      <c r="AM160" t="s">
        <v>330</v>
      </c>
      <c r="AN160" s="1">
        <v>0.32349999999999995</v>
      </c>
      <c r="AO160" s="5">
        <f t="shared" si="73"/>
        <v>0.5</v>
      </c>
      <c r="AP160" s="5">
        <f t="shared" si="74"/>
        <v>0.5</v>
      </c>
      <c r="AQ160" s="9">
        <f t="shared" si="69"/>
        <v>8.5</v>
      </c>
      <c r="AT160" s="1"/>
    </row>
    <row r="161" spans="1:46" x14ac:dyDescent="0.35">
      <c r="A161" t="s">
        <v>398</v>
      </c>
      <c r="B161" s="1">
        <v>-5.2311035859594146E-3</v>
      </c>
      <c r="C161" s="5">
        <f t="shared" si="50"/>
        <v>0</v>
      </c>
      <c r="D161" s="1">
        <v>0.22160167799651259</v>
      </c>
      <c r="E161" s="5">
        <f t="shared" si="51"/>
        <v>0</v>
      </c>
      <c r="F161" s="5">
        <f t="shared" si="52"/>
        <v>0</v>
      </c>
      <c r="G161" s="1">
        <v>0.25861767455965223</v>
      </c>
      <c r="H161" s="5">
        <f t="shared" si="53"/>
        <v>0</v>
      </c>
      <c r="I161" s="5">
        <f t="shared" si="54"/>
        <v>0</v>
      </c>
      <c r="J161" s="1">
        <v>0.26135321801845851</v>
      </c>
      <c r="K161" s="5">
        <f t="shared" si="55"/>
        <v>0</v>
      </c>
      <c r="L161" s="5">
        <f t="shared" si="56"/>
        <v>0</v>
      </c>
      <c r="M161" s="8">
        <f t="shared" si="57"/>
        <v>0</v>
      </c>
      <c r="N161" s="8">
        <f t="shared" si="58"/>
        <v>0</v>
      </c>
      <c r="O161" s="10" t="str">
        <f t="shared" si="59"/>
        <v>Nee</v>
      </c>
      <c r="P161" s="4">
        <f t="shared" si="60"/>
        <v>0</v>
      </c>
      <c r="Q161" s="1">
        <v>-3.197551709582102E-2</v>
      </c>
      <c r="R161" s="8">
        <f t="shared" si="61"/>
        <v>1</v>
      </c>
      <c r="S161" s="1">
        <v>2.3090347697677541E-2</v>
      </c>
      <c r="T161" s="8">
        <f t="shared" si="62"/>
        <v>0</v>
      </c>
      <c r="U161" s="1">
        <v>0.15920750044224305</v>
      </c>
      <c r="V161" s="4">
        <f t="shared" si="63"/>
        <v>0</v>
      </c>
      <c r="W161" s="5">
        <f t="shared" si="64"/>
        <v>0</v>
      </c>
      <c r="X161" s="5">
        <f t="shared" si="65"/>
        <v>0</v>
      </c>
      <c r="Y161" s="1">
        <v>1.1220338126405702E-2</v>
      </c>
      <c r="Z161" s="5">
        <f t="shared" si="70"/>
        <v>0.5</v>
      </c>
      <c r="AA161" s="5">
        <f t="shared" si="66"/>
        <v>0</v>
      </c>
      <c r="AB161" s="5">
        <f t="shared" si="71"/>
        <v>0</v>
      </c>
      <c r="AC161" s="5">
        <f t="shared" si="72"/>
        <v>0</v>
      </c>
      <c r="AD161" s="1">
        <v>0.54734527810770517</v>
      </c>
      <c r="AE161" s="5">
        <f t="shared" si="67"/>
        <v>0</v>
      </c>
      <c r="AF161" s="1">
        <v>5.7149794041090697E-2</v>
      </c>
      <c r="AG161" s="6">
        <f t="shared" si="68"/>
        <v>0</v>
      </c>
      <c r="AH161" s="29">
        <v>1669.7333786566808</v>
      </c>
      <c r="AL161" s="5">
        <v>0</v>
      </c>
      <c r="AM161" t="s">
        <v>330</v>
      </c>
      <c r="AN161" s="1">
        <v>-5.9999999999999993E-3</v>
      </c>
      <c r="AO161" s="5">
        <f t="shared" si="73"/>
        <v>0</v>
      </c>
      <c r="AP161" s="5">
        <f t="shared" si="74"/>
        <v>0</v>
      </c>
      <c r="AQ161" s="9">
        <f t="shared" si="69"/>
        <v>9.5</v>
      </c>
      <c r="AT161" s="1"/>
    </row>
    <row r="162" spans="1:46" x14ac:dyDescent="0.35">
      <c r="A162" t="s">
        <v>153</v>
      </c>
      <c r="B162" s="1">
        <v>5.0713141636793531E-2</v>
      </c>
      <c r="C162" s="5">
        <f t="shared" si="50"/>
        <v>0</v>
      </c>
      <c r="D162" s="1">
        <v>0.64558614903516132</v>
      </c>
      <c r="E162" s="5">
        <f t="shared" si="51"/>
        <v>0</v>
      </c>
      <c r="F162" s="5">
        <f t="shared" si="52"/>
        <v>0</v>
      </c>
      <c r="G162" s="1">
        <v>0.47126025474792166</v>
      </c>
      <c r="H162" s="5">
        <f t="shared" si="53"/>
        <v>0</v>
      </c>
      <c r="I162" s="5">
        <f t="shared" si="54"/>
        <v>0</v>
      </c>
      <c r="J162" s="1">
        <v>0.17211599640185174</v>
      </c>
      <c r="K162" s="5">
        <f t="shared" si="55"/>
        <v>0.5</v>
      </c>
      <c r="L162" s="5">
        <f t="shared" si="56"/>
        <v>0</v>
      </c>
      <c r="M162" s="8">
        <f t="shared" si="57"/>
        <v>0</v>
      </c>
      <c r="N162" s="8">
        <f t="shared" si="58"/>
        <v>0</v>
      </c>
      <c r="O162" s="10" t="str">
        <f t="shared" si="59"/>
        <v>Nee</v>
      </c>
      <c r="P162" s="4">
        <f t="shared" si="60"/>
        <v>0</v>
      </c>
      <c r="Q162" s="1">
        <v>3.0755634545525566E-2</v>
      </c>
      <c r="R162" s="8">
        <f t="shared" si="61"/>
        <v>0</v>
      </c>
      <c r="S162" s="1">
        <v>4.6688022631776009E-2</v>
      </c>
      <c r="T162" s="8">
        <f t="shared" si="62"/>
        <v>0</v>
      </c>
      <c r="U162" s="1">
        <v>2.3331553657234383E-2</v>
      </c>
      <c r="V162" s="4">
        <f t="shared" si="63"/>
        <v>0</v>
      </c>
      <c r="W162" s="5">
        <f t="shared" si="64"/>
        <v>0</v>
      </c>
      <c r="X162" s="5">
        <f t="shared" si="65"/>
        <v>0</v>
      </c>
      <c r="Y162" s="1">
        <v>6.3309434825718864E-3</v>
      </c>
      <c r="Z162" s="5">
        <f t="shared" si="70"/>
        <v>0.5</v>
      </c>
      <c r="AA162" s="5">
        <f t="shared" si="66"/>
        <v>0</v>
      </c>
      <c r="AB162" s="5">
        <f t="shared" si="71"/>
        <v>0</v>
      </c>
      <c r="AC162" s="5">
        <f t="shared" si="72"/>
        <v>0</v>
      </c>
      <c r="AD162" s="1">
        <v>0.76160170848905495</v>
      </c>
      <c r="AE162" s="5">
        <f t="shared" si="67"/>
        <v>0.5</v>
      </c>
      <c r="AF162" s="1">
        <v>-1.4139995042330867E-2</v>
      </c>
      <c r="AG162" s="6">
        <f t="shared" si="68"/>
        <v>1</v>
      </c>
      <c r="AH162" s="29">
        <v>2724.9749831818995</v>
      </c>
      <c r="AL162" s="5">
        <v>0</v>
      </c>
      <c r="AM162" t="s">
        <v>331</v>
      </c>
      <c r="AN162" s="1">
        <v>0.33349999999999996</v>
      </c>
      <c r="AO162" s="5">
        <f t="shared" si="73"/>
        <v>0.5</v>
      </c>
      <c r="AP162" s="5">
        <f t="shared" si="74"/>
        <v>0.5</v>
      </c>
      <c r="AQ162" s="9">
        <f t="shared" si="69"/>
        <v>6.5</v>
      </c>
      <c r="AT162" s="1"/>
    </row>
    <row r="163" spans="1:46" x14ac:dyDescent="0.35">
      <c r="A163" t="s">
        <v>154</v>
      </c>
      <c r="B163" s="1">
        <v>4.90289706019848E-2</v>
      </c>
      <c r="C163" s="5">
        <f t="shared" si="50"/>
        <v>0</v>
      </c>
      <c r="D163" s="1">
        <v>0.95989661942860194</v>
      </c>
      <c r="E163" s="5">
        <f t="shared" si="51"/>
        <v>0</v>
      </c>
      <c r="F163" s="5">
        <f t="shared" si="52"/>
        <v>0</v>
      </c>
      <c r="G163" s="1">
        <v>0.95535588828487095</v>
      </c>
      <c r="H163" s="5">
        <f t="shared" si="53"/>
        <v>0.5</v>
      </c>
      <c r="I163" s="5">
        <f t="shared" si="54"/>
        <v>0</v>
      </c>
      <c r="J163" s="1">
        <v>0.31348672593328747</v>
      </c>
      <c r="K163" s="5">
        <f t="shared" si="55"/>
        <v>0</v>
      </c>
      <c r="L163" s="5">
        <f t="shared" si="56"/>
        <v>0</v>
      </c>
      <c r="M163" s="8">
        <f t="shared" si="57"/>
        <v>0</v>
      </c>
      <c r="N163" s="8">
        <f t="shared" si="58"/>
        <v>1</v>
      </c>
      <c r="O163" s="10" t="str">
        <f t="shared" si="59"/>
        <v>Nee</v>
      </c>
      <c r="P163" s="4">
        <f t="shared" si="60"/>
        <v>0</v>
      </c>
      <c r="Q163" s="1">
        <v>-5.3756811885408103E-2</v>
      </c>
      <c r="R163" s="8">
        <f t="shared" si="61"/>
        <v>1</v>
      </c>
      <c r="S163" s="1">
        <v>-1.8644083297513329E-2</v>
      </c>
      <c r="T163" s="8">
        <f t="shared" si="62"/>
        <v>1</v>
      </c>
      <c r="U163" s="1">
        <v>4.6728285405174375E-2</v>
      </c>
      <c r="V163" s="4">
        <f t="shared" si="63"/>
        <v>0</v>
      </c>
      <c r="W163" s="5">
        <f t="shared" si="64"/>
        <v>0.5</v>
      </c>
      <c r="X163" s="5">
        <f t="shared" si="65"/>
        <v>0</v>
      </c>
      <c r="Y163" s="1">
        <v>7.9888288210073599E-2</v>
      </c>
      <c r="Z163" s="5">
        <f t="shared" si="70"/>
        <v>0</v>
      </c>
      <c r="AA163" s="5">
        <f t="shared" si="66"/>
        <v>0</v>
      </c>
      <c r="AB163" s="5">
        <f t="shared" si="71"/>
        <v>0.5</v>
      </c>
      <c r="AC163" s="5">
        <f t="shared" si="72"/>
        <v>0.5</v>
      </c>
      <c r="AD163" s="1">
        <v>0.69634628484419447</v>
      </c>
      <c r="AE163" s="5">
        <f t="shared" si="67"/>
        <v>0</v>
      </c>
      <c r="AF163" s="1">
        <v>-3.0169863361337805E-2</v>
      </c>
      <c r="AG163" s="6">
        <f t="shared" si="68"/>
        <v>1</v>
      </c>
      <c r="AH163" s="29">
        <v>2325.3024077509426</v>
      </c>
      <c r="AJ163" s="5">
        <v>0</v>
      </c>
      <c r="AL163" s="5">
        <v>0</v>
      </c>
      <c r="AM163" t="s">
        <v>331</v>
      </c>
      <c r="AN163" s="1">
        <v>0.15699999999999997</v>
      </c>
      <c r="AO163" s="5">
        <f t="shared" si="73"/>
        <v>0</v>
      </c>
      <c r="AP163" s="5">
        <f t="shared" si="74"/>
        <v>0</v>
      </c>
      <c r="AQ163" s="9">
        <f t="shared" si="69"/>
        <v>7</v>
      </c>
      <c r="AT163" s="1"/>
    </row>
    <row r="164" spans="1:46" x14ac:dyDescent="0.35">
      <c r="A164" t="s">
        <v>155</v>
      </c>
      <c r="B164" s="1">
        <v>1.7760587283419504E-3</v>
      </c>
      <c r="C164" s="5">
        <f t="shared" si="50"/>
        <v>0</v>
      </c>
      <c r="D164" s="1">
        <v>0.29249713857204879</v>
      </c>
      <c r="E164" s="5">
        <f t="shared" si="51"/>
        <v>0</v>
      </c>
      <c r="F164" s="5">
        <f t="shared" si="52"/>
        <v>0</v>
      </c>
      <c r="G164" s="1">
        <v>0.31481180355474864</v>
      </c>
      <c r="H164" s="5">
        <f t="shared" si="53"/>
        <v>0</v>
      </c>
      <c r="I164" s="5">
        <f t="shared" si="54"/>
        <v>0</v>
      </c>
      <c r="J164" s="1">
        <v>0.42195532068220032</v>
      </c>
      <c r="K164" s="5">
        <f t="shared" si="55"/>
        <v>0</v>
      </c>
      <c r="L164" s="5">
        <f t="shared" si="56"/>
        <v>0</v>
      </c>
      <c r="M164" s="8">
        <f t="shared" si="57"/>
        <v>0</v>
      </c>
      <c r="N164" s="8">
        <f t="shared" si="58"/>
        <v>0</v>
      </c>
      <c r="O164" s="10" t="str">
        <f t="shared" si="59"/>
        <v>Nee</v>
      </c>
      <c r="P164" s="4">
        <f t="shared" si="60"/>
        <v>0</v>
      </c>
      <c r="Q164" s="1">
        <v>-3.559203019397876E-2</v>
      </c>
      <c r="R164" s="8">
        <f t="shared" si="61"/>
        <v>1</v>
      </c>
      <c r="S164" s="1">
        <v>-1.447947489373207E-2</v>
      </c>
      <c r="T164" s="8">
        <f t="shared" si="62"/>
        <v>1</v>
      </c>
      <c r="U164" s="1">
        <v>4.7177382220994331E-2</v>
      </c>
      <c r="V164" s="4">
        <f t="shared" si="63"/>
        <v>0</v>
      </c>
      <c r="W164" s="5">
        <f t="shared" si="64"/>
        <v>0.5</v>
      </c>
      <c r="X164" s="5">
        <f t="shared" si="65"/>
        <v>0</v>
      </c>
      <c r="Y164" s="1">
        <v>2.7795319098551527E-2</v>
      </c>
      <c r="Z164" s="5">
        <f t="shared" si="70"/>
        <v>0</v>
      </c>
      <c r="AA164" s="5">
        <f t="shared" si="66"/>
        <v>0</v>
      </c>
      <c r="AB164" s="5">
        <f t="shared" si="71"/>
        <v>0</v>
      </c>
      <c r="AC164" s="5">
        <f t="shared" si="72"/>
        <v>0</v>
      </c>
      <c r="AD164" s="1">
        <v>0.71164699846074908</v>
      </c>
      <c r="AE164" s="5">
        <f t="shared" si="67"/>
        <v>0</v>
      </c>
      <c r="AF164" s="1">
        <v>-3.9272605280814618E-4</v>
      </c>
      <c r="AG164" s="6">
        <f t="shared" si="68"/>
        <v>1</v>
      </c>
      <c r="AH164" s="29">
        <v>1792.1234775913831</v>
      </c>
      <c r="AL164" s="5">
        <v>0</v>
      </c>
      <c r="AM164" t="s">
        <v>330</v>
      </c>
      <c r="AN164" s="1">
        <v>0.27100000000000002</v>
      </c>
      <c r="AO164" s="5">
        <f t="shared" si="73"/>
        <v>0.5</v>
      </c>
      <c r="AP164" s="5">
        <f t="shared" si="74"/>
        <v>0</v>
      </c>
      <c r="AQ164" s="9">
        <f t="shared" si="69"/>
        <v>8</v>
      </c>
      <c r="AT164" s="1"/>
    </row>
    <row r="165" spans="1:46" x14ac:dyDescent="0.35">
      <c r="A165" t="s">
        <v>156</v>
      </c>
      <c r="B165" s="1">
        <v>-1.548551499955079E-2</v>
      </c>
      <c r="C165" s="5">
        <f t="shared" si="50"/>
        <v>0</v>
      </c>
      <c r="D165" s="1">
        <v>0.26028079747135263</v>
      </c>
      <c r="E165" s="5">
        <f t="shared" si="51"/>
        <v>0</v>
      </c>
      <c r="F165" s="5">
        <f t="shared" si="52"/>
        <v>0</v>
      </c>
      <c r="G165" s="1">
        <v>0.12793387619755467</v>
      </c>
      <c r="H165" s="5">
        <f t="shared" si="53"/>
        <v>0</v>
      </c>
      <c r="I165" s="5">
        <f t="shared" si="54"/>
        <v>0</v>
      </c>
      <c r="J165" s="1">
        <v>0.61341465761068248</v>
      </c>
      <c r="K165" s="5">
        <f t="shared" si="55"/>
        <v>0</v>
      </c>
      <c r="L165" s="5">
        <f t="shared" si="56"/>
        <v>0</v>
      </c>
      <c r="M165" s="8">
        <f t="shared" si="57"/>
        <v>0</v>
      </c>
      <c r="N165" s="8">
        <f t="shared" si="58"/>
        <v>0</v>
      </c>
      <c r="O165" s="10" t="str">
        <f t="shared" si="59"/>
        <v>Nee</v>
      </c>
      <c r="P165" s="4">
        <f t="shared" si="60"/>
        <v>0</v>
      </c>
      <c r="Q165" s="1">
        <v>0.37463634971673559</v>
      </c>
      <c r="R165" s="8">
        <f t="shared" si="61"/>
        <v>0</v>
      </c>
      <c r="S165" s="1">
        <v>-2.2377604007040343E-2</v>
      </c>
      <c r="T165" s="8">
        <f t="shared" si="62"/>
        <v>1</v>
      </c>
      <c r="U165" s="1">
        <v>4.3859290900626442E-3</v>
      </c>
      <c r="V165" s="4">
        <f t="shared" si="63"/>
        <v>0</v>
      </c>
      <c r="W165" s="5">
        <f t="shared" si="64"/>
        <v>0</v>
      </c>
      <c r="X165" s="5">
        <f t="shared" si="65"/>
        <v>0</v>
      </c>
      <c r="Y165" s="1">
        <v>4.2258467620082167E-2</v>
      </c>
      <c r="Z165" s="5">
        <f t="shared" si="70"/>
        <v>0</v>
      </c>
      <c r="AA165" s="5">
        <f t="shared" si="66"/>
        <v>0</v>
      </c>
      <c r="AB165" s="5">
        <f t="shared" si="71"/>
        <v>0</v>
      </c>
      <c r="AC165" s="5">
        <f t="shared" si="72"/>
        <v>0</v>
      </c>
      <c r="AD165" s="1">
        <v>0.73131896403864849</v>
      </c>
      <c r="AE165" s="5">
        <f t="shared" si="67"/>
        <v>0.5</v>
      </c>
      <c r="AF165" s="1">
        <v>3.5815019152707107E-2</v>
      </c>
      <c r="AG165" s="6">
        <f t="shared" si="68"/>
        <v>0</v>
      </c>
      <c r="AH165" s="29">
        <v>2037.2898650425598</v>
      </c>
      <c r="AL165" s="5">
        <v>0</v>
      </c>
      <c r="AM165" t="s">
        <v>329</v>
      </c>
      <c r="AN165" s="1">
        <v>0.29199999999999998</v>
      </c>
      <c r="AO165" s="5">
        <f t="shared" si="73"/>
        <v>0.5</v>
      </c>
      <c r="AP165" s="5">
        <f t="shared" si="74"/>
        <v>0</v>
      </c>
      <c r="AQ165" s="9">
        <f t="shared" si="69"/>
        <v>9</v>
      </c>
      <c r="AT165" s="1"/>
    </row>
    <row r="166" spans="1:46" x14ac:dyDescent="0.35">
      <c r="A166" t="s">
        <v>157</v>
      </c>
      <c r="B166" s="1">
        <v>-0.11166323938550865</v>
      </c>
      <c r="C166" s="5">
        <f t="shared" si="50"/>
        <v>0</v>
      </c>
      <c r="D166" s="1">
        <v>0.10391677754929236</v>
      </c>
      <c r="E166" s="5">
        <f t="shared" si="51"/>
        <v>0</v>
      </c>
      <c r="F166" s="5">
        <f t="shared" si="52"/>
        <v>0</v>
      </c>
      <c r="G166" s="1">
        <v>7.4738163783718392E-2</v>
      </c>
      <c r="H166" s="5">
        <f t="shared" si="53"/>
        <v>0</v>
      </c>
      <c r="I166" s="5">
        <f t="shared" si="54"/>
        <v>0</v>
      </c>
      <c r="J166" s="1">
        <v>0.28404347200230318</v>
      </c>
      <c r="K166" s="5">
        <f t="shared" si="55"/>
        <v>0</v>
      </c>
      <c r="L166" s="5">
        <f t="shared" si="56"/>
        <v>0</v>
      </c>
      <c r="M166" s="8">
        <f t="shared" si="57"/>
        <v>0</v>
      </c>
      <c r="N166" s="8">
        <f t="shared" si="58"/>
        <v>0</v>
      </c>
      <c r="O166" s="10" t="str">
        <f t="shared" si="59"/>
        <v>Nee</v>
      </c>
      <c r="P166" s="4">
        <f t="shared" si="60"/>
        <v>0</v>
      </c>
      <c r="Q166" s="1">
        <v>1.0661029278050555E-2</v>
      </c>
      <c r="R166" s="8">
        <f t="shared" si="61"/>
        <v>0</v>
      </c>
      <c r="S166" s="1">
        <v>5.081541517091645E-2</v>
      </c>
      <c r="T166" s="8">
        <f t="shared" si="62"/>
        <v>0</v>
      </c>
      <c r="U166" s="1">
        <v>5.3245433651868873E-2</v>
      </c>
      <c r="V166" s="4">
        <f t="shared" si="63"/>
        <v>0</v>
      </c>
      <c r="W166" s="5">
        <f t="shared" si="64"/>
        <v>0</v>
      </c>
      <c r="X166" s="5">
        <f t="shared" si="65"/>
        <v>0</v>
      </c>
      <c r="Y166" s="1">
        <v>1.952280149993952E-2</v>
      </c>
      <c r="Z166" s="5">
        <f t="shared" si="70"/>
        <v>0.5</v>
      </c>
      <c r="AA166" s="5">
        <f t="shared" si="66"/>
        <v>0</v>
      </c>
      <c r="AB166" s="5">
        <f t="shared" si="71"/>
        <v>0</v>
      </c>
      <c r="AC166" s="5">
        <f t="shared" si="72"/>
        <v>0</v>
      </c>
      <c r="AD166" s="1">
        <v>0.59697834764727231</v>
      </c>
      <c r="AE166" s="5">
        <f t="shared" si="67"/>
        <v>0</v>
      </c>
      <c r="AF166" s="1">
        <v>-2.4683983911939034E-2</v>
      </c>
      <c r="AG166" s="6">
        <f t="shared" si="68"/>
        <v>1</v>
      </c>
      <c r="AH166" s="29">
        <v>3215.6940600317344</v>
      </c>
      <c r="AL166" s="5">
        <v>1</v>
      </c>
      <c r="AM166" t="s">
        <v>331</v>
      </c>
      <c r="AN166" s="1">
        <v>0.19650000000000001</v>
      </c>
      <c r="AO166" s="5">
        <f t="shared" si="73"/>
        <v>0</v>
      </c>
      <c r="AP166" s="5">
        <f t="shared" si="74"/>
        <v>0</v>
      </c>
      <c r="AQ166" s="9">
        <f t="shared" si="69"/>
        <v>7.5</v>
      </c>
      <c r="AT166" s="1"/>
    </row>
    <row r="167" spans="1:46" x14ac:dyDescent="0.35">
      <c r="A167" t="s">
        <v>158</v>
      </c>
      <c r="B167" s="1">
        <v>-0.10913029309716871</v>
      </c>
      <c r="C167" s="5">
        <f t="shared" si="50"/>
        <v>0</v>
      </c>
      <c r="D167" s="1">
        <v>0.28800774435946097</v>
      </c>
      <c r="E167" s="5">
        <f t="shared" si="51"/>
        <v>0</v>
      </c>
      <c r="F167" s="5">
        <f t="shared" si="52"/>
        <v>0</v>
      </c>
      <c r="G167" s="1">
        <v>0.28106235742902602</v>
      </c>
      <c r="H167" s="5">
        <f t="shared" si="53"/>
        <v>0</v>
      </c>
      <c r="I167" s="5">
        <f t="shared" si="54"/>
        <v>0</v>
      </c>
      <c r="J167" s="1">
        <v>0.53246869286705978</v>
      </c>
      <c r="K167" s="5">
        <f t="shared" si="55"/>
        <v>0</v>
      </c>
      <c r="L167" s="5">
        <f t="shared" si="56"/>
        <v>0</v>
      </c>
      <c r="M167" s="8">
        <f t="shared" si="57"/>
        <v>0</v>
      </c>
      <c r="N167" s="8">
        <f t="shared" si="58"/>
        <v>0</v>
      </c>
      <c r="O167" s="10" t="str">
        <f t="shared" si="59"/>
        <v>Nee</v>
      </c>
      <c r="P167" s="4">
        <f t="shared" si="60"/>
        <v>0</v>
      </c>
      <c r="Q167" s="1">
        <v>4.0612461279391283E-2</v>
      </c>
      <c r="R167" s="8">
        <f t="shared" si="61"/>
        <v>0</v>
      </c>
      <c r="S167" s="1">
        <v>1.6235262785909636E-2</v>
      </c>
      <c r="T167" s="8">
        <f t="shared" si="62"/>
        <v>0</v>
      </c>
      <c r="U167" s="1">
        <v>8.225506546284049E-2</v>
      </c>
      <c r="V167" s="4">
        <f t="shared" si="63"/>
        <v>0</v>
      </c>
      <c r="W167" s="5">
        <f t="shared" si="64"/>
        <v>0</v>
      </c>
      <c r="X167" s="5">
        <f t="shared" si="65"/>
        <v>0</v>
      </c>
      <c r="Y167" s="1">
        <v>2.8586079322176855E-2</v>
      </c>
      <c r="Z167" s="5">
        <f t="shared" si="70"/>
        <v>0</v>
      </c>
      <c r="AA167" s="5">
        <f t="shared" si="66"/>
        <v>0</v>
      </c>
      <c r="AB167" s="5">
        <f t="shared" si="71"/>
        <v>0</v>
      </c>
      <c r="AC167" s="5">
        <f t="shared" si="72"/>
        <v>0</v>
      </c>
      <c r="AD167" s="1">
        <v>0.70898269020645233</v>
      </c>
      <c r="AE167" s="5">
        <f t="shared" si="67"/>
        <v>0</v>
      </c>
      <c r="AF167" s="1">
        <v>2.1248933712883625E-2</v>
      </c>
      <c r="AG167" s="6">
        <f t="shared" si="68"/>
        <v>0</v>
      </c>
      <c r="AH167" s="29">
        <v>1712.3288292081495</v>
      </c>
      <c r="AL167" s="5">
        <v>0</v>
      </c>
      <c r="AM167" t="s">
        <v>330</v>
      </c>
      <c r="AN167" s="1">
        <v>0.246</v>
      </c>
      <c r="AO167" s="5">
        <f t="shared" si="73"/>
        <v>0</v>
      </c>
      <c r="AP167" s="5">
        <f t="shared" si="74"/>
        <v>0</v>
      </c>
      <c r="AQ167" s="9">
        <f t="shared" si="69"/>
        <v>10</v>
      </c>
      <c r="AT167" s="1"/>
    </row>
    <row r="168" spans="1:46" x14ac:dyDescent="0.35">
      <c r="A168" t="s">
        <v>159</v>
      </c>
      <c r="B168" s="1">
        <v>-6.7729819592389636E-4</v>
      </c>
      <c r="C168" s="5">
        <f t="shared" si="50"/>
        <v>0</v>
      </c>
      <c r="D168" s="1">
        <v>8.4723847053752854E-2</v>
      </c>
      <c r="E168" s="5">
        <f t="shared" si="51"/>
        <v>0</v>
      </c>
      <c r="F168" s="5">
        <f t="shared" si="52"/>
        <v>0</v>
      </c>
      <c r="G168" s="1">
        <v>5.9567021735114842E-2</v>
      </c>
      <c r="H168" s="5">
        <f t="shared" si="53"/>
        <v>0</v>
      </c>
      <c r="I168" s="5">
        <f t="shared" si="54"/>
        <v>0</v>
      </c>
      <c r="J168" s="1">
        <v>0.53355555124900678</v>
      </c>
      <c r="K168" s="5">
        <f t="shared" si="55"/>
        <v>0</v>
      </c>
      <c r="L168" s="5">
        <f t="shared" si="56"/>
        <v>0</v>
      </c>
      <c r="M168" s="8">
        <f t="shared" si="57"/>
        <v>0</v>
      </c>
      <c r="N168" s="8">
        <f t="shared" si="58"/>
        <v>0</v>
      </c>
      <c r="O168" s="10" t="str">
        <f t="shared" si="59"/>
        <v>Nee</v>
      </c>
      <c r="P168" s="4">
        <f t="shared" si="60"/>
        <v>0</v>
      </c>
      <c r="Q168" s="1">
        <v>4.5652516135803118E-3</v>
      </c>
      <c r="R168" s="8">
        <f t="shared" si="61"/>
        <v>0</v>
      </c>
      <c r="S168" s="1">
        <v>0.12235427569671814</v>
      </c>
      <c r="T168" s="8">
        <f t="shared" si="62"/>
        <v>0</v>
      </c>
      <c r="U168" s="1">
        <v>8.210085585862939E-2</v>
      </c>
      <c r="V168" s="4">
        <f t="shared" si="63"/>
        <v>0</v>
      </c>
      <c r="W168" s="5">
        <f t="shared" si="64"/>
        <v>0</v>
      </c>
      <c r="X168" s="5">
        <f t="shared" si="65"/>
        <v>0</v>
      </c>
      <c r="Y168" s="1">
        <v>3.3045994704759558E-2</v>
      </c>
      <c r="Z168" s="5">
        <f t="shared" si="70"/>
        <v>0</v>
      </c>
      <c r="AA168" s="5">
        <f t="shared" si="66"/>
        <v>0</v>
      </c>
      <c r="AB168" s="5">
        <f t="shared" si="71"/>
        <v>0</v>
      </c>
      <c r="AC168" s="5">
        <f t="shared" si="72"/>
        <v>0</v>
      </c>
      <c r="AD168" s="1">
        <v>0.6935164090881103</v>
      </c>
      <c r="AE168" s="5">
        <f t="shared" si="67"/>
        <v>0</v>
      </c>
      <c r="AF168" s="1">
        <v>1.5228409580690844E-2</v>
      </c>
      <c r="AG168" s="6">
        <f t="shared" si="68"/>
        <v>0</v>
      </c>
      <c r="AH168" s="29">
        <v>1497.1285363058857</v>
      </c>
      <c r="AJ168" s="5">
        <v>1</v>
      </c>
      <c r="AL168" s="5">
        <v>0</v>
      </c>
      <c r="AM168" t="s">
        <v>330</v>
      </c>
      <c r="AN168" s="1">
        <v>0.28449999999999998</v>
      </c>
      <c r="AO168" s="5">
        <f t="shared" si="73"/>
        <v>0.5</v>
      </c>
      <c r="AP168" s="5">
        <f t="shared" si="74"/>
        <v>0</v>
      </c>
      <c r="AQ168" s="9">
        <f t="shared" si="69"/>
        <v>8.5</v>
      </c>
      <c r="AT168" s="1"/>
    </row>
    <row r="169" spans="1:46" x14ac:dyDescent="0.35">
      <c r="A169" t="s">
        <v>160</v>
      </c>
      <c r="B169" s="1">
        <v>-3.0491967414554228E-3</v>
      </c>
      <c r="C169" s="5">
        <f t="shared" si="50"/>
        <v>0</v>
      </c>
      <c r="D169" s="1">
        <v>0.3033571504422094</v>
      </c>
      <c r="E169" s="5">
        <f t="shared" si="51"/>
        <v>0</v>
      </c>
      <c r="F169" s="5">
        <f t="shared" si="52"/>
        <v>0</v>
      </c>
      <c r="G169" s="1">
        <v>0.31178294573643411</v>
      </c>
      <c r="H169" s="5">
        <f t="shared" si="53"/>
        <v>0</v>
      </c>
      <c r="I169" s="5">
        <f t="shared" si="54"/>
        <v>0</v>
      </c>
      <c r="J169" s="1">
        <v>0.38772617517012137</v>
      </c>
      <c r="K169" s="5">
        <f t="shared" si="55"/>
        <v>0</v>
      </c>
      <c r="L169" s="5">
        <f t="shared" si="56"/>
        <v>0</v>
      </c>
      <c r="M169" s="8">
        <f t="shared" si="57"/>
        <v>0</v>
      </c>
      <c r="N169" s="8">
        <f t="shared" si="58"/>
        <v>0</v>
      </c>
      <c r="O169" s="10" t="str">
        <f t="shared" si="59"/>
        <v>Nee</v>
      </c>
      <c r="P169" s="4">
        <f t="shared" si="60"/>
        <v>0</v>
      </c>
      <c r="Q169" s="1">
        <v>4.5069823027683642E-2</v>
      </c>
      <c r="R169" s="8">
        <f t="shared" si="61"/>
        <v>0</v>
      </c>
      <c r="S169" s="1">
        <v>4.9019171084480478E-2</v>
      </c>
      <c r="T169" s="8">
        <f t="shared" si="62"/>
        <v>0</v>
      </c>
      <c r="U169" s="1">
        <v>5.6554255980824954E-2</v>
      </c>
      <c r="V169" s="4">
        <f t="shared" si="63"/>
        <v>0</v>
      </c>
      <c r="W169" s="5">
        <f t="shared" si="64"/>
        <v>0</v>
      </c>
      <c r="X169" s="5">
        <f t="shared" si="65"/>
        <v>0</v>
      </c>
      <c r="Y169" s="1">
        <v>5.1944431802666911E-2</v>
      </c>
      <c r="Z169" s="5">
        <f t="shared" si="70"/>
        <v>0</v>
      </c>
      <c r="AA169" s="5">
        <f t="shared" si="66"/>
        <v>0</v>
      </c>
      <c r="AB169" s="5">
        <f t="shared" si="71"/>
        <v>0.5</v>
      </c>
      <c r="AC169" s="5">
        <f t="shared" si="72"/>
        <v>0</v>
      </c>
      <c r="AD169" s="1">
        <v>0.69360882294937731</v>
      </c>
      <c r="AE169" s="5">
        <f t="shared" si="67"/>
        <v>0</v>
      </c>
      <c r="AF169" s="1">
        <v>-7.1282672674039356E-3</v>
      </c>
      <c r="AG169" s="6">
        <f t="shared" si="68"/>
        <v>1</v>
      </c>
      <c r="AH169" s="29">
        <v>1778.3092377791152</v>
      </c>
      <c r="AL169" s="5">
        <v>0</v>
      </c>
      <c r="AM169" t="s">
        <v>330</v>
      </c>
      <c r="AN169" s="1">
        <v>0.28349999999999997</v>
      </c>
      <c r="AO169" s="5">
        <f t="shared" si="73"/>
        <v>0.5</v>
      </c>
      <c r="AP169" s="5">
        <f t="shared" si="74"/>
        <v>0</v>
      </c>
      <c r="AQ169" s="9">
        <f t="shared" si="69"/>
        <v>8</v>
      </c>
      <c r="AT169" s="1"/>
    </row>
    <row r="170" spans="1:46" x14ac:dyDescent="0.35">
      <c r="A170" t="s">
        <v>161</v>
      </c>
      <c r="B170" s="1">
        <v>-3.122755061648756E-3</v>
      </c>
      <c r="C170" s="5">
        <f t="shared" si="50"/>
        <v>0</v>
      </c>
      <c r="D170" s="1">
        <v>0.92314797167529217</v>
      </c>
      <c r="E170" s="5">
        <f t="shared" si="51"/>
        <v>0</v>
      </c>
      <c r="F170" s="5">
        <f t="shared" si="52"/>
        <v>0</v>
      </c>
      <c r="G170" s="1">
        <v>0.93871776451787892</v>
      </c>
      <c r="H170" s="5">
        <f t="shared" si="53"/>
        <v>0.5</v>
      </c>
      <c r="I170" s="5">
        <f t="shared" si="54"/>
        <v>0</v>
      </c>
      <c r="J170" s="1">
        <v>0.21159677716169398</v>
      </c>
      <c r="K170" s="5">
        <f t="shared" si="55"/>
        <v>0</v>
      </c>
      <c r="L170" s="5">
        <f t="shared" si="56"/>
        <v>0</v>
      </c>
      <c r="M170" s="8">
        <f t="shared" si="57"/>
        <v>0</v>
      </c>
      <c r="N170" s="8">
        <f t="shared" si="58"/>
        <v>0</v>
      </c>
      <c r="O170" s="10" t="str">
        <f t="shared" si="59"/>
        <v>Nee</v>
      </c>
      <c r="P170" s="4">
        <f t="shared" si="60"/>
        <v>0</v>
      </c>
      <c r="Q170" s="1">
        <v>-2.9982721821323305E-2</v>
      </c>
      <c r="R170" s="8">
        <f t="shared" si="61"/>
        <v>1</v>
      </c>
      <c r="S170" s="1">
        <v>2.5745897765973049E-2</v>
      </c>
      <c r="T170" s="8">
        <f t="shared" si="62"/>
        <v>0</v>
      </c>
      <c r="U170" s="1">
        <v>4.1973933058687268E-2</v>
      </c>
      <c r="V170" s="4">
        <f t="shared" si="63"/>
        <v>0</v>
      </c>
      <c r="W170" s="5">
        <f t="shared" si="64"/>
        <v>0</v>
      </c>
      <c r="X170" s="5">
        <f t="shared" si="65"/>
        <v>0</v>
      </c>
      <c r="Y170" s="1">
        <v>3.5992317729331906E-3</v>
      </c>
      <c r="Z170" s="5">
        <f t="shared" si="70"/>
        <v>0.5</v>
      </c>
      <c r="AA170" s="5">
        <f t="shared" si="66"/>
        <v>0</v>
      </c>
      <c r="AB170" s="5">
        <f t="shared" si="71"/>
        <v>0</v>
      </c>
      <c r="AC170" s="5">
        <f t="shared" si="72"/>
        <v>0</v>
      </c>
      <c r="AD170" s="1">
        <v>0.6604993475934261</v>
      </c>
      <c r="AE170" s="5">
        <f t="shared" si="67"/>
        <v>0</v>
      </c>
      <c r="AF170" s="1">
        <v>8.8985141257018861E-3</v>
      </c>
      <c r="AG170" s="6">
        <f t="shared" si="68"/>
        <v>0</v>
      </c>
      <c r="AH170" s="29">
        <v>1827.3972838220129</v>
      </c>
      <c r="AL170" s="5">
        <v>0</v>
      </c>
      <c r="AM170" t="s">
        <v>330</v>
      </c>
      <c r="AN170" s="1">
        <v>0.24199999999999999</v>
      </c>
      <c r="AO170" s="5">
        <f t="shared" si="73"/>
        <v>0</v>
      </c>
      <c r="AP170" s="5">
        <f t="shared" si="74"/>
        <v>0</v>
      </c>
      <c r="AQ170" s="9">
        <f t="shared" si="69"/>
        <v>9</v>
      </c>
      <c r="AT170" s="1"/>
    </row>
    <row r="171" spans="1:46" x14ac:dyDescent="0.35">
      <c r="A171" t="s">
        <v>162</v>
      </c>
      <c r="B171" s="1">
        <v>-3.8849163898429144E-3</v>
      </c>
      <c r="C171" s="5">
        <f t="shared" si="50"/>
        <v>0</v>
      </c>
      <c r="D171" s="1">
        <v>-5.9934688362141775E-2</v>
      </c>
      <c r="E171" s="5">
        <f t="shared" si="51"/>
        <v>0</v>
      </c>
      <c r="F171" s="5">
        <f t="shared" si="52"/>
        <v>0</v>
      </c>
      <c r="G171" s="1">
        <v>-0.10270067376086181</v>
      </c>
      <c r="H171" s="5">
        <f t="shared" si="53"/>
        <v>0</v>
      </c>
      <c r="I171" s="5">
        <f t="shared" si="54"/>
        <v>0</v>
      </c>
      <c r="J171" s="1">
        <v>0.54503834082893843</v>
      </c>
      <c r="K171" s="5">
        <f t="shared" si="55"/>
        <v>0</v>
      </c>
      <c r="L171" s="5">
        <f t="shared" si="56"/>
        <v>0</v>
      </c>
      <c r="M171" s="8">
        <f t="shared" si="57"/>
        <v>0</v>
      </c>
      <c r="N171" s="8">
        <f t="shared" si="58"/>
        <v>0</v>
      </c>
      <c r="O171" s="10" t="str">
        <f t="shared" si="59"/>
        <v>Nee</v>
      </c>
      <c r="P171" s="4">
        <f t="shared" si="60"/>
        <v>0</v>
      </c>
      <c r="Q171" s="1">
        <v>6.6199166332515824E-2</v>
      </c>
      <c r="R171" s="8">
        <f t="shared" si="61"/>
        <v>0</v>
      </c>
      <c r="S171" s="1">
        <v>2.0434577231931979E-2</v>
      </c>
      <c r="T171" s="8">
        <f t="shared" si="62"/>
        <v>0</v>
      </c>
      <c r="U171" s="1">
        <v>2.3731771859692583E-2</v>
      </c>
      <c r="V171" s="4">
        <f t="shared" si="63"/>
        <v>0</v>
      </c>
      <c r="W171" s="5">
        <f t="shared" si="64"/>
        <v>0</v>
      </c>
      <c r="X171" s="5">
        <f t="shared" si="65"/>
        <v>0</v>
      </c>
      <c r="Y171" s="1">
        <v>-1.4465214045755683E-2</v>
      </c>
      <c r="Z171" s="5">
        <f t="shared" si="70"/>
        <v>0.5</v>
      </c>
      <c r="AA171" s="5">
        <f t="shared" si="66"/>
        <v>0.5</v>
      </c>
      <c r="AB171" s="5">
        <f t="shared" si="71"/>
        <v>0</v>
      </c>
      <c r="AC171" s="5">
        <f t="shared" si="72"/>
        <v>0</v>
      </c>
      <c r="AD171" s="1">
        <v>0.68791171668261919</v>
      </c>
      <c r="AE171" s="5">
        <f t="shared" si="67"/>
        <v>0</v>
      </c>
      <c r="AF171" s="1">
        <v>4.2916647898954635E-2</v>
      </c>
      <c r="AG171" s="6">
        <f t="shared" si="68"/>
        <v>0</v>
      </c>
      <c r="AH171" s="29">
        <v>1878.4316668286076</v>
      </c>
      <c r="AL171" s="5">
        <v>0</v>
      </c>
      <c r="AM171" t="s">
        <v>330</v>
      </c>
      <c r="AN171" s="1">
        <v>0.32150000000000001</v>
      </c>
      <c r="AO171" s="5">
        <f t="shared" si="73"/>
        <v>0.5</v>
      </c>
      <c r="AP171" s="5">
        <f t="shared" si="74"/>
        <v>0.5</v>
      </c>
      <c r="AQ171" s="9">
        <f t="shared" si="69"/>
        <v>8</v>
      </c>
      <c r="AT171" s="1"/>
    </row>
    <row r="172" spans="1:46" x14ac:dyDescent="0.35">
      <c r="A172" t="s">
        <v>163</v>
      </c>
      <c r="B172" s="1">
        <v>-6.8583646281626054E-2</v>
      </c>
      <c r="C172" s="5">
        <f t="shared" si="50"/>
        <v>0</v>
      </c>
      <c r="D172" s="1">
        <v>0.24689564430799593</v>
      </c>
      <c r="E172" s="5">
        <f t="shared" si="51"/>
        <v>0</v>
      </c>
      <c r="F172" s="5">
        <f t="shared" si="52"/>
        <v>0</v>
      </c>
      <c r="G172" s="1">
        <v>0.24110907047504179</v>
      </c>
      <c r="H172" s="5">
        <f t="shared" si="53"/>
        <v>0</v>
      </c>
      <c r="I172" s="5">
        <f t="shared" si="54"/>
        <v>0</v>
      </c>
      <c r="J172" s="1">
        <v>0.37237676248770357</v>
      </c>
      <c r="K172" s="5">
        <f t="shared" si="55"/>
        <v>0</v>
      </c>
      <c r="L172" s="5">
        <f t="shared" si="56"/>
        <v>0</v>
      </c>
      <c r="M172" s="8">
        <f t="shared" si="57"/>
        <v>0</v>
      </c>
      <c r="N172" s="8">
        <f t="shared" si="58"/>
        <v>0</v>
      </c>
      <c r="O172" s="10" t="str">
        <f t="shared" si="59"/>
        <v>Nee</v>
      </c>
      <c r="P172" s="4">
        <f t="shared" si="60"/>
        <v>0</v>
      </c>
      <c r="Q172" s="1">
        <v>3.7692957530143616E-2</v>
      </c>
      <c r="R172" s="8">
        <f t="shared" si="61"/>
        <v>0</v>
      </c>
      <c r="S172" s="1">
        <v>5.208880917777297E-2</v>
      </c>
      <c r="T172" s="8">
        <f t="shared" si="62"/>
        <v>0</v>
      </c>
      <c r="U172" s="1">
        <v>6.9049642279542772E-2</v>
      </c>
      <c r="V172" s="4">
        <f t="shared" si="63"/>
        <v>0</v>
      </c>
      <c r="W172" s="5">
        <f t="shared" si="64"/>
        <v>0</v>
      </c>
      <c r="X172" s="5">
        <f t="shared" si="65"/>
        <v>0</v>
      </c>
      <c r="Y172" s="1">
        <v>2.7092870261231874E-2</v>
      </c>
      <c r="Z172" s="5">
        <f t="shared" si="70"/>
        <v>0</v>
      </c>
      <c r="AA172" s="5">
        <f t="shared" si="66"/>
        <v>0</v>
      </c>
      <c r="AB172" s="5">
        <f t="shared" si="71"/>
        <v>0</v>
      </c>
      <c r="AC172" s="5">
        <f t="shared" si="72"/>
        <v>0</v>
      </c>
      <c r="AD172" s="1">
        <v>0.64641868369836353</v>
      </c>
      <c r="AE172" s="5">
        <f t="shared" si="67"/>
        <v>0</v>
      </c>
      <c r="AF172" s="1">
        <v>1.8619109947643978E-3</v>
      </c>
      <c r="AG172" s="6">
        <f t="shared" si="68"/>
        <v>0</v>
      </c>
      <c r="AH172" s="29">
        <v>1721.8586589669414</v>
      </c>
      <c r="AL172" s="5">
        <v>0</v>
      </c>
      <c r="AM172" t="s">
        <v>330</v>
      </c>
      <c r="AN172" s="1">
        <v>0.218</v>
      </c>
      <c r="AO172" s="5">
        <f t="shared" si="73"/>
        <v>0</v>
      </c>
      <c r="AP172" s="5">
        <f t="shared" si="74"/>
        <v>0</v>
      </c>
      <c r="AQ172" s="9">
        <f t="shared" si="69"/>
        <v>10</v>
      </c>
      <c r="AT172" s="1"/>
    </row>
    <row r="173" spans="1:46" x14ac:dyDescent="0.35">
      <c r="A173" t="s">
        <v>164</v>
      </c>
      <c r="B173" s="1">
        <v>-6.567841316733488E-3</v>
      </c>
      <c r="C173" s="5">
        <f t="shared" si="50"/>
        <v>0</v>
      </c>
      <c r="D173" s="1">
        <v>5.7897235703734964E-2</v>
      </c>
      <c r="E173" s="5">
        <f t="shared" si="51"/>
        <v>0</v>
      </c>
      <c r="F173" s="5">
        <f t="shared" si="52"/>
        <v>0</v>
      </c>
      <c r="G173" s="1">
        <v>6.2100654146444396E-2</v>
      </c>
      <c r="H173" s="5">
        <f t="shared" si="53"/>
        <v>0</v>
      </c>
      <c r="I173" s="5">
        <f t="shared" si="54"/>
        <v>0</v>
      </c>
      <c r="J173" s="1">
        <v>0.45798044021646805</v>
      </c>
      <c r="K173" s="5">
        <f t="shared" si="55"/>
        <v>0</v>
      </c>
      <c r="L173" s="5">
        <f t="shared" si="56"/>
        <v>0</v>
      </c>
      <c r="M173" s="8">
        <f t="shared" si="57"/>
        <v>0</v>
      </c>
      <c r="N173" s="8">
        <f t="shared" si="58"/>
        <v>0</v>
      </c>
      <c r="O173" s="10" t="str">
        <f t="shared" si="59"/>
        <v>Nee</v>
      </c>
      <c r="P173" s="4">
        <f t="shared" si="60"/>
        <v>0</v>
      </c>
      <c r="Q173" s="1">
        <v>-3.2366626671739195E-2</v>
      </c>
      <c r="R173" s="8">
        <f t="shared" si="61"/>
        <v>1</v>
      </c>
      <c r="S173" s="1">
        <v>5.5867069841176641E-2</v>
      </c>
      <c r="T173" s="8">
        <f t="shared" si="62"/>
        <v>0</v>
      </c>
      <c r="U173" s="1">
        <v>8.1161637476260817E-2</v>
      </c>
      <c r="V173" s="4">
        <f t="shared" si="63"/>
        <v>0</v>
      </c>
      <c r="W173" s="5">
        <f t="shared" si="64"/>
        <v>0</v>
      </c>
      <c r="X173" s="5">
        <f t="shared" si="65"/>
        <v>0</v>
      </c>
      <c r="Y173" s="1">
        <v>5.3512080607723146E-2</v>
      </c>
      <c r="Z173" s="5">
        <f t="shared" si="70"/>
        <v>0</v>
      </c>
      <c r="AA173" s="5">
        <f t="shared" si="66"/>
        <v>0</v>
      </c>
      <c r="AB173" s="5">
        <f t="shared" si="71"/>
        <v>0.5</v>
      </c>
      <c r="AC173" s="5">
        <f t="shared" si="72"/>
        <v>0</v>
      </c>
      <c r="AD173" s="1">
        <v>0.71320426250263769</v>
      </c>
      <c r="AE173" s="5">
        <f t="shared" si="67"/>
        <v>0</v>
      </c>
      <c r="AF173" s="1">
        <v>1.3889843585144545E-2</v>
      </c>
      <c r="AG173" s="6">
        <f t="shared" si="68"/>
        <v>0</v>
      </c>
      <c r="AH173" s="29">
        <v>1399.9487781705438</v>
      </c>
      <c r="AJ173" s="5">
        <v>1</v>
      </c>
      <c r="AL173" s="5">
        <v>0</v>
      </c>
      <c r="AM173" t="s">
        <v>330</v>
      </c>
      <c r="AN173" s="1">
        <v>0.25800000000000001</v>
      </c>
      <c r="AO173" s="5">
        <f t="shared" si="73"/>
        <v>0.5</v>
      </c>
      <c r="AP173" s="5">
        <f t="shared" si="74"/>
        <v>0</v>
      </c>
      <c r="AQ173" s="9">
        <f t="shared" si="69"/>
        <v>8</v>
      </c>
      <c r="AT173" s="1"/>
    </row>
    <row r="174" spans="1:46" x14ac:dyDescent="0.35">
      <c r="A174" t="s">
        <v>165</v>
      </c>
      <c r="B174" s="1">
        <v>-7.1436453419404675E-2</v>
      </c>
      <c r="C174" s="5">
        <f t="shared" si="50"/>
        <v>0</v>
      </c>
      <c r="D174" s="1">
        <v>0.31741565284559575</v>
      </c>
      <c r="E174" s="5">
        <f t="shared" si="51"/>
        <v>0</v>
      </c>
      <c r="F174" s="5">
        <f t="shared" si="52"/>
        <v>0</v>
      </c>
      <c r="G174" s="1">
        <v>0.33438081050511737</v>
      </c>
      <c r="H174" s="5">
        <f t="shared" si="53"/>
        <v>0</v>
      </c>
      <c r="I174" s="5">
        <f t="shared" si="54"/>
        <v>0</v>
      </c>
      <c r="J174" s="1">
        <v>0.40680236931177133</v>
      </c>
      <c r="K174" s="5">
        <f t="shared" si="55"/>
        <v>0</v>
      </c>
      <c r="L174" s="5">
        <f t="shared" si="56"/>
        <v>0</v>
      </c>
      <c r="M174" s="8">
        <f t="shared" si="57"/>
        <v>0</v>
      </c>
      <c r="N174" s="8">
        <f t="shared" si="58"/>
        <v>0</v>
      </c>
      <c r="O174" s="10" t="str">
        <f t="shared" si="59"/>
        <v>Nee</v>
      </c>
      <c r="P174" s="4">
        <f t="shared" si="60"/>
        <v>0</v>
      </c>
      <c r="Q174" s="1">
        <v>2.0799244808055381E-2</v>
      </c>
      <c r="R174" s="8">
        <f t="shared" si="61"/>
        <v>0</v>
      </c>
      <c r="S174" s="1">
        <v>1.2966886998323792E-2</v>
      </c>
      <c r="T174" s="8">
        <f t="shared" si="62"/>
        <v>0</v>
      </c>
      <c r="U174" s="1">
        <v>7.4677922149576539E-2</v>
      </c>
      <c r="V174" s="4">
        <f t="shared" si="63"/>
        <v>0</v>
      </c>
      <c r="W174" s="5">
        <f t="shared" si="64"/>
        <v>0</v>
      </c>
      <c r="X174" s="5">
        <f t="shared" si="65"/>
        <v>0</v>
      </c>
      <c r="Y174" s="1">
        <v>6.2560346492317023E-2</v>
      </c>
      <c r="Z174" s="5">
        <f t="shared" si="70"/>
        <v>0</v>
      </c>
      <c r="AA174" s="5">
        <f t="shared" si="66"/>
        <v>0</v>
      </c>
      <c r="AB174" s="5">
        <f t="shared" si="71"/>
        <v>0.5</v>
      </c>
      <c r="AC174" s="5">
        <f t="shared" si="72"/>
        <v>0</v>
      </c>
      <c r="AD174" s="1">
        <v>0.72702695246765425</v>
      </c>
      <c r="AE174" s="5">
        <f t="shared" si="67"/>
        <v>0.5</v>
      </c>
      <c r="AF174" s="1">
        <v>2.0236351347623382E-3</v>
      </c>
      <c r="AG174" s="6">
        <f t="shared" si="68"/>
        <v>0</v>
      </c>
      <c r="AH174" s="29">
        <v>1795.6645014250691</v>
      </c>
      <c r="AL174" s="5">
        <v>0</v>
      </c>
      <c r="AM174" t="s">
        <v>329</v>
      </c>
      <c r="AN174" s="1">
        <v>0.26450000000000001</v>
      </c>
      <c r="AO174" s="5">
        <f t="shared" si="73"/>
        <v>0.5</v>
      </c>
      <c r="AP174" s="5">
        <f t="shared" si="74"/>
        <v>0</v>
      </c>
      <c r="AQ174" s="9">
        <f t="shared" si="69"/>
        <v>8.5</v>
      </c>
      <c r="AT174" s="1"/>
    </row>
    <row r="175" spans="1:46" x14ac:dyDescent="0.35">
      <c r="A175" t="s">
        <v>166</v>
      </c>
      <c r="B175" s="1">
        <v>2.5069714411308158E-2</v>
      </c>
      <c r="C175" s="5">
        <f t="shared" si="50"/>
        <v>0</v>
      </c>
      <c r="D175" s="1">
        <v>0.52693105485116143</v>
      </c>
      <c r="E175" s="5">
        <f t="shared" si="51"/>
        <v>0</v>
      </c>
      <c r="F175" s="5">
        <f t="shared" si="52"/>
        <v>0</v>
      </c>
      <c r="G175" s="1">
        <v>0.45482148989656168</v>
      </c>
      <c r="H175" s="5">
        <f t="shared" si="53"/>
        <v>0</v>
      </c>
      <c r="I175" s="5">
        <f t="shared" si="54"/>
        <v>0</v>
      </c>
      <c r="J175" s="1">
        <v>0.31531375093677455</v>
      </c>
      <c r="K175" s="5">
        <f t="shared" si="55"/>
        <v>0</v>
      </c>
      <c r="L175" s="5">
        <f t="shared" si="56"/>
        <v>0</v>
      </c>
      <c r="M175" s="8">
        <f t="shared" si="57"/>
        <v>0</v>
      </c>
      <c r="N175" s="8">
        <f t="shared" si="58"/>
        <v>0</v>
      </c>
      <c r="O175" s="10" t="str">
        <f t="shared" si="59"/>
        <v>Nee</v>
      </c>
      <c r="P175" s="4">
        <f t="shared" si="60"/>
        <v>0</v>
      </c>
      <c r="Q175" s="1">
        <v>3.2496122087648655E-2</v>
      </c>
      <c r="R175" s="8">
        <f t="shared" si="61"/>
        <v>0</v>
      </c>
      <c r="S175" s="1">
        <v>6.1115920358857323E-2</v>
      </c>
      <c r="T175" s="8">
        <f t="shared" si="62"/>
        <v>0</v>
      </c>
      <c r="U175" s="1">
        <v>7.0140253032405175E-2</v>
      </c>
      <c r="V175" s="4">
        <f t="shared" si="63"/>
        <v>0</v>
      </c>
      <c r="W175" s="5">
        <f t="shared" si="64"/>
        <v>0</v>
      </c>
      <c r="X175" s="5">
        <f t="shared" si="65"/>
        <v>0</v>
      </c>
      <c r="Y175" s="1">
        <v>4.5073972828550628E-2</v>
      </c>
      <c r="Z175" s="5">
        <f t="shared" si="70"/>
        <v>0</v>
      </c>
      <c r="AA175" s="5">
        <f t="shared" si="66"/>
        <v>0</v>
      </c>
      <c r="AB175" s="5">
        <f t="shared" si="71"/>
        <v>0</v>
      </c>
      <c r="AC175" s="5">
        <f t="shared" si="72"/>
        <v>0</v>
      </c>
      <c r="AD175" s="1">
        <v>0.69821558580710741</v>
      </c>
      <c r="AE175" s="5">
        <f t="shared" si="67"/>
        <v>0</v>
      </c>
      <c r="AF175" s="1">
        <v>1.3397196999876369E-2</v>
      </c>
      <c r="AG175" s="6">
        <f t="shared" si="68"/>
        <v>0</v>
      </c>
      <c r="AH175" s="29">
        <v>1502.9247143032433</v>
      </c>
      <c r="AJ175" s="5">
        <v>1</v>
      </c>
      <c r="AL175" s="5">
        <v>0</v>
      </c>
      <c r="AM175" t="s">
        <v>330</v>
      </c>
      <c r="AN175" s="1">
        <v>0.27050000000000002</v>
      </c>
      <c r="AO175" s="5">
        <f t="shared" si="73"/>
        <v>0.5</v>
      </c>
      <c r="AP175" s="5">
        <f t="shared" si="74"/>
        <v>0</v>
      </c>
      <c r="AQ175" s="9">
        <f t="shared" si="69"/>
        <v>8.5</v>
      </c>
      <c r="AT175" s="1"/>
    </row>
    <row r="176" spans="1:46" x14ac:dyDescent="0.35">
      <c r="A176" t="s">
        <v>167</v>
      </c>
      <c r="B176" s="1">
        <v>-5.6587745259234897E-3</v>
      </c>
      <c r="C176" s="5">
        <f t="shared" si="50"/>
        <v>0</v>
      </c>
      <c r="D176" s="1">
        <v>0.36953304833936207</v>
      </c>
      <c r="E176" s="5">
        <f t="shared" si="51"/>
        <v>0</v>
      </c>
      <c r="F176" s="5">
        <f t="shared" si="52"/>
        <v>0</v>
      </c>
      <c r="G176" s="1">
        <v>0.37849391647484382</v>
      </c>
      <c r="H176" s="5">
        <f t="shared" si="53"/>
        <v>0</v>
      </c>
      <c r="I176" s="5">
        <f t="shared" si="54"/>
        <v>0</v>
      </c>
      <c r="J176" s="1">
        <v>0.45862129367177301</v>
      </c>
      <c r="K176" s="5">
        <f t="shared" si="55"/>
        <v>0</v>
      </c>
      <c r="L176" s="5">
        <f t="shared" si="56"/>
        <v>0</v>
      </c>
      <c r="M176" s="8">
        <f t="shared" si="57"/>
        <v>0</v>
      </c>
      <c r="N176" s="8">
        <f t="shared" si="58"/>
        <v>0</v>
      </c>
      <c r="O176" s="10" t="str">
        <f t="shared" si="59"/>
        <v>Nee</v>
      </c>
      <c r="P176" s="4">
        <f t="shared" si="60"/>
        <v>0</v>
      </c>
      <c r="Q176" s="1">
        <v>2.1931632669887702E-3</v>
      </c>
      <c r="R176" s="8">
        <f t="shared" si="61"/>
        <v>0</v>
      </c>
      <c r="S176" s="1">
        <v>1.1929845836680865E-2</v>
      </c>
      <c r="T176" s="8">
        <f t="shared" si="62"/>
        <v>0</v>
      </c>
      <c r="U176" s="1">
        <v>2.6731886440863752E-2</v>
      </c>
      <c r="V176" s="4">
        <f t="shared" si="63"/>
        <v>0</v>
      </c>
      <c r="W176" s="5">
        <f t="shared" si="64"/>
        <v>0</v>
      </c>
      <c r="X176" s="5">
        <f t="shared" si="65"/>
        <v>0</v>
      </c>
      <c r="Y176" s="1">
        <v>4.6167653184259562E-2</v>
      </c>
      <c r="Z176" s="5">
        <f t="shared" si="70"/>
        <v>0</v>
      </c>
      <c r="AA176" s="5">
        <f t="shared" si="66"/>
        <v>0</v>
      </c>
      <c r="AB176" s="5">
        <f t="shared" si="71"/>
        <v>0</v>
      </c>
      <c r="AC176" s="5">
        <f t="shared" si="72"/>
        <v>0</v>
      </c>
      <c r="AD176" s="1">
        <v>0.68876740107420809</v>
      </c>
      <c r="AE176" s="5">
        <f t="shared" si="67"/>
        <v>0</v>
      </c>
      <c r="AF176" s="1">
        <v>1.7779859284226679E-2</v>
      </c>
      <c r="AG176" s="6">
        <f t="shared" si="68"/>
        <v>0</v>
      </c>
      <c r="AH176" s="29">
        <v>1849.2408929218964</v>
      </c>
      <c r="AL176" s="5">
        <v>0</v>
      </c>
      <c r="AM176" t="s">
        <v>329</v>
      </c>
      <c r="AN176" s="1">
        <v>0.312</v>
      </c>
      <c r="AO176" s="5">
        <f t="shared" si="73"/>
        <v>0.5</v>
      </c>
      <c r="AP176" s="5">
        <f t="shared" si="74"/>
        <v>0.5</v>
      </c>
      <c r="AQ176" s="9">
        <f t="shared" si="69"/>
        <v>9</v>
      </c>
      <c r="AT176" s="1"/>
    </row>
    <row r="177" spans="1:46" x14ac:dyDescent="0.35">
      <c r="A177" t="s">
        <v>427</v>
      </c>
      <c r="B177" s="1">
        <v>1.837874280019346E-2</v>
      </c>
      <c r="C177" s="5">
        <f t="shared" si="50"/>
        <v>0</v>
      </c>
      <c r="D177" s="1">
        <v>0.33517511590528254</v>
      </c>
      <c r="E177" s="5">
        <f t="shared" si="51"/>
        <v>0</v>
      </c>
      <c r="F177" s="5">
        <f t="shared" si="52"/>
        <v>0</v>
      </c>
      <c r="G177" s="1">
        <v>0.17764251830790501</v>
      </c>
      <c r="H177" s="5">
        <f t="shared" si="53"/>
        <v>0</v>
      </c>
      <c r="I177" s="5">
        <f t="shared" si="54"/>
        <v>0</v>
      </c>
      <c r="J177" s="1">
        <v>0.43364088266045453</v>
      </c>
      <c r="K177" s="5">
        <f t="shared" si="55"/>
        <v>0</v>
      </c>
      <c r="L177" s="5">
        <f t="shared" si="56"/>
        <v>0</v>
      </c>
      <c r="M177" s="8">
        <f t="shared" si="57"/>
        <v>0</v>
      </c>
      <c r="N177" s="8">
        <f t="shared" si="58"/>
        <v>0</v>
      </c>
      <c r="O177" s="10" t="str">
        <f t="shared" si="59"/>
        <v>Nee</v>
      </c>
      <c r="P177" s="4">
        <f t="shared" si="60"/>
        <v>0</v>
      </c>
      <c r="Q177" s="1">
        <v>3.1048499466669228E-2</v>
      </c>
      <c r="R177" s="8">
        <f t="shared" si="61"/>
        <v>0</v>
      </c>
      <c r="S177" s="1">
        <v>3.1557431851611299E-2</v>
      </c>
      <c r="T177" s="8">
        <f t="shared" si="62"/>
        <v>0</v>
      </c>
      <c r="U177" s="1">
        <v>6.023654936905512E-2</v>
      </c>
      <c r="V177" s="4">
        <f t="shared" si="63"/>
        <v>0</v>
      </c>
      <c r="W177" s="5">
        <f t="shared" si="64"/>
        <v>0</v>
      </c>
      <c r="X177" s="5">
        <f t="shared" si="65"/>
        <v>0</v>
      </c>
      <c r="Y177" s="1">
        <v>2.6823096051159543E-2</v>
      </c>
      <c r="Z177" s="5">
        <f t="shared" si="70"/>
        <v>0</v>
      </c>
      <c r="AA177" s="5">
        <f t="shared" si="66"/>
        <v>0</v>
      </c>
      <c r="AB177" s="5">
        <f t="shared" si="71"/>
        <v>0</v>
      </c>
      <c r="AC177" s="5">
        <f t="shared" si="72"/>
        <v>0</v>
      </c>
      <c r="AD177" s="1">
        <v>0.67039420009477613</v>
      </c>
      <c r="AE177" s="5">
        <f t="shared" si="67"/>
        <v>0</v>
      </c>
      <c r="AF177" s="1">
        <v>1.4965688860879463E-2</v>
      </c>
      <c r="AG177" s="6">
        <f t="shared" si="68"/>
        <v>0</v>
      </c>
      <c r="AH177" s="29">
        <v>2185.8504506983745</v>
      </c>
      <c r="AL177" s="5">
        <v>0</v>
      </c>
      <c r="AM177" t="s">
        <v>329</v>
      </c>
      <c r="AN177" s="1">
        <v>0.23449999999999999</v>
      </c>
      <c r="AO177" s="5">
        <f t="shared" si="73"/>
        <v>0</v>
      </c>
      <c r="AP177" s="5">
        <f t="shared" si="74"/>
        <v>0</v>
      </c>
      <c r="AQ177" s="9">
        <f t="shared" si="69"/>
        <v>10</v>
      </c>
      <c r="AT177" s="1"/>
    </row>
    <row r="178" spans="1:46" x14ac:dyDescent="0.35">
      <c r="A178" t="s">
        <v>168</v>
      </c>
      <c r="B178" s="1">
        <v>-5.2412388686268456E-2</v>
      </c>
      <c r="C178" s="5">
        <f t="shared" si="50"/>
        <v>0</v>
      </c>
      <c r="D178" s="1">
        <v>0.36680326158622589</v>
      </c>
      <c r="E178" s="5">
        <f t="shared" si="51"/>
        <v>0</v>
      </c>
      <c r="F178" s="5">
        <f t="shared" si="52"/>
        <v>0</v>
      </c>
      <c r="G178" s="1">
        <v>0.36521136046870695</v>
      </c>
      <c r="H178" s="5">
        <f t="shared" si="53"/>
        <v>0</v>
      </c>
      <c r="I178" s="5">
        <f t="shared" si="54"/>
        <v>0</v>
      </c>
      <c r="J178" s="1">
        <v>0.40186981637965402</v>
      </c>
      <c r="K178" s="5">
        <f t="shared" si="55"/>
        <v>0</v>
      </c>
      <c r="L178" s="5">
        <f t="shared" si="56"/>
        <v>0</v>
      </c>
      <c r="M178" s="8">
        <f t="shared" si="57"/>
        <v>0</v>
      </c>
      <c r="N178" s="8">
        <f t="shared" si="58"/>
        <v>0</v>
      </c>
      <c r="O178" s="10" t="str">
        <f t="shared" si="59"/>
        <v>Nee</v>
      </c>
      <c r="P178" s="4">
        <f t="shared" si="60"/>
        <v>0</v>
      </c>
      <c r="Q178" s="1">
        <v>4.4679800744962528E-2</v>
      </c>
      <c r="R178" s="8">
        <f t="shared" si="61"/>
        <v>0</v>
      </c>
      <c r="S178" s="1">
        <v>4.3341965380945889E-2</v>
      </c>
      <c r="T178" s="8">
        <f t="shared" si="62"/>
        <v>0</v>
      </c>
      <c r="U178" s="1">
        <v>4.0661330840684698E-2</v>
      </c>
      <c r="V178" s="4">
        <f t="shared" si="63"/>
        <v>0</v>
      </c>
      <c r="W178" s="5">
        <f t="shared" si="64"/>
        <v>0</v>
      </c>
      <c r="X178" s="5">
        <f t="shared" si="65"/>
        <v>0</v>
      </c>
      <c r="Y178" s="1">
        <v>2.7038700039225833E-2</v>
      </c>
      <c r="Z178" s="5">
        <f t="shared" si="70"/>
        <v>0</v>
      </c>
      <c r="AA178" s="5">
        <f t="shared" si="66"/>
        <v>0</v>
      </c>
      <c r="AB178" s="5">
        <f t="shared" si="71"/>
        <v>0</v>
      </c>
      <c r="AC178" s="5">
        <f t="shared" si="72"/>
        <v>0</v>
      </c>
      <c r="AD178" s="1">
        <v>0.74816181073118626</v>
      </c>
      <c r="AE178" s="5">
        <f t="shared" si="67"/>
        <v>0.5</v>
      </c>
      <c r="AF178" s="1">
        <v>1.8973117785993875E-3</v>
      </c>
      <c r="AG178" s="6">
        <f t="shared" si="68"/>
        <v>0</v>
      </c>
      <c r="AH178" s="29">
        <v>1972.0067630562282</v>
      </c>
      <c r="AL178" s="5">
        <v>0</v>
      </c>
      <c r="AM178" t="s">
        <v>329</v>
      </c>
      <c r="AN178" s="1">
        <v>0.27</v>
      </c>
      <c r="AO178" s="5">
        <f t="shared" si="73"/>
        <v>0.5</v>
      </c>
      <c r="AP178" s="5">
        <f t="shared" si="74"/>
        <v>0</v>
      </c>
      <c r="AQ178" s="9">
        <f t="shared" si="69"/>
        <v>9</v>
      </c>
      <c r="AT178" s="1"/>
    </row>
    <row r="179" spans="1:46" x14ac:dyDescent="0.35">
      <c r="A179" t="s">
        <v>169</v>
      </c>
      <c r="B179" s="1">
        <v>-9.2879632922481768E-3</v>
      </c>
      <c r="C179" s="5">
        <f t="shared" si="50"/>
        <v>0</v>
      </c>
      <c r="D179" s="1">
        <v>0.4205448915334507</v>
      </c>
      <c r="E179" s="5">
        <f t="shared" si="51"/>
        <v>0</v>
      </c>
      <c r="F179" s="5">
        <f t="shared" si="52"/>
        <v>0</v>
      </c>
      <c r="G179" s="1">
        <v>0.42656114633659759</v>
      </c>
      <c r="H179" s="5">
        <f t="shared" si="53"/>
        <v>0</v>
      </c>
      <c r="I179" s="5">
        <f t="shared" si="54"/>
        <v>0</v>
      </c>
      <c r="J179" s="1">
        <v>0.28253982396629523</v>
      </c>
      <c r="K179" s="5">
        <f t="shared" si="55"/>
        <v>0</v>
      </c>
      <c r="L179" s="5">
        <f t="shared" si="56"/>
        <v>0</v>
      </c>
      <c r="M179" s="8">
        <f t="shared" si="57"/>
        <v>0</v>
      </c>
      <c r="N179" s="8">
        <f t="shared" si="58"/>
        <v>0</v>
      </c>
      <c r="O179" s="10" t="str">
        <f t="shared" si="59"/>
        <v>Nee</v>
      </c>
      <c r="P179" s="4">
        <f t="shared" si="60"/>
        <v>0</v>
      </c>
      <c r="Q179" s="1">
        <v>-6.8284713313505651E-3</v>
      </c>
      <c r="R179" s="8">
        <f t="shared" si="61"/>
        <v>1</v>
      </c>
      <c r="S179" s="1">
        <v>4.7074054026907432E-2</v>
      </c>
      <c r="T179" s="8">
        <f t="shared" si="62"/>
        <v>0</v>
      </c>
      <c r="U179" s="1">
        <v>2.6450051609433683E-2</v>
      </c>
      <c r="V179" s="4">
        <f t="shared" si="63"/>
        <v>0</v>
      </c>
      <c r="W179" s="5">
        <f t="shared" si="64"/>
        <v>0</v>
      </c>
      <c r="X179" s="5">
        <f t="shared" si="65"/>
        <v>0</v>
      </c>
      <c r="Y179" s="1">
        <v>1.9279809869111538E-2</v>
      </c>
      <c r="Z179" s="5">
        <f t="shared" si="70"/>
        <v>0.5</v>
      </c>
      <c r="AA179" s="5">
        <f t="shared" si="66"/>
        <v>0</v>
      </c>
      <c r="AB179" s="5">
        <f t="shared" si="71"/>
        <v>0</v>
      </c>
      <c r="AC179" s="5">
        <f t="shared" si="72"/>
        <v>0</v>
      </c>
      <c r="AD179" s="1">
        <v>0.68279887933801142</v>
      </c>
      <c r="AE179" s="5">
        <f t="shared" si="67"/>
        <v>0</v>
      </c>
      <c r="AF179" s="1">
        <v>-7.9766465144116092E-3</v>
      </c>
      <c r="AG179" s="6">
        <f t="shared" si="68"/>
        <v>1</v>
      </c>
      <c r="AH179" s="29">
        <v>2732.8975268970466</v>
      </c>
      <c r="AL179" s="5">
        <v>0</v>
      </c>
      <c r="AM179" t="s">
        <v>331</v>
      </c>
      <c r="AN179" s="1">
        <v>0.2465</v>
      </c>
      <c r="AO179" s="5">
        <f t="shared" si="73"/>
        <v>0</v>
      </c>
      <c r="AP179" s="5">
        <f t="shared" si="74"/>
        <v>0</v>
      </c>
      <c r="AQ179" s="9">
        <f t="shared" si="69"/>
        <v>8.5</v>
      </c>
      <c r="AT179" s="1"/>
    </row>
    <row r="180" spans="1:46" x14ac:dyDescent="0.35">
      <c r="A180" t="s">
        <v>170</v>
      </c>
      <c r="B180" s="1">
        <v>-3.1314458430056432E-3</v>
      </c>
      <c r="C180" s="5">
        <f t="shared" si="50"/>
        <v>0</v>
      </c>
      <c r="D180" s="1">
        <v>-7.9634029285826122E-2</v>
      </c>
      <c r="E180" s="5">
        <f t="shared" si="51"/>
        <v>0</v>
      </c>
      <c r="F180" s="5">
        <f t="shared" si="52"/>
        <v>0</v>
      </c>
      <c r="G180" s="1">
        <v>-8.9158526042056679E-2</v>
      </c>
      <c r="H180" s="5">
        <f t="shared" si="53"/>
        <v>0</v>
      </c>
      <c r="I180" s="5">
        <f t="shared" si="54"/>
        <v>0</v>
      </c>
      <c r="J180" s="1">
        <v>0.4901023837920726</v>
      </c>
      <c r="K180" s="5">
        <f t="shared" si="55"/>
        <v>0</v>
      </c>
      <c r="L180" s="5">
        <f t="shared" si="56"/>
        <v>0</v>
      </c>
      <c r="M180" s="8">
        <f t="shared" si="57"/>
        <v>0</v>
      </c>
      <c r="N180" s="8">
        <f t="shared" si="58"/>
        <v>0</v>
      </c>
      <c r="O180" s="10" t="str">
        <f t="shared" si="59"/>
        <v>Nee</v>
      </c>
      <c r="P180" s="4">
        <f t="shared" si="60"/>
        <v>0</v>
      </c>
      <c r="Q180" s="1">
        <v>-4.5821011125193635E-2</v>
      </c>
      <c r="R180" s="8">
        <f t="shared" si="61"/>
        <v>1</v>
      </c>
      <c r="S180" s="1">
        <v>-2.006453748138342E-2</v>
      </c>
      <c r="T180" s="8">
        <f t="shared" si="62"/>
        <v>1</v>
      </c>
      <c r="U180" s="1">
        <v>0.15976500541195532</v>
      </c>
      <c r="V180" s="4">
        <f t="shared" si="63"/>
        <v>0</v>
      </c>
      <c r="W180" s="5">
        <f t="shared" si="64"/>
        <v>0.5</v>
      </c>
      <c r="X180" s="5">
        <f t="shared" si="65"/>
        <v>0</v>
      </c>
      <c r="Y180" s="1">
        <v>4.7992811289543011E-4</v>
      </c>
      <c r="Z180" s="5">
        <f t="shared" si="70"/>
        <v>0.5</v>
      </c>
      <c r="AA180" s="5">
        <f t="shared" si="66"/>
        <v>0</v>
      </c>
      <c r="AB180" s="5">
        <f t="shared" si="71"/>
        <v>0</v>
      </c>
      <c r="AC180" s="5">
        <f t="shared" si="72"/>
        <v>0</v>
      </c>
      <c r="AD180" s="1">
        <v>0.63074807518193021</v>
      </c>
      <c r="AE180" s="5">
        <f t="shared" si="67"/>
        <v>0</v>
      </c>
      <c r="AF180" s="1">
        <v>1.9209262272204333E-2</v>
      </c>
      <c r="AG180" s="6">
        <f t="shared" si="68"/>
        <v>0</v>
      </c>
      <c r="AH180" s="29">
        <v>1628.271700671422</v>
      </c>
      <c r="AJ180" s="5">
        <v>1</v>
      </c>
      <c r="AL180" s="5">
        <v>0</v>
      </c>
      <c r="AM180" t="s">
        <v>329</v>
      </c>
      <c r="AN180" s="1">
        <v>0.1245</v>
      </c>
      <c r="AO180" s="5">
        <f t="shared" si="73"/>
        <v>0</v>
      </c>
      <c r="AP180" s="5">
        <f t="shared" si="74"/>
        <v>0</v>
      </c>
      <c r="AQ180" s="9">
        <f t="shared" si="69"/>
        <v>8</v>
      </c>
      <c r="AT180" s="1"/>
    </row>
    <row r="181" spans="1:46" x14ac:dyDescent="0.35">
      <c r="A181" t="s">
        <v>171</v>
      </c>
      <c r="B181" s="1">
        <v>-8.4425827257431293E-2</v>
      </c>
      <c r="C181" s="5">
        <f t="shared" si="50"/>
        <v>0</v>
      </c>
      <c r="D181" s="1">
        <v>-4.9337492989343805E-2</v>
      </c>
      <c r="E181" s="5">
        <f t="shared" si="51"/>
        <v>0</v>
      </c>
      <c r="F181" s="5">
        <f t="shared" si="52"/>
        <v>0</v>
      </c>
      <c r="G181" s="1">
        <v>8.7229388670779562E-2</v>
      </c>
      <c r="H181" s="5">
        <f t="shared" si="53"/>
        <v>0</v>
      </c>
      <c r="I181" s="5">
        <f t="shared" si="54"/>
        <v>0</v>
      </c>
      <c r="J181" s="1">
        <v>0.3028435156928922</v>
      </c>
      <c r="K181" s="5">
        <f t="shared" si="55"/>
        <v>0</v>
      </c>
      <c r="L181" s="5">
        <f t="shared" si="56"/>
        <v>0</v>
      </c>
      <c r="M181" s="8">
        <f t="shared" si="57"/>
        <v>0</v>
      </c>
      <c r="N181" s="8">
        <f t="shared" si="58"/>
        <v>0</v>
      </c>
      <c r="O181" s="10" t="str">
        <f t="shared" si="59"/>
        <v>Nee</v>
      </c>
      <c r="P181" s="4">
        <f t="shared" si="60"/>
        <v>0</v>
      </c>
      <c r="Q181" s="1">
        <v>-5.6660565385397599E-2</v>
      </c>
      <c r="R181" s="8">
        <f t="shared" si="61"/>
        <v>1</v>
      </c>
      <c r="S181" s="1">
        <v>2.1271737889569618E-2</v>
      </c>
      <c r="T181" s="8">
        <f t="shared" si="62"/>
        <v>0</v>
      </c>
      <c r="U181" s="1">
        <v>4.3238222097588333E-2</v>
      </c>
      <c r="V181" s="4">
        <f t="shared" si="63"/>
        <v>0</v>
      </c>
      <c r="W181" s="5">
        <f t="shared" si="64"/>
        <v>0</v>
      </c>
      <c r="X181" s="5">
        <f t="shared" si="65"/>
        <v>0</v>
      </c>
      <c r="Y181" s="1">
        <v>3.6420358945597309E-2</v>
      </c>
      <c r="Z181" s="5">
        <f t="shared" si="70"/>
        <v>0</v>
      </c>
      <c r="AA181" s="5">
        <f t="shared" si="66"/>
        <v>0</v>
      </c>
      <c r="AB181" s="5">
        <f t="shared" si="71"/>
        <v>0</v>
      </c>
      <c r="AC181" s="5">
        <f t="shared" si="72"/>
        <v>0</v>
      </c>
      <c r="AD181" s="1">
        <v>0.68287296690970278</v>
      </c>
      <c r="AE181" s="5">
        <f t="shared" si="67"/>
        <v>0</v>
      </c>
      <c r="AF181" s="1">
        <v>-1.5609839455973079E-2</v>
      </c>
      <c r="AG181" s="6">
        <f t="shared" si="68"/>
        <v>1</v>
      </c>
      <c r="AH181" s="29">
        <v>1802.7005724243434</v>
      </c>
      <c r="AL181" s="5">
        <v>0</v>
      </c>
      <c r="AM181" t="s">
        <v>329</v>
      </c>
      <c r="AN181" s="1">
        <v>0.29549999999999998</v>
      </c>
      <c r="AO181" s="5">
        <f t="shared" si="73"/>
        <v>0.5</v>
      </c>
      <c r="AP181" s="5">
        <f t="shared" si="74"/>
        <v>0</v>
      </c>
      <c r="AQ181" s="9">
        <f t="shared" si="69"/>
        <v>8.5</v>
      </c>
      <c r="AT181" s="1"/>
    </row>
    <row r="182" spans="1:46" x14ac:dyDescent="0.35">
      <c r="A182" t="s">
        <v>172</v>
      </c>
      <c r="B182" s="1">
        <v>-2.2713478853829731E-2</v>
      </c>
      <c r="C182" s="5">
        <f t="shared" si="50"/>
        <v>0</v>
      </c>
      <c r="D182" s="1">
        <v>0.35975265799827205</v>
      </c>
      <c r="E182" s="5">
        <f t="shared" si="51"/>
        <v>0</v>
      </c>
      <c r="F182" s="5">
        <f t="shared" si="52"/>
        <v>0</v>
      </c>
      <c r="G182" s="1">
        <v>0.16398810416354279</v>
      </c>
      <c r="H182" s="5">
        <f t="shared" si="53"/>
        <v>0</v>
      </c>
      <c r="I182" s="5">
        <f t="shared" si="54"/>
        <v>0</v>
      </c>
      <c r="J182" s="1">
        <v>0.41753600000000002</v>
      </c>
      <c r="K182" s="5">
        <f t="shared" si="55"/>
        <v>0</v>
      </c>
      <c r="L182" s="5">
        <f t="shared" si="56"/>
        <v>0</v>
      </c>
      <c r="M182" s="8">
        <f t="shared" si="57"/>
        <v>0</v>
      </c>
      <c r="N182" s="8">
        <f t="shared" si="58"/>
        <v>0</v>
      </c>
      <c r="O182" s="10" t="str">
        <f t="shared" si="59"/>
        <v>Nee</v>
      </c>
      <c r="P182" s="4">
        <f t="shared" si="60"/>
        <v>0</v>
      </c>
      <c r="Q182" s="1">
        <v>7.661102947640757E-3</v>
      </c>
      <c r="R182" s="8">
        <f t="shared" si="61"/>
        <v>0</v>
      </c>
      <c r="S182" s="1">
        <v>2.4871028643134653E-2</v>
      </c>
      <c r="T182" s="8">
        <f t="shared" si="62"/>
        <v>0</v>
      </c>
      <c r="U182" s="1">
        <v>6.2453141400509823E-2</v>
      </c>
      <c r="V182" s="4">
        <f t="shared" si="63"/>
        <v>0</v>
      </c>
      <c r="W182" s="5">
        <f t="shared" si="64"/>
        <v>0</v>
      </c>
      <c r="X182" s="5">
        <f t="shared" si="65"/>
        <v>0</v>
      </c>
      <c r="Y182" s="1">
        <v>2.4796678305450234E-2</v>
      </c>
      <c r="Z182" s="5">
        <f t="shared" si="70"/>
        <v>0</v>
      </c>
      <c r="AA182" s="5">
        <f t="shared" si="66"/>
        <v>0</v>
      </c>
      <c r="AB182" s="5">
        <f t="shared" si="71"/>
        <v>0</v>
      </c>
      <c r="AC182" s="5">
        <f t="shared" si="72"/>
        <v>0</v>
      </c>
      <c r="AD182" s="1">
        <v>0.62655927568208269</v>
      </c>
      <c r="AE182" s="5">
        <f t="shared" si="67"/>
        <v>0</v>
      </c>
      <c r="AF182" s="1">
        <v>1.1729661582731758E-2</v>
      </c>
      <c r="AG182" s="6">
        <f t="shared" si="68"/>
        <v>0</v>
      </c>
      <c r="AH182" s="29">
        <v>1943.0116391094809</v>
      </c>
      <c r="AJ182" s="5">
        <v>0</v>
      </c>
      <c r="AL182" s="5">
        <v>1</v>
      </c>
      <c r="AM182" t="s">
        <v>330</v>
      </c>
      <c r="AN182" s="1">
        <v>0.186</v>
      </c>
      <c r="AO182" s="5">
        <f t="shared" si="73"/>
        <v>0</v>
      </c>
      <c r="AP182" s="5">
        <f t="shared" si="74"/>
        <v>0</v>
      </c>
      <c r="AQ182" s="9">
        <f t="shared" si="69"/>
        <v>9</v>
      </c>
      <c r="AT182" s="1"/>
    </row>
    <row r="183" spans="1:46" x14ac:dyDescent="0.35">
      <c r="A183" t="s">
        <v>173</v>
      </c>
      <c r="B183" s="1">
        <v>-2.6799221958072186E-2</v>
      </c>
      <c r="C183" s="5">
        <f t="shared" si="50"/>
        <v>0</v>
      </c>
      <c r="D183" s="1">
        <v>0.65804499536381822</v>
      </c>
      <c r="E183" s="5">
        <f t="shared" si="51"/>
        <v>0</v>
      </c>
      <c r="F183" s="5">
        <f t="shared" si="52"/>
        <v>0</v>
      </c>
      <c r="G183" s="1">
        <v>0.48316752302404542</v>
      </c>
      <c r="H183" s="5">
        <f t="shared" si="53"/>
        <v>0</v>
      </c>
      <c r="I183" s="5">
        <f t="shared" si="54"/>
        <v>0</v>
      </c>
      <c r="J183" s="1">
        <v>0.18621686804813958</v>
      </c>
      <c r="K183" s="5">
        <f t="shared" si="55"/>
        <v>0.5</v>
      </c>
      <c r="L183" s="5">
        <f t="shared" si="56"/>
        <v>0</v>
      </c>
      <c r="M183" s="8">
        <f t="shared" si="57"/>
        <v>0</v>
      </c>
      <c r="N183" s="8">
        <f t="shared" si="58"/>
        <v>0</v>
      </c>
      <c r="O183" s="10" t="str">
        <f t="shared" si="59"/>
        <v>Nee</v>
      </c>
      <c r="P183" s="4">
        <f t="shared" si="60"/>
        <v>0</v>
      </c>
      <c r="Q183" s="1">
        <v>-5.5715132448821408E-3</v>
      </c>
      <c r="R183" s="8">
        <f t="shared" si="61"/>
        <v>1</v>
      </c>
      <c r="S183" s="1">
        <v>3.3440354526544272E-2</v>
      </c>
      <c r="T183" s="8">
        <f t="shared" si="62"/>
        <v>0</v>
      </c>
      <c r="U183" s="1">
        <v>9.9214289200136641E-2</v>
      </c>
      <c r="V183" s="4">
        <f t="shared" si="63"/>
        <v>0</v>
      </c>
      <c r="W183" s="5">
        <f t="shared" si="64"/>
        <v>0</v>
      </c>
      <c r="X183" s="5">
        <f t="shared" si="65"/>
        <v>0</v>
      </c>
      <c r="Y183" s="1">
        <v>-9.4013399610979043E-3</v>
      </c>
      <c r="Z183" s="5">
        <f t="shared" si="70"/>
        <v>0.5</v>
      </c>
      <c r="AA183" s="5">
        <f t="shared" si="66"/>
        <v>0.5</v>
      </c>
      <c r="AB183" s="5">
        <f t="shared" si="71"/>
        <v>0</v>
      </c>
      <c r="AC183" s="5">
        <f t="shared" si="72"/>
        <v>0</v>
      </c>
      <c r="AD183" s="1">
        <v>0.70647740820011573</v>
      </c>
      <c r="AE183" s="5">
        <f t="shared" si="67"/>
        <v>0</v>
      </c>
      <c r="AF183" s="1">
        <v>-1.1309290838486584E-2</v>
      </c>
      <c r="AG183" s="6">
        <f t="shared" si="68"/>
        <v>1</v>
      </c>
      <c r="AH183" s="29">
        <v>1934.1321536324747</v>
      </c>
      <c r="AJ183" s="5">
        <v>1</v>
      </c>
      <c r="AL183" s="5">
        <v>0</v>
      </c>
      <c r="AM183" t="s">
        <v>331</v>
      </c>
      <c r="AN183" s="1">
        <v>0.14849999999999999</v>
      </c>
      <c r="AO183" s="5">
        <f t="shared" si="73"/>
        <v>0</v>
      </c>
      <c r="AP183" s="5">
        <f t="shared" si="74"/>
        <v>0</v>
      </c>
      <c r="AQ183" s="9">
        <f t="shared" si="69"/>
        <v>6.5</v>
      </c>
      <c r="AT183" s="1"/>
    </row>
    <row r="184" spans="1:46" x14ac:dyDescent="0.35">
      <c r="A184" t="s">
        <v>399</v>
      </c>
      <c r="B184" s="1">
        <v>-7.006288058366808E-2</v>
      </c>
      <c r="C184" s="5">
        <f t="shared" si="50"/>
        <v>0</v>
      </c>
      <c r="D184" s="1">
        <v>0.46124729717581486</v>
      </c>
      <c r="E184" s="5">
        <f t="shared" si="51"/>
        <v>0</v>
      </c>
      <c r="F184" s="5">
        <f t="shared" si="52"/>
        <v>0</v>
      </c>
      <c r="G184" s="1">
        <v>0.25778380245371485</v>
      </c>
      <c r="H184" s="5">
        <f t="shared" si="53"/>
        <v>0</v>
      </c>
      <c r="I184" s="5">
        <f t="shared" si="54"/>
        <v>0</v>
      </c>
      <c r="J184" s="1">
        <v>0.23310821276991234</v>
      </c>
      <c r="K184" s="5">
        <f t="shared" si="55"/>
        <v>0</v>
      </c>
      <c r="L184" s="5">
        <f t="shared" si="56"/>
        <v>0</v>
      </c>
      <c r="M184" s="8">
        <f t="shared" si="57"/>
        <v>0</v>
      </c>
      <c r="N184" s="8">
        <f t="shared" si="58"/>
        <v>0</v>
      </c>
      <c r="O184" s="10" t="str">
        <f t="shared" si="59"/>
        <v>Nee</v>
      </c>
      <c r="P184" s="4">
        <f t="shared" si="60"/>
        <v>0</v>
      </c>
      <c r="Q184" s="1">
        <v>7.0437217898942309E-4</v>
      </c>
      <c r="R184" s="8">
        <f t="shared" si="61"/>
        <v>0</v>
      </c>
      <c r="S184" s="1">
        <v>4.0318305286687908E-2</v>
      </c>
      <c r="T184" s="8">
        <f t="shared" si="62"/>
        <v>0</v>
      </c>
      <c r="U184" s="1">
        <v>5.8423585186867466E-2</v>
      </c>
      <c r="V184" s="4">
        <f t="shared" si="63"/>
        <v>0</v>
      </c>
      <c r="W184" s="5">
        <f t="shared" si="64"/>
        <v>0</v>
      </c>
      <c r="X184" s="5">
        <f t="shared" si="65"/>
        <v>0</v>
      </c>
      <c r="Y184" s="1">
        <v>-6.0849621249757513E-2</v>
      </c>
      <c r="Z184" s="5">
        <f t="shared" si="70"/>
        <v>0.5</v>
      </c>
      <c r="AA184" s="5">
        <f t="shared" si="66"/>
        <v>0.5</v>
      </c>
      <c r="AB184" s="5">
        <f t="shared" si="71"/>
        <v>0</v>
      </c>
      <c r="AC184" s="5">
        <f t="shared" si="72"/>
        <v>0</v>
      </c>
      <c r="AD184" s="1">
        <v>0.660643567869867</v>
      </c>
      <c r="AE184" s="5">
        <f t="shared" si="67"/>
        <v>0</v>
      </c>
      <c r="AF184" s="1">
        <v>-1.2990420055546882E-2</v>
      </c>
      <c r="AG184" s="6">
        <f t="shared" si="68"/>
        <v>1</v>
      </c>
      <c r="AH184" s="29">
        <v>2371.3702345318056</v>
      </c>
      <c r="AL184" s="5">
        <v>0</v>
      </c>
      <c r="AM184" t="s">
        <v>331</v>
      </c>
      <c r="AN184" s="1">
        <v>0.20799999999999999</v>
      </c>
      <c r="AO184" s="5">
        <f t="shared" si="73"/>
        <v>0</v>
      </c>
      <c r="AP184" s="5">
        <f t="shared" si="74"/>
        <v>0</v>
      </c>
      <c r="AQ184" s="9">
        <f t="shared" si="69"/>
        <v>8</v>
      </c>
      <c r="AT184" s="1"/>
    </row>
    <row r="185" spans="1:46" x14ac:dyDescent="0.35">
      <c r="A185" t="s">
        <v>174</v>
      </c>
      <c r="B185" s="1">
        <v>-4.7027047735805683E-2</v>
      </c>
      <c r="C185" s="5">
        <f t="shared" si="50"/>
        <v>0</v>
      </c>
      <c r="D185" s="1">
        <v>1.2371848900467397</v>
      </c>
      <c r="E185" s="5">
        <f t="shared" si="51"/>
        <v>0.5</v>
      </c>
      <c r="F185" s="5">
        <f t="shared" si="52"/>
        <v>0</v>
      </c>
      <c r="G185" s="1">
        <v>1.1413041146272316</v>
      </c>
      <c r="H185" s="5">
        <f t="shared" si="53"/>
        <v>0.5</v>
      </c>
      <c r="I185" s="5">
        <f t="shared" si="54"/>
        <v>0</v>
      </c>
      <c r="J185" s="1">
        <v>0.37128246753246752</v>
      </c>
      <c r="K185" s="5">
        <f t="shared" si="55"/>
        <v>0</v>
      </c>
      <c r="L185" s="5">
        <f t="shared" si="56"/>
        <v>0</v>
      </c>
      <c r="M185" s="8">
        <f t="shared" si="57"/>
        <v>0</v>
      </c>
      <c r="N185" s="8">
        <f t="shared" si="58"/>
        <v>1</v>
      </c>
      <c r="O185" s="10" t="str">
        <f t="shared" si="59"/>
        <v>Nee</v>
      </c>
      <c r="P185" s="4">
        <f t="shared" si="60"/>
        <v>0</v>
      </c>
      <c r="Q185" s="1">
        <v>-9.1803937324226592E-3</v>
      </c>
      <c r="R185" s="8">
        <f t="shared" si="61"/>
        <v>1</v>
      </c>
      <c r="S185" s="1">
        <v>7.3323447025869168E-2</v>
      </c>
      <c r="T185" s="8">
        <f t="shared" si="62"/>
        <v>0</v>
      </c>
      <c r="U185" s="1">
        <v>4.3674814190483484E-3</v>
      </c>
      <c r="V185" s="4">
        <f t="shared" si="63"/>
        <v>0</v>
      </c>
      <c r="W185" s="5">
        <f t="shared" si="64"/>
        <v>0</v>
      </c>
      <c r="X185" s="5">
        <f t="shared" si="65"/>
        <v>0</v>
      </c>
      <c r="Y185" s="1">
        <v>0.19698682093326181</v>
      </c>
      <c r="Z185" s="5">
        <f t="shared" si="70"/>
        <v>0</v>
      </c>
      <c r="AA185" s="5">
        <f t="shared" si="66"/>
        <v>0</v>
      </c>
      <c r="AB185" s="5">
        <f t="shared" si="71"/>
        <v>0.5</v>
      </c>
      <c r="AC185" s="5">
        <f t="shared" si="72"/>
        <v>0.5</v>
      </c>
      <c r="AD185" s="1">
        <v>0.56359665925982683</v>
      </c>
      <c r="AE185" s="5">
        <f t="shared" si="67"/>
        <v>0</v>
      </c>
      <c r="AF185" s="1">
        <v>7.9732060761627463E-3</v>
      </c>
      <c r="AG185" s="6">
        <f t="shared" si="68"/>
        <v>0</v>
      </c>
      <c r="AH185" s="29">
        <v>1643.7818775863366</v>
      </c>
      <c r="AL185" s="5">
        <v>0</v>
      </c>
      <c r="AM185" t="s">
        <v>330</v>
      </c>
      <c r="AN185" s="1">
        <v>0.2535</v>
      </c>
      <c r="AO185" s="5">
        <f t="shared" si="73"/>
        <v>0.5</v>
      </c>
      <c r="AP185" s="5">
        <f t="shared" si="74"/>
        <v>0</v>
      </c>
      <c r="AQ185" s="9">
        <f t="shared" si="69"/>
        <v>7.5</v>
      </c>
      <c r="AT185" s="1"/>
    </row>
    <row r="186" spans="1:46" x14ac:dyDescent="0.35">
      <c r="A186" t="s">
        <v>175</v>
      </c>
      <c r="B186" s="1">
        <v>-4.2631062402878877E-3</v>
      </c>
      <c r="C186" s="5">
        <f t="shared" si="50"/>
        <v>0</v>
      </c>
      <c r="D186" s="1">
        <v>0.26478285761020692</v>
      </c>
      <c r="E186" s="5">
        <f t="shared" si="51"/>
        <v>0</v>
      </c>
      <c r="F186" s="5">
        <f t="shared" si="52"/>
        <v>0</v>
      </c>
      <c r="G186" s="1">
        <v>0.25405209781630816</v>
      </c>
      <c r="H186" s="5">
        <f t="shared" si="53"/>
        <v>0</v>
      </c>
      <c r="I186" s="5">
        <f t="shared" si="54"/>
        <v>0</v>
      </c>
      <c r="J186" s="1">
        <v>0.4559645615937119</v>
      </c>
      <c r="K186" s="5">
        <f t="shared" si="55"/>
        <v>0</v>
      </c>
      <c r="L186" s="5">
        <f t="shared" si="56"/>
        <v>0</v>
      </c>
      <c r="M186" s="8">
        <f t="shared" si="57"/>
        <v>0</v>
      </c>
      <c r="N186" s="8">
        <f t="shared" si="58"/>
        <v>0</v>
      </c>
      <c r="O186" s="10" t="str">
        <f t="shared" si="59"/>
        <v>Nee</v>
      </c>
      <c r="P186" s="4">
        <f t="shared" si="60"/>
        <v>0</v>
      </c>
      <c r="Q186" s="1">
        <v>4.2132490611370255E-2</v>
      </c>
      <c r="R186" s="8">
        <f t="shared" si="61"/>
        <v>0</v>
      </c>
      <c r="S186" s="1">
        <v>4.2025827017532449E-2</v>
      </c>
      <c r="T186" s="8">
        <f t="shared" si="62"/>
        <v>0</v>
      </c>
      <c r="U186" s="1">
        <v>8.3503721272593437E-2</v>
      </c>
      <c r="V186" s="4">
        <f t="shared" si="63"/>
        <v>0</v>
      </c>
      <c r="W186" s="5">
        <f t="shared" si="64"/>
        <v>0</v>
      </c>
      <c r="X186" s="5">
        <f t="shared" si="65"/>
        <v>0</v>
      </c>
      <c r="Y186" s="1">
        <v>3.6883025271939152E-2</v>
      </c>
      <c r="Z186" s="5">
        <f t="shared" si="70"/>
        <v>0</v>
      </c>
      <c r="AA186" s="5">
        <f t="shared" si="66"/>
        <v>0</v>
      </c>
      <c r="AB186" s="5">
        <f t="shared" si="71"/>
        <v>0</v>
      </c>
      <c r="AC186" s="5">
        <f t="shared" si="72"/>
        <v>0</v>
      </c>
      <c r="AD186" s="1">
        <v>0.77492434775496855</v>
      </c>
      <c r="AE186" s="5">
        <f t="shared" si="67"/>
        <v>0.5</v>
      </c>
      <c r="AF186" s="1">
        <v>1.1305484276600965E-2</v>
      </c>
      <c r="AG186" s="6">
        <f t="shared" si="68"/>
        <v>0</v>
      </c>
      <c r="AH186" s="29">
        <v>1635.8948406517563</v>
      </c>
      <c r="AJ186" s="5">
        <v>1</v>
      </c>
      <c r="AL186" s="5">
        <v>0</v>
      </c>
      <c r="AM186" t="s">
        <v>329</v>
      </c>
      <c r="AN186" s="1">
        <v>0.254</v>
      </c>
      <c r="AO186" s="5">
        <f t="shared" si="73"/>
        <v>0.5</v>
      </c>
      <c r="AP186" s="5">
        <f t="shared" si="74"/>
        <v>0</v>
      </c>
      <c r="AQ186" s="9">
        <f t="shared" si="69"/>
        <v>8</v>
      </c>
      <c r="AT186" s="1"/>
    </row>
    <row r="187" spans="1:46" x14ac:dyDescent="0.35">
      <c r="A187" t="s">
        <v>176</v>
      </c>
      <c r="B187" s="1">
        <v>-0.17946584023957099</v>
      </c>
      <c r="C187" s="5">
        <f t="shared" si="50"/>
        <v>0</v>
      </c>
      <c r="D187" s="1">
        <v>0.42516540149035448</v>
      </c>
      <c r="E187" s="5">
        <f t="shared" si="51"/>
        <v>0</v>
      </c>
      <c r="F187" s="5">
        <f t="shared" si="52"/>
        <v>0</v>
      </c>
      <c r="G187" s="1">
        <v>0.42595361793996794</v>
      </c>
      <c r="H187" s="5">
        <f t="shared" si="53"/>
        <v>0</v>
      </c>
      <c r="I187" s="5">
        <f t="shared" si="54"/>
        <v>0</v>
      </c>
      <c r="J187" s="1">
        <v>0.14491081728636082</v>
      </c>
      <c r="K187" s="5">
        <f t="shared" si="55"/>
        <v>0.5</v>
      </c>
      <c r="L187" s="5">
        <f t="shared" si="56"/>
        <v>0</v>
      </c>
      <c r="M187" s="8">
        <f t="shared" si="57"/>
        <v>0</v>
      </c>
      <c r="N187" s="8">
        <f t="shared" si="58"/>
        <v>0</v>
      </c>
      <c r="O187" s="10" t="str">
        <f t="shared" si="59"/>
        <v>Nee</v>
      </c>
      <c r="P187" s="4">
        <f t="shared" si="60"/>
        <v>0</v>
      </c>
      <c r="Q187" s="1">
        <v>-1.0624791781093273E-2</v>
      </c>
      <c r="R187" s="8">
        <f t="shared" si="61"/>
        <v>1</v>
      </c>
      <c r="S187" s="1">
        <v>2.6828021272398622E-2</v>
      </c>
      <c r="T187" s="8">
        <f t="shared" si="62"/>
        <v>0</v>
      </c>
      <c r="U187" s="1">
        <v>4.2913851939550107E-2</v>
      </c>
      <c r="V187" s="4">
        <f t="shared" si="63"/>
        <v>0</v>
      </c>
      <c r="W187" s="5">
        <f t="shared" si="64"/>
        <v>0</v>
      </c>
      <c r="X187" s="5">
        <f t="shared" si="65"/>
        <v>0</v>
      </c>
      <c r="Y187" s="1">
        <v>3.3077686468417022E-2</v>
      </c>
      <c r="Z187" s="5">
        <f t="shared" si="70"/>
        <v>0</v>
      </c>
      <c r="AA187" s="5">
        <f t="shared" si="66"/>
        <v>0</v>
      </c>
      <c r="AB187" s="5">
        <f t="shared" si="71"/>
        <v>0</v>
      </c>
      <c r="AC187" s="5">
        <f t="shared" si="72"/>
        <v>0</v>
      </c>
      <c r="AD187" s="1">
        <v>0.76870603802493209</v>
      </c>
      <c r="AE187" s="5">
        <f t="shared" si="67"/>
        <v>0.5</v>
      </c>
      <c r="AF187" s="1">
        <v>-3.2460561320426212E-2</v>
      </c>
      <c r="AG187" s="6">
        <f t="shared" si="68"/>
        <v>1</v>
      </c>
      <c r="AH187" s="29">
        <v>2394.2302452857543</v>
      </c>
      <c r="AL187" s="5">
        <v>0</v>
      </c>
      <c r="AM187" t="s">
        <v>331</v>
      </c>
      <c r="AN187" s="1">
        <v>0.29799999999999999</v>
      </c>
      <c r="AO187" s="5">
        <f t="shared" si="73"/>
        <v>0.5</v>
      </c>
      <c r="AP187" s="5">
        <f t="shared" si="74"/>
        <v>0</v>
      </c>
      <c r="AQ187" s="9">
        <f t="shared" si="69"/>
        <v>7.5</v>
      </c>
      <c r="AT187" s="1"/>
    </row>
    <row r="188" spans="1:46" x14ac:dyDescent="0.35">
      <c r="A188" t="s">
        <v>177</v>
      </c>
      <c r="B188" s="1">
        <v>5.1791425804747788E-3</v>
      </c>
      <c r="C188" s="5">
        <f t="shared" si="50"/>
        <v>0</v>
      </c>
      <c r="D188" s="1">
        <v>-0.11008245547111124</v>
      </c>
      <c r="E188" s="5">
        <f t="shared" si="51"/>
        <v>0</v>
      </c>
      <c r="F188" s="5">
        <f t="shared" si="52"/>
        <v>0</v>
      </c>
      <c r="G188" s="1">
        <v>-0.13556090260864462</v>
      </c>
      <c r="H188" s="5">
        <f t="shared" si="53"/>
        <v>0</v>
      </c>
      <c r="I188" s="5">
        <f t="shared" si="54"/>
        <v>0</v>
      </c>
      <c r="J188" s="1">
        <v>0.4891692523856917</v>
      </c>
      <c r="K188" s="5">
        <f t="shared" si="55"/>
        <v>0</v>
      </c>
      <c r="L188" s="5">
        <f t="shared" si="56"/>
        <v>0</v>
      </c>
      <c r="M188" s="8">
        <f t="shared" si="57"/>
        <v>0</v>
      </c>
      <c r="N188" s="8">
        <f t="shared" si="58"/>
        <v>1</v>
      </c>
      <c r="O188" s="10" t="str">
        <f t="shared" si="59"/>
        <v>Nee</v>
      </c>
      <c r="P188" s="4">
        <f t="shared" si="60"/>
        <v>0</v>
      </c>
      <c r="Q188" s="1">
        <v>0.14882435378386796</v>
      </c>
      <c r="R188" s="8">
        <f t="shared" si="61"/>
        <v>0</v>
      </c>
      <c r="S188" s="1">
        <v>-1.2174743375507282E-2</v>
      </c>
      <c r="T188" s="8">
        <f t="shared" si="62"/>
        <v>1</v>
      </c>
      <c r="U188" s="1">
        <v>-0.1081164353414126</v>
      </c>
      <c r="V188" s="4">
        <f t="shared" si="63"/>
        <v>1</v>
      </c>
      <c r="W188" s="5">
        <f t="shared" si="64"/>
        <v>0.5</v>
      </c>
      <c r="X188" s="5">
        <f t="shared" si="65"/>
        <v>0</v>
      </c>
      <c r="Y188" s="1">
        <v>2.0859620294022711E-2</v>
      </c>
      <c r="Z188" s="5">
        <f t="shared" si="70"/>
        <v>0</v>
      </c>
      <c r="AA188" s="5">
        <f t="shared" si="66"/>
        <v>0</v>
      </c>
      <c r="AB188" s="5">
        <f t="shared" si="71"/>
        <v>0</v>
      </c>
      <c r="AC188" s="5">
        <f t="shared" si="72"/>
        <v>0</v>
      </c>
      <c r="AD188" s="1">
        <v>0.59872648845329968</v>
      </c>
      <c r="AE188" s="5">
        <f t="shared" si="67"/>
        <v>0</v>
      </c>
      <c r="AF188" s="1">
        <v>-6.707597064908008E-2</v>
      </c>
      <c r="AG188" s="6">
        <f t="shared" si="68"/>
        <v>1</v>
      </c>
      <c r="AH188" s="29">
        <v>2408.1587506579258</v>
      </c>
      <c r="AL188" s="5">
        <v>1</v>
      </c>
      <c r="AM188" t="s">
        <v>330</v>
      </c>
      <c r="AN188" s="1">
        <v>0.375</v>
      </c>
      <c r="AO188" s="5">
        <f t="shared" si="73"/>
        <v>0.5</v>
      </c>
      <c r="AP188" s="5">
        <f t="shared" si="74"/>
        <v>0.5</v>
      </c>
      <c r="AQ188" s="9">
        <f t="shared" si="69"/>
        <v>5.5</v>
      </c>
      <c r="AT188" s="1"/>
    </row>
    <row r="189" spans="1:46" x14ac:dyDescent="0.35">
      <c r="A189" t="s">
        <v>178</v>
      </c>
      <c r="B189" s="1">
        <v>-7.0533675421659124E-5</v>
      </c>
      <c r="C189" s="5">
        <f t="shared" si="50"/>
        <v>0</v>
      </c>
      <c r="D189" s="1">
        <v>1.1003253365778823E-2</v>
      </c>
      <c r="E189" s="5">
        <f t="shared" si="51"/>
        <v>0</v>
      </c>
      <c r="F189" s="5">
        <f t="shared" si="52"/>
        <v>0</v>
      </c>
      <c r="G189" s="1">
        <v>-1.1067615344601083E-2</v>
      </c>
      <c r="H189" s="5">
        <f t="shared" si="53"/>
        <v>0</v>
      </c>
      <c r="I189" s="5">
        <f t="shared" si="54"/>
        <v>0</v>
      </c>
      <c r="J189" s="1">
        <v>0.65312141016111436</v>
      </c>
      <c r="K189" s="5">
        <f t="shared" si="55"/>
        <v>0</v>
      </c>
      <c r="L189" s="5">
        <f t="shared" si="56"/>
        <v>0</v>
      </c>
      <c r="M189" s="8">
        <f t="shared" si="57"/>
        <v>0</v>
      </c>
      <c r="N189" s="8">
        <f t="shared" si="58"/>
        <v>1</v>
      </c>
      <c r="O189" s="10" t="str">
        <f t="shared" si="59"/>
        <v>Nee</v>
      </c>
      <c r="P189" s="4">
        <f t="shared" si="60"/>
        <v>0</v>
      </c>
      <c r="Q189" s="1">
        <v>0.27667337338472003</v>
      </c>
      <c r="R189" s="8">
        <f t="shared" si="61"/>
        <v>0</v>
      </c>
      <c r="S189" s="1">
        <v>-5.2146087550132267E-2</v>
      </c>
      <c r="T189" s="8">
        <f t="shared" si="62"/>
        <v>1</v>
      </c>
      <c r="U189" s="1">
        <v>3.5143403778841661E-2</v>
      </c>
      <c r="V189" s="4">
        <f t="shared" si="63"/>
        <v>0</v>
      </c>
      <c r="W189" s="5">
        <f t="shared" si="64"/>
        <v>0</v>
      </c>
      <c r="X189" s="5">
        <f t="shared" si="65"/>
        <v>0</v>
      </c>
      <c r="Y189" s="1">
        <v>8.8078927182796835E-2</v>
      </c>
      <c r="Z189" s="5">
        <f t="shared" si="70"/>
        <v>0</v>
      </c>
      <c r="AA189" s="5">
        <f t="shared" si="66"/>
        <v>0</v>
      </c>
      <c r="AB189" s="5">
        <f t="shared" si="71"/>
        <v>0.5</v>
      </c>
      <c r="AC189" s="5">
        <f t="shared" si="72"/>
        <v>0.5</v>
      </c>
      <c r="AD189" s="1">
        <v>0.70921610636478249</v>
      </c>
      <c r="AE189" s="5">
        <f t="shared" si="67"/>
        <v>0</v>
      </c>
      <c r="AF189" s="1">
        <v>2.8381624655046244E-2</v>
      </c>
      <c r="AG189" s="6">
        <f t="shared" si="68"/>
        <v>0</v>
      </c>
      <c r="AH189" s="29">
        <v>1628.3787240671556</v>
      </c>
      <c r="AL189" s="5">
        <v>0</v>
      </c>
      <c r="AM189" t="s">
        <v>330</v>
      </c>
      <c r="AN189" s="1">
        <v>0.312</v>
      </c>
      <c r="AO189" s="5">
        <f t="shared" si="73"/>
        <v>0.5</v>
      </c>
      <c r="AP189" s="5">
        <f t="shared" si="74"/>
        <v>0.5</v>
      </c>
      <c r="AQ189" s="9">
        <f t="shared" si="69"/>
        <v>8</v>
      </c>
      <c r="AT189" s="1"/>
    </row>
    <row r="190" spans="1:46" x14ac:dyDescent="0.35">
      <c r="A190" t="s">
        <v>179</v>
      </c>
      <c r="B190" s="1">
        <v>-9.2378354111268435E-4</v>
      </c>
      <c r="C190" s="5">
        <f t="shared" si="50"/>
        <v>0</v>
      </c>
      <c r="D190" s="1">
        <v>0.48768000828815139</v>
      </c>
      <c r="E190" s="5">
        <f t="shared" si="51"/>
        <v>0</v>
      </c>
      <c r="F190" s="5">
        <f t="shared" si="52"/>
        <v>0</v>
      </c>
      <c r="G190" s="1">
        <v>0.50170511448009114</v>
      </c>
      <c r="H190" s="5">
        <f t="shared" si="53"/>
        <v>0</v>
      </c>
      <c r="I190" s="5">
        <f t="shared" si="54"/>
        <v>0</v>
      </c>
      <c r="J190" s="1">
        <v>0.37190450867384339</v>
      </c>
      <c r="K190" s="5">
        <f t="shared" si="55"/>
        <v>0</v>
      </c>
      <c r="L190" s="5">
        <f t="shared" si="56"/>
        <v>0</v>
      </c>
      <c r="M190" s="8">
        <f t="shared" si="57"/>
        <v>0</v>
      </c>
      <c r="N190" s="8">
        <f t="shared" si="58"/>
        <v>0</v>
      </c>
      <c r="O190" s="10" t="str">
        <f t="shared" si="59"/>
        <v>Nee</v>
      </c>
      <c r="P190" s="4">
        <f t="shared" si="60"/>
        <v>0</v>
      </c>
      <c r="Q190" s="1">
        <v>3.0082874299042231E-2</v>
      </c>
      <c r="R190" s="8">
        <f t="shared" si="61"/>
        <v>0</v>
      </c>
      <c r="S190" s="1">
        <v>5.3556876138850483E-2</v>
      </c>
      <c r="T190" s="8">
        <f t="shared" si="62"/>
        <v>0</v>
      </c>
      <c r="U190" s="1">
        <v>9.7679317608868318E-2</v>
      </c>
      <c r="V190" s="4">
        <f t="shared" si="63"/>
        <v>0</v>
      </c>
      <c r="W190" s="5">
        <f t="shared" si="64"/>
        <v>0</v>
      </c>
      <c r="X190" s="5">
        <f t="shared" si="65"/>
        <v>0</v>
      </c>
      <c r="Y190" s="1">
        <v>4.4706374969782782E-2</v>
      </c>
      <c r="Z190" s="5">
        <f t="shared" si="70"/>
        <v>0</v>
      </c>
      <c r="AA190" s="5">
        <f t="shared" si="66"/>
        <v>0</v>
      </c>
      <c r="AB190" s="5">
        <f t="shared" si="71"/>
        <v>0</v>
      </c>
      <c r="AC190" s="5">
        <f t="shared" si="72"/>
        <v>0</v>
      </c>
      <c r="AD190" s="1">
        <v>0.72782919501329557</v>
      </c>
      <c r="AE190" s="5">
        <f t="shared" si="67"/>
        <v>0.5</v>
      </c>
      <c r="AF190" s="1">
        <v>1.2449537244880341E-3</v>
      </c>
      <c r="AG190" s="6">
        <f t="shared" si="68"/>
        <v>0</v>
      </c>
      <c r="AH190" s="29">
        <v>1746.1932502778966</v>
      </c>
      <c r="AJ190" s="5">
        <v>0</v>
      </c>
      <c r="AL190" s="5">
        <v>0</v>
      </c>
      <c r="AM190" t="s">
        <v>329</v>
      </c>
      <c r="AN190" s="1">
        <v>0.22849999999999998</v>
      </c>
      <c r="AO190" s="5">
        <f t="shared" si="73"/>
        <v>0</v>
      </c>
      <c r="AP190" s="5">
        <f t="shared" si="74"/>
        <v>0</v>
      </c>
      <c r="AQ190" s="9">
        <f t="shared" si="69"/>
        <v>9.5</v>
      </c>
      <c r="AT190" s="1"/>
    </row>
    <row r="191" spans="1:46" x14ac:dyDescent="0.35">
      <c r="A191" t="s">
        <v>180</v>
      </c>
      <c r="B191" s="1">
        <v>-0.43233951751526289</v>
      </c>
      <c r="C191" s="5">
        <f t="shared" si="50"/>
        <v>0</v>
      </c>
      <c r="D191" s="1">
        <v>0.41230513899591015</v>
      </c>
      <c r="E191" s="5">
        <f t="shared" si="51"/>
        <v>0</v>
      </c>
      <c r="F191" s="5">
        <f t="shared" si="52"/>
        <v>0</v>
      </c>
      <c r="G191" s="1">
        <v>0.41398079544780986</v>
      </c>
      <c r="H191" s="5">
        <f t="shared" si="53"/>
        <v>0</v>
      </c>
      <c r="I191" s="5">
        <f t="shared" si="54"/>
        <v>0</v>
      </c>
      <c r="J191" s="1">
        <v>0.13636172891313469</v>
      </c>
      <c r="K191" s="5">
        <f t="shared" si="55"/>
        <v>0.5</v>
      </c>
      <c r="L191" s="5">
        <f t="shared" si="56"/>
        <v>0</v>
      </c>
      <c r="M191" s="8">
        <f t="shared" si="57"/>
        <v>0</v>
      </c>
      <c r="N191" s="8">
        <f t="shared" si="58"/>
        <v>0</v>
      </c>
      <c r="O191" s="10" t="str">
        <f t="shared" si="59"/>
        <v>Nee</v>
      </c>
      <c r="P191" s="4">
        <f t="shared" si="60"/>
        <v>0</v>
      </c>
      <c r="Q191" s="1">
        <v>-8.1642947216717707E-2</v>
      </c>
      <c r="R191" s="8">
        <f t="shared" si="61"/>
        <v>1</v>
      </c>
      <c r="S191" s="1">
        <v>3.0682608970709182E-3</v>
      </c>
      <c r="T191" s="8">
        <f t="shared" si="62"/>
        <v>0</v>
      </c>
      <c r="U191" s="1">
        <v>8.5501748562622257E-2</v>
      </c>
      <c r="V191" s="4">
        <f t="shared" si="63"/>
        <v>0</v>
      </c>
      <c r="W191" s="5">
        <f t="shared" si="64"/>
        <v>0</v>
      </c>
      <c r="X191" s="5">
        <f t="shared" si="65"/>
        <v>0</v>
      </c>
      <c r="Y191" s="1">
        <v>4.2047003734218484E-2</v>
      </c>
      <c r="Z191" s="5">
        <f t="shared" si="70"/>
        <v>0</v>
      </c>
      <c r="AA191" s="5">
        <f t="shared" si="66"/>
        <v>0</v>
      </c>
      <c r="AB191" s="5">
        <f t="shared" si="71"/>
        <v>0</v>
      </c>
      <c r="AC191" s="5">
        <f t="shared" si="72"/>
        <v>0</v>
      </c>
      <c r="AD191" s="1">
        <v>0.70475964673107705</v>
      </c>
      <c r="AE191" s="5">
        <f t="shared" si="67"/>
        <v>0</v>
      </c>
      <c r="AF191" s="1">
        <v>-6.1742857566237921E-3</v>
      </c>
      <c r="AG191" s="6">
        <f t="shared" si="68"/>
        <v>1</v>
      </c>
      <c r="AH191" s="29">
        <v>1437.4048709688618</v>
      </c>
      <c r="AJ191" s="5">
        <v>1</v>
      </c>
      <c r="AL191" s="5">
        <v>0</v>
      </c>
      <c r="AM191" t="s">
        <v>330</v>
      </c>
      <c r="AN191" s="1">
        <v>0.26750000000000002</v>
      </c>
      <c r="AO191" s="5">
        <f t="shared" si="73"/>
        <v>0.5</v>
      </c>
      <c r="AP191" s="5">
        <f t="shared" si="74"/>
        <v>0</v>
      </c>
      <c r="AQ191" s="9">
        <f t="shared" si="69"/>
        <v>7</v>
      </c>
      <c r="AT191" s="1"/>
    </row>
    <row r="192" spans="1:46" x14ac:dyDescent="0.35">
      <c r="A192" t="s">
        <v>181</v>
      </c>
      <c r="B192" s="1">
        <v>-0.27660527625684422</v>
      </c>
      <c r="C192" s="5">
        <f t="shared" si="50"/>
        <v>0</v>
      </c>
      <c r="D192" s="1">
        <v>-0.26590343454454951</v>
      </c>
      <c r="E192" s="5">
        <f t="shared" si="51"/>
        <v>0</v>
      </c>
      <c r="F192" s="5">
        <f t="shared" si="52"/>
        <v>0</v>
      </c>
      <c r="G192" s="1">
        <v>-0.26135191637630661</v>
      </c>
      <c r="H192" s="5">
        <f t="shared" si="53"/>
        <v>0</v>
      </c>
      <c r="I192" s="5">
        <f t="shared" si="54"/>
        <v>0</v>
      </c>
      <c r="J192" s="1">
        <v>0.43395561817541389</v>
      </c>
      <c r="K192" s="5">
        <f t="shared" si="55"/>
        <v>0</v>
      </c>
      <c r="L192" s="5">
        <f t="shared" si="56"/>
        <v>0</v>
      </c>
      <c r="M192" s="8">
        <f t="shared" si="57"/>
        <v>0</v>
      </c>
      <c r="N192" s="8">
        <f t="shared" si="58"/>
        <v>0</v>
      </c>
      <c r="O192" s="10" t="str">
        <f t="shared" si="59"/>
        <v>Nee</v>
      </c>
      <c r="P192" s="4">
        <f t="shared" si="60"/>
        <v>0</v>
      </c>
      <c r="Q192" s="1">
        <v>-7.0810249307479228E-2</v>
      </c>
      <c r="R192" s="8">
        <f t="shared" si="61"/>
        <v>1</v>
      </c>
      <c r="S192" s="1">
        <v>4.010177554068256E-2</v>
      </c>
      <c r="T192" s="8">
        <f t="shared" si="62"/>
        <v>0</v>
      </c>
      <c r="U192" s="1">
        <v>7.8994524639123945E-2</v>
      </c>
      <c r="V192" s="4">
        <f t="shared" si="63"/>
        <v>0</v>
      </c>
      <c r="W192" s="5">
        <f t="shared" si="64"/>
        <v>0</v>
      </c>
      <c r="X192" s="5">
        <f t="shared" si="65"/>
        <v>0</v>
      </c>
      <c r="Y192" s="1">
        <v>1.7583374813339971E-2</v>
      </c>
      <c r="Z192" s="5">
        <f t="shared" si="70"/>
        <v>0.5</v>
      </c>
      <c r="AA192" s="5">
        <f t="shared" si="66"/>
        <v>0</v>
      </c>
      <c r="AB192" s="5">
        <f t="shared" si="71"/>
        <v>0</v>
      </c>
      <c r="AC192" s="5">
        <f t="shared" si="72"/>
        <v>0</v>
      </c>
      <c r="AD192" s="1">
        <v>0.74559482329517168</v>
      </c>
      <c r="AE192" s="5">
        <f t="shared" si="67"/>
        <v>0.5</v>
      </c>
      <c r="AF192" s="1">
        <v>-2.9939024390243901E-4</v>
      </c>
      <c r="AG192" s="6">
        <f t="shared" si="68"/>
        <v>1</v>
      </c>
      <c r="AH192" s="29">
        <v>1626.0497608355522</v>
      </c>
      <c r="AL192" s="5">
        <v>0</v>
      </c>
      <c r="AM192" t="s">
        <v>330</v>
      </c>
      <c r="AN192" s="1">
        <v>0.29299999999999998</v>
      </c>
      <c r="AO192" s="5">
        <f t="shared" si="73"/>
        <v>0.5</v>
      </c>
      <c r="AP192" s="5">
        <f t="shared" si="74"/>
        <v>0</v>
      </c>
      <c r="AQ192" s="9">
        <f t="shared" si="69"/>
        <v>7.5</v>
      </c>
      <c r="AT192" s="1"/>
    </row>
    <row r="193" spans="1:46" x14ac:dyDescent="0.35">
      <c r="A193" t="s">
        <v>359</v>
      </c>
      <c r="B193" s="1">
        <v>1.0579085575002199E-2</v>
      </c>
      <c r="C193" s="5">
        <f t="shared" si="50"/>
        <v>0</v>
      </c>
      <c r="D193" s="1">
        <v>0.17184103730321268</v>
      </c>
      <c r="E193" s="5">
        <f t="shared" si="51"/>
        <v>0</v>
      </c>
      <c r="F193" s="5">
        <f t="shared" si="52"/>
        <v>0</v>
      </c>
      <c r="G193" s="1">
        <v>0.15228028294656432</v>
      </c>
      <c r="H193" s="5">
        <f t="shared" si="53"/>
        <v>0</v>
      </c>
      <c r="I193" s="5">
        <f t="shared" si="54"/>
        <v>0</v>
      </c>
      <c r="J193" s="1">
        <v>0.59940411700975083</v>
      </c>
      <c r="K193" s="5">
        <f t="shared" si="55"/>
        <v>0</v>
      </c>
      <c r="L193" s="5">
        <f t="shared" si="56"/>
        <v>0</v>
      </c>
      <c r="M193" s="8">
        <f t="shared" si="57"/>
        <v>0</v>
      </c>
      <c r="N193" s="8">
        <f t="shared" si="58"/>
        <v>0</v>
      </c>
      <c r="O193" s="10" t="str">
        <f t="shared" si="59"/>
        <v>Nee</v>
      </c>
      <c r="P193" s="4">
        <f t="shared" si="60"/>
        <v>0</v>
      </c>
      <c r="Q193" s="1">
        <v>2.4168778637485102E-3</v>
      </c>
      <c r="R193" s="8">
        <f t="shared" si="61"/>
        <v>0</v>
      </c>
      <c r="S193" s="1">
        <v>6.7190004644125181E-2</v>
      </c>
      <c r="T193" s="8">
        <f t="shared" si="62"/>
        <v>0</v>
      </c>
      <c r="U193" s="1">
        <v>0.12281539370029275</v>
      </c>
      <c r="V193" s="4">
        <f t="shared" si="63"/>
        <v>0</v>
      </c>
      <c r="W193" s="5">
        <f t="shared" si="64"/>
        <v>0</v>
      </c>
      <c r="X193" s="5">
        <f t="shared" si="65"/>
        <v>0</v>
      </c>
      <c r="Y193" s="1">
        <v>2.8856905931575177E-2</v>
      </c>
      <c r="Z193" s="5">
        <f t="shared" si="70"/>
        <v>0</v>
      </c>
      <c r="AA193" s="5">
        <f t="shared" si="66"/>
        <v>0</v>
      </c>
      <c r="AB193" s="5">
        <f t="shared" si="71"/>
        <v>0</v>
      </c>
      <c r="AC193" s="5">
        <f t="shared" si="72"/>
        <v>0</v>
      </c>
      <c r="AD193" s="1">
        <v>0.65075196944378133</v>
      </c>
      <c r="AE193" s="5">
        <f t="shared" si="67"/>
        <v>0</v>
      </c>
      <c r="AF193" s="1">
        <v>-1.4639877624354513E-3</v>
      </c>
      <c r="AG193" s="6">
        <f t="shared" si="68"/>
        <v>1</v>
      </c>
      <c r="AH193" s="29">
        <v>1463.0142592116363</v>
      </c>
      <c r="AJ193" s="5">
        <v>1</v>
      </c>
      <c r="AL193" s="5">
        <v>0</v>
      </c>
      <c r="AM193" t="s">
        <v>330</v>
      </c>
      <c r="AN193" s="1">
        <v>0.217</v>
      </c>
      <c r="AO193" s="5">
        <f t="shared" si="73"/>
        <v>0</v>
      </c>
      <c r="AP193" s="5">
        <f t="shared" si="74"/>
        <v>0</v>
      </c>
      <c r="AQ193" s="9">
        <f t="shared" si="69"/>
        <v>8</v>
      </c>
      <c r="AT193" s="1"/>
    </row>
    <row r="194" spans="1:46" x14ac:dyDescent="0.35">
      <c r="A194" t="s">
        <v>182</v>
      </c>
      <c r="B194" s="1">
        <v>-0.69252595991306443</v>
      </c>
      <c r="C194" s="5">
        <f t="shared" ref="C194:C257" si="75">IF(B194&gt;8.5%,0.5,0)</f>
        <v>0</v>
      </c>
      <c r="D194" s="1">
        <v>-0.67503823553087017</v>
      </c>
      <c r="E194" s="5">
        <f t="shared" ref="E194:E257" si="76">IF(D194&gt;100%,0.5,0)</f>
        <v>0</v>
      </c>
      <c r="F194" s="5">
        <f t="shared" ref="F194:F257" si="77">IF(D194&gt;130%,0.5,0)</f>
        <v>0</v>
      </c>
      <c r="G194" s="1">
        <v>-0.72199629719069469</v>
      </c>
      <c r="H194" s="5">
        <f t="shared" ref="H194:H257" si="78">IF(G194&gt;90%,0.5,0)</f>
        <v>0</v>
      </c>
      <c r="I194" s="5">
        <f t="shared" ref="I194:I257" si="79">IF(G194&gt;120%,0.5,0)</f>
        <v>0</v>
      </c>
      <c r="J194" s="1">
        <v>0.5008874462335503</v>
      </c>
      <c r="K194" s="5">
        <f t="shared" ref="K194:K257" si="80">IF(J194&lt;20%,0.5,0)</f>
        <v>0</v>
      </c>
      <c r="L194" s="5">
        <f t="shared" ref="L194:L257" si="81">IF(J194&lt;0%,0.5,0)</f>
        <v>0</v>
      </c>
      <c r="M194" s="8">
        <f t="shared" ref="M194:M257" si="82">IF(SUM(F194,I194,L194)&gt;0,1,0)</f>
        <v>0</v>
      </c>
      <c r="N194" s="8">
        <f t="shared" ref="N194:N257" si="83">IF(SUM(V194,AC194)&gt;0,1,0)</f>
        <v>0</v>
      </c>
      <c r="O194" s="10" t="str">
        <f t="shared" ref="O194:O257" si="84">IF(SUM(M194,N194)&gt;1,"Ja","Nee")</f>
        <v>Nee</v>
      </c>
      <c r="P194" s="4">
        <f t="shared" ref="P194:P257" si="85">IF(O194="ja",1,0)</f>
        <v>0</v>
      </c>
      <c r="Q194" s="1">
        <v>1.5231472858591503E-2</v>
      </c>
      <c r="R194" s="8">
        <f t="shared" ref="R194:R257" si="86">IF(Q194&lt;0%,1,0)</f>
        <v>0</v>
      </c>
      <c r="S194" s="1">
        <v>-1.1308080607337335E-2</v>
      </c>
      <c r="T194" s="8">
        <f t="shared" ref="T194:T257" si="87">IF(S194&lt;0%,1,0)</f>
        <v>1</v>
      </c>
      <c r="U194" s="1">
        <v>5.7775899541173632E-2</v>
      </c>
      <c r="V194" s="4">
        <f t="shared" ref="V194:V257" si="88">IF(U194&lt;0%,1,0)</f>
        <v>0</v>
      </c>
      <c r="W194" s="5">
        <f t="shared" ref="W194:W257" si="89">IF(SUM(R194,T194,V194)&gt;1,0.5,0)</f>
        <v>0</v>
      </c>
      <c r="X194" s="5">
        <f t="shared" ref="X194:X257" si="90">IF(SUM(R194,T194,V194)&gt;2,0.5,0)</f>
        <v>0</v>
      </c>
      <c r="Y194" s="1">
        <v>-6.2887386299605576E-4</v>
      </c>
      <c r="Z194" s="5">
        <f t="shared" si="70"/>
        <v>0.5</v>
      </c>
      <c r="AA194" s="5">
        <f t="shared" ref="AA194:AA257" si="91">IF(Y194&lt;0%,0.5,0)</f>
        <v>0.5</v>
      </c>
      <c r="AB194" s="5">
        <f t="shared" si="71"/>
        <v>0</v>
      </c>
      <c r="AC194" s="5">
        <f t="shared" si="72"/>
        <v>0</v>
      </c>
      <c r="AD194" s="1">
        <v>0.69781856234403927</v>
      </c>
      <c r="AE194" s="5">
        <f t="shared" ref="AE194:AE257" si="92">IF(AD194&gt;72.5%,0.5,0)</f>
        <v>0</v>
      </c>
      <c r="AF194" s="1">
        <v>-1.1712498993801819E-3</v>
      </c>
      <c r="AG194" s="6">
        <f t="shared" ref="AG194:AG257" si="93">IF(AF194&lt;0%,1,0)</f>
        <v>1</v>
      </c>
      <c r="AH194" s="29">
        <v>1843.5833605282862</v>
      </c>
      <c r="AL194" s="5">
        <v>0</v>
      </c>
      <c r="AM194" t="s">
        <v>330</v>
      </c>
      <c r="AN194" s="1">
        <v>0.34150000000000003</v>
      </c>
      <c r="AO194" s="5">
        <f t="shared" si="73"/>
        <v>0.5</v>
      </c>
      <c r="AP194" s="5">
        <f t="shared" si="74"/>
        <v>0.5</v>
      </c>
      <c r="AQ194" s="9">
        <f t="shared" ref="AQ194:AQ257" si="94">SUM(10,-C194,-E194,-F194,-H194,-I194,-K194,-L194,-V194,-W194,-X194,-Z194,-AA194,-AB194,-AC194,-AE194,-AG194,-AI194,-AJ194,-AK194,-AL194,-AO194,-AP194)</f>
        <v>7</v>
      </c>
      <c r="AT194" s="1"/>
    </row>
    <row r="195" spans="1:46" x14ac:dyDescent="0.35">
      <c r="A195" t="s">
        <v>183</v>
      </c>
      <c r="B195" s="1">
        <v>-0.18837450710418754</v>
      </c>
      <c r="C195" s="5">
        <f t="shared" si="75"/>
        <v>0</v>
      </c>
      <c r="D195" s="1">
        <v>0.439904556628052</v>
      </c>
      <c r="E195" s="5">
        <f t="shared" si="76"/>
        <v>0</v>
      </c>
      <c r="F195" s="5">
        <f t="shared" si="77"/>
        <v>0</v>
      </c>
      <c r="G195" s="1">
        <v>0.45904398036346339</v>
      </c>
      <c r="H195" s="5">
        <f t="shared" si="78"/>
        <v>0</v>
      </c>
      <c r="I195" s="5">
        <f t="shared" si="79"/>
        <v>0</v>
      </c>
      <c r="J195" s="1">
        <v>0.31432241758045237</v>
      </c>
      <c r="K195" s="5">
        <f t="shared" si="80"/>
        <v>0</v>
      </c>
      <c r="L195" s="5">
        <f t="shared" si="81"/>
        <v>0</v>
      </c>
      <c r="M195" s="8">
        <f t="shared" si="82"/>
        <v>0</v>
      </c>
      <c r="N195" s="8">
        <f t="shared" si="83"/>
        <v>0</v>
      </c>
      <c r="O195" s="10" t="str">
        <f t="shared" si="84"/>
        <v>Nee</v>
      </c>
      <c r="P195" s="4">
        <f t="shared" si="85"/>
        <v>0</v>
      </c>
      <c r="Q195" s="1">
        <v>1.2888792275782114E-2</v>
      </c>
      <c r="R195" s="8">
        <f t="shared" si="86"/>
        <v>0</v>
      </c>
      <c r="S195" s="1">
        <v>3.2085973295913957E-2</v>
      </c>
      <c r="T195" s="8">
        <f t="shared" si="87"/>
        <v>0</v>
      </c>
      <c r="U195" s="1">
        <v>4.2776508243164334E-2</v>
      </c>
      <c r="V195" s="4">
        <f t="shared" si="88"/>
        <v>0</v>
      </c>
      <c r="W195" s="5">
        <f t="shared" si="89"/>
        <v>0</v>
      </c>
      <c r="X195" s="5">
        <f t="shared" si="90"/>
        <v>0</v>
      </c>
      <c r="Y195" s="1">
        <v>6.6410276742526362E-3</v>
      </c>
      <c r="Z195" s="5">
        <f t="shared" ref="Z195:Z258" si="95">IF(Y195&lt;2%,0.5,0)</f>
        <v>0.5</v>
      </c>
      <c r="AA195" s="5">
        <f t="shared" si="91"/>
        <v>0</v>
      </c>
      <c r="AB195" s="5">
        <f t="shared" ref="AB195:AB258" si="96">IF(Y195&gt;5%,0.5,0)</f>
        <v>0</v>
      </c>
      <c r="AC195" s="5">
        <f t="shared" ref="AC195:AC258" si="97">IF(Y195&gt;7%,0.5,0)</f>
        <v>0</v>
      </c>
      <c r="AD195" s="1">
        <v>0.55657759099199111</v>
      </c>
      <c r="AE195" s="5">
        <f t="shared" si="92"/>
        <v>0</v>
      </c>
      <c r="AF195" s="1">
        <v>-2.1056743391411536E-3</v>
      </c>
      <c r="AG195" s="6">
        <f t="shared" si="93"/>
        <v>1</v>
      </c>
      <c r="AH195" s="29">
        <v>2129.3231683737358</v>
      </c>
      <c r="AL195" s="5">
        <v>0</v>
      </c>
      <c r="AM195" t="s">
        <v>329</v>
      </c>
      <c r="AN195" s="1">
        <v>0.20350000000000001</v>
      </c>
      <c r="AO195" s="5">
        <f t="shared" ref="AO195:AO258" si="98">IF(AN195&gt;25%,0.5,0)</f>
        <v>0</v>
      </c>
      <c r="AP195" s="5">
        <f t="shared" ref="AP195:AP258" si="99">IF(AN195&gt;30%,0.5,0)</f>
        <v>0</v>
      </c>
      <c r="AQ195" s="9">
        <f t="shared" si="94"/>
        <v>8.5</v>
      </c>
      <c r="AT195" s="1"/>
    </row>
    <row r="196" spans="1:46" x14ac:dyDescent="0.35">
      <c r="A196" t="s">
        <v>184</v>
      </c>
      <c r="B196" s="1">
        <v>-2.434682744760264E-3</v>
      </c>
      <c r="C196" s="5">
        <f t="shared" si="75"/>
        <v>0</v>
      </c>
      <c r="D196" s="1">
        <v>9.0221073786965256E-2</v>
      </c>
      <c r="E196" s="5">
        <f t="shared" si="76"/>
        <v>0</v>
      </c>
      <c r="F196" s="5">
        <f t="shared" si="77"/>
        <v>0</v>
      </c>
      <c r="G196" s="1">
        <v>-0.22718989376973872</v>
      </c>
      <c r="H196" s="5">
        <f t="shared" si="78"/>
        <v>0</v>
      </c>
      <c r="I196" s="5">
        <f t="shared" si="79"/>
        <v>0</v>
      </c>
      <c r="J196" s="1">
        <v>0.40651868014703602</v>
      </c>
      <c r="K196" s="5">
        <f t="shared" si="80"/>
        <v>0</v>
      </c>
      <c r="L196" s="5">
        <f t="shared" si="81"/>
        <v>0</v>
      </c>
      <c r="M196" s="8">
        <f t="shared" si="82"/>
        <v>0</v>
      </c>
      <c r="N196" s="8">
        <f t="shared" si="83"/>
        <v>1</v>
      </c>
      <c r="O196" s="10" t="str">
        <f t="shared" si="84"/>
        <v>Nee</v>
      </c>
      <c r="P196" s="4">
        <f t="shared" si="85"/>
        <v>0</v>
      </c>
      <c r="Q196" s="1">
        <v>1.8867547418703657E-2</v>
      </c>
      <c r="R196" s="8">
        <f t="shared" si="86"/>
        <v>0</v>
      </c>
      <c r="S196" s="1">
        <v>1.6588765791115768E-2</v>
      </c>
      <c r="T196" s="8">
        <f t="shared" si="87"/>
        <v>0</v>
      </c>
      <c r="U196" s="1">
        <v>7.4866494401378117E-2</v>
      </c>
      <c r="V196" s="4">
        <f t="shared" si="88"/>
        <v>0</v>
      </c>
      <c r="W196" s="5">
        <f t="shared" si="89"/>
        <v>0</v>
      </c>
      <c r="X196" s="5">
        <f t="shared" si="90"/>
        <v>0</v>
      </c>
      <c r="Y196" s="1">
        <v>0.11904679873672122</v>
      </c>
      <c r="Z196" s="5">
        <f t="shared" si="95"/>
        <v>0</v>
      </c>
      <c r="AA196" s="5">
        <f t="shared" si="91"/>
        <v>0</v>
      </c>
      <c r="AB196" s="5">
        <f t="shared" si="96"/>
        <v>0.5</v>
      </c>
      <c r="AC196" s="5">
        <f t="shared" si="97"/>
        <v>0.5</v>
      </c>
      <c r="AD196" s="1">
        <v>0.58267011197243757</v>
      </c>
      <c r="AE196" s="5">
        <f t="shared" si="92"/>
        <v>0</v>
      </c>
      <c r="AF196" s="1">
        <v>-2.2781481481481481E-3</v>
      </c>
      <c r="AG196" s="6">
        <f t="shared" si="93"/>
        <v>1</v>
      </c>
      <c r="AH196" s="29">
        <v>1682.212930303516</v>
      </c>
      <c r="AL196" s="5">
        <v>0</v>
      </c>
      <c r="AM196" t="s">
        <v>330</v>
      </c>
      <c r="AN196" s="1">
        <v>0.26500000000000001</v>
      </c>
      <c r="AO196" s="5">
        <f t="shared" si="98"/>
        <v>0.5</v>
      </c>
      <c r="AP196" s="5">
        <f t="shared" si="99"/>
        <v>0</v>
      </c>
      <c r="AQ196" s="9">
        <f t="shared" si="94"/>
        <v>7.5</v>
      </c>
      <c r="AT196" s="1"/>
    </row>
    <row r="197" spans="1:46" x14ac:dyDescent="0.35">
      <c r="A197" t="s">
        <v>185</v>
      </c>
      <c r="B197" s="1">
        <v>4.929824692446164E-3</v>
      </c>
      <c r="C197" s="5">
        <f t="shared" si="75"/>
        <v>0</v>
      </c>
      <c r="D197" s="1">
        <v>0.44562627447172448</v>
      </c>
      <c r="E197" s="5">
        <f t="shared" si="76"/>
        <v>0</v>
      </c>
      <c r="F197" s="5">
        <f t="shared" si="77"/>
        <v>0</v>
      </c>
      <c r="G197" s="1">
        <v>0.28536887786732795</v>
      </c>
      <c r="H197" s="5">
        <f t="shared" si="78"/>
        <v>0</v>
      </c>
      <c r="I197" s="5">
        <f t="shared" si="79"/>
        <v>0</v>
      </c>
      <c r="J197" s="1">
        <v>0.41945557664815203</v>
      </c>
      <c r="K197" s="5">
        <f t="shared" si="80"/>
        <v>0</v>
      </c>
      <c r="L197" s="5">
        <f t="shared" si="81"/>
        <v>0</v>
      </c>
      <c r="M197" s="8">
        <f t="shared" si="82"/>
        <v>0</v>
      </c>
      <c r="N197" s="8">
        <f t="shared" si="83"/>
        <v>0</v>
      </c>
      <c r="O197" s="10" t="str">
        <f t="shared" si="84"/>
        <v>Nee</v>
      </c>
      <c r="P197" s="4">
        <f t="shared" si="85"/>
        <v>0</v>
      </c>
      <c r="Q197" s="1">
        <v>-9.8366030930651955E-3</v>
      </c>
      <c r="R197" s="8">
        <f t="shared" si="86"/>
        <v>1</v>
      </c>
      <c r="S197" s="1">
        <v>2.2841670427326693E-2</v>
      </c>
      <c r="T197" s="8">
        <f t="shared" si="87"/>
        <v>0</v>
      </c>
      <c r="U197" s="1">
        <v>3.2783334204766992E-2</v>
      </c>
      <c r="V197" s="4">
        <f t="shared" si="88"/>
        <v>0</v>
      </c>
      <c r="W197" s="5">
        <f t="shared" si="89"/>
        <v>0</v>
      </c>
      <c r="X197" s="5">
        <f t="shared" si="90"/>
        <v>0</v>
      </c>
      <c r="Y197" s="1">
        <v>5.1953629770165599E-2</v>
      </c>
      <c r="Z197" s="5">
        <f t="shared" si="95"/>
        <v>0</v>
      </c>
      <c r="AA197" s="5">
        <f t="shared" si="91"/>
        <v>0</v>
      </c>
      <c r="AB197" s="5">
        <f t="shared" si="96"/>
        <v>0.5</v>
      </c>
      <c r="AC197" s="5">
        <f t="shared" si="97"/>
        <v>0</v>
      </c>
      <c r="AD197" s="1">
        <v>0.64677059135488013</v>
      </c>
      <c r="AE197" s="5">
        <f t="shared" si="92"/>
        <v>0</v>
      </c>
      <c r="AF197" s="1">
        <v>2.3235434608863226E-2</v>
      </c>
      <c r="AG197" s="6">
        <f t="shared" si="93"/>
        <v>0</v>
      </c>
      <c r="AH197" s="29">
        <v>1616.1020237892383</v>
      </c>
      <c r="AJ197" s="5">
        <v>0</v>
      </c>
      <c r="AL197" s="5">
        <v>0</v>
      </c>
      <c r="AM197" t="s">
        <v>330</v>
      </c>
      <c r="AN197" s="1">
        <v>0.2515</v>
      </c>
      <c r="AO197" s="5">
        <f t="shared" si="98"/>
        <v>0.5</v>
      </c>
      <c r="AP197" s="5">
        <f t="shared" si="99"/>
        <v>0</v>
      </c>
      <c r="AQ197" s="9">
        <f t="shared" si="94"/>
        <v>9</v>
      </c>
      <c r="AT197" s="1"/>
    </row>
    <row r="198" spans="1:46" x14ac:dyDescent="0.35">
      <c r="A198" t="s">
        <v>186</v>
      </c>
      <c r="B198" s="1">
        <v>1.5464090436416089E-2</v>
      </c>
      <c r="C198" s="5">
        <f t="shared" si="75"/>
        <v>0</v>
      </c>
      <c r="D198" s="1">
        <v>0.48521600058865477</v>
      </c>
      <c r="E198" s="5">
        <f t="shared" si="76"/>
        <v>0</v>
      </c>
      <c r="F198" s="5">
        <f t="shared" si="77"/>
        <v>0</v>
      </c>
      <c r="G198" s="1">
        <v>0.35549131571913811</v>
      </c>
      <c r="H198" s="5">
        <f t="shared" si="78"/>
        <v>0</v>
      </c>
      <c r="I198" s="5">
        <f t="shared" si="79"/>
        <v>0</v>
      </c>
      <c r="J198" s="1">
        <v>0.18579684436936364</v>
      </c>
      <c r="K198" s="5">
        <f t="shared" si="80"/>
        <v>0.5</v>
      </c>
      <c r="L198" s="5">
        <f t="shared" si="81"/>
        <v>0</v>
      </c>
      <c r="M198" s="8">
        <f t="shared" si="82"/>
        <v>0</v>
      </c>
      <c r="N198" s="8">
        <f t="shared" si="83"/>
        <v>1</v>
      </c>
      <c r="O198" s="10" t="str">
        <f t="shared" si="84"/>
        <v>Nee</v>
      </c>
      <c r="P198" s="4">
        <f t="shared" si="85"/>
        <v>0</v>
      </c>
      <c r="Q198" s="1">
        <v>2.4834916421733823E-2</v>
      </c>
      <c r="R198" s="8">
        <f t="shared" si="86"/>
        <v>0</v>
      </c>
      <c r="S198" s="1">
        <v>4.6982925408184599E-2</v>
      </c>
      <c r="T198" s="8">
        <f t="shared" si="87"/>
        <v>0</v>
      </c>
      <c r="U198" s="1">
        <v>-4.4654441259504775E-2</v>
      </c>
      <c r="V198" s="4">
        <f t="shared" si="88"/>
        <v>1</v>
      </c>
      <c r="W198" s="5">
        <f t="shared" si="89"/>
        <v>0</v>
      </c>
      <c r="X198" s="5">
        <f t="shared" si="90"/>
        <v>0</v>
      </c>
      <c r="Y198" s="1">
        <v>4.2139132448403439E-3</v>
      </c>
      <c r="Z198" s="5">
        <f t="shared" si="95"/>
        <v>0.5</v>
      </c>
      <c r="AA198" s="5">
        <f t="shared" si="91"/>
        <v>0</v>
      </c>
      <c r="AB198" s="5">
        <f t="shared" si="96"/>
        <v>0</v>
      </c>
      <c r="AC198" s="5">
        <f t="shared" si="97"/>
        <v>0</v>
      </c>
      <c r="AD198" s="1">
        <v>0.70083569498593834</v>
      </c>
      <c r="AE198" s="5">
        <f t="shared" si="92"/>
        <v>0</v>
      </c>
      <c r="AF198" s="1">
        <v>-4.4041829926385695E-2</v>
      </c>
      <c r="AG198" s="6">
        <f t="shared" si="93"/>
        <v>1</v>
      </c>
      <c r="AH198" s="29">
        <v>2482.0458257486134</v>
      </c>
      <c r="AJ198" s="5">
        <v>0</v>
      </c>
      <c r="AL198" s="5">
        <v>0</v>
      </c>
      <c r="AM198" t="s">
        <v>331</v>
      </c>
      <c r="AN198" s="1">
        <v>0.1615</v>
      </c>
      <c r="AO198" s="5">
        <f t="shared" si="98"/>
        <v>0</v>
      </c>
      <c r="AP198" s="5">
        <f t="shared" si="99"/>
        <v>0</v>
      </c>
      <c r="AQ198" s="9">
        <f t="shared" si="94"/>
        <v>7</v>
      </c>
      <c r="AT198" s="1"/>
    </row>
    <row r="199" spans="1:46" x14ac:dyDescent="0.35">
      <c r="A199" t="s">
        <v>187</v>
      </c>
      <c r="B199" s="1">
        <v>1.2658083334998245E-2</v>
      </c>
      <c r="C199" s="5">
        <f t="shared" si="75"/>
        <v>0</v>
      </c>
      <c r="D199" s="1">
        <v>0.47547585545524862</v>
      </c>
      <c r="E199" s="5">
        <f t="shared" si="76"/>
        <v>0</v>
      </c>
      <c r="F199" s="5">
        <f t="shared" si="77"/>
        <v>0</v>
      </c>
      <c r="G199" s="1">
        <v>0.46021263296695769</v>
      </c>
      <c r="H199" s="5">
        <f t="shared" si="78"/>
        <v>0</v>
      </c>
      <c r="I199" s="5">
        <f t="shared" si="79"/>
        <v>0</v>
      </c>
      <c r="J199" s="1">
        <v>0.33685453166273571</v>
      </c>
      <c r="K199" s="5">
        <f t="shared" si="80"/>
        <v>0</v>
      </c>
      <c r="L199" s="5">
        <f t="shared" si="81"/>
        <v>0</v>
      </c>
      <c r="M199" s="8">
        <f t="shared" si="82"/>
        <v>0</v>
      </c>
      <c r="N199" s="8">
        <f t="shared" si="83"/>
        <v>0</v>
      </c>
      <c r="O199" s="10" t="str">
        <f t="shared" si="84"/>
        <v>Nee</v>
      </c>
      <c r="P199" s="4">
        <f t="shared" si="85"/>
        <v>0</v>
      </c>
      <c r="Q199" s="1">
        <v>0.21151771452835733</v>
      </c>
      <c r="R199" s="8">
        <f t="shared" si="86"/>
        <v>0</v>
      </c>
      <c r="S199" s="1">
        <v>-1.3049146493003715E-2</v>
      </c>
      <c r="T199" s="8">
        <f t="shared" si="87"/>
        <v>1</v>
      </c>
      <c r="U199" s="1">
        <v>4.1250795589792479E-2</v>
      </c>
      <c r="V199" s="4">
        <f t="shared" si="88"/>
        <v>0</v>
      </c>
      <c r="W199" s="5">
        <f t="shared" si="89"/>
        <v>0</v>
      </c>
      <c r="X199" s="5">
        <f t="shared" si="90"/>
        <v>0</v>
      </c>
      <c r="Y199" s="1">
        <v>-7.3914929688414215E-3</v>
      </c>
      <c r="Z199" s="5">
        <f t="shared" si="95"/>
        <v>0.5</v>
      </c>
      <c r="AA199" s="5">
        <f t="shared" si="91"/>
        <v>0.5</v>
      </c>
      <c r="AB199" s="5">
        <f t="shared" si="96"/>
        <v>0</v>
      </c>
      <c r="AC199" s="5">
        <f t="shared" si="97"/>
        <v>0</v>
      </c>
      <c r="AD199" s="1">
        <v>0.72855475227545818</v>
      </c>
      <c r="AE199" s="5">
        <f t="shared" si="92"/>
        <v>0.5</v>
      </c>
      <c r="AF199" s="1">
        <v>1.4262220687332498E-3</v>
      </c>
      <c r="AG199" s="6">
        <f t="shared" si="93"/>
        <v>0</v>
      </c>
      <c r="AH199" s="29">
        <v>2302.6675832197056</v>
      </c>
      <c r="AL199" s="5">
        <v>1</v>
      </c>
      <c r="AM199" t="s">
        <v>329</v>
      </c>
      <c r="AN199" s="1">
        <v>0.23050000000000001</v>
      </c>
      <c r="AO199" s="5">
        <f t="shared" si="98"/>
        <v>0</v>
      </c>
      <c r="AP199" s="5">
        <f t="shared" si="99"/>
        <v>0</v>
      </c>
      <c r="AQ199" s="9">
        <f t="shared" si="94"/>
        <v>7.5</v>
      </c>
      <c r="AT199" s="1"/>
    </row>
    <row r="200" spans="1:46" x14ac:dyDescent="0.35">
      <c r="A200" t="s">
        <v>188</v>
      </c>
      <c r="B200" s="1">
        <v>-2.535880293583097E-3</v>
      </c>
      <c r="C200" s="5">
        <f t="shared" si="75"/>
        <v>0</v>
      </c>
      <c r="D200" s="1">
        <v>0.1983615961570423</v>
      </c>
      <c r="E200" s="5">
        <f t="shared" si="76"/>
        <v>0</v>
      </c>
      <c r="F200" s="5">
        <f t="shared" si="77"/>
        <v>0</v>
      </c>
      <c r="G200" s="1">
        <v>0.20139596725336822</v>
      </c>
      <c r="H200" s="5">
        <f t="shared" si="78"/>
        <v>0</v>
      </c>
      <c r="I200" s="5">
        <f t="shared" si="79"/>
        <v>0</v>
      </c>
      <c r="J200" s="1">
        <v>0.31352192964661013</v>
      </c>
      <c r="K200" s="5">
        <f t="shared" si="80"/>
        <v>0</v>
      </c>
      <c r="L200" s="5">
        <f t="shared" si="81"/>
        <v>0</v>
      </c>
      <c r="M200" s="8">
        <f t="shared" si="82"/>
        <v>0</v>
      </c>
      <c r="N200" s="8">
        <f t="shared" si="83"/>
        <v>0</v>
      </c>
      <c r="O200" s="10" t="str">
        <f t="shared" si="84"/>
        <v>Nee</v>
      </c>
      <c r="P200" s="4">
        <f t="shared" si="85"/>
        <v>0</v>
      </c>
      <c r="Q200" s="1">
        <v>0.12002835273767899</v>
      </c>
      <c r="R200" s="8">
        <f t="shared" si="86"/>
        <v>0</v>
      </c>
      <c r="S200" s="1">
        <v>4.2766145815367987E-2</v>
      </c>
      <c r="T200" s="8">
        <f t="shared" si="87"/>
        <v>0</v>
      </c>
      <c r="U200" s="1">
        <v>2.9288613200516827E-2</v>
      </c>
      <c r="V200" s="4">
        <f t="shared" si="88"/>
        <v>0</v>
      </c>
      <c r="W200" s="5">
        <f t="shared" si="89"/>
        <v>0</v>
      </c>
      <c r="X200" s="5">
        <f t="shared" si="90"/>
        <v>0</v>
      </c>
      <c r="Y200" s="1">
        <v>1.042632812039266E-2</v>
      </c>
      <c r="Z200" s="5">
        <f t="shared" si="95"/>
        <v>0.5</v>
      </c>
      <c r="AA200" s="5">
        <f t="shared" si="91"/>
        <v>0</v>
      </c>
      <c r="AB200" s="5">
        <f t="shared" si="96"/>
        <v>0</v>
      </c>
      <c r="AC200" s="5">
        <f t="shared" si="97"/>
        <v>0</v>
      </c>
      <c r="AD200" s="1">
        <v>0.70966047082665407</v>
      </c>
      <c r="AE200" s="5">
        <f t="shared" si="92"/>
        <v>0</v>
      </c>
      <c r="AF200" s="1">
        <v>-3.6381384601362836E-3</v>
      </c>
      <c r="AG200" s="6">
        <f t="shared" si="93"/>
        <v>1</v>
      </c>
      <c r="AH200" s="29">
        <v>2572.5301062787557</v>
      </c>
      <c r="AL200" s="5">
        <v>1</v>
      </c>
      <c r="AM200" t="s">
        <v>329</v>
      </c>
      <c r="AN200" s="1">
        <v>0.27750000000000002</v>
      </c>
      <c r="AO200" s="5">
        <f t="shared" si="98"/>
        <v>0.5</v>
      </c>
      <c r="AP200" s="5">
        <f t="shared" si="99"/>
        <v>0</v>
      </c>
      <c r="AQ200" s="9">
        <f t="shared" si="94"/>
        <v>7</v>
      </c>
      <c r="AT200" s="1"/>
    </row>
    <row r="201" spans="1:46" x14ac:dyDescent="0.35">
      <c r="A201" t="s">
        <v>189</v>
      </c>
      <c r="B201" s="1">
        <v>-0.23154719659332859</v>
      </c>
      <c r="C201" s="5">
        <f t="shared" si="75"/>
        <v>0</v>
      </c>
      <c r="D201" s="1">
        <v>4.0010645848119232E-2</v>
      </c>
      <c r="E201" s="5">
        <f t="shared" si="76"/>
        <v>0</v>
      </c>
      <c r="F201" s="5">
        <f t="shared" si="77"/>
        <v>0</v>
      </c>
      <c r="G201" s="1">
        <v>4.4151880766501062E-2</v>
      </c>
      <c r="H201" s="5">
        <f t="shared" si="78"/>
        <v>0</v>
      </c>
      <c r="I201" s="5">
        <f t="shared" si="79"/>
        <v>0</v>
      </c>
      <c r="J201" s="1">
        <v>0.60838598044344294</v>
      </c>
      <c r="K201" s="5">
        <f t="shared" si="80"/>
        <v>0</v>
      </c>
      <c r="L201" s="5">
        <f t="shared" si="81"/>
        <v>0</v>
      </c>
      <c r="M201" s="8">
        <f t="shared" si="82"/>
        <v>0</v>
      </c>
      <c r="N201" s="8">
        <f t="shared" si="83"/>
        <v>0</v>
      </c>
      <c r="O201" s="10" t="str">
        <f t="shared" si="84"/>
        <v>Nee</v>
      </c>
      <c r="P201" s="4">
        <f t="shared" si="85"/>
        <v>0</v>
      </c>
      <c r="Q201" s="1">
        <v>7.4495436431417913E-2</v>
      </c>
      <c r="R201" s="8">
        <f t="shared" si="86"/>
        <v>0</v>
      </c>
      <c r="S201" s="1">
        <v>0.15294651981378449</v>
      </c>
      <c r="T201" s="8">
        <f t="shared" si="87"/>
        <v>0</v>
      </c>
      <c r="U201" s="1">
        <v>0.13398982730068607</v>
      </c>
      <c r="V201" s="4">
        <f t="shared" si="88"/>
        <v>0</v>
      </c>
      <c r="W201" s="5">
        <f t="shared" si="89"/>
        <v>0</v>
      </c>
      <c r="X201" s="5">
        <f t="shared" si="90"/>
        <v>0</v>
      </c>
      <c r="Y201" s="1">
        <v>4.6346404069079729E-2</v>
      </c>
      <c r="Z201" s="5">
        <f t="shared" si="95"/>
        <v>0</v>
      </c>
      <c r="AA201" s="5">
        <f t="shared" si="91"/>
        <v>0</v>
      </c>
      <c r="AB201" s="5">
        <f t="shared" si="96"/>
        <v>0</v>
      </c>
      <c r="AC201" s="5">
        <f t="shared" si="97"/>
        <v>0</v>
      </c>
      <c r="AD201" s="1">
        <v>0.55526969481902055</v>
      </c>
      <c r="AE201" s="5">
        <f t="shared" si="92"/>
        <v>0</v>
      </c>
      <c r="AF201" s="1">
        <v>2.321256890229477E-2</v>
      </c>
      <c r="AG201" s="6">
        <f t="shared" si="93"/>
        <v>0</v>
      </c>
      <c r="AH201" s="29">
        <v>1737.3595338128944</v>
      </c>
      <c r="AL201" s="5">
        <v>0</v>
      </c>
      <c r="AM201" t="s">
        <v>329</v>
      </c>
      <c r="AN201" s="60">
        <v>8.7500000000000008E-2</v>
      </c>
      <c r="AO201" s="5">
        <f t="shared" si="98"/>
        <v>0</v>
      </c>
      <c r="AP201" s="5">
        <f t="shared" si="99"/>
        <v>0</v>
      </c>
      <c r="AQ201" s="9">
        <f t="shared" si="94"/>
        <v>10</v>
      </c>
      <c r="AT201" s="1"/>
    </row>
    <row r="202" spans="1:46" x14ac:dyDescent="0.35">
      <c r="A202" t="s">
        <v>190</v>
      </c>
      <c r="B202" s="1">
        <v>-1.9796537862006726E-2</v>
      </c>
      <c r="C202" s="5">
        <f t="shared" si="75"/>
        <v>0</v>
      </c>
      <c r="D202" s="1">
        <v>0.48151612109278857</v>
      </c>
      <c r="E202" s="5">
        <f t="shared" si="76"/>
        <v>0</v>
      </c>
      <c r="F202" s="5">
        <f t="shared" si="77"/>
        <v>0</v>
      </c>
      <c r="G202" s="1">
        <v>0.4841210927885799</v>
      </c>
      <c r="H202" s="5">
        <f t="shared" si="78"/>
        <v>0</v>
      </c>
      <c r="I202" s="5">
        <f t="shared" si="79"/>
        <v>0</v>
      </c>
      <c r="J202" s="1">
        <v>0.23139775851131317</v>
      </c>
      <c r="K202" s="5">
        <f t="shared" si="80"/>
        <v>0</v>
      </c>
      <c r="L202" s="5">
        <f t="shared" si="81"/>
        <v>0</v>
      </c>
      <c r="M202" s="8">
        <f t="shared" si="82"/>
        <v>0</v>
      </c>
      <c r="N202" s="8">
        <f t="shared" si="83"/>
        <v>0</v>
      </c>
      <c r="O202" s="10" t="str">
        <f t="shared" si="84"/>
        <v>Nee</v>
      </c>
      <c r="P202" s="4">
        <f t="shared" si="85"/>
        <v>0</v>
      </c>
      <c r="Q202" s="1">
        <v>-1.4881375195340248E-2</v>
      </c>
      <c r="R202" s="8">
        <f t="shared" si="86"/>
        <v>1</v>
      </c>
      <c r="S202" s="1">
        <v>3.0058400760224747E-2</v>
      </c>
      <c r="T202" s="8">
        <f t="shared" si="87"/>
        <v>0</v>
      </c>
      <c r="U202" s="1">
        <v>5.1759783411272457E-2</v>
      </c>
      <c r="V202" s="4">
        <f t="shared" si="88"/>
        <v>0</v>
      </c>
      <c r="W202" s="5">
        <f t="shared" si="89"/>
        <v>0</v>
      </c>
      <c r="X202" s="5">
        <f t="shared" si="90"/>
        <v>0</v>
      </c>
      <c r="Y202" s="1">
        <v>2.3636065304783002E-2</v>
      </c>
      <c r="Z202" s="5">
        <f t="shared" si="95"/>
        <v>0</v>
      </c>
      <c r="AA202" s="5">
        <f t="shared" si="91"/>
        <v>0</v>
      </c>
      <c r="AB202" s="5">
        <f t="shared" si="96"/>
        <v>0</v>
      </c>
      <c r="AC202" s="5">
        <f t="shared" si="97"/>
        <v>0</v>
      </c>
      <c r="AD202" s="1">
        <v>0.7446878332923127</v>
      </c>
      <c r="AE202" s="5">
        <f t="shared" si="92"/>
        <v>0.5</v>
      </c>
      <c r="AF202" s="1">
        <v>1.4900900402001805E-2</v>
      </c>
      <c r="AG202" s="6">
        <f t="shared" si="93"/>
        <v>0</v>
      </c>
      <c r="AH202" s="29">
        <v>1778.4291143067499</v>
      </c>
      <c r="AL202" s="5">
        <v>0</v>
      </c>
      <c r="AM202" t="s">
        <v>329</v>
      </c>
      <c r="AN202" s="1">
        <v>0.34349999999999997</v>
      </c>
      <c r="AO202" s="5">
        <f t="shared" si="98"/>
        <v>0.5</v>
      </c>
      <c r="AP202" s="5">
        <f t="shared" si="99"/>
        <v>0.5</v>
      </c>
      <c r="AQ202" s="9">
        <f t="shared" si="94"/>
        <v>8.5</v>
      </c>
      <c r="AT202" s="1"/>
    </row>
    <row r="203" spans="1:46" x14ac:dyDescent="0.35">
      <c r="A203" t="s">
        <v>191</v>
      </c>
      <c r="B203" s="1">
        <v>-0.38245497735056899</v>
      </c>
      <c r="C203" s="5">
        <f t="shared" si="75"/>
        <v>0</v>
      </c>
      <c r="D203" s="1">
        <v>-0.38260965639155892</v>
      </c>
      <c r="E203" s="5">
        <f t="shared" si="76"/>
        <v>0</v>
      </c>
      <c r="F203" s="5">
        <f t="shared" si="77"/>
        <v>0</v>
      </c>
      <c r="G203" s="1">
        <v>-0.44391824107833383</v>
      </c>
      <c r="H203" s="5">
        <f t="shared" si="78"/>
        <v>0</v>
      </c>
      <c r="I203" s="5">
        <f t="shared" si="79"/>
        <v>0</v>
      </c>
      <c r="J203" s="1">
        <v>0.76144316891636177</v>
      </c>
      <c r="K203" s="5">
        <f t="shared" si="80"/>
        <v>0</v>
      </c>
      <c r="L203" s="5">
        <f t="shared" si="81"/>
        <v>0</v>
      </c>
      <c r="M203" s="8">
        <f t="shared" si="82"/>
        <v>0</v>
      </c>
      <c r="N203" s="8">
        <f t="shared" si="83"/>
        <v>0</v>
      </c>
      <c r="O203" s="10" t="str">
        <f t="shared" si="84"/>
        <v>Nee</v>
      </c>
      <c r="P203" s="4">
        <f t="shared" si="85"/>
        <v>0</v>
      </c>
      <c r="Q203" s="1">
        <v>6.9612522900906068E-2</v>
      </c>
      <c r="R203" s="8">
        <f t="shared" si="86"/>
        <v>0</v>
      </c>
      <c r="S203" s="1">
        <v>7.7972151600356948E-2</v>
      </c>
      <c r="T203" s="8">
        <f t="shared" si="87"/>
        <v>0</v>
      </c>
      <c r="U203" s="1">
        <v>0.10932493647110816</v>
      </c>
      <c r="V203" s="4">
        <f t="shared" si="88"/>
        <v>0</v>
      </c>
      <c r="W203" s="5">
        <f t="shared" si="89"/>
        <v>0</v>
      </c>
      <c r="X203" s="5">
        <f t="shared" si="90"/>
        <v>0</v>
      </c>
      <c r="Y203" s="1">
        <v>3.5258534968511768E-3</v>
      </c>
      <c r="Z203" s="5">
        <f t="shared" si="95"/>
        <v>0.5</v>
      </c>
      <c r="AA203" s="5">
        <f t="shared" si="91"/>
        <v>0</v>
      </c>
      <c r="AB203" s="5">
        <f t="shared" si="96"/>
        <v>0</v>
      </c>
      <c r="AC203" s="5">
        <f t="shared" si="97"/>
        <v>0</v>
      </c>
      <c r="AD203" s="1">
        <v>0.66675505469008944</v>
      </c>
      <c r="AE203" s="5">
        <f t="shared" si="92"/>
        <v>0</v>
      </c>
      <c r="AF203" s="1">
        <v>-5.4325501049607818E-3</v>
      </c>
      <c r="AG203" s="6">
        <f t="shared" si="93"/>
        <v>1</v>
      </c>
      <c r="AH203" s="29">
        <v>1914.0934895908301</v>
      </c>
      <c r="AL203" s="5">
        <v>0</v>
      </c>
      <c r="AM203" t="s">
        <v>329</v>
      </c>
      <c r="AN203" s="1">
        <v>0.20049999999999998</v>
      </c>
      <c r="AO203" s="5">
        <f t="shared" si="98"/>
        <v>0</v>
      </c>
      <c r="AP203" s="5">
        <f t="shared" si="99"/>
        <v>0</v>
      </c>
      <c r="AQ203" s="9">
        <f t="shared" si="94"/>
        <v>8.5</v>
      </c>
      <c r="AT203" s="1"/>
    </row>
    <row r="204" spans="1:46" x14ac:dyDescent="0.35">
      <c r="A204" t="s">
        <v>192</v>
      </c>
      <c r="B204" s="1">
        <v>3.8174806301562836E-2</v>
      </c>
      <c r="C204" s="5">
        <f t="shared" si="75"/>
        <v>0</v>
      </c>
      <c r="D204" s="1">
        <v>0.23649690012762128</v>
      </c>
      <c r="E204" s="5">
        <f t="shared" si="76"/>
        <v>0</v>
      </c>
      <c r="F204" s="5">
        <f t="shared" si="77"/>
        <v>0</v>
      </c>
      <c r="G204" s="1">
        <v>0.1331500142963743</v>
      </c>
      <c r="H204" s="5">
        <f t="shared" si="78"/>
        <v>0</v>
      </c>
      <c r="I204" s="5">
        <f t="shared" si="79"/>
        <v>0</v>
      </c>
      <c r="J204" s="1">
        <v>0.58020968503008141</v>
      </c>
      <c r="K204" s="5">
        <f t="shared" si="80"/>
        <v>0</v>
      </c>
      <c r="L204" s="5">
        <f t="shared" si="81"/>
        <v>0</v>
      </c>
      <c r="M204" s="8">
        <f t="shared" si="82"/>
        <v>0</v>
      </c>
      <c r="N204" s="8">
        <f t="shared" si="83"/>
        <v>0</v>
      </c>
      <c r="O204" s="10" t="str">
        <f t="shared" si="84"/>
        <v>Nee</v>
      </c>
      <c r="P204" s="4">
        <f t="shared" si="85"/>
        <v>0</v>
      </c>
      <c r="Q204" s="1">
        <v>3.55897451247437E-2</v>
      </c>
      <c r="R204" s="8">
        <f t="shared" si="86"/>
        <v>0</v>
      </c>
      <c r="S204" s="1">
        <v>5.2253546417669237E-2</v>
      </c>
      <c r="T204" s="8">
        <f t="shared" si="87"/>
        <v>0</v>
      </c>
      <c r="U204" s="1">
        <v>6.4459213490198272E-2</v>
      </c>
      <c r="V204" s="4">
        <f t="shared" si="88"/>
        <v>0</v>
      </c>
      <c r="W204" s="5">
        <f t="shared" si="89"/>
        <v>0</v>
      </c>
      <c r="X204" s="5">
        <f t="shared" si="90"/>
        <v>0</v>
      </c>
      <c r="Y204" s="1">
        <v>5.5720990564392961E-2</v>
      </c>
      <c r="Z204" s="5">
        <f t="shared" si="95"/>
        <v>0</v>
      </c>
      <c r="AA204" s="5">
        <f t="shared" si="91"/>
        <v>0</v>
      </c>
      <c r="AB204" s="5">
        <f t="shared" si="96"/>
        <v>0.5</v>
      </c>
      <c r="AC204" s="5">
        <f t="shared" si="97"/>
        <v>0</v>
      </c>
      <c r="AD204" s="1">
        <v>0.59463851094544362</v>
      </c>
      <c r="AE204" s="5">
        <f t="shared" si="92"/>
        <v>0</v>
      </c>
      <c r="AF204" s="1">
        <v>2.8161716401776934E-2</v>
      </c>
      <c r="AG204" s="6">
        <f t="shared" si="93"/>
        <v>0</v>
      </c>
      <c r="AH204" s="29">
        <v>1686.5919030695427</v>
      </c>
      <c r="AJ204" s="5">
        <v>1</v>
      </c>
      <c r="AL204" s="5">
        <v>0</v>
      </c>
      <c r="AM204" t="s">
        <v>329</v>
      </c>
      <c r="AN204" s="1">
        <v>0.189</v>
      </c>
      <c r="AO204" s="5">
        <f t="shared" si="98"/>
        <v>0</v>
      </c>
      <c r="AP204" s="5">
        <f t="shared" si="99"/>
        <v>0</v>
      </c>
      <c r="AQ204" s="9">
        <f t="shared" si="94"/>
        <v>8.5</v>
      </c>
      <c r="AT204" s="1"/>
    </row>
    <row r="205" spans="1:46" x14ac:dyDescent="0.35">
      <c r="A205" t="s">
        <v>193</v>
      </c>
      <c r="B205" s="1">
        <v>2.6186028508439776E-2</v>
      </c>
      <c r="C205" s="5">
        <f t="shared" si="75"/>
        <v>0</v>
      </c>
      <c r="D205" s="1">
        <v>1.0203631712694166</v>
      </c>
      <c r="E205" s="5">
        <f t="shared" si="76"/>
        <v>0.5</v>
      </c>
      <c r="F205" s="5">
        <f t="shared" si="77"/>
        <v>0</v>
      </c>
      <c r="G205" s="1">
        <v>0.1545783477221857</v>
      </c>
      <c r="H205" s="5">
        <f t="shared" si="78"/>
        <v>0</v>
      </c>
      <c r="I205" s="5">
        <f t="shared" si="79"/>
        <v>0</v>
      </c>
      <c r="J205" s="1">
        <v>0.33447700420532672</v>
      </c>
      <c r="K205" s="5">
        <f t="shared" si="80"/>
        <v>0</v>
      </c>
      <c r="L205" s="5">
        <f t="shared" si="81"/>
        <v>0</v>
      </c>
      <c r="M205" s="8">
        <f t="shared" si="82"/>
        <v>0</v>
      </c>
      <c r="N205" s="8">
        <f t="shared" si="83"/>
        <v>0</v>
      </c>
      <c r="O205" s="10" t="str">
        <f t="shared" si="84"/>
        <v>Nee</v>
      </c>
      <c r="P205" s="4">
        <f t="shared" si="85"/>
        <v>0</v>
      </c>
      <c r="Q205" s="1">
        <v>1.0640926386532475E-2</v>
      </c>
      <c r="R205" s="8">
        <f t="shared" si="86"/>
        <v>0</v>
      </c>
      <c r="S205" s="1">
        <v>5.2257943988723014E-2</v>
      </c>
      <c r="T205" s="8">
        <f t="shared" si="87"/>
        <v>0</v>
      </c>
      <c r="U205" s="1">
        <v>0.12827114993015937</v>
      </c>
      <c r="V205" s="4">
        <f t="shared" si="88"/>
        <v>0</v>
      </c>
      <c r="W205" s="5">
        <f t="shared" si="89"/>
        <v>0</v>
      </c>
      <c r="X205" s="5">
        <f t="shared" si="90"/>
        <v>0</v>
      </c>
      <c r="Y205" s="1">
        <v>1.9012638629440769E-2</v>
      </c>
      <c r="Z205" s="5">
        <f t="shared" si="95"/>
        <v>0.5</v>
      </c>
      <c r="AA205" s="5">
        <f t="shared" si="91"/>
        <v>0</v>
      </c>
      <c r="AB205" s="5">
        <f t="shared" si="96"/>
        <v>0</v>
      </c>
      <c r="AC205" s="5">
        <f t="shared" si="97"/>
        <v>0</v>
      </c>
      <c r="AD205" s="1">
        <v>0.7184160481984484</v>
      </c>
      <c r="AE205" s="5">
        <f t="shared" si="92"/>
        <v>0</v>
      </c>
      <c r="AF205" s="1">
        <v>1.253791168105552E-2</v>
      </c>
      <c r="AG205" s="6">
        <f t="shared" si="93"/>
        <v>0</v>
      </c>
      <c r="AH205" s="29">
        <v>1346.1109351811533</v>
      </c>
      <c r="AJ205" s="5">
        <v>1</v>
      </c>
      <c r="AL205" s="5">
        <v>0</v>
      </c>
      <c r="AM205" t="s">
        <v>330</v>
      </c>
      <c r="AN205" s="1">
        <v>0.21499999999999997</v>
      </c>
      <c r="AO205" s="5">
        <f t="shared" si="98"/>
        <v>0</v>
      </c>
      <c r="AP205" s="5">
        <f t="shared" si="99"/>
        <v>0</v>
      </c>
      <c r="AQ205" s="9">
        <f t="shared" si="94"/>
        <v>8</v>
      </c>
      <c r="AT205" s="1"/>
    </row>
    <row r="206" spans="1:46" x14ac:dyDescent="0.35">
      <c r="A206" t="s">
        <v>194</v>
      </c>
      <c r="B206" s="1">
        <v>-7.56734224845938E-2</v>
      </c>
      <c r="C206" s="5">
        <f t="shared" si="75"/>
        <v>0</v>
      </c>
      <c r="D206" s="1">
        <v>8.6725324741164678E-2</v>
      </c>
      <c r="E206" s="5">
        <f t="shared" si="76"/>
        <v>0</v>
      </c>
      <c r="F206" s="5">
        <f t="shared" si="77"/>
        <v>0</v>
      </c>
      <c r="G206" s="1">
        <v>6.3754942937935863E-2</v>
      </c>
      <c r="H206" s="5">
        <f t="shared" si="78"/>
        <v>0</v>
      </c>
      <c r="I206" s="5">
        <f t="shared" si="79"/>
        <v>0</v>
      </c>
      <c r="J206" s="1">
        <v>0.61180350663004035</v>
      </c>
      <c r="K206" s="5">
        <f t="shared" si="80"/>
        <v>0</v>
      </c>
      <c r="L206" s="5">
        <f t="shared" si="81"/>
        <v>0</v>
      </c>
      <c r="M206" s="8">
        <f t="shared" si="82"/>
        <v>0</v>
      </c>
      <c r="N206" s="8">
        <f t="shared" si="83"/>
        <v>1</v>
      </c>
      <c r="O206" s="10" t="str">
        <f t="shared" si="84"/>
        <v>Nee</v>
      </c>
      <c r="P206" s="4">
        <f t="shared" si="85"/>
        <v>0</v>
      </c>
      <c r="Q206" s="1">
        <v>7.276902259338737E-2</v>
      </c>
      <c r="R206" s="8">
        <f t="shared" si="86"/>
        <v>0</v>
      </c>
      <c r="S206" s="1">
        <v>9.2725487233721107E-2</v>
      </c>
      <c r="T206" s="8">
        <f t="shared" si="87"/>
        <v>0</v>
      </c>
      <c r="U206" s="1">
        <v>0.11923887205254442</v>
      </c>
      <c r="V206" s="4">
        <f t="shared" si="88"/>
        <v>0</v>
      </c>
      <c r="W206" s="5">
        <f t="shared" si="89"/>
        <v>0</v>
      </c>
      <c r="X206" s="5">
        <f t="shared" si="90"/>
        <v>0</v>
      </c>
      <c r="Y206" s="1">
        <v>0.11890652636796864</v>
      </c>
      <c r="Z206" s="5">
        <f t="shared" si="95"/>
        <v>0</v>
      </c>
      <c r="AA206" s="5">
        <f t="shared" si="91"/>
        <v>0</v>
      </c>
      <c r="AB206" s="5">
        <f t="shared" si="96"/>
        <v>0.5</v>
      </c>
      <c r="AC206" s="5">
        <f t="shared" si="97"/>
        <v>0.5</v>
      </c>
      <c r="AD206" s="1">
        <v>0.66858938972319548</v>
      </c>
      <c r="AE206" s="5">
        <f t="shared" si="92"/>
        <v>0</v>
      </c>
      <c r="AF206" s="1">
        <v>2.0018839493933283E-2</v>
      </c>
      <c r="AG206" s="6">
        <f t="shared" si="93"/>
        <v>0</v>
      </c>
      <c r="AH206" s="29">
        <v>1831.8039387495542</v>
      </c>
      <c r="AL206" s="5">
        <v>0</v>
      </c>
      <c r="AM206" t="s">
        <v>330</v>
      </c>
      <c r="AN206" s="1">
        <v>0.182</v>
      </c>
      <c r="AO206" s="5">
        <f t="shared" si="98"/>
        <v>0</v>
      </c>
      <c r="AP206" s="5">
        <f t="shared" si="99"/>
        <v>0</v>
      </c>
      <c r="AQ206" s="9">
        <f t="shared" si="94"/>
        <v>9</v>
      </c>
      <c r="AT206" s="1"/>
    </row>
    <row r="207" spans="1:46" x14ac:dyDescent="0.35">
      <c r="A207" t="s">
        <v>195</v>
      </c>
      <c r="B207" s="1">
        <v>1.1588183063193222E-3</v>
      </c>
      <c r="C207" s="5">
        <f t="shared" si="75"/>
        <v>0</v>
      </c>
      <c r="D207" s="1">
        <v>0.61126913178924558</v>
      </c>
      <c r="E207" s="5">
        <f t="shared" si="76"/>
        <v>0</v>
      </c>
      <c r="F207" s="5">
        <f t="shared" si="77"/>
        <v>0</v>
      </c>
      <c r="G207" s="1">
        <v>0.63965205351633625</v>
      </c>
      <c r="H207" s="5">
        <f t="shared" si="78"/>
        <v>0</v>
      </c>
      <c r="I207" s="5">
        <f t="shared" si="79"/>
        <v>0</v>
      </c>
      <c r="J207" s="1">
        <v>0.24096242623145284</v>
      </c>
      <c r="K207" s="5">
        <f t="shared" si="80"/>
        <v>0</v>
      </c>
      <c r="L207" s="5">
        <f t="shared" si="81"/>
        <v>0</v>
      </c>
      <c r="M207" s="8">
        <f t="shared" si="82"/>
        <v>0</v>
      </c>
      <c r="N207" s="8">
        <f t="shared" si="83"/>
        <v>0</v>
      </c>
      <c r="O207" s="10" t="str">
        <f t="shared" si="84"/>
        <v>Nee</v>
      </c>
      <c r="P207" s="4">
        <f t="shared" si="85"/>
        <v>0</v>
      </c>
      <c r="Q207" s="1">
        <v>1.776871131119865E-2</v>
      </c>
      <c r="R207" s="8">
        <f t="shared" si="86"/>
        <v>0</v>
      </c>
      <c r="S207" s="1">
        <v>-7.9787966405066774E-2</v>
      </c>
      <c r="T207" s="8">
        <f t="shared" si="87"/>
        <v>1</v>
      </c>
      <c r="U207" s="1">
        <v>1.4282059385675802E-2</v>
      </c>
      <c r="V207" s="4">
        <f t="shared" si="88"/>
        <v>0</v>
      </c>
      <c r="W207" s="5">
        <f t="shared" si="89"/>
        <v>0</v>
      </c>
      <c r="X207" s="5">
        <f t="shared" si="90"/>
        <v>0</v>
      </c>
      <c r="Y207" s="1">
        <v>3.6988125874757326E-2</v>
      </c>
      <c r="Z207" s="5">
        <f t="shared" si="95"/>
        <v>0</v>
      </c>
      <c r="AA207" s="5">
        <f t="shared" si="91"/>
        <v>0</v>
      </c>
      <c r="AB207" s="5">
        <f t="shared" si="96"/>
        <v>0</v>
      </c>
      <c r="AC207" s="5">
        <f t="shared" si="97"/>
        <v>0</v>
      </c>
      <c r="AD207" s="1">
        <v>0.68689331346787663</v>
      </c>
      <c r="AE207" s="5">
        <f t="shared" si="92"/>
        <v>0</v>
      </c>
      <c r="AF207" s="1">
        <v>2.2224336689391545E-2</v>
      </c>
      <c r="AG207" s="6">
        <f t="shared" si="93"/>
        <v>0</v>
      </c>
      <c r="AH207" s="29">
        <v>1542.3138245535777</v>
      </c>
      <c r="AL207" s="5">
        <v>0</v>
      </c>
      <c r="AM207" t="s">
        <v>330</v>
      </c>
      <c r="AN207" s="1">
        <v>0.28949999999999998</v>
      </c>
      <c r="AO207" s="5">
        <f t="shared" si="98"/>
        <v>0.5</v>
      </c>
      <c r="AP207" s="5">
        <f t="shared" si="99"/>
        <v>0</v>
      </c>
      <c r="AQ207" s="9">
        <f t="shared" si="94"/>
        <v>9.5</v>
      </c>
      <c r="AT207" s="1"/>
    </row>
    <row r="208" spans="1:46" x14ac:dyDescent="0.35">
      <c r="A208" t="s">
        <v>196</v>
      </c>
      <c r="B208" s="1">
        <v>-1.2852239163407041E-2</v>
      </c>
      <c r="C208" s="5">
        <f t="shared" si="75"/>
        <v>0</v>
      </c>
      <c r="D208" s="1">
        <v>0.21509539394907001</v>
      </c>
      <c r="E208" s="5">
        <f t="shared" si="76"/>
        <v>0</v>
      </c>
      <c r="F208" s="5">
        <f t="shared" si="77"/>
        <v>0</v>
      </c>
      <c r="G208" s="1">
        <v>0.21233256166679973</v>
      </c>
      <c r="H208" s="5">
        <f t="shared" si="78"/>
        <v>0</v>
      </c>
      <c r="I208" s="5">
        <f t="shared" si="79"/>
        <v>0</v>
      </c>
      <c r="J208" s="1">
        <v>0.55380950997763378</v>
      </c>
      <c r="K208" s="5">
        <f t="shared" si="80"/>
        <v>0</v>
      </c>
      <c r="L208" s="5">
        <f t="shared" si="81"/>
        <v>0</v>
      </c>
      <c r="M208" s="8">
        <f t="shared" si="82"/>
        <v>0</v>
      </c>
      <c r="N208" s="8">
        <f t="shared" si="83"/>
        <v>0</v>
      </c>
      <c r="O208" s="10" t="str">
        <f t="shared" si="84"/>
        <v>Nee</v>
      </c>
      <c r="P208" s="4">
        <f t="shared" si="85"/>
        <v>0</v>
      </c>
      <c r="Q208" s="1">
        <v>-4.0613097150199624E-3</v>
      </c>
      <c r="R208" s="8">
        <f t="shared" si="86"/>
        <v>1</v>
      </c>
      <c r="S208" s="1">
        <v>3.9869223680168514E-2</v>
      </c>
      <c r="T208" s="8">
        <f t="shared" si="87"/>
        <v>0</v>
      </c>
      <c r="U208" s="1">
        <v>5.3185120140496527E-2</v>
      </c>
      <c r="V208" s="4">
        <f t="shared" si="88"/>
        <v>0</v>
      </c>
      <c r="W208" s="5">
        <f t="shared" si="89"/>
        <v>0</v>
      </c>
      <c r="X208" s="5">
        <f t="shared" si="90"/>
        <v>0</v>
      </c>
      <c r="Y208" s="1">
        <v>3.8002913706394185E-2</v>
      </c>
      <c r="Z208" s="5">
        <f t="shared" si="95"/>
        <v>0</v>
      </c>
      <c r="AA208" s="5">
        <f t="shared" si="91"/>
        <v>0</v>
      </c>
      <c r="AB208" s="5">
        <f t="shared" si="96"/>
        <v>0</v>
      </c>
      <c r="AC208" s="5">
        <f t="shared" si="97"/>
        <v>0</v>
      </c>
      <c r="AD208" s="1">
        <v>0.67887363295282188</v>
      </c>
      <c r="AE208" s="5">
        <f t="shared" si="92"/>
        <v>0</v>
      </c>
      <c r="AF208" s="1">
        <v>-1.0729722898539157E-2</v>
      </c>
      <c r="AG208" s="6">
        <f t="shared" si="93"/>
        <v>1</v>
      </c>
      <c r="AH208" s="29">
        <v>1662.0580496368027</v>
      </c>
      <c r="AL208" s="5">
        <v>0</v>
      </c>
      <c r="AM208" t="s">
        <v>330</v>
      </c>
      <c r="AN208" s="1">
        <v>0.29149999999999998</v>
      </c>
      <c r="AO208" s="5">
        <f t="shared" si="98"/>
        <v>0.5</v>
      </c>
      <c r="AP208" s="5">
        <f t="shared" si="99"/>
        <v>0</v>
      </c>
      <c r="AQ208" s="9">
        <f t="shared" si="94"/>
        <v>8.5</v>
      </c>
      <c r="AT208" s="1"/>
    </row>
    <row r="209" spans="1:46" x14ac:dyDescent="0.35">
      <c r="A209" t="s">
        <v>197</v>
      </c>
      <c r="B209" s="1">
        <v>-0.12784222737819026</v>
      </c>
      <c r="C209" s="5">
        <f t="shared" si="75"/>
        <v>0</v>
      </c>
      <c r="D209" s="1">
        <v>0.49061484918793502</v>
      </c>
      <c r="E209" s="5">
        <f t="shared" si="76"/>
        <v>0</v>
      </c>
      <c r="F209" s="5">
        <f t="shared" si="77"/>
        <v>0</v>
      </c>
      <c r="G209" s="1">
        <v>0.46660974477958234</v>
      </c>
      <c r="H209" s="5">
        <f t="shared" si="78"/>
        <v>0</v>
      </c>
      <c r="I209" s="5">
        <f t="shared" si="79"/>
        <v>0</v>
      </c>
      <c r="J209" s="1">
        <v>0.20783880226514623</v>
      </c>
      <c r="K209" s="5">
        <f t="shared" si="80"/>
        <v>0</v>
      </c>
      <c r="L209" s="5">
        <f t="shared" si="81"/>
        <v>0</v>
      </c>
      <c r="M209" s="8">
        <f t="shared" si="82"/>
        <v>0</v>
      </c>
      <c r="N209" s="8">
        <f t="shared" si="83"/>
        <v>1</v>
      </c>
      <c r="O209" s="10" t="str">
        <f t="shared" si="84"/>
        <v>Nee</v>
      </c>
      <c r="P209" s="4">
        <f t="shared" si="85"/>
        <v>0</v>
      </c>
      <c r="Q209" s="1">
        <v>2.1091654613623917E-2</v>
      </c>
      <c r="R209" s="8">
        <f t="shared" si="86"/>
        <v>0</v>
      </c>
      <c r="S209" s="1">
        <v>7.9036753670288992E-2</v>
      </c>
      <c r="T209" s="8">
        <f t="shared" si="87"/>
        <v>0</v>
      </c>
      <c r="U209" s="1">
        <v>-5.1136890951276104E-2</v>
      </c>
      <c r="V209" s="4">
        <f t="shared" si="88"/>
        <v>1</v>
      </c>
      <c r="W209" s="5">
        <f t="shared" si="89"/>
        <v>0</v>
      </c>
      <c r="X209" s="5">
        <f t="shared" si="90"/>
        <v>0</v>
      </c>
      <c r="Y209" s="1">
        <v>1.7034990176332164E-2</v>
      </c>
      <c r="Z209" s="5">
        <f t="shared" si="95"/>
        <v>0.5</v>
      </c>
      <c r="AA209" s="5">
        <f t="shared" si="91"/>
        <v>0</v>
      </c>
      <c r="AB209" s="5">
        <f t="shared" si="96"/>
        <v>0</v>
      </c>
      <c r="AC209" s="5">
        <f t="shared" si="97"/>
        <v>0</v>
      </c>
      <c r="AD209" s="1">
        <v>0.74749419953596286</v>
      </c>
      <c r="AE209" s="5">
        <f t="shared" si="92"/>
        <v>0.5</v>
      </c>
      <c r="AF209" s="1">
        <v>1.2324367749419954E-2</v>
      </c>
      <c r="AG209" s="6">
        <f t="shared" si="93"/>
        <v>0</v>
      </c>
      <c r="AH209" s="29">
        <v>2058.0270864133249</v>
      </c>
      <c r="AJ209" s="5">
        <v>0</v>
      </c>
      <c r="AL209" s="5">
        <v>1</v>
      </c>
      <c r="AM209" t="s">
        <v>330</v>
      </c>
      <c r="AN209" s="1">
        <v>0.41050000000000003</v>
      </c>
      <c r="AO209" s="5">
        <f t="shared" si="98"/>
        <v>0.5</v>
      </c>
      <c r="AP209" s="5">
        <f t="shared" si="99"/>
        <v>0.5</v>
      </c>
      <c r="AQ209" s="9">
        <f t="shared" si="94"/>
        <v>6</v>
      </c>
      <c r="AT209" s="1"/>
    </row>
    <row r="210" spans="1:46" x14ac:dyDescent="0.35">
      <c r="A210" t="s">
        <v>198</v>
      </c>
      <c r="B210" s="1">
        <v>-0.21673117956745977</v>
      </c>
      <c r="C210" s="5">
        <f t="shared" si="75"/>
        <v>0</v>
      </c>
      <c r="D210" s="1">
        <v>0.14797937016823393</v>
      </c>
      <c r="E210" s="5">
        <f t="shared" si="76"/>
        <v>0</v>
      </c>
      <c r="F210" s="5">
        <f t="shared" si="77"/>
        <v>0</v>
      </c>
      <c r="G210" s="1">
        <v>0.15617962107159325</v>
      </c>
      <c r="H210" s="5">
        <f t="shared" si="78"/>
        <v>0</v>
      </c>
      <c r="I210" s="5">
        <f t="shared" si="79"/>
        <v>0</v>
      </c>
      <c r="J210" s="1">
        <v>0.3697439470475527</v>
      </c>
      <c r="K210" s="5">
        <f t="shared" si="80"/>
        <v>0</v>
      </c>
      <c r="L210" s="5">
        <f t="shared" si="81"/>
        <v>0</v>
      </c>
      <c r="M210" s="8">
        <f t="shared" si="82"/>
        <v>0</v>
      </c>
      <c r="N210" s="8">
        <f t="shared" si="83"/>
        <v>0</v>
      </c>
      <c r="O210" s="10" t="str">
        <f t="shared" si="84"/>
        <v>Nee</v>
      </c>
      <c r="P210" s="4">
        <f t="shared" si="85"/>
        <v>0</v>
      </c>
      <c r="Q210" s="1">
        <v>6.787904670391591E-2</v>
      </c>
      <c r="R210" s="8">
        <f t="shared" si="86"/>
        <v>0</v>
      </c>
      <c r="S210" s="1">
        <v>9.7262190354101399E-2</v>
      </c>
      <c r="T210" s="8">
        <f t="shared" si="87"/>
        <v>0</v>
      </c>
      <c r="U210" s="1">
        <v>2.9915400533973815E-2</v>
      </c>
      <c r="V210" s="4">
        <f t="shared" si="88"/>
        <v>0</v>
      </c>
      <c r="W210" s="5">
        <f t="shared" si="89"/>
        <v>0</v>
      </c>
      <c r="X210" s="5">
        <f t="shared" si="90"/>
        <v>0</v>
      </c>
      <c r="Y210" s="1">
        <v>-1.2799824153201162E-3</v>
      </c>
      <c r="Z210" s="5">
        <f t="shared" si="95"/>
        <v>0.5</v>
      </c>
      <c r="AA210" s="5">
        <f t="shared" si="91"/>
        <v>0.5</v>
      </c>
      <c r="AB210" s="5">
        <f t="shared" si="96"/>
        <v>0</v>
      </c>
      <c r="AC210" s="5">
        <f t="shared" si="97"/>
        <v>0</v>
      </c>
      <c r="AD210" s="1">
        <v>0.74854443884498678</v>
      </c>
      <c r="AE210" s="5">
        <f t="shared" si="92"/>
        <v>0.5</v>
      </c>
      <c r="AF210" s="1">
        <v>-3.8788865895371158E-2</v>
      </c>
      <c r="AG210" s="6">
        <f t="shared" si="93"/>
        <v>1</v>
      </c>
      <c r="AH210" s="29">
        <v>2823.7700517294625</v>
      </c>
      <c r="AL210" s="5">
        <v>1</v>
      </c>
      <c r="AM210" t="s">
        <v>331</v>
      </c>
      <c r="AN210" s="1">
        <v>0.29799999999999999</v>
      </c>
      <c r="AO210" s="5">
        <f t="shared" si="98"/>
        <v>0.5</v>
      </c>
      <c r="AP210" s="5">
        <f t="shared" si="99"/>
        <v>0</v>
      </c>
      <c r="AQ210" s="9">
        <f t="shared" si="94"/>
        <v>6</v>
      </c>
      <c r="AT210" s="1"/>
    </row>
    <row r="211" spans="1:46" x14ac:dyDescent="0.35">
      <c r="A211" t="s">
        <v>199</v>
      </c>
      <c r="B211" s="1">
        <v>-0.1229094855100217</v>
      </c>
      <c r="C211" s="5">
        <f t="shared" si="75"/>
        <v>0</v>
      </c>
      <c r="D211" s="1">
        <v>0.11772841397506277</v>
      </c>
      <c r="E211" s="5">
        <f t="shared" si="76"/>
        <v>0</v>
      </c>
      <c r="F211" s="5">
        <f t="shared" si="77"/>
        <v>0</v>
      </c>
      <c r="G211" s="1">
        <v>9.7287118600791533E-2</v>
      </c>
      <c r="H211" s="5">
        <f t="shared" si="78"/>
        <v>0</v>
      </c>
      <c r="I211" s="5">
        <f t="shared" si="79"/>
        <v>0</v>
      </c>
      <c r="J211" s="1">
        <v>0.41889710343125663</v>
      </c>
      <c r="K211" s="5">
        <f t="shared" si="80"/>
        <v>0</v>
      </c>
      <c r="L211" s="5">
        <f t="shared" si="81"/>
        <v>0</v>
      </c>
      <c r="M211" s="8">
        <f t="shared" si="82"/>
        <v>0</v>
      </c>
      <c r="N211" s="8">
        <f t="shared" si="83"/>
        <v>0</v>
      </c>
      <c r="O211" s="10" t="str">
        <f t="shared" si="84"/>
        <v>Nee</v>
      </c>
      <c r="P211" s="4">
        <f t="shared" si="85"/>
        <v>0</v>
      </c>
      <c r="Q211" s="1">
        <v>-4.1692624718454975E-3</v>
      </c>
      <c r="R211" s="8">
        <f t="shared" si="86"/>
        <v>1</v>
      </c>
      <c r="S211" s="1">
        <v>-1.0946777244981736E-2</v>
      </c>
      <c r="T211" s="8">
        <f t="shared" si="87"/>
        <v>1</v>
      </c>
      <c r="U211" s="1">
        <v>5.6225796842418824E-2</v>
      </c>
      <c r="V211" s="4">
        <f t="shared" si="88"/>
        <v>0</v>
      </c>
      <c r="W211" s="5">
        <f t="shared" si="89"/>
        <v>0.5</v>
      </c>
      <c r="X211" s="5">
        <f t="shared" si="90"/>
        <v>0</v>
      </c>
      <c r="Y211" s="1">
        <v>5.8356206647091367E-2</v>
      </c>
      <c r="Z211" s="5">
        <f t="shared" si="95"/>
        <v>0</v>
      </c>
      <c r="AA211" s="5">
        <f t="shared" si="91"/>
        <v>0</v>
      </c>
      <c r="AB211" s="5">
        <f t="shared" si="96"/>
        <v>0.5</v>
      </c>
      <c r="AC211" s="5">
        <f t="shared" si="97"/>
        <v>0</v>
      </c>
      <c r="AD211" s="1">
        <v>0.56188561215370869</v>
      </c>
      <c r="AE211" s="5">
        <f t="shared" si="92"/>
        <v>0</v>
      </c>
      <c r="AF211" s="1">
        <v>2.7322785012128177E-3</v>
      </c>
      <c r="AG211" s="6">
        <f t="shared" si="93"/>
        <v>0</v>
      </c>
      <c r="AH211" s="29">
        <v>2413.8082390657305</v>
      </c>
      <c r="AL211" s="5">
        <v>1</v>
      </c>
      <c r="AM211" t="s">
        <v>330</v>
      </c>
      <c r="AN211" s="1">
        <v>0.22700000000000001</v>
      </c>
      <c r="AO211" s="5">
        <f t="shared" si="98"/>
        <v>0</v>
      </c>
      <c r="AP211" s="5">
        <f t="shared" si="99"/>
        <v>0</v>
      </c>
      <c r="AQ211" s="9">
        <f t="shared" si="94"/>
        <v>8</v>
      </c>
      <c r="AT211" s="1"/>
    </row>
    <row r="212" spans="1:46" x14ac:dyDescent="0.35">
      <c r="A212" t="s">
        <v>200</v>
      </c>
      <c r="B212" s="1">
        <v>-1.1621709767486258E-2</v>
      </c>
      <c r="C212" s="5">
        <f t="shared" si="75"/>
        <v>0</v>
      </c>
      <c r="D212" s="1">
        <v>0.2106942002815938</v>
      </c>
      <c r="E212" s="5">
        <f t="shared" si="76"/>
        <v>0</v>
      </c>
      <c r="F212" s="5">
        <f t="shared" si="77"/>
        <v>0</v>
      </c>
      <c r="G212" s="1">
        <v>0.21726726750614495</v>
      </c>
      <c r="H212" s="5">
        <f t="shared" si="78"/>
        <v>0</v>
      </c>
      <c r="I212" s="5">
        <f t="shared" si="79"/>
        <v>0</v>
      </c>
      <c r="J212" s="1">
        <v>0.4611852566507656</v>
      </c>
      <c r="K212" s="5">
        <f t="shared" si="80"/>
        <v>0</v>
      </c>
      <c r="L212" s="5">
        <f t="shared" si="81"/>
        <v>0</v>
      </c>
      <c r="M212" s="8">
        <f t="shared" si="82"/>
        <v>0</v>
      </c>
      <c r="N212" s="8">
        <f t="shared" si="83"/>
        <v>0</v>
      </c>
      <c r="O212" s="10" t="str">
        <f t="shared" si="84"/>
        <v>Nee</v>
      </c>
      <c r="P212" s="4">
        <f t="shared" si="85"/>
        <v>0</v>
      </c>
      <c r="Q212" s="1">
        <v>6.7574282023253503E-3</v>
      </c>
      <c r="R212" s="8">
        <f t="shared" si="86"/>
        <v>0</v>
      </c>
      <c r="S212" s="1">
        <v>7.9124406112397919E-2</v>
      </c>
      <c r="T212" s="8">
        <f t="shared" si="87"/>
        <v>0</v>
      </c>
      <c r="U212" s="1">
        <v>4.4967505349486528E-2</v>
      </c>
      <c r="V212" s="4">
        <f t="shared" si="88"/>
        <v>0</v>
      </c>
      <c r="W212" s="5">
        <f t="shared" si="89"/>
        <v>0</v>
      </c>
      <c r="X212" s="5">
        <f t="shared" si="90"/>
        <v>0</v>
      </c>
      <c r="Y212" s="1">
        <v>2.585253712822063E-5</v>
      </c>
      <c r="Z212" s="5">
        <f t="shared" si="95"/>
        <v>0.5</v>
      </c>
      <c r="AA212" s="5">
        <f t="shared" si="91"/>
        <v>0</v>
      </c>
      <c r="AB212" s="5">
        <f t="shared" si="96"/>
        <v>0</v>
      </c>
      <c r="AC212" s="5">
        <f t="shared" si="97"/>
        <v>0</v>
      </c>
      <c r="AD212" s="1">
        <v>0.64116678466029764</v>
      </c>
      <c r="AE212" s="5">
        <f t="shared" si="92"/>
        <v>0</v>
      </c>
      <c r="AF212" s="1">
        <v>-3.6486401565470556E-3</v>
      </c>
      <c r="AG212" s="6">
        <f t="shared" si="93"/>
        <v>1</v>
      </c>
      <c r="AH212" s="29">
        <v>2253.2439401643869</v>
      </c>
      <c r="AL212" s="5">
        <v>1</v>
      </c>
      <c r="AM212" t="s">
        <v>329</v>
      </c>
      <c r="AN212" s="1">
        <v>0.2205</v>
      </c>
      <c r="AO212" s="5">
        <f t="shared" si="98"/>
        <v>0</v>
      </c>
      <c r="AP212" s="5">
        <f t="shared" si="99"/>
        <v>0</v>
      </c>
      <c r="AQ212" s="9">
        <f t="shared" si="94"/>
        <v>7.5</v>
      </c>
      <c r="AT212" s="1"/>
    </row>
    <row r="213" spans="1:46" x14ac:dyDescent="0.35">
      <c r="A213" t="s">
        <v>201</v>
      </c>
      <c r="B213" s="1">
        <v>-6.9399414661502606E-3</v>
      </c>
      <c r="C213" s="5">
        <f t="shared" si="75"/>
        <v>0</v>
      </c>
      <c r="D213" s="1">
        <v>0.30761816301852402</v>
      </c>
      <c r="E213" s="5">
        <f t="shared" si="76"/>
        <v>0</v>
      </c>
      <c r="F213" s="5">
        <f t="shared" si="77"/>
        <v>0</v>
      </c>
      <c r="G213" s="1">
        <v>0.33831723944550562</v>
      </c>
      <c r="H213" s="5">
        <f t="shared" si="78"/>
        <v>0</v>
      </c>
      <c r="I213" s="5">
        <f t="shared" si="79"/>
        <v>0</v>
      </c>
      <c r="J213" s="1">
        <v>0.26656532854280385</v>
      </c>
      <c r="K213" s="5">
        <f t="shared" si="80"/>
        <v>0</v>
      </c>
      <c r="L213" s="5">
        <f t="shared" si="81"/>
        <v>0</v>
      </c>
      <c r="M213" s="8">
        <f t="shared" si="82"/>
        <v>0</v>
      </c>
      <c r="N213" s="8">
        <f t="shared" si="83"/>
        <v>0</v>
      </c>
      <c r="O213" s="10" t="str">
        <f t="shared" si="84"/>
        <v>Nee</v>
      </c>
      <c r="P213" s="4">
        <f t="shared" si="85"/>
        <v>0</v>
      </c>
      <c r="Q213" s="1">
        <v>-4.2869895575992856E-2</v>
      </c>
      <c r="R213" s="8">
        <f t="shared" si="86"/>
        <v>1</v>
      </c>
      <c r="S213" s="1">
        <v>1.3539730013741815E-2</v>
      </c>
      <c r="T213" s="8">
        <f t="shared" si="87"/>
        <v>0</v>
      </c>
      <c r="U213" s="1">
        <v>2.9757627801826114E-2</v>
      </c>
      <c r="V213" s="4">
        <f t="shared" si="88"/>
        <v>0</v>
      </c>
      <c r="W213" s="5">
        <f t="shared" si="89"/>
        <v>0</v>
      </c>
      <c r="X213" s="5">
        <f t="shared" si="90"/>
        <v>0</v>
      </c>
      <c r="Y213" s="1">
        <v>4.0439179124095266E-3</v>
      </c>
      <c r="Z213" s="5">
        <f t="shared" si="95"/>
        <v>0.5</v>
      </c>
      <c r="AA213" s="5">
        <f t="shared" si="91"/>
        <v>0</v>
      </c>
      <c r="AB213" s="5">
        <f t="shared" si="96"/>
        <v>0</v>
      </c>
      <c r="AC213" s="5">
        <f t="shared" si="97"/>
        <v>0</v>
      </c>
      <c r="AD213" s="1">
        <v>0.69721876588212617</v>
      </c>
      <c r="AE213" s="5">
        <f t="shared" si="92"/>
        <v>0</v>
      </c>
      <c r="AF213" s="1">
        <v>-8.3046432764935767E-3</v>
      </c>
      <c r="AG213" s="6">
        <f t="shared" si="93"/>
        <v>1</v>
      </c>
      <c r="AH213" s="29">
        <v>1929.2212716617641</v>
      </c>
      <c r="AL213" s="5">
        <v>0</v>
      </c>
      <c r="AM213" t="s">
        <v>330</v>
      </c>
      <c r="AN213" s="1">
        <v>0.34</v>
      </c>
      <c r="AO213" s="5">
        <f t="shared" si="98"/>
        <v>0.5</v>
      </c>
      <c r="AP213" s="5">
        <f t="shared" si="99"/>
        <v>0.5</v>
      </c>
      <c r="AQ213" s="9">
        <f t="shared" si="94"/>
        <v>7.5</v>
      </c>
      <c r="AT213" s="1"/>
    </row>
    <row r="214" spans="1:46" x14ac:dyDescent="0.35">
      <c r="A214" t="s">
        <v>202</v>
      </c>
      <c r="B214" s="1">
        <v>-3.919938959587977E-2</v>
      </c>
      <c r="C214" s="5">
        <f t="shared" si="75"/>
        <v>0</v>
      </c>
      <c r="D214" s="1">
        <v>0.19021990898438565</v>
      </c>
      <c r="E214" s="5">
        <f t="shared" si="76"/>
        <v>0</v>
      </c>
      <c r="F214" s="5">
        <f t="shared" si="77"/>
        <v>0</v>
      </c>
      <c r="G214" s="1">
        <v>0.10304466305147561</v>
      </c>
      <c r="H214" s="5">
        <f t="shared" si="78"/>
        <v>0</v>
      </c>
      <c r="I214" s="5">
        <f t="shared" si="79"/>
        <v>0</v>
      </c>
      <c r="J214" s="1">
        <v>0.38519839500668746</v>
      </c>
      <c r="K214" s="5">
        <f t="shared" si="80"/>
        <v>0</v>
      </c>
      <c r="L214" s="5">
        <f t="shared" si="81"/>
        <v>0</v>
      </c>
      <c r="M214" s="8">
        <f t="shared" si="82"/>
        <v>0</v>
      </c>
      <c r="N214" s="8">
        <f t="shared" si="83"/>
        <v>0</v>
      </c>
      <c r="O214" s="10" t="str">
        <f t="shared" si="84"/>
        <v>Nee</v>
      </c>
      <c r="P214" s="4">
        <f t="shared" si="85"/>
        <v>0</v>
      </c>
      <c r="Q214" s="1">
        <v>3.3457189014539583E-2</v>
      </c>
      <c r="R214" s="8">
        <f t="shared" si="86"/>
        <v>0</v>
      </c>
      <c r="S214" s="1">
        <v>3.7148496909685143E-2</v>
      </c>
      <c r="T214" s="8">
        <f t="shared" si="87"/>
        <v>0</v>
      </c>
      <c r="U214" s="1">
        <v>7.9407035997492978E-2</v>
      </c>
      <c r="V214" s="4">
        <f t="shared" si="88"/>
        <v>0</v>
      </c>
      <c r="W214" s="5">
        <f t="shared" si="89"/>
        <v>0</v>
      </c>
      <c r="X214" s="5">
        <f t="shared" si="90"/>
        <v>0</v>
      </c>
      <c r="Y214" s="1">
        <v>4.3658200942856364E-2</v>
      </c>
      <c r="Z214" s="5">
        <f t="shared" si="95"/>
        <v>0</v>
      </c>
      <c r="AA214" s="5">
        <f t="shared" si="91"/>
        <v>0</v>
      </c>
      <c r="AB214" s="5">
        <f t="shared" si="96"/>
        <v>0</v>
      </c>
      <c r="AC214" s="5">
        <f t="shared" si="97"/>
        <v>0</v>
      </c>
      <c r="AD214" s="1">
        <v>0.6454887320489413</v>
      </c>
      <c r="AE214" s="5">
        <f t="shared" si="92"/>
        <v>0</v>
      </c>
      <c r="AF214" s="1">
        <v>1.4374349401858463E-2</v>
      </c>
      <c r="AG214" s="6">
        <f t="shared" si="93"/>
        <v>0</v>
      </c>
      <c r="AH214" s="29">
        <v>1886.2901572252906</v>
      </c>
      <c r="AL214" s="5">
        <v>0</v>
      </c>
      <c r="AM214" t="s">
        <v>330</v>
      </c>
      <c r="AN214" s="1">
        <v>0.249</v>
      </c>
      <c r="AO214" s="5">
        <f t="shared" si="98"/>
        <v>0</v>
      </c>
      <c r="AP214" s="5">
        <f t="shared" si="99"/>
        <v>0</v>
      </c>
      <c r="AQ214" s="9">
        <f t="shared" si="94"/>
        <v>10</v>
      </c>
      <c r="AT214" s="1"/>
    </row>
    <row r="215" spans="1:46" x14ac:dyDescent="0.35">
      <c r="A215" t="s">
        <v>203</v>
      </c>
      <c r="B215" s="1">
        <v>-6.1848545925712638E-3</v>
      </c>
      <c r="C215" s="5">
        <f t="shared" si="75"/>
        <v>0</v>
      </c>
      <c r="D215" s="1">
        <v>0.59304347826086956</v>
      </c>
      <c r="E215" s="5">
        <f t="shared" si="76"/>
        <v>0</v>
      </c>
      <c r="F215" s="5">
        <f t="shared" si="77"/>
        <v>0</v>
      </c>
      <c r="G215" s="1">
        <v>0.60930630578750355</v>
      </c>
      <c r="H215" s="5">
        <f t="shared" si="78"/>
        <v>0</v>
      </c>
      <c r="I215" s="5">
        <f t="shared" si="79"/>
        <v>0</v>
      </c>
      <c r="J215" s="1">
        <v>0.35545357263410393</v>
      </c>
      <c r="K215" s="5">
        <f t="shared" si="80"/>
        <v>0</v>
      </c>
      <c r="L215" s="5">
        <f t="shared" si="81"/>
        <v>0</v>
      </c>
      <c r="M215" s="8">
        <f t="shared" si="82"/>
        <v>0</v>
      </c>
      <c r="N215" s="8">
        <f t="shared" si="83"/>
        <v>0</v>
      </c>
      <c r="O215" s="10" t="str">
        <f t="shared" si="84"/>
        <v>Nee</v>
      </c>
      <c r="P215" s="4">
        <f t="shared" si="85"/>
        <v>0</v>
      </c>
      <c r="Q215" s="1">
        <v>-1.4800481816550911E-2</v>
      </c>
      <c r="R215" s="8">
        <f t="shared" si="86"/>
        <v>1</v>
      </c>
      <c r="S215" s="1">
        <v>-4.5999389219728203E-2</v>
      </c>
      <c r="T215" s="8">
        <f t="shared" si="87"/>
        <v>1</v>
      </c>
      <c r="U215" s="1">
        <v>8.0310970342643243E-2</v>
      </c>
      <c r="V215" s="4">
        <f t="shared" si="88"/>
        <v>0</v>
      </c>
      <c r="W215" s="5">
        <f t="shared" si="89"/>
        <v>0.5</v>
      </c>
      <c r="X215" s="5">
        <f t="shared" si="90"/>
        <v>0</v>
      </c>
      <c r="Y215" s="1">
        <v>3.8692772818888568E-2</v>
      </c>
      <c r="Z215" s="5">
        <f t="shared" si="95"/>
        <v>0</v>
      </c>
      <c r="AA215" s="5">
        <f t="shared" si="91"/>
        <v>0</v>
      </c>
      <c r="AB215" s="5">
        <f t="shared" si="96"/>
        <v>0</v>
      </c>
      <c r="AC215" s="5">
        <f t="shared" si="97"/>
        <v>0</v>
      </c>
      <c r="AD215" s="1">
        <v>0.75168442268931757</v>
      </c>
      <c r="AE215" s="5">
        <f t="shared" si="92"/>
        <v>0.5</v>
      </c>
      <c r="AF215" s="1">
        <v>4.69348114022459E-3</v>
      </c>
      <c r="AG215" s="6">
        <f t="shared" si="93"/>
        <v>0</v>
      </c>
      <c r="AH215" s="29">
        <v>1584.4085071333634</v>
      </c>
      <c r="AJ215" s="5">
        <v>1</v>
      </c>
      <c r="AL215" s="5">
        <v>0</v>
      </c>
      <c r="AM215" t="s">
        <v>329</v>
      </c>
      <c r="AN215" s="1">
        <v>0.245</v>
      </c>
      <c r="AO215" s="5">
        <f t="shared" si="98"/>
        <v>0</v>
      </c>
      <c r="AP215" s="5">
        <f t="shared" si="99"/>
        <v>0</v>
      </c>
      <c r="AQ215" s="9">
        <f t="shared" si="94"/>
        <v>8</v>
      </c>
      <c r="AT215" s="1"/>
    </row>
    <row r="216" spans="1:46" x14ac:dyDescent="0.35">
      <c r="A216" t="s">
        <v>204</v>
      </c>
      <c r="B216" s="1">
        <v>-2.0583895048081342E-2</v>
      </c>
      <c r="C216" s="5">
        <f t="shared" si="75"/>
        <v>0</v>
      </c>
      <c r="D216" s="1">
        <v>0.2769528483937751</v>
      </c>
      <c r="E216" s="5">
        <f t="shared" si="76"/>
        <v>0</v>
      </c>
      <c r="F216" s="5">
        <f t="shared" si="77"/>
        <v>0</v>
      </c>
      <c r="G216" s="1">
        <v>0.24831615306028682</v>
      </c>
      <c r="H216" s="5">
        <f t="shared" si="78"/>
        <v>0</v>
      </c>
      <c r="I216" s="5">
        <f t="shared" si="79"/>
        <v>0</v>
      </c>
      <c r="J216" s="1">
        <v>0.61279940252858434</v>
      </c>
      <c r="K216" s="5">
        <f t="shared" si="80"/>
        <v>0</v>
      </c>
      <c r="L216" s="5">
        <f t="shared" si="81"/>
        <v>0</v>
      </c>
      <c r="M216" s="8">
        <f t="shared" si="82"/>
        <v>0</v>
      </c>
      <c r="N216" s="8">
        <f t="shared" si="83"/>
        <v>0</v>
      </c>
      <c r="O216" s="10" t="str">
        <f t="shared" si="84"/>
        <v>Nee</v>
      </c>
      <c r="P216" s="4">
        <f t="shared" si="85"/>
        <v>0</v>
      </c>
      <c r="Q216" s="1">
        <v>4.414118143608322E-2</v>
      </c>
      <c r="R216" s="8">
        <f t="shared" si="86"/>
        <v>0</v>
      </c>
      <c r="S216" s="1">
        <v>4.5804510767034352E-2</v>
      </c>
      <c r="T216" s="8">
        <f t="shared" si="87"/>
        <v>0</v>
      </c>
      <c r="U216" s="1">
        <v>5.2940826707171387E-2</v>
      </c>
      <c r="V216" s="4">
        <f t="shared" si="88"/>
        <v>0</v>
      </c>
      <c r="W216" s="5">
        <f t="shared" si="89"/>
        <v>0</v>
      </c>
      <c r="X216" s="5">
        <f t="shared" si="90"/>
        <v>0</v>
      </c>
      <c r="Y216" s="1">
        <v>3.4731268817669282E-2</v>
      </c>
      <c r="Z216" s="5">
        <f t="shared" si="95"/>
        <v>0</v>
      </c>
      <c r="AA216" s="5">
        <f t="shared" si="91"/>
        <v>0</v>
      </c>
      <c r="AB216" s="5">
        <f t="shared" si="96"/>
        <v>0</v>
      </c>
      <c r="AC216" s="5">
        <f t="shared" si="97"/>
        <v>0</v>
      </c>
      <c r="AD216" s="1">
        <v>0.72301471899848102</v>
      </c>
      <c r="AE216" s="5">
        <f t="shared" si="92"/>
        <v>0</v>
      </c>
      <c r="AF216" s="1">
        <v>1.625721355250569E-2</v>
      </c>
      <c r="AG216" s="6">
        <f t="shared" si="93"/>
        <v>0</v>
      </c>
      <c r="AH216" s="29">
        <v>1862.0990006624831</v>
      </c>
      <c r="AL216" s="5">
        <v>0</v>
      </c>
      <c r="AM216" t="s">
        <v>329</v>
      </c>
      <c r="AN216" s="1">
        <v>0.21299999999999999</v>
      </c>
      <c r="AO216" s="5">
        <f t="shared" si="98"/>
        <v>0</v>
      </c>
      <c r="AP216" s="5">
        <f t="shared" si="99"/>
        <v>0</v>
      </c>
      <c r="AQ216" s="9">
        <f t="shared" si="94"/>
        <v>10</v>
      </c>
      <c r="AT216" s="1"/>
    </row>
    <row r="217" spans="1:46" x14ac:dyDescent="0.35">
      <c r="A217" t="s">
        <v>205</v>
      </c>
      <c r="B217" s="1">
        <v>-4.7928676766322564E-3</v>
      </c>
      <c r="C217" s="5">
        <f t="shared" si="75"/>
        <v>0</v>
      </c>
      <c r="D217" s="1">
        <v>0.14166331501094875</v>
      </c>
      <c r="E217" s="5">
        <f t="shared" si="76"/>
        <v>0</v>
      </c>
      <c r="F217" s="5">
        <f t="shared" si="77"/>
        <v>0</v>
      </c>
      <c r="G217" s="1">
        <v>0.14203378468963671</v>
      </c>
      <c r="H217" s="5">
        <f t="shared" si="78"/>
        <v>0</v>
      </c>
      <c r="I217" s="5">
        <f t="shared" si="79"/>
        <v>0</v>
      </c>
      <c r="J217" s="1">
        <v>0.48700351719996571</v>
      </c>
      <c r="K217" s="5">
        <f t="shared" si="80"/>
        <v>0</v>
      </c>
      <c r="L217" s="5">
        <f t="shared" si="81"/>
        <v>0</v>
      </c>
      <c r="M217" s="8">
        <f t="shared" si="82"/>
        <v>0</v>
      </c>
      <c r="N217" s="8">
        <f t="shared" si="83"/>
        <v>0</v>
      </c>
      <c r="O217" s="10" t="str">
        <f t="shared" si="84"/>
        <v>Nee</v>
      </c>
      <c r="P217" s="4">
        <f t="shared" si="85"/>
        <v>0</v>
      </c>
      <c r="Q217" s="1">
        <v>5.4871306005719732E-2</v>
      </c>
      <c r="R217" s="8">
        <f t="shared" si="86"/>
        <v>0</v>
      </c>
      <c r="S217" s="1">
        <v>2.4057482706690149E-2</v>
      </c>
      <c r="T217" s="8">
        <f t="shared" si="87"/>
        <v>0</v>
      </c>
      <c r="U217" s="1">
        <v>6.4731644098851501E-2</v>
      </c>
      <c r="V217" s="4">
        <f t="shared" si="88"/>
        <v>0</v>
      </c>
      <c r="W217" s="5">
        <f t="shared" si="89"/>
        <v>0</v>
      </c>
      <c r="X217" s="5">
        <f t="shared" si="90"/>
        <v>0</v>
      </c>
      <c r="Y217" s="1">
        <v>-2.5416722527595297E-4</v>
      </c>
      <c r="Z217" s="5">
        <f t="shared" si="95"/>
        <v>0.5</v>
      </c>
      <c r="AA217" s="5">
        <f t="shared" si="91"/>
        <v>0.5</v>
      </c>
      <c r="AB217" s="5">
        <f t="shared" si="96"/>
        <v>0</v>
      </c>
      <c r="AC217" s="5">
        <f t="shared" si="97"/>
        <v>0</v>
      </c>
      <c r="AD217" s="1">
        <v>0.77579657684229342</v>
      </c>
      <c r="AE217" s="5">
        <f t="shared" si="92"/>
        <v>0.5</v>
      </c>
      <c r="AF217" s="1">
        <v>2.8001491486794476E-2</v>
      </c>
      <c r="AG217" s="6">
        <f t="shared" si="93"/>
        <v>0</v>
      </c>
      <c r="AH217" s="29">
        <v>2178.48611913793</v>
      </c>
      <c r="AL217" s="5">
        <v>0</v>
      </c>
      <c r="AM217" t="s">
        <v>329</v>
      </c>
      <c r="AN217" s="1">
        <v>0.27</v>
      </c>
      <c r="AO217" s="5">
        <f t="shared" si="98"/>
        <v>0.5</v>
      </c>
      <c r="AP217" s="5">
        <f t="shared" si="99"/>
        <v>0</v>
      </c>
      <c r="AQ217" s="9">
        <f t="shared" si="94"/>
        <v>8</v>
      </c>
      <c r="AT217" s="1"/>
    </row>
    <row r="218" spans="1:46" x14ac:dyDescent="0.35">
      <c r="A218" t="s">
        <v>206</v>
      </c>
      <c r="B218" s="1">
        <v>-1.5874815738745888E-2</v>
      </c>
      <c r="C218" s="5">
        <f t="shared" si="75"/>
        <v>0</v>
      </c>
      <c r="D218" s="1">
        <v>0.97191669501455191</v>
      </c>
      <c r="E218" s="5">
        <f t="shared" si="76"/>
        <v>0</v>
      </c>
      <c r="F218" s="5">
        <f t="shared" si="77"/>
        <v>0</v>
      </c>
      <c r="G218" s="1">
        <v>0.97398042106058891</v>
      </c>
      <c r="H218" s="5">
        <f t="shared" si="78"/>
        <v>0.5</v>
      </c>
      <c r="I218" s="5">
        <f t="shared" si="79"/>
        <v>0</v>
      </c>
      <c r="J218" s="1">
        <v>0.14226870180095655</v>
      </c>
      <c r="K218" s="5">
        <f t="shared" si="80"/>
        <v>0.5</v>
      </c>
      <c r="L218" s="5">
        <f t="shared" si="81"/>
        <v>0</v>
      </c>
      <c r="M218" s="8">
        <f t="shared" si="82"/>
        <v>0</v>
      </c>
      <c r="N218" s="8">
        <f t="shared" si="83"/>
        <v>0</v>
      </c>
      <c r="O218" s="10" t="str">
        <f t="shared" si="84"/>
        <v>Nee</v>
      </c>
      <c r="P218" s="4">
        <f t="shared" si="85"/>
        <v>0</v>
      </c>
      <c r="Q218" s="1">
        <v>-6.8863275703666585E-2</v>
      </c>
      <c r="R218" s="8">
        <f t="shared" si="86"/>
        <v>1</v>
      </c>
      <c r="S218" s="1">
        <v>3.0369290573372208E-2</v>
      </c>
      <c r="T218" s="8">
        <f t="shared" si="87"/>
        <v>0</v>
      </c>
      <c r="U218" s="1">
        <v>6.3726046036965647E-2</v>
      </c>
      <c r="V218" s="4">
        <f t="shared" si="88"/>
        <v>0</v>
      </c>
      <c r="W218" s="5">
        <f t="shared" si="89"/>
        <v>0</v>
      </c>
      <c r="X218" s="5">
        <f t="shared" si="90"/>
        <v>0</v>
      </c>
      <c r="Y218" s="1">
        <v>1.1622632951581813E-3</v>
      </c>
      <c r="Z218" s="5">
        <f t="shared" si="95"/>
        <v>0.5</v>
      </c>
      <c r="AA218" s="5">
        <f t="shared" si="91"/>
        <v>0</v>
      </c>
      <c r="AB218" s="5">
        <f t="shared" si="96"/>
        <v>0</v>
      </c>
      <c r="AC218" s="5">
        <f t="shared" si="97"/>
        <v>0</v>
      </c>
      <c r="AD218" s="1">
        <v>0.64119136712401259</v>
      </c>
      <c r="AE218" s="5">
        <f t="shared" si="92"/>
        <v>0</v>
      </c>
      <c r="AF218" s="1">
        <v>1.8967258192538836E-2</v>
      </c>
      <c r="AG218" s="6">
        <f t="shared" si="93"/>
        <v>0</v>
      </c>
      <c r="AH218" s="29">
        <v>1646.8381346899291</v>
      </c>
      <c r="AL218" s="5">
        <v>0</v>
      </c>
      <c r="AM218" t="s">
        <v>330</v>
      </c>
      <c r="AN218" s="1">
        <v>0.19600000000000001</v>
      </c>
      <c r="AO218" s="5">
        <f t="shared" si="98"/>
        <v>0</v>
      </c>
      <c r="AP218" s="5">
        <f t="shared" si="99"/>
        <v>0</v>
      </c>
      <c r="AQ218" s="9">
        <f t="shared" si="94"/>
        <v>8.5</v>
      </c>
      <c r="AT218" s="1"/>
    </row>
    <row r="219" spans="1:46" x14ac:dyDescent="0.35">
      <c r="A219" t="s">
        <v>207</v>
      </c>
      <c r="B219" s="1">
        <v>-2.0420420420420421E-3</v>
      </c>
      <c r="C219" s="5">
        <f t="shared" si="75"/>
        <v>0</v>
      </c>
      <c r="D219" s="1">
        <v>-0.34375975975975975</v>
      </c>
      <c r="E219" s="5">
        <f t="shared" si="76"/>
        <v>0</v>
      </c>
      <c r="F219" s="5">
        <f t="shared" si="77"/>
        <v>0</v>
      </c>
      <c r="G219" s="1">
        <v>-0.35170258258258258</v>
      </c>
      <c r="H219" s="5">
        <f t="shared" si="78"/>
        <v>0</v>
      </c>
      <c r="I219" s="5">
        <f t="shared" si="79"/>
        <v>0</v>
      </c>
      <c r="J219" s="1">
        <v>0.67367403648664981</v>
      </c>
      <c r="K219" s="5">
        <f t="shared" si="80"/>
        <v>0</v>
      </c>
      <c r="L219" s="5">
        <f t="shared" si="81"/>
        <v>0</v>
      </c>
      <c r="M219" s="8">
        <f t="shared" si="82"/>
        <v>0</v>
      </c>
      <c r="N219" s="8">
        <f t="shared" si="83"/>
        <v>0</v>
      </c>
      <c r="O219" s="10" t="str">
        <f t="shared" si="84"/>
        <v>Nee</v>
      </c>
      <c r="P219" s="4">
        <f t="shared" si="85"/>
        <v>0</v>
      </c>
      <c r="Q219" s="1">
        <v>0.11142485397115411</v>
      </c>
      <c r="R219" s="8">
        <f t="shared" si="86"/>
        <v>0</v>
      </c>
      <c r="S219" s="1">
        <v>8.0477373865803614E-2</v>
      </c>
      <c r="T219" s="8">
        <f t="shared" si="87"/>
        <v>0</v>
      </c>
      <c r="U219" s="1">
        <v>0.11416216216216216</v>
      </c>
      <c r="V219" s="4">
        <f t="shared" si="88"/>
        <v>0</v>
      </c>
      <c r="W219" s="5">
        <f t="shared" si="89"/>
        <v>0</v>
      </c>
      <c r="X219" s="5">
        <f t="shared" si="90"/>
        <v>0</v>
      </c>
      <c r="Y219" s="1">
        <v>4.1807807807807809E-2</v>
      </c>
      <c r="Z219" s="5">
        <f t="shared" si="95"/>
        <v>0</v>
      </c>
      <c r="AA219" s="5">
        <f t="shared" si="91"/>
        <v>0</v>
      </c>
      <c r="AB219" s="5">
        <f t="shared" si="96"/>
        <v>0</v>
      </c>
      <c r="AC219" s="5">
        <f t="shared" si="97"/>
        <v>0</v>
      </c>
      <c r="AD219" s="1">
        <v>0.54481681681681682</v>
      </c>
      <c r="AE219" s="5">
        <f t="shared" si="92"/>
        <v>0</v>
      </c>
      <c r="AF219" s="1">
        <v>3.5420180180180181E-3</v>
      </c>
      <c r="AG219" s="6">
        <f t="shared" si="93"/>
        <v>0</v>
      </c>
      <c r="AH219" s="29">
        <v>1915.9527784733793</v>
      </c>
      <c r="AL219" s="5">
        <v>0</v>
      </c>
      <c r="AM219" t="s">
        <v>330</v>
      </c>
      <c r="AN219" s="1">
        <v>0.19900000000000001</v>
      </c>
      <c r="AO219" s="5">
        <f t="shared" si="98"/>
        <v>0</v>
      </c>
      <c r="AP219" s="5">
        <f t="shared" si="99"/>
        <v>0</v>
      </c>
      <c r="AQ219" s="9">
        <f t="shared" si="94"/>
        <v>10</v>
      </c>
      <c r="AT219" s="1"/>
    </row>
    <row r="220" spans="1:46" x14ac:dyDescent="0.35">
      <c r="A220" t="s">
        <v>208</v>
      </c>
      <c r="B220" s="1">
        <v>-6.0384650221913588E-3</v>
      </c>
      <c r="C220" s="5">
        <f t="shared" si="75"/>
        <v>0</v>
      </c>
      <c r="D220" s="1">
        <v>8.9127743727544465E-2</v>
      </c>
      <c r="E220" s="5">
        <f t="shared" si="76"/>
        <v>0</v>
      </c>
      <c r="F220" s="5">
        <f t="shared" si="77"/>
        <v>0</v>
      </c>
      <c r="G220" s="1">
        <v>0.13633062608818172</v>
      </c>
      <c r="H220" s="5">
        <f t="shared" si="78"/>
        <v>0</v>
      </c>
      <c r="I220" s="5">
        <f t="shared" si="79"/>
        <v>0</v>
      </c>
      <c r="J220" s="1">
        <v>0.37537028035840386</v>
      </c>
      <c r="K220" s="5">
        <f t="shared" si="80"/>
        <v>0</v>
      </c>
      <c r="L220" s="5">
        <f t="shared" si="81"/>
        <v>0</v>
      </c>
      <c r="M220" s="8">
        <f t="shared" si="82"/>
        <v>0</v>
      </c>
      <c r="N220" s="8">
        <f t="shared" si="83"/>
        <v>0</v>
      </c>
      <c r="O220" s="10" t="str">
        <f t="shared" si="84"/>
        <v>Nee</v>
      </c>
      <c r="P220" s="4">
        <f t="shared" si="85"/>
        <v>0</v>
      </c>
      <c r="Q220" s="1">
        <v>2.7521548465144412E-2</v>
      </c>
      <c r="R220" s="8">
        <f t="shared" si="86"/>
        <v>0</v>
      </c>
      <c r="S220" s="1">
        <v>6.6464918179780313E-2</v>
      </c>
      <c r="T220" s="8">
        <f t="shared" si="87"/>
        <v>0</v>
      </c>
      <c r="U220" s="1">
        <v>9.4260438996407112E-2</v>
      </c>
      <c r="V220" s="4">
        <f t="shared" si="88"/>
        <v>0</v>
      </c>
      <c r="W220" s="5">
        <f t="shared" si="89"/>
        <v>0</v>
      </c>
      <c r="X220" s="5">
        <f t="shared" si="90"/>
        <v>0</v>
      </c>
      <c r="Y220" s="1">
        <v>4.770387367531174E-3</v>
      </c>
      <c r="Z220" s="5">
        <f t="shared" si="95"/>
        <v>0.5</v>
      </c>
      <c r="AA220" s="5">
        <f t="shared" si="91"/>
        <v>0</v>
      </c>
      <c r="AB220" s="5">
        <f t="shared" si="96"/>
        <v>0</v>
      </c>
      <c r="AC220" s="5">
        <f t="shared" si="97"/>
        <v>0</v>
      </c>
      <c r="AD220" s="1">
        <v>0.72890311282871889</v>
      </c>
      <c r="AE220" s="5">
        <f t="shared" si="92"/>
        <v>0.5</v>
      </c>
      <c r="AF220" s="1">
        <v>1.8927374877972684E-2</v>
      </c>
      <c r="AG220" s="6">
        <f t="shared" si="93"/>
        <v>0</v>
      </c>
      <c r="AH220" s="29">
        <v>1909.0627609690052</v>
      </c>
      <c r="AL220" s="5">
        <v>0</v>
      </c>
      <c r="AM220" t="s">
        <v>329</v>
      </c>
      <c r="AN220" s="1">
        <v>0.22700000000000001</v>
      </c>
      <c r="AO220" s="5">
        <f t="shared" si="98"/>
        <v>0</v>
      </c>
      <c r="AP220" s="5">
        <f t="shared" si="99"/>
        <v>0</v>
      </c>
      <c r="AQ220" s="9">
        <f t="shared" si="94"/>
        <v>9</v>
      </c>
      <c r="AT220" s="1"/>
    </row>
    <row r="221" spans="1:46" x14ac:dyDescent="0.35">
      <c r="A221" t="s">
        <v>209</v>
      </c>
      <c r="B221" s="1">
        <v>-1.0515190113553213E-3</v>
      </c>
      <c r="C221" s="5">
        <f t="shared" si="75"/>
        <v>0</v>
      </c>
      <c r="D221" s="1">
        <v>-1.6279573972194369E-2</v>
      </c>
      <c r="E221" s="5">
        <f t="shared" si="76"/>
        <v>0</v>
      </c>
      <c r="F221" s="5">
        <f t="shared" si="77"/>
        <v>0</v>
      </c>
      <c r="G221" s="1">
        <v>1.5003116615626248E-4</v>
      </c>
      <c r="H221" s="5">
        <f t="shared" si="78"/>
        <v>0</v>
      </c>
      <c r="I221" s="5">
        <f t="shared" si="79"/>
        <v>0</v>
      </c>
      <c r="J221" s="1">
        <v>0.59780726245107019</v>
      </c>
      <c r="K221" s="5">
        <f t="shared" si="80"/>
        <v>0</v>
      </c>
      <c r="L221" s="5">
        <f t="shared" si="81"/>
        <v>0</v>
      </c>
      <c r="M221" s="8">
        <f t="shared" si="82"/>
        <v>0</v>
      </c>
      <c r="N221" s="8">
        <f t="shared" si="83"/>
        <v>0</v>
      </c>
      <c r="O221" s="10" t="str">
        <f t="shared" si="84"/>
        <v>Nee</v>
      </c>
      <c r="P221" s="4">
        <f t="shared" si="85"/>
        <v>0</v>
      </c>
      <c r="Q221" s="1">
        <v>5.8941475690005518E-2</v>
      </c>
      <c r="R221" s="8">
        <f t="shared" si="86"/>
        <v>0</v>
      </c>
      <c r="S221" s="1">
        <v>7.3048865261638354E-2</v>
      </c>
      <c r="T221" s="8">
        <f t="shared" si="87"/>
        <v>0</v>
      </c>
      <c r="U221" s="1">
        <v>0.10645274939700262</v>
      </c>
      <c r="V221" s="4">
        <f t="shared" si="88"/>
        <v>0</v>
      </c>
      <c r="W221" s="5">
        <f t="shared" si="89"/>
        <v>0</v>
      </c>
      <c r="X221" s="5">
        <f t="shared" si="90"/>
        <v>0</v>
      </c>
      <c r="Y221" s="1">
        <v>1.8325699883465676E-2</v>
      </c>
      <c r="Z221" s="5">
        <f t="shared" si="95"/>
        <v>0.5</v>
      </c>
      <c r="AA221" s="5">
        <f t="shared" si="91"/>
        <v>0</v>
      </c>
      <c r="AB221" s="5">
        <f t="shared" si="96"/>
        <v>0</v>
      </c>
      <c r="AC221" s="5">
        <f t="shared" si="97"/>
        <v>0</v>
      </c>
      <c r="AD221" s="1">
        <v>0.71671047995880643</v>
      </c>
      <c r="AE221" s="5">
        <f t="shared" si="92"/>
        <v>0</v>
      </c>
      <c r="AF221" s="1">
        <v>4.6021247188270682E-3</v>
      </c>
      <c r="AG221" s="6">
        <f t="shared" si="93"/>
        <v>0</v>
      </c>
      <c r="AH221" s="29">
        <v>2061.6709934510509</v>
      </c>
      <c r="AJ221" s="5">
        <v>1</v>
      </c>
      <c r="AL221" s="5">
        <v>0</v>
      </c>
      <c r="AM221" t="s">
        <v>331</v>
      </c>
      <c r="AN221" s="1">
        <v>0.19900000000000001</v>
      </c>
      <c r="AO221" s="5">
        <f t="shared" si="98"/>
        <v>0</v>
      </c>
      <c r="AP221" s="5">
        <f t="shared" si="99"/>
        <v>0</v>
      </c>
      <c r="AQ221" s="9">
        <f t="shared" si="94"/>
        <v>8.5</v>
      </c>
      <c r="AT221" s="1"/>
    </row>
    <row r="222" spans="1:46" x14ac:dyDescent="0.35">
      <c r="A222" t="s">
        <v>210</v>
      </c>
      <c r="B222" s="1">
        <v>1.6045960325243431E-2</v>
      </c>
      <c r="C222" s="5">
        <f t="shared" si="75"/>
        <v>0</v>
      </c>
      <c r="D222" s="1">
        <v>0.77377358053481382</v>
      </c>
      <c r="E222" s="5">
        <f t="shared" si="76"/>
        <v>0</v>
      </c>
      <c r="F222" s="5">
        <f t="shared" si="77"/>
        <v>0</v>
      </c>
      <c r="G222" s="1">
        <v>0.74065774538041595</v>
      </c>
      <c r="H222" s="5">
        <f t="shared" si="78"/>
        <v>0</v>
      </c>
      <c r="I222" s="5">
        <f t="shared" si="79"/>
        <v>0</v>
      </c>
      <c r="J222" s="1">
        <v>0.23117797462525599</v>
      </c>
      <c r="K222" s="5">
        <f t="shared" si="80"/>
        <v>0</v>
      </c>
      <c r="L222" s="5">
        <f t="shared" si="81"/>
        <v>0</v>
      </c>
      <c r="M222" s="8">
        <f t="shared" si="82"/>
        <v>0</v>
      </c>
      <c r="N222" s="8">
        <f t="shared" si="83"/>
        <v>0</v>
      </c>
      <c r="O222" s="10" t="str">
        <f t="shared" si="84"/>
        <v>Nee</v>
      </c>
      <c r="P222" s="4">
        <f t="shared" si="85"/>
        <v>0</v>
      </c>
      <c r="Q222" s="1">
        <v>8.256808590575879E-3</v>
      </c>
      <c r="R222" s="8">
        <f t="shared" si="86"/>
        <v>0</v>
      </c>
      <c r="S222" s="1">
        <v>3.4420545645659779E-2</v>
      </c>
      <c r="T222" s="8">
        <f t="shared" si="87"/>
        <v>0</v>
      </c>
      <c r="U222" s="1">
        <v>3.3875663112051459E-2</v>
      </c>
      <c r="V222" s="4">
        <f t="shared" si="88"/>
        <v>0</v>
      </c>
      <c r="W222" s="5">
        <f t="shared" si="89"/>
        <v>0</v>
      </c>
      <c r="X222" s="5">
        <f t="shared" si="90"/>
        <v>0</v>
      </c>
      <c r="Y222" s="1">
        <v>-1.1349157934565222E-2</v>
      </c>
      <c r="Z222" s="5">
        <f t="shared" si="95"/>
        <v>0.5</v>
      </c>
      <c r="AA222" s="5">
        <f t="shared" si="91"/>
        <v>0.5</v>
      </c>
      <c r="AB222" s="5">
        <f t="shared" si="96"/>
        <v>0</v>
      </c>
      <c r="AC222" s="5">
        <f t="shared" si="97"/>
        <v>0</v>
      </c>
      <c r="AD222" s="1">
        <v>0.71661660347636735</v>
      </c>
      <c r="AE222" s="5">
        <f t="shared" si="92"/>
        <v>0</v>
      </c>
      <c r="AF222" s="1">
        <v>3.7481544829077317E-3</v>
      </c>
      <c r="AG222" s="6">
        <f t="shared" si="93"/>
        <v>0</v>
      </c>
      <c r="AH222" s="29">
        <v>2108.7515095607405</v>
      </c>
      <c r="AL222" s="5">
        <v>0</v>
      </c>
      <c r="AM222" t="s">
        <v>329</v>
      </c>
      <c r="AN222" s="1">
        <v>0.26950000000000002</v>
      </c>
      <c r="AO222" s="5">
        <f t="shared" si="98"/>
        <v>0.5</v>
      </c>
      <c r="AP222" s="5">
        <f t="shared" si="99"/>
        <v>0</v>
      </c>
      <c r="AQ222" s="9">
        <f t="shared" si="94"/>
        <v>8.5</v>
      </c>
      <c r="AT222" s="1"/>
    </row>
    <row r="223" spans="1:46" x14ac:dyDescent="0.35">
      <c r="A223" t="s">
        <v>211</v>
      </c>
      <c r="B223" s="1">
        <v>-4.3471548301720335E-2</v>
      </c>
      <c r="C223" s="5">
        <f t="shared" si="75"/>
        <v>0</v>
      </c>
      <c r="D223" s="1">
        <v>-0.17157035730039699</v>
      </c>
      <c r="E223" s="5">
        <f t="shared" si="76"/>
        <v>0</v>
      </c>
      <c r="F223" s="5">
        <f t="shared" si="77"/>
        <v>0</v>
      </c>
      <c r="G223" s="1">
        <v>-0.16164534627260696</v>
      </c>
      <c r="H223" s="5">
        <f t="shared" si="78"/>
        <v>0</v>
      </c>
      <c r="I223" s="5">
        <f t="shared" si="79"/>
        <v>0</v>
      </c>
      <c r="J223" s="1">
        <v>0.43293204073160607</v>
      </c>
      <c r="K223" s="5">
        <f t="shared" si="80"/>
        <v>0</v>
      </c>
      <c r="L223" s="5">
        <f t="shared" si="81"/>
        <v>0</v>
      </c>
      <c r="M223" s="8">
        <f t="shared" si="82"/>
        <v>0</v>
      </c>
      <c r="N223" s="8">
        <f t="shared" si="83"/>
        <v>0</v>
      </c>
      <c r="O223" s="10" t="str">
        <f t="shared" si="84"/>
        <v>Nee</v>
      </c>
      <c r="P223" s="4">
        <f t="shared" si="85"/>
        <v>0</v>
      </c>
      <c r="Q223" s="1">
        <v>-5.0466939605576515E-2</v>
      </c>
      <c r="R223" s="8">
        <f t="shared" si="86"/>
        <v>1</v>
      </c>
      <c r="S223" s="1">
        <v>-9.4439168513242595E-3</v>
      </c>
      <c r="T223" s="8">
        <f t="shared" si="87"/>
        <v>1</v>
      </c>
      <c r="U223" s="1">
        <v>7.9223643581826209E-2</v>
      </c>
      <c r="V223" s="4">
        <f t="shared" si="88"/>
        <v>0</v>
      </c>
      <c r="W223" s="5">
        <f t="shared" si="89"/>
        <v>0.5</v>
      </c>
      <c r="X223" s="5">
        <f t="shared" si="90"/>
        <v>0</v>
      </c>
      <c r="Y223" s="1">
        <v>-1.4170710189677989E-3</v>
      </c>
      <c r="Z223" s="5">
        <f t="shared" si="95"/>
        <v>0.5</v>
      </c>
      <c r="AA223" s="5">
        <f t="shared" si="91"/>
        <v>0.5</v>
      </c>
      <c r="AB223" s="5">
        <f t="shared" si="96"/>
        <v>0</v>
      </c>
      <c r="AC223" s="5">
        <f t="shared" si="97"/>
        <v>0</v>
      </c>
      <c r="AD223" s="1">
        <v>0.58228936921041019</v>
      </c>
      <c r="AE223" s="5">
        <f t="shared" si="92"/>
        <v>0</v>
      </c>
      <c r="AF223" s="1">
        <v>7.1973784737538521E-3</v>
      </c>
      <c r="AG223" s="6">
        <f t="shared" si="93"/>
        <v>0</v>
      </c>
      <c r="AH223" s="29">
        <v>1939.1907758817708</v>
      </c>
      <c r="AL223" s="5">
        <v>1</v>
      </c>
      <c r="AM223" t="s">
        <v>330</v>
      </c>
      <c r="AN223" s="1">
        <v>0.191</v>
      </c>
      <c r="AO223" s="5">
        <f t="shared" si="98"/>
        <v>0</v>
      </c>
      <c r="AP223" s="5">
        <f t="shared" si="99"/>
        <v>0</v>
      </c>
      <c r="AQ223" s="9">
        <f t="shared" si="94"/>
        <v>7.5</v>
      </c>
      <c r="AT223" s="1"/>
    </row>
    <row r="224" spans="1:46" x14ac:dyDescent="0.35">
      <c r="A224" t="s">
        <v>212</v>
      </c>
      <c r="B224" s="1">
        <v>-7.8547351014437456E-3</v>
      </c>
      <c r="C224" s="5">
        <f t="shared" si="75"/>
        <v>0</v>
      </c>
      <c r="D224" s="1">
        <v>0.54000508808751513</v>
      </c>
      <c r="E224" s="5">
        <f t="shared" si="76"/>
        <v>0</v>
      </c>
      <c r="F224" s="5">
        <f t="shared" si="77"/>
        <v>0</v>
      </c>
      <c r="G224" s="1">
        <v>0.4696680022896394</v>
      </c>
      <c r="H224" s="5">
        <f t="shared" si="78"/>
        <v>0</v>
      </c>
      <c r="I224" s="5">
        <f t="shared" si="79"/>
        <v>0</v>
      </c>
      <c r="J224" s="1">
        <v>0.20913389746142361</v>
      </c>
      <c r="K224" s="5">
        <f t="shared" si="80"/>
        <v>0</v>
      </c>
      <c r="L224" s="5">
        <f t="shared" si="81"/>
        <v>0</v>
      </c>
      <c r="M224" s="8">
        <f t="shared" si="82"/>
        <v>0</v>
      </c>
      <c r="N224" s="8">
        <f t="shared" si="83"/>
        <v>1</v>
      </c>
      <c r="O224" s="10" t="str">
        <f t="shared" si="84"/>
        <v>Nee</v>
      </c>
      <c r="P224" s="4">
        <f t="shared" si="85"/>
        <v>0</v>
      </c>
      <c r="Q224" s="1">
        <v>-9.9459830232358735E-3</v>
      </c>
      <c r="R224" s="8">
        <f t="shared" si="86"/>
        <v>1</v>
      </c>
      <c r="S224" s="1">
        <v>4.437213429965981E-3</v>
      </c>
      <c r="T224" s="8">
        <f t="shared" si="87"/>
        <v>0</v>
      </c>
      <c r="U224" s="1">
        <v>9.7309673726388088E-2</v>
      </c>
      <c r="V224" s="4">
        <f t="shared" si="88"/>
        <v>0</v>
      </c>
      <c r="W224" s="5">
        <f t="shared" si="89"/>
        <v>0</v>
      </c>
      <c r="X224" s="5">
        <f t="shared" si="90"/>
        <v>0</v>
      </c>
      <c r="Y224" s="1">
        <v>0.1266218278954398</v>
      </c>
      <c r="Z224" s="5">
        <f t="shared" si="95"/>
        <v>0</v>
      </c>
      <c r="AA224" s="5">
        <f t="shared" si="91"/>
        <v>0</v>
      </c>
      <c r="AB224" s="5">
        <f t="shared" si="96"/>
        <v>0.5</v>
      </c>
      <c r="AC224" s="5">
        <f t="shared" si="97"/>
        <v>0.5</v>
      </c>
      <c r="AD224" s="1">
        <v>0.64154423456083443</v>
      </c>
      <c r="AE224" s="5">
        <f t="shared" si="92"/>
        <v>0</v>
      </c>
      <c r="AF224" s="1">
        <v>-4.627218088151116E-4</v>
      </c>
      <c r="AG224" s="6">
        <f t="shared" si="93"/>
        <v>1</v>
      </c>
      <c r="AH224" s="29">
        <v>1635.3201682187896</v>
      </c>
      <c r="AL224" s="5">
        <v>0</v>
      </c>
      <c r="AM224" t="s">
        <v>330</v>
      </c>
      <c r="AN224" s="1">
        <v>0.21299999999999999</v>
      </c>
      <c r="AO224" s="5">
        <f t="shared" si="98"/>
        <v>0</v>
      </c>
      <c r="AP224" s="5">
        <f t="shared" si="99"/>
        <v>0</v>
      </c>
      <c r="AQ224" s="9">
        <f t="shared" si="94"/>
        <v>8</v>
      </c>
      <c r="AT224" s="1"/>
    </row>
    <row r="225" spans="1:46" x14ac:dyDescent="0.35">
      <c r="A225" t="s">
        <v>213</v>
      </c>
      <c r="B225" s="1">
        <v>2.5418965491739023E-2</v>
      </c>
      <c r="C225" s="5">
        <f t="shared" si="75"/>
        <v>0</v>
      </c>
      <c r="D225" s="1">
        <v>0.63346990696229677</v>
      </c>
      <c r="E225" s="5">
        <f t="shared" si="76"/>
        <v>0</v>
      </c>
      <c r="F225" s="5">
        <f t="shared" si="77"/>
        <v>0</v>
      </c>
      <c r="G225" s="1">
        <v>0.60125253302172854</v>
      </c>
      <c r="H225" s="5">
        <f t="shared" si="78"/>
        <v>0</v>
      </c>
      <c r="I225" s="5">
        <f t="shared" si="79"/>
        <v>0</v>
      </c>
      <c r="J225" s="1">
        <v>0.26529312486068213</v>
      </c>
      <c r="K225" s="5">
        <f t="shared" si="80"/>
        <v>0</v>
      </c>
      <c r="L225" s="5">
        <f t="shared" si="81"/>
        <v>0</v>
      </c>
      <c r="M225" s="8">
        <f t="shared" si="82"/>
        <v>0</v>
      </c>
      <c r="N225" s="8">
        <f t="shared" si="83"/>
        <v>0</v>
      </c>
      <c r="O225" s="10" t="str">
        <f t="shared" si="84"/>
        <v>Nee</v>
      </c>
      <c r="P225" s="4">
        <f t="shared" si="85"/>
        <v>0</v>
      </c>
      <c r="Q225" s="1">
        <v>-1.6999482842033266E-2</v>
      </c>
      <c r="R225" s="8">
        <f t="shared" si="86"/>
        <v>1</v>
      </c>
      <c r="S225" s="1">
        <v>4.5654041020872893E-2</v>
      </c>
      <c r="T225" s="8">
        <f t="shared" si="87"/>
        <v>0</v>
      </c>
      <c r="U225" s="1">
        <v>4.8670995606963773E-2</v>
      </c>
      <c r="V225" s="4">
        <f t="shared" si="88"/>
        <v>0</v>
      </c>
      <c r="W225" s="5">
        <f t="shared" si="89"/>
        <v>0</v>
      </c>
      <c r="X225" s="5">
        <f t="shared" si="90"/>
        <v>0</v>
      </c>
      <c r="Y225" s="1">
        <v>5.8766104101646281E-2</v>
      </c>
      <c r="Z225" s="5">
        <f t="shared" si="95"/>
        <v>0</v>
      </c>
      <c r="AA225" s="5">
        <f t="shared" si="91"/>
        <v>0</v>
      </c>
      <c r="AB225" s="5">
        <f t="shared" si="96"/>
        <v>0.5</v>
      </c>
      <c r="AC225" s="5">
        <f t="shared" si="97"/>
        <v>0</v>
      </c>
      <c r="AD225" s="1">
        <v>0.72048012779741744</v>
      </c>
      <c r="AE225" s="5">
        <f t="shared" si="92"/>
        <v>0</v>
      </c>
      <c r="AF225" s="1">
        <v>2.8858661085390567E-2</v>
      </c>
      <c r="AG225" s="6">
        <f t="shared" si="93"/>
        <v>0</v>
      </c>
      <c r="AH225" s="29">
        <v>1815.6380666331661</v>
      </c>
      <c r="AL225" s="5">
        <v>0</v>
      </c>
      <c r="AM225" t="s">
        <v>330</v>
      </c>
      <c r="AN225" s="1">
        <v>0.27699999999999997</v>
      </c>
      <c r="AO225" s="5">
        <f t="shared" si="98"/>
        <v>0.5</v>
      </c>
      <c r="AP225" s="5">
        <f t="shared" si="99"/>
        <v>0</v>
      </c>
      <c r="AQ225" s="9">
        <f t="shared" si="94"/>
        <v>9</v>
      </c>
      <c r="AT225" s="1"/>
    </row>
    <row r="226" spans="1:46" x14ac:dyDescent="0.35">
      <c r="A226" t="s">
        <v>214</v>
      </c>
      <c r="B226" s="1">
        <v>-2.2166413949962091E-2</v>
      </c>
      <c r="C226" s="5">
        <f t="shared" si="75"/>
        <v>0</v>
      </c>
      <c r="D226" s="1">
        <v>0.33110310841546625</v>
      </c>
      <c r="E226" s="5">
        <f t="shared" si="76"/>
        <v>0</v>
      </c>
      <c r="F226" s="5">
        <f t="shared" si="77"/>
        <v>0</v>
      </c>
      <c r="G226" s="1">
        <v>0.36082145564821833</v>
      </c>
      <c r="H226" s="5">
        <f t="shared" si="78"/>
        <v>0</v>
      </c>
      <c r="I226" s="5">
        <f t="shared" si="79"/>
        <v>0</v>
      </c>
      <c r="J226" s="1">
        <v>0.50266375890703874</v>
      </c>
      <c r="K226" s="5">
        <f t="shared" si="80"/>
        <v>0</v>
      </c>
      <c r="L226" s="5">
        <f t="shared" si="81"/>
        <v>0</v>
      </c>
      <c r="M226" s="8">
        <f t="shared" si="82"/>
        <v>0</v>
      </c>
      <c r="N226" s="8">
        <f t="shared" si="83"/>
        <v>0</v>
      </c>
      <c r="O226" s="10" t="str">
        <f t="shared" si="84"/>
        <v>Nee</v>
      </c>
      <c r="P226" s="4">
        <f t="shared" si="85"/>
        <v>0</v>
      </c>
      <c r="Q226" s="1">
        <v>0.18220010541655041</v>
      </c>
      <c r="R226" s="8">
        <f t="shared" si="86"/>
        <v>0</v>
      </c>
      <c r="S226" s="1">
        <v>5.453546010376685E-2</v>
      </c>
      <c r="T226" s="8">
        <f t="shared" si="87"/>
        <v>0</v>
      </c>
      <c r="U226" s="1">
        <v>0.11468915845337377</v>
      </c>
      <c r="V226" s="4">
        <f t="shared" si="88"/>
        <v>0</v>
      </c>
      <c r="W226" s="5">
        <f t="shared" si="89"/>
        <v>0</v>
      </c>
      <c r="X226" s="5">
        <f t="shared" si="90"/>
        <v>0</v>
      </c>
      <c r="Y226" s="1">
        <v>1.9195413191811977E-2</v>
      </c>
      <c r="Z226" s="5">
        <f t="shared" si="95"/>
        <v>0.5</v>
      </c>
      <c r="AA226" s="5">
        <f t="shared" si="91"/>
        <v>0</v>
      </c>
      <c r="AB226" s="5">
        <f t="shared" si="96"/>
        <v>0</v>
      </c>
      <c r="AC226" s="5">
        <f t="shared" si="97"/>
        <v>0</v>
      </c>
      <c r="AD226" s="1">
        <v>0.67256444275966643</v>
      </c>
      <c r="AE226" s="5">
        <f t="shared" si="92"/>
        <v>0</v>
      </c>
      <c r="AF226" s="1">
        <v>-2.72923853297953E-3</v>
      </c>
      <c r="AG226" s="6">
        <f t="shared" si="93"/>
        <v>1</v>
      </c>
      <c r="AH226" s="29">
        <v>1880.258348708682</v>
      </c>
      <c r="AL226" s="5">
        <v>0</v>
      </c>
      <c r="AM226" t="s">
        <v>330</v>
      </c>
      <c r="AN226" s="1">
        <v>0.20650000000000002</v>
      </c>
      <c r="AO226" s="5">
        <f t="shared" si="98"/>
        <v>0</v>
      </c>
      <c r="AP226" s="5">
        <f t="shared" si="99"/>
        <v>0</v>
      </c>
      <c r="AQ226" s="9">
        <f t="shared" si="94"/>
        <v>8.5</v>
      </c>
      <c r="AT226" s="1"/>
    </row>
    <row r="227" spans="1:46" x14ac:dyDescent="0.35">
      <c r="A227" t="s">
        <v>215</v>
      </c>
      <c r="B227" s="1">
        <v>8.6786948918990789E-2</v>
      </c>
      <c r="C227" s="5">
        <f t="shared" si="75"/>
        <v>0.5</v>
      </c>
      <c r="D227" s="1">
        <v>0.64774329758173044</v>
      </c>
      <c r="E227" s="5">
        <f t="shared" si="76"/>
        <v>0</v>
      </c>
      <c r="F227" s="5">
        <f t="shared" si="77"/>
        <v>0</v>
      </c>
      <c r="G227" s="1">
        <v>0.63627468834863055</v>
      </c>
      <c r="H227" s="5">
        <f t="shared" si="78"/>
        <v>0</v>
      </c>
      <c r="I227" s="5">
        <f t="shared" si="79"/>
        <v>0</v>
      </c>
      <c r="J227" s="1">
        <v>0.30409781121372104</v>
      </c>
      <c r="K227" s="5">
        <f t="shared" si="80"/>
        <v>0</v>
      </c>
      <c r="L227" s="5">
        <f t="shared" si="81"/>
        <v>0</v>
      </c>
      <c r="M227" s="8">
        <f t="shared" si="82"/>
        <v>0</v>
      </c>
      <c r="N227" s="8">
        <f t="shared" si="83"/>
        <v>0</v>
      </c>
      <c r="O227" s="10" t="str">
        <f t="shared" si="84"/>
        <v>Nee</v>
      </c>
      <c r="P227" s="4">
        <f t="shared" si="85"/>
        <v>0</v>
      </c>
      <c r="Q227" s="1">
        <v>-2.3139508845263865E-2</v>
      </c>
      <c r="R227" s="8">
        <f t="shared" si="86"/>
        <v>1</v>
      </c>
      <c r="S227" s="1">
        <v>-9.6013884223491216E-3</v>
      </c>
      <c r="T227" s="8">
        <f t="shared" si="87"/>
        <v>1</v>
      </c>
      <c r="U227" s="1">
        <v>7.3853517812678793E-2</v>
      </c>
      <c r="V227" s="4">
        <f t="shared" si="88"/>
        <v>0</v>
      </c>
      <c r="W227" s="5">
        <f t="shared" si="89"/>
        <v>0.5</v>
      </c>
      <c r="X227" s="5">
        <f t="shared" si="90"/>
        <v>0</v>
      </c>
      <c r="Y227" s="1">
        <v>2.4815265477811713E-2</v>
      </c>
      <c r="Z227" s="5">
        <f t="shared" si="95"/>
        <v>0</v>
      </c>
      <c r="AA227" s="5">
        <f t="shared" si="91"/>
        <v>0</v>
      </c>
      <c r="AB227" s="5">
        <f t="shared" si="96"/>
        <v>0</v>
      </c>
      <c r="AC227" s="5">
        <f t="shared" si="97"/>
        <v>0</v>
      </c>
      <c r="AD227" s="1">
        <v>0.7177530480188884</v>
      </c>
      <c r="AE227" s="5">
        <f t="shared" si="92"/>
        <v>0</v>
      </c>
      <c r="AF227" s="1">
        <v>3.513940304761598E-2</v>
      </c>
      <c r="AG227" s="6">
        <f t="shared" si="93"/>
        <v>0</v>
      </c>
      <c r="AH227" s="29">
        <v>1596.931232659743</v>
      </c>
      <c r="AL227" s="5">
        <v>0</v>
      </c>
      <c r="AM227" t="s">
        <v>330</v>
      </c>
      <c r="AN227" s="1">
        <v>0.2495</v>
      </c>
      <c r="AO227" s="5">
        <f t="shared" si="98"/>
        <v>0</v>
      </c>
      <c r="AP227" s="5">
        <f t="shared" si="99"/>
        <v>0</v>
      </c>
      <c r="AQ227" s="9">
        <f t="shared" si="94"/>
        <v>9</v>
      </c>
      <c r="AT227" s="1"/>
    </row>
    <row r="228" spans="1:46" x14ac:dyDescent="0.35">
      <c r="A228" t="s">
        <v>216</v>
      </c>
      <c r="B228" s="1">
        <v>-0.23487293759113922</v>
      </c>
      <c r="C228" s="5">
        <f t="shared" si="75"/>
        <v>0</v>
      </c>
      <c r="D228" s="1">
        <v>-0.15814395490963903</v>
      </c>
      <c r="E228" s="5">
        <f t="shared" si="76"/>
        <v>0</v>
      </c>
      <c r="F228" s="5">
        <f t="shared" si="77"/>
        <v>0</v>
      </c>
      <c r="G228" s="1">
        <v>-0.18612127865253222</v>
      </c>
      <c r="H228" s="5">
        <f t="shared" si="78"/>
        <v>0</v>
      </c>
      <c r="I228" s="5">
        <f t="shared" si="79"/>
        <v>0</v>
      </c>
      <c r="J228" s="1">
        <v>0.58558020829045399</v>
      </c>
      <c r="K228" s="5">
        <f t="shared" si="80"/>
        <v>0</v>
      </c>
      <c r="L228" s="5">
        <f t="shared" si="81"/>
        <v>0</v>
      </c>
      <c r="M228" s="8">
        <f t="shared" si="82"/>
        <v>0</v>
      </c>
      <c r="N228" s="8">
        <f t="shared" si="83"/>
        <v>0</v>
      </c>
      <c r="O228" s="10" t="str">
        <f t="shared" si="84"/>
        <v>Nee</v>
      </c>
      <c r="P228" s="4">
        <f t="shared" si="85"/>
        <v>0</v>
      </c>
      <c r="Q228" s="1">
        <v>5.0079094163683294E-2</v>
      </c>
      <c r="R228" s="8">
        <f t="shared" si="86"/>
        <v>0</v>
      </c>
      <c r="S228" s="1">
        <v>7.6145848586908774E-2</v>
      </c>
      <c r="T228" s="8">
        <f t="shared" si="87"/>
        <v>0</v>
      </c>
      <c r="U228" s="1">
        <v>0.15457211672373961</v>
      </c>
      <c r="V228" s="4">
        <f t="shared" si="88"/>
        <v>0</v>
      </c>
      <c r="W228" s="5">
        <f t="shared" si="89"/>
        <v>0</v>
      </c>
      <c r="X228" s="5">
        <f t="shared" si="90"/>
        <v>0</v>
      </c>
      <c r="Y228" s="1">
        <v>-2.0685530778431342E-3</v>
      </c>
      <c r="Z228" s="5">
        <f t="shared" si="95"/>
        <v>0.5</v>
      </c>
      <c r="AA228" s="5">
        <f t="shared" si="91"/>
        <v>0.5</v>
      </c>
      <c r="AB228" s="5">
        <f t="shared" si="96"/>
        <v>0</v>
      </c>
      <c r="AC228" s="5">
        <f t="shared" si="97"/>
        <v>0</v>
      </c>
      <c r="AD228" s="1">
        <v>0.82904330444185936</v>
      </c>
      <c r="AE228" s="5">
        <f t="shared" si="92"/>
        <v>0.5</v>
      </c>
      <c r="AF228" s="1">
        <v>-2.4221519505841102E-2</v>
      </c>
      <c r="AG228" s="6">
        <f t="shared" si="93"/>
        <v>1</v>
      </c>
      <c r="AH228" s="29">
        <v>1958.1880018478762</v>
      </c>
      <c r="AJ228" s="5">
        <v>1</v>
      </c>
      <c r="AL228" s="5">
        <v>0</v>
      </c>
      <c r="AM228" t="s">
        <v>331</v>
      </c>
      <c r="AN228" s="1">
        <v>0.19900000000000001</v>
      </c>
      <c r="AO228" s="5">
        <f t="shared" si="98"/>
        <v>0</v>
      </c>
      <c r="AP228" s="5">
        <f t="shared" si="99"/>
        <v>0</v>
      </c>
      <c r="AQ228" s="9">
        <f t="shared" si="94"/>
        <v>6.5</v>
      </c>
      <c r="AT228" s="1"/>
    </row>
    <row r="229" spans="1:46" x14ac:dyDescent="0.35">
      <c r="A229" t="s">
        <v>217</v>
      </c>
      <c r="B229" s="1">
        <v>-0.78750340321263268</v>
      </c>
      <c r="C229" s="5">
        <f t="shared" si="75"/>
        <v>0</v>
      </c>
      <c r="D229" s="1">
        <v>-0.20846719303022052</v>
      </c>
      <c r="E229" s="5">
        <f t="shared" si="76"/>
        <v>0</v>
      </c>
      <c r="F229" s="5">
        <f t="shared" si="77"/>
        <v>0</v>
      </c>
      <c r="G229" s="1">
        <v>-0.26149047100462836</v>
      </c>
      <c r="H229" s="5">
        <f t="shared" si="78"/>
        <v>0</v>
      </c>
      <c r="I229" s="5">
        <f t="shared" si="79"/>
        <v>0</v>
      </c>
      <c r="J229" s="1">
        <v>0.59672583063307061</v>
      </c>
      <c r="K229" s="5">
        <f t="shared" si="80"/>
        <v>0</v>
      </c>
      <c r="L229" s="5">
        <f t="shared" si="81"/>
        <v>0</v>
      </c>
      <c r="M229" s="8">
        <f t="shared" si="82"/>
        <v>0</v>
      </c>
      <c r="N229" s="8">
        <f t="shared" si="83"/>
        <v>0</v>
      </c>
      <c r="O229" s="10" t="str">
        <f t="shared" si="84"/>
        <v>Nee</v>
      </c>
      <c r="P229" s="4">
        <f t="shared" si="85"/>
        <v>0</v>
      </c>
      <c r="Q229" s="1">
        <v>0.36870076757257692</v>
      </c>
      <c r="R229" s="8">
        <f t="shared" si="86"/>
        <v>0</v>
      </c>
      <c r="S229" s="1">
        <v>3.6341449463267679E-2</v>
      </c>
      <c r="T229" s="8">
        <f t="shared" si="87"/>
        <v>0</v>
      </c>
      <c r="U229" s="1">
        <v>0.10176967056901715</v>
      </c>
      <c r="V229" s="4">
        <f t="shared" si="88"/>
        <v>0</v>
      </c>
      <c r="W229" s="5">
        <f t="shared" si="89"/>
        <v>0</v>
      </c>
      <c r="X229" s="5">
        <f t="shared" si="90"/>
        <v>0</v>
      </c>
      <c r="Y229" s="1">
        <v>4.4262183501225155E-2</v>
      </c>
      <c r="Z229" s="5">
        <f t="shared" si="95"/>
        <v>0</v>
      </c>
      <c r="AA229" s="5">
        <f t="shared" si="91"/>
        <v>0</v>
      </c>
      <c r="AB229" s="5">
        <f t="shared" si="96"/>
        <v>0</v>
      </c>
      <c r="AC229" s="5">
        <f t="shared" si="97"/>
        <v>0</v>
      </c>
      <c r="AD229" s="1">
        <v>0.65110944731826847</v>
      </c>
      <c r="AE229" s="5">
        <f t="shared" si="92"/>
        <v>0</v>
      </c>
      <c r="AF229" s="1">
        <v>3.479964776749251E-2</v>
      </c>
      <c r="AG229" s="6">
        <f t="shared" si="93"/>
        <v>0</v>
      </c>
      <c r="AH229" s="29">
        <v>1461.979994553222</v>
      </c>
      <c r="AJ229" s="5">
        <v>1</v>
      </c>
      <c r="AL229" s="5">
        <v>0</v>
      </c>
      <c r="AM229" t="s">
        <v>330</v>
      </c>
      <c r="AN229" s="1">
        <v>0.247</v>
      </c>
      <c r="AO229" s="5">
        <f t="shared" si="98"/>
        <v>0</v>
      </c>
      <c r="AP229" s="5">
        <f t="shared" si="99"/>
        <v>0</v>
      </c>
      <c r="AQ229" s="9">
        <f t="shared" si="94"/>
        <v>9</v>
      </c>
      <c r="AT229" s="1"/>
    </row>
    <row r="230" spans="1:46" x14ac:dyDescent="0.35">
      <c r="A230" t="s">
        <v>218</v>
      </c>
      <c r="B230" s="1">
        <v>4.2216979778324983E-2</v>
      </c>
      <c r="C230" s="5">
        <f t="shared" si="75"/>
        <v>0</v>
      </c>
      <c r="D230" s="1">
        <v>0.78394434590945883</v>
      </c>
      <c r="E230" s="5">
        <f t="shared" si="76"/>
        <v>0</v>
      </c>
      <c r="F230" s="5">
        <f t="shared" si="77"/>
        <v>0</v>
      </c>
      <c r="G230" s="1">
        <v>0.72519288940930671</v>
      </c>
      <c r="H230" s="5">
        <f t="shared" si="78"/>
        <v>0</v>
      </c>
      <c r="I230" s="5">
        <f t="shared" si="79"/>
        <v>0</v>
      </c>
      <c r="J230" s="1">
        <v>0.21591933859113302</v>
      </c>
      <c r="K230" s="5">
        <f t="shared" si="80"/>
        <v>0</v>
      </c>
      <c r="L230" s="5">
        <f t="shared" si="81"/>
        <v>0</v>
      </c>
      <c r="M230" s="8">
        <f t="shared" si="82"/>
        <v>0</v>
      </c>
      <c r="N230" s="8">
        <f t="shared" si="83"/>
        <v>0</v>
      </c>
      <c r="O230" s="10" t="str">
        <f t="shared" si="84"/>
        <v>Nee</v>
      </c>
      <c r="P230" s="4">
        <f t="shared" si="85"/>
        <v>0</v>
      </c>
      <c r="Q230" s="1">
        <v>5.1409270461614791E-3</v>
      </c>
      <c r="R230" s="8">
        <f t="shared" si="86"/>
        <v>0</v>
      </c>
      <c r="S230" s="1">
        <v>4.0019669949812701E-2</v>
      </c>
      <c r="T230" s="8">
        <f t="shared" si="87"/>
        <v>0</v>
      </c>
      <c r="U230" s="1">
        <v>7.8828945178195262E-2</v>
      </c>
      <c r="V230" s="4">
        <f t="shared" si="88"/>
        <v>0</v>
      </c>
      <c r="W230" s="5">
        <f t="shared" si="89"/>
        <v>0</v>
      </c>
      <c r="X230" s="5">
        <f t="shared" si="90"/>
        <v>0</v>
      </c>
      <c r="Y230" s="1">
        <v>3.9875817218558249E-2</v>
      </c>
      <c r="Z230" s="5">
        <f t="shared" si="95"/>
        <v>0</v>
      </c>
      <c r="AA230" s="5">
        <f t="shared" si="91"/>
        <v>0</v>
      </c>
      <c r="AB230" s="5">
        <f t="shared" si="96"/>
        <v>0</v>
      </c>
      <c r="AC230" s="5">
        <f t="shared" si="97"/>
        <v>0</v>
      </c>
      <c r="AD230" s="1">
        <v>0.66350398062209059</v>
      </c>
      <c r="AE230" s="5">
        <f t="shared" si="92"/>
        <v>0</v>
      </c>
      <c r="AF230" s="1">
        <v>2.3790884605008639E-2</v>
      </c>
      <c r="AG230" s="6">
        <f t="shared" si="93"/>
        <v>0</v>
      </c>
      <c r="AH230" s="29">
        <v>2210.6518447519902</v>
      </c>
      <c r="AL230" s="5">
        <v>0</v>
      </c>
      <c r="AM230" t="s">
        <v>329</v>
      </c>
      <c r="AN230" s="1">
        <v>0.17549999999999999</v>
      </c>
      <c r="AO230" s="5">
        <f t="shared" si="98"/>
        <v>0</v>
      </c>
      <c r="AP230" s="5">
        <f t="shared" si="99"/>
        <v>0</v>
      </c>
      <c r="AQ230" s="9">
        <f t="shared" si="94"/>
        <v>10</v>
      </c>
      <c r="AT230" s="1"/>
    </row>
    <row r="231" spans="1:46" x14ac:dyDescent="0.35">
      <c r="A231" t="s">
        <v>219</v>
      </c>
      <c r="B231" s="1">
        <v>-6.6601582128551537E-2</v>
      </c>
      <c r="C231" s="5">
        <f t="shared" si="75"/>
        <v>0</v>
      </c>
      <c r="D231" s="1">
        <v>-0.31797625371484356</v>
      </c>
      <c r="E231" s="5">
        <f t="shared" si="76"/>
        <v>0</v>
      </c>
      <c r="F231" s="5">
        <f t="shared" si="77"/>
        <v>0</v>
      </c>
      <c r="G231" s="1">
        <v>-0.29136548318091104</v>
      </c>
      <c r="H231" s="5">
        <f t="shared" si="78"/>
        <v>0</v>
      </c>
      <c r="I231" s="5">
        <f t="shared" si="79"/>
        <v>0</v>
      </c>
      <c r="J231" s="1">
        <v>0.63149940342038979</v>
      </c>
      <c r="K231" s="5">
        <f t="shared" si="80"/>
        <v>0</v>
      </c>
      <c r="L231" s="5">
        <f t="shared" si="81"/>
        <v>0</v>
      </c>
      <c r="M231" s="8">
        <f t="shared" si="82"/>
        <v>0</v>
      </c>
      <c r="N231" s="8">
        <f t="shared" si="83"/>
        <v>1</v>
      </c>
      <c r="O231" s="10" t="str">
        <f t="shared" si="84"/>
        <v>Nee</v>
      </c>
      <c r="P231" s="4">
        <f t="shared" si="85"/>
        <v>0</v>
      </c>
      <c r="Q231" s="1">
        <v>5.6140456272622138E-2</v>
      </c>
      <c r="R231" s="8">
        <f t="shared" si="86"/>
        <v>0</v>
      </c>
      <c r="S231" s="1">
        <v>8.7170952177365174E-2</v>
      </c>
      <c r="T231" s="8">
        <f t="shared" si="87"/>
        <v>0</v>
      </c>
      <c r="U231" s="1">
        <v>0.11060542977330481</v>
      </c>
      <c r="V231" s="4">
        <f t="shared" si="88"/>
        <v>0</v>
      </c>
      <c r="W231" s="5">
        <f t="shared" si="89"/>
        <v>0</v>
      </c>
      <c r="X231" s="5">
        <f t="shared" si="90"/>
        <v>0</v>
      </c>
      <c r="Y231" s="1">
        <v>7.1461387162074855E-2</v>
      </c>
      <c r="Z231" s="5">
        <f t="shared" si="95"/>
        <v>0</v>
      </c>
      <c r="AA231" s="5">
        <f t="shared" si="91"/>
        <v>0</v>
      </c>
      <c r="AB231" s="5">
        <f t="shared" si="96"/>
        <v>0.5</v>
      </c>
      <c r="AC231" s="5">
        <f t="shared" si="97"/>
        <v>0.5</v>
      </c>
      <c r="AD231" s="1">
        <v>0.69712718763010928</v>
      </c>
      <c r="AE231" s="5">
        <f t="shared" si="92"/>
        <v>0</v>
      </c>
      <c r="AF231" s="1">
        <v>4.8178312491924252E-2</v>
      </c>
      <c r="AG231" s="6">
        <f t="shared" si="93"/>
        <v>0</v>
      </c>
      <c r="AH231" s="29">
        <v>1518.4507599852009</v>
      </c>
      <c r="AJ231" s="5">
        <v>1</v>
      </c>
      <c r="AL231" s="5">
        <v>0</v>
      </c>
      <c r="AM231" t="s">
        <v>330</v>
      </c>
      <c r="AN231" s="1">
        <v>0.218</v>
      </c>
      <c r="AO231" s="5">
        <f t="shared" si="98"/>
        <v>0</v>
      </c>
      <c r="AP231" s="5">
        <f t="shared" si="99"/>
        <v>0</v>
      </c>
      <c r="AQ231" s="9">
        <f t="shared" si="94"/>
        <v>8</v>
      </c>
      <c r="AT231" s="1"/>
    </row>
    <row r="232" spans="1:46" x14ac:dyDescent="0.35">
      <c r="A232" t="s">
        <v>220</v>
      </c>
      <c r="B232" s="1">
        <v>-0.13409801876955163</v>
      </c>
      <c r="C232" s="5">
        <f t="shared" si="75"/>
        <v>0</v>
      </c>
      <c r="D232" s="1">
        <v>0.33434132777198472</v>
      </c>
      <c r="E232" s="5">
        <f t="shared" si="76"/>
        <v>0</v>
      </c>
      <c r="F232" s="5">
        <f t="shared" si="77"/>
        <v>0</v>
      </c>
      <c r="G232" s="1">
        <v>0.2667883211678832</v>
      </c>
      <c r="H232" s="5">
        <f t="shared" si="78"/>
        <v>0</v>
      </c>
      <c r="I232" s="5">
        <f t="shared" si="79"/>
        <v>0</v>
      </c>
      <c r="J232" s="1">
        <v>0.49340673567144028</v>
      </c>
      <c r="K232" s="5">
        <f t="shared" si="80"/>
        <v>0</v>
      </c>
      <c r="L232" s="5">
        <f t="shared" si="81"/>
        <v>0</v>
      </c>
      <c r="M232" s="8">
        <f t="shared" si="82"/>
        <v>0</v>
      </c>
      <c r="N232" s="8">
        <f t="shared" si="83"/>
        <v>0</v>
      </c>
      <c r="O232" s="10" t="str">
        <f t="shared" si="84"/>
        <v>Nee</v>
      </c>
      <c r="P232" s="4">
        <f t="shared" si="85"/>
        <v>0</v>
      </c>
      <c r="Q232" s="1">
        <v>4.0278603230212602E-2</v>
      </c>
      <c r="R232" s="8">
        <f t="shared" si="86"/>
        <v>0</v>
      </c>
      <c r="S232" s="1">
        <v>2.9641263680198475E-2</v>
      </c>
      <c r="T232" s="8">
        <f t="shared" si="87"/>
        <v>0</v>
      </c>
      <c r="U232" s="1">
        <v>8.7582551268682654E-2</v>
      </c>
      <c r="V232" s="4">
        <f t="shared" si="88"/>
        <v>0</v>
      </c>
      <c r="W232" s="5">
        <f t="shared" si="89"/>
        <v>0</v>
      </c>
      <c r="X232" s="5">
        <f t="shared" si="90"/>
        <v>0</v>
      </c>
      <c r="Y232" s="1">
        <v>6.7344456030587413E-3</v>
      </c>
      <c r="Z232" s="5">
        <f t="shared" si="95"/>
        <v>0.5</v>
      </c>
      <c r="AA232" s="5">
        <f t="shared" si="91"/>
        <v>0</v>
      </c>
      <c r="AB232" s="5">
        <f t="shared" si="96"/>
        <v>0</v>
      </c>
      <c r="AC232" s="5">
        <f t="shared" si="97"/>
        <v>0</v>
      </c>
      <c r="AD232" s="1">
        <v>0.66677094195342368</v>
      </c>
      <c r="AE232" s="5">
        <f t="shared" si="92"/>
        <v>0</v>
      </c>
      <c r="AF232" s="1">
        <v>9.4339741918665274E-3</v>
      </c>
      <c r="AG232" s="6">
        <f t="shared" si="93"/>
        <v>0</v>
      </c>
      <c r="AH232" s="29">
        <v>1812.6633553983825</v>
      </c>
      <c r="AL232" s="5">
        <v>0</v>
      </c>
      <c r="AM232" t="s">
        <v>330</v>
      </c>
      <c r="AN232" s="1">
        <v>0.22950000000000001</v>
      </c>
      <c r="AO232" s="5">
        <f t="shared" si="98"/>
        <v>0</v>
      </c>
      <c r="AP232" s="5">
        <f t="shared" si="99"/>
        <v>0</v>
      </c>
      <c r="AQ232" s="9">
        <f t="shared" si="94"/>
        <v>9.5</v>
      </c>
      <c r="AT232" s="1"/>
    </row>
    <row r="233" spans="1:46" x14ac:dyDescent="0.35">
      <c r="A233" t="s">
        <v>221</v>
      </c>
      <c r="B233" s="1">
        <v>-2.3454564111585088E-4</v>
      </c>
      <c r="C233" s="5">
        <f t="shared" si="75"/>
        <v>0</v>
      </c>
      <c r="D233" s="1">
        <v>0.26774850843631354</v>
      </c>
      <c r="E233" s="5">
        <f t="shared" si="76"/>
        <v>0</v>
      </c>
      <c r="F233" s="5">
        <f t="shared" si="77"/>
        <v>0</v>
      </c>
      <c r="G233" s="1">
        <v>0.3358277262266004</v>
      </c>
      <c r="H233" s="5">
        <f t="shared" si="78"/>
        <v>0</v>
      </c>
      <c r="I233" s="5">
        <f t="shared" si="79"/>
        <v>0</v>
      </c>
      <c r="J233" s="1">
        <v>0.51393384717579949</v>
      </c>
      <c r="K233" s="5">
        <f t="shared" si="80"/>
        <v>0</v>
      </c>
      <c r="L233" s="5">
        <f t="shared" si="81"/>
        <v>0</v>
      </c>
      <c r="M233" s="8">
        <f t="shared" si="82"/>
        <v>0</v>
      </c>
      <c r="N233" s="8">
        <f t="shared" si="83"/>
        <v>1</v>
      </c>
      <c r="O233" s="10" t="str">
        <f t="shared" si="84"/>
        <v>Nee</v>
      </c>
      <c r="P233" s="4">
        <f t="shared" si="85"/>
        <v>0</v>
      </c>
      <c r="Q233" s="1">
        <v>2.4269600591715977E-2</v>
      </c>
      <c r="R233" s="8">
        <f t="shared" si="86"/>
        <v>0</v>
      </c>
      <c r="S233" s="1">
        <v>9.8357853958668626E-2</v>
      </c>
      <c r="T233" s="8">
        <f t="shared" si="87"/>
        <v>0</v>
      </c>
      <c r="U233" s="1">
        <v>8.2765293108755883E-2</v>
      </c>
      <c r="V233" s="4">
        <f t="shared" si="88"/>
        <v>0</v>
      </c>
      <c r="W233" s="5">
        <f t="shared" si="89"/>
        <v>0</v>
      </c>
      <c r="X233" s="5">
        <f t="shared" si="90"/>
        <v>0</v>
      </c>
      <c r="Y233" s="1">
        <v>7.0546931116877029E-2</v>
      </c>
      <c r="Z233" s="5">
        <f t="shared" si="95"/>
        <v>0</v>
      </c>
      <c r="AA233" s="5">
        <f t="shared" si="91"/>
        <v>0</v>
      </c>
      <c r="AB233" s="5">
        <f t="shared" si="96"/>
        <v>0.5</v>
      </c>
      <c r="AC233" s="5">
        <f t="shared" si="97"/>
        <v>0.5</v>
      </c>
      <c r="AD233" s="1">
        <v>0.68214667898031278</v>
      </c>
      <c r="AE233" s="5">
        <f t="shared" si="92"/>
        <v>0</v>
      </c>
      <c r="AF233" s="1">
        <v>8.8170177521732125E-3</v>
      </c>
      <c r="AG233" s="6">
        <f t="shared" si="93"/>
        <v>0</v>
      </c>
      <c r="AH233" s="29">
        <v>1778.0551685640369</v>
      </c>
      <c r="AL233" s="5">
        <v>0</v>
      </c>
      <c r="AM233" t="s">
        <v>330</v>
      </c>
      <c r="AN233" s="1">
        <v>0.22999999999999998</v>
      </c>
      <c r="AO233" s="5">
        <f t="shared" si="98"/>
        <v>0</v>
      </c>
      <c r="AP233" s="5">
        <f t="shared" si="99"/>
        <v>0</v>
      </c>
      <c r="AQ233" s="9">
        <f t="shared" si="94"/>
        <v>9</v>
      </c>
      <c r="AT233" s="1"/>
    </row>
    <row r="234" spans="1:46" x14ac:dyDescent="0.35">
      <c r="A234" t="s">
        <v>222</v>
      </c>
      <c r="B234" s="1">
        <v>-1.0746085354620817E-3</v>
      </c>
      <c r="C234" s="5">
        <f t="shared" si="75"/>
        <v>0</v>
      </c>
      <c r="D234" s="1">
        <v>0.1774434551223007</v>
      </c>
      <c r="E234" s="5">
        <f t="shared" si="76"/>
        <v>0</v>
      </c>
      <c r="F234" s="5">
        <f t="shared" si="77"/>
        <v>0</v>
      </c>
      <c r="G234" s="1">
        <v>0.16829843414184834</v>
      </c>
      <c r="H234" s="5">
        <f t="shared" si="78"/>
        <v>0</v>
      </c>
      <c r="I234" s="5">
        <f t="shared" si="79"/>
        <v>0</v>
      </c>
      <c r="J234" s="1">
        <v>0.24115575067640002</v>
      </c>
      <c r="K234" s="5">
        <f t="shared" si="80"/>
        <v>0</v>
      </c>
      <c r="L234" s="5">
        <f t="shared" si="81"/>
        <v>0</v>
      </c>
      <c r="M234" s="8">
        <f t="shared" si="82"/>
        <v>0</v>
      </c>
      <c r="N234" s="8">
        <f t="shared" si="83"/>
        <v>0</v>
      </c>
      <c r="O234" s="10" t="str">
        <f t="shared" si="84"/>
        <v>Nee</v>
      </c>
      <c r="P234" s="4">
        <f t="shared" si="85"/>
        <v>0</v>
      </c>
      <c r="Q234" s="1">
        <v>-6.8063765000895577E-3</v>
      </c>
      <c r="R234" s="8">
        <f t="shared" si="86"/>
        <v>1</v>
      </c>
      <c r="S234" s="1">
        <v>1.335143194107568E-2</v>
      </c>
      <c r="T234" s="8">
        <f t="shared" si="87"/>
        <v>0</v>
      </c>
      <c r="U234" s="1">
        <v>3.1593490942585199E-2</v>
      </c>
      <c r="V234" s="4">
        <f t="shared" si="88"/>
        <v>0</v>
      </c>
      <c r="W234" s="5">
        <f t="shared" si="89"/>
        <v>0</v>
      </c>
      <c r="X234" s="5">
        <f t="shared" si="90"/>
        <v>0</v>
      </c>
      <c r="Y234" s="1">
        <v>1.7219322484904309E-3</v>
      </c>
      <c r="Z234" s="5">
        <f t="shared" si="95"/>
        <v>0.5</v>
      </c>
      <c r="AA234" s="5">
        <f t="shared" si="91"/>
        <v>0</v>
      </c>
      <c r="AB234" s="5">
        <f t="shared" si="96"/>
        <v>0</v>
      </c>
      <c r="AC234" s="5">
        <f t="shared" si="97"/>
        <v>0</v>
      </c>
      <c r="AD234" s="1">
        <v>0.71221983420325452</v>
      </c>
      <c r="AE234" s="5">
        <f t="shared" si="92"/>
        <v>0</v>
      </c>
      <c r="AF234" s="1">
        <v>-1.909451437928564E-4</v>
      </c>
      <c r="AG234" s="6">
        <f t="shared" si="93"/>
        <v>1</v>
      </c>
      <c r="AH234" s="29">
        <v>1933.0815188699901</v>
      </c>
      <c r="AL234" s="5">
        <v>0</v>
      </c>
      <c r="AM234" t="s">
        <v>329</v>
      </c>
      <c r="AN234" s="1">
        <v>0.307</v>
      </c>
      <c r="AO234" s="5">
        <f t="shared" si="98"/>
        <v>0.5</v>
      </c>
      <c r="AP234" s="5">
        <f t="shared" si="99"/>
        <v>0.5</v>
      </c>
      <c r="AQ234" s="9">
        <f t="shared" si="94"/>
        <v>7.5</v>
      </c>
      <c r="AT234" s="1"/>
    </row>
    <row r="235" spans="1:46" x14ac:dyDescent="0.35">
      <c r="A235" t="s">
        <v>223</v>
      </c>
      <c r="B235" s="1">
        <v>-2.0174280433060469E-2</v>
      </c>
      <c r="C235" s="5">
        <f t="shared" si="75"/>
        <v>0</v>
      </c>
      <c r="D235" s="1">
        <v>1.1235278584631634</v>
      </c>
      <c r="E235" s="5">
        <f t="shared" si="76"/>
        <v>0.5</v>
      </c>
      <c r="F235" s="5">
        <f t="shared" si="77"/>
        <v>0</v>
      </c>
      <c r="G235" s="1">
        <v>1.013485080538685</v>
      </c>
      <c r="H235" s="5">
        <f t="shared" si="78"/>
        <v>0.5</v>
      </c>
      <c r="I235" s="5">
        <f t="shared" si="79"/>
        <v>0</v>
      </c>
      <c r="J235" s="1">
        <v>0.39310454971951048</v>
      </c>
      <c r="K235" s="5">
        <f t="shared" si="80"/>
        <v>0</v>
      </c>
      <c r="L235" s="5">
        <f t="shared" si="81"/>
        <v>0</v>
      </c>
      <c r="M235" s="8">
        <f t="shared" si="82"/>
        <v>0</v>
      </c>
      <c r="N235" s="8">
        <f t="shared" si="83"/>
        <v>1</v>
      </c>
      <c r="O235" s="10" t="str">
        <f t="shared" si="84"/>
        <v>Nee</v>
      </c>
      <c r="P235" s="4">
        <f t="shared" si="85"/>
        <v>0</v>
      </c>
      <c r="Q235" s="1">
        <v>6.6171505739365297E-2</v>
      </c>
      <c r="R235" s="8">
        <f t="shared" si="86"/>
        <v>0</v>
      </c>
      <c r="S235" s="1">
        <v>6.2931201237990841E-2</v>
      </c>
      <c r="T235" s="8">
        <f t="shared" si="87"/>
        <v>0</v>
      </c>
      <c r="U235" s="1">
        <v>5.7882228677053074E-2</v>
      </c>
      <c r="V235" s="4">
        <f t="shared" si="88"/>
        <v>0</v>
      </c>
      <c r="W235" s="5">
        <f t="shared" si="89"/>
        <v>0</v>
      </c>
      <c r="X235" s="5">
        <f t="shared" si="90"/>
        <v>0</v>
      </c>
      <c r="Y235" s="1">
        <v>0.21779772907314496</v>
      </c>
      <c r="Z235" s="5">
        <f t="shared" si="95"/>
        <v>0</v>
      </c>
      <c r="AA235" s="5">
        <f t="shared" si="91"/>
        <v>0</v>
      </c>
      <c r="AB235" s="5">
        <f t="shared" si="96"/>
        <v>0.5</v>
      </c>
      <c r="AC235" s="5">
        <f t="shared" si="97"/>
        <v>0.5</v>
      </c>
      <c r="AD235" s="1">
        <v>0.53715341959334562</v>
      </c>
      <c r="AE235" s="5">
        <f t="shared" si="92"/>
        <v>0</v>
      </c>
      <c r="AF235" s="1">
        <v>3.1668589912859785E-2</v>
      </c>
      <c r="AG235" s="6">
        <f t="shared" si="93"/>
        <v>0</v>
      </c>
      <c r="AH235" s="29">
        <v>2130.1055542528011</v>
      </c>
      <c r="AL235" s="5">
        <v>1</v>
      </c>
      <c r="AM235" t="s">
        <v>330</v>
      </c>
      <c r="AN235" s="1">
        <v>0.29299999999999998</v>
      </c>
      <c r="AO235" s="5">
        <f t="shared" si="98"/>
        <v>0.5</v>
      </c>
      <c r="AP235" s="5">
        <f t="shared" si="99"/>
        <v>0</v>
      </c>
      <c r="AQ235" s="9">
        <f t="shared" si="94"/>
        <v>6.5</v>
      </c>
      <c r="AT235" s="1"/>
    </row>
    <row r="236" spans="1:46" x14ac:dyDescent="0.35">
      <c r="A236" t="s">
        <v>224</v>
      </c>
      <c r="B236" s="1">
        <v>-0.12315030739877041</v>
      </c>
      <c r="C236" s="5">
        <f t="shared" si="75"/>
        <v>0</v>
      </c>
      <c r="D236" s="1">
        <v>0.15092219631121476</v>
      </c>
      <c r="E236" s="5">
        <f t="shared" si="76"/>
        <v>0</v>
      </c>
      <c r="F236" s="5">
        <f t="shared" si="77"/>
        <v>0</v>
      </c>
      <c r="G236" s="1">
        <v>-0.12360398558405764</v>
      </c>
      <c r="H236" s="5">
        <f t="shared" si="78"/>
        <v>0</v>
      </c>
      <c r="I236" s="5">
        <f t="shared" si="79"/>
        <v>0</v>
      </c>
      <c r="J236" s="1">
        <v>0.37044298582104396</v>
      </c>
      <c r="K236" s="5">
        <f t="shared" si="80"/>
        <v>0</v>
      </c>
      <c r="L236" s="5">
        <f t="shared" si="81"/>
        <v>0</v>
      </c>
      <c r="M236" s="8">
        <f t="shared" si="82"/>
        <v>0</v>
      </c>
      <c r="N236" s="8">
        <f t="shared" si="83"/>
        <v>0</v>
      </c>
      <c r="O236" s="10" t="str">
        <f t="shared" si="84"/>
        <v>Nee</v>
      </c>
      <c r="P236" s="4">
        <f t="shared" si="85"/>
        <v>0</v>
      </c>
      <c r="Q236" s="1">
        <v>3.5692255930017382E-2</v>
      </c>
      <c r="R236" s="8">
        <f t="shared" si="86"/>
        <v>0</v>
      </c>
      <c r="S236" s="1">
        <v>1.2783668615598058E-2</v>
      </c>
      <c r="T236" s="8">
        <f t="shared" si="87"/>
        <v>0</v>
      </c>
      <c r="U236" s="1">
        <v>0.10981556073775704</v>
      </c>
      <c r="V236" s="4">
        <f t="shared" si="88"/>
        <v>0</v>
      </c>
      <c r="W236" s="5">
        <f t="shared" si="89"/>
        <v>0</v>
      </c>
      <c r="X236" s="5">
        <f t="shared" si="90"/>
        <v>0</v>
      </c>
      <c r="Y236" s="1">
        <v>6.4453042187831253E-2</v>
      </c>
      <c r="Z236" s="5">
        <f t="shared" si="95"/>
        <v>0</v>
      </c>
      <c r="AA236" s="5">
        <f t="shared" si="91"/>
        <v>0</v>
      </c>
      <c r="AB236" s="5">
        <f t="shared" si="96"/>
        <v>0.5</v>
      </c>
      <c r="AC236" s="5">
        <f t="shared" si="97"/>
        <v>0</v>
      </c>
      <c r="AD236" s="1">
        <v>0.62134831460674156</v>
      </c>
      <c r="AE236" s="5">
        <f t="shared" si="92"/>
        <v>0</v>
      </c>
      <c r="AF236" s="1">
        <v>1.8905278778884885E-2</v>
      </c>
      <c r="AG236" s="6">
        <f t="shared" si="93"/>
        <v>0</v>
      </c>
      <c r="AH236" s="29">
        <v>1969.7167810610326</v>
      </c>
      <c r="AJ236" s="5">
        <v>0</v>
      </c>
      <c r="AL236" s="5">
        <v>1</v>
      </c>
      <c r="AM236" t="s">
        <v>330</v>
      </c>
      <c r="AN236" s="1">
        <v>0.22800000000000001</v>
      </c>
      <c r="AO236" s="5">
        <f t="shared" si="98"/>
        <v>0</v>
      </c>
      <c r="AP236" s="5">
        <f t="shared" si="99"/>
        <v>0</v>
      </c>
      <c r="AQ236" s="9">
        <f t="shared" si="94"/>
        <v>8.5</v>
      </c>
      <c r="AT236" s="1"/>
    </row>
    <row r="237" spans="1:46" x14ac:dyDescent="0.35">
      <c r="A237" t="s">
        <v>225</v>
      </c>
      <c r="B237" s="1">
        <v>-3.6639825591617144E-3</v>
      </c>
      <c r="C237" s="5">
        <f t="shared" si="75"/>
        <v>0</v>
      </c>
      <c r="D237" s="1">
        <v>0.56323358767889165</v>
      </c>
      <c r="E237" s="5">
        <f t="shared" si="76"/>
        <v>0</v>
      </c>
      <c r="F237" s="5">
        <f t="shared" si="77"/>
        <v>0</v>
      </c>
      <c r="G237" s="1">
        <v>0.56590667744998058</v>
      </c>
      <c r="H237" s="5">
        <f t="shared" si="78"/>
        <v>0</v>
      </c>
      <c r="I237" s="5">
        <f t="shared" si="79"/>
        <v>0</v>
      </c>
      <c r="J237" s="1">
        <v>0.21332745154007837</v>
      </c>
      <c r="K237" s="5">
        <f t="shared" si="80"/>
        <v>0</v>
      </c>
      <c r="L237" s="5">
        <f t="shared" si="81"/>
        <v>0</v>
      </c>
      <c r="M237" s="8">
        <f t="shared" si="82"/>
        <v>0</v>
      </c>
      <c r="N237" s="8">
        <f t="shared" si="83"/>
        <v>0</v>
      </c>
      <c r="O237" s="10" t="str">
        <f t="shared" si="84"/>
        <v>Nee</v>
      </c>
      <c r="P237" s="4">
        <f t="shared" si="85"/>
        <v>0</v>
      </c>
      <c r="Q237" s="1">
        <v>-9.7202020675956763E-3</v>
      </c>
      <c r="R237" s="8">
        <f t="shared" si="86"/>
        <v>1</v>
      </c>
      <c r="S237" s="1">
        <v>1.8146164645061615E-2</v>
      </c>
      <c r="T237" s="8">
        <f t="shared" si="87"/>
        <v>0</v>
      </c>
      <c r="U237" s="1">
        <v>3.3257146875769188E-2</v>
      </c>
      <c r="V237" s="4">
        <f t="shared" si="88"/>
        <v>0</v>
      </c>
      <c r="W237" s="5">
        <f t="shared" si="89"/>
        <v>0</v>
      </c>
      <c r="X237" s="5">
        <f t="shared" si="90"/>
        <v>0</v>
      </c>
      <c r="Y237" s="1">
        <v>1.2908330110060129E-2</v>
      </c>
      <c r="Z237" s="5">
        <f t="shared" si="95"/>
        <v>0.5</v>
      </c>
      <c r="AA237" s="5">
        <f t="shared" si="91"/>
        <v>0</v>
      </c>
      <c r="AB237" s="5">
        <f t="shared" si="96"/>
        <v>0</v>
      </c>
      <c r="AC237" s="5">
        <f t="shared" si="97"/>
        <v>0</v>
      </c>
      <c r="AD237" s="1">
        <v>0.7930447624740673</v>
      </c>
      <c r="AE237" s="5">
        <f t="shared" si="92"/>
        <v>0.5</v>
      </c>
      <c r="AF237" s="1">
        <v>7.4174636942227227E-3</v>
      </c>
      <c r="AG237" s="6">
        <f t="shared" si="93"/>
        <v>0</v>
      </c>
      <c r="AH237" s="29">
        <v>2164.5538170173068</v>
      </c>
      <c r="AL237" s="5">
        <v>0</v>
      </c>
      <c r="AM237" t="s">
        <v>329</v>
      </c>
      <c r="AN237" s="1">
        <v>0.29000000000000004</v>
      </c>
      <c r="AO237" s="5">
        <f t="shared" si="98"/>
        <v>0.5</v>
      </c>
      <c r="AP237" s="5">
        <f t="shared" si="99"/>
        <v>0</v>
      </c>
      <c r="AQ237" s="9">
        <f t="shared" si="94"/>
        <v>8.5</v>
      </c>
      <c r="AT237" s="1"/>
    </row>
    <row r="238" spans="1:46" x14ac:dyDescent="0.35">
      <c r="A238" t="s">
        <v>226</v>
      </c>
      <c r="B238" s="1">
        <v>-0.25655073427736258</v>
      </c>
      <c r="C238" s="5">
        <f t="shared" si="75"/>
        <v>0</v>
      </c>
      <c r="D238" s="1">
        <v>0.50408709807285013</v>
      </c>
      <c r="E238" s="5">
        <f t="shared" si="76"/>
        <v>0</v>
      </c>
      <c r="F238" s="5">
        <f t="shared" si="77"/>
        <v>0</v>
      </c>
      <c r="G238" s="1">
        <v>0.51073322714463243</v>
      </c>
      <c r="H238" s="5">
        <f t="shared" si="78"/>
        <v>0</v>
      </c>
      <c r="I238" s="5">
        <f t="shared" si="79"/>
        <v>0</v>
      </c>
      <c r="J238" s="1">
        <v>0.32811527353994674</v>
      </c>
      <c r="K238" s="5">
        <f t="shared" si="80"/>
        <v>0</v>
      </c>
      <c r="L238" s="5">
        <f t="shared" si="81"/>
        <v>0</v>
      </c>
      <c r="M238" s="8">
        <f t="shared" si="82"/>
        <v>0</v>
      </c>
      <c r="N238" s="8">
        <f t="shared" si="83"/>
        <v>0</v>
      </c>
      <c r="O238" s="10" t="str">
        <f t="shared" si="84"/>
        <v>Nee</v>
      </c>
      <c r="P238" s="4">
        <f t="shared" si="85"/>
        <v>0</v>
      </c>
      <c r="Q238" s="1">
        <v>-4.0095751047277077E-2</v>
      </c>
      <c r="R238" s="8">
        <f t="shared" si="86"/>
        <v>1</v>
      </c>
      <c r="S238" s="1">
        <v>3.656706235502797E-2</v>
      </c>
      <c r="T238" s="8">
        <f t="shared" si="87"/>
        <v>0</v>
      </c>
      <c r="U238" s="1">
        <v>6.1507762860793617E-2</v>
      </c>
      <c r="V238" s="4">
        <f t="shared" si="88"/>
        <v>0</v>
      </c>
      <c r="W238" s="5">
        <f t="shared" si="89"/>
        <v>0</v>
      </c>
      <c r="X238" s="5">
        <f t="shared" si="90"/>
        <v>0</v>
      </c>
      <c r="Y238" s="1">
        <v>4.2367541264812451E-2</v>
      </c>
      <c r="Z238" s="5">
        <f t="shared" si="95"/>
        <v>0</v>
      </c>
      <c r="AA238" s="5">
        <f t="shared" si="91"/>
        <v>0</v>
      </c>
      <c r="AB238" s="5">
        <f t="shared" si="96"/>
        <v>0</v>
      </c>
      <c r="AC238" s="5">
        <f t="shared" si="97"/>
        <v>0</v>
      </c>
      <c r="AD238" s="1">
        <v>0.72386270151056342</v>
      </c>
      <c r="AE238" s="5">
        <f t="shared" si="92"/>
        <v>0</v>
      </c>
      <c r="AF238" s="1">
        <v>-1.58576867199944E-2</v>
      </c>
      <c r="AG238" s="6">
        <f t="shared" si="93"/>
        <v>1</v>
      </c>
      <c r="AH238" s="29">
        <v>1715.311632427489</v>
      </c>
      <c r="AL238" s="5">
        <v>0</v>
      </c>
      <c r="AM238" t="s">
        <v>330</v>
      </c>
      <c r="AN238" s="1">
        <v>0.28500000000000003</v>
      </c>
      <c r="AO238" s="5">
        <f t="shared" si="98"/>
        <v>0.5</v>
      </c>
      <c r="AP238" s="5">
        <f t="shared" si="99"/>
        <v>0</v>
      </c>
      <c r="AQ238" s="9">
        <f t="shared" si="94"/>
        <v>8.5</v>
      </c>
      <c r="AT238" s="1"/>
    </row>
    <row r="239" spans="1:46" x14ac:dyDescent="0.35">
      <c r="A239" t="s">
        <v>227</v>
      </c>
      <c r="B239" s="1">
        <v>-8.0144827630638002E-2</v>
      </c>
      <c r="C239" s="5">
        <f t="shared" si="75"/>
        <v>0</v>
      </c>
      <c r="D239" s="1">
        <v>3.8880549417274944E-2</v>
      </c>
      <c r="E239" s="5">
        <f t="shared" si="76"/>
        <v>0</v>
      </c>
      <c r="F239" s="5">
        <f t="shared" si="77"/>
        <v>0</v>
      </c>
      <c r="G239" s="1">
        <v>7.2487388786166645E-2</v>
      </c>
      <c r="H239" s="5">
        <f t="shared" si="78"/>
        <v>0</v>
      </c>
      <c r="I239" s="5">
        <f t="shared" si="79"/>
        <v>0</v>
      </c>
      <c r="J239" s="1">
        <v>0.58998778544545927</v>
      </c>
      <c r="K239" s="5">
        <f t="shared" si="80"/>
        <v>0</v>
      </c>
      <c r="L239" s="5">
        <f t="shared" si="81"/>
        <v>0</v>
      </c>
      <c r="M239" s="8">
        <f t="shared" si="82"/>
        <v>0</v>
      </c>
      <c r="N239" s="8">
        <f t="shared" si="83"/>
        <v>0</v>
      </c>
      <c r="O239" s="10" t="str">
        <f t="shared" si="84"/>
        <v>Nee</v>
      </c>
      <c r="P239" s="4">
        <f t="shared" si="85"/>
        <v>0</v>
      </c>
      <c r="Q239" s="1">
        <v>0.23011159511406504</v>
      </c>
      <c r="R239" s="8">
        <f t="shared" si="86"/>
        <v>0</v>
      </c>
      <c r="S239" s="1">
        <v>-1.2305661768987404E-2</v>
      </c>
      <c r="T239" s="8">
        <f t="shared" si="87"/>
        <v>1</v>
      </c>
      <c r="U239" s="1">
        <v>9.4382775304569667E-3</v>
      </c>
      <c r="V239" s="4">
        <f t="shared" si="88"/>
        <v>0</v>
      </c>
      <c r="W239" s="5">
        <f t="shared" si="89"/>
        <v>0</v>
      </c>
      <c r="X239" s="5">
        <f t="shared" si="90"/>
        <v>0</v>
      </c>
      <c r="Y239" s="1">
        <v>4.3941141226267404E-2</v>
      </c>
      <c r="Z239" s="5">
        <f t="shared" si="95"/>
        <v>0</v>
      </c>
      <c r="AA239" s="5">
        <f t="shared" si="91"/>
        <v>0</v>
      </c>
      <c r="AB239" s="5">
        <f t="shared" si="96"/>
        <v>0</v>
      </c>
      <c r="AC239" s="5">
        <f t="shared" si="97"/>
        <v>0</v>
      </c>
      <c r="AD239" s="1">
        <v>0.70218207822495959</v>
      </c>
      <c r="AE239" s="5">
        <f t="shared" si="92"/>
        <v>0</v>
      </c>
      <c r="AF239" s="1">
        <v>5.9774141696570648E-3</v>
      </c>
      <c r="AG239" s="6">
        <f t="shared" si="93"/>
        <v>0</v>
      </c>
      <c r="AH239" s="29">
        <v>2221.6889820364163</v>
      </c>
      <c r="AL239" s="5">
        <v>0</v>
      </c>
      <c r="AM239" t="s">
        <v>329</v>
      </c>
      <c r="AN239" s="1">
        <v>0.30649999999999999</v>
      </c>
      <c r="AO239" s="5">
        <f t="shared" si="98"/>
        <v>0.5</v>
      </c>
      <c r="AP239" s="5">
        <f t="shared" si="99"/>
        <v>0.5</v>
      </c>
      <c r="AQ239" s="9">
        <f t="shared" si="94"/>
        <v>9</v>
      </c>
      <c r="AT239" s="1"/>
    </row>
    <row r="240" spans="1:46" x14ac:dyDescent="0.35">
      <c r="A240" t="s">
        <v>228</v>
      </c>
      <c r="B240" s="1">
        <v>-1.6350545671061808E-2</v>
      </c>
      <c r="C240" s="5">
        <f t="shared" si="75"/>
        <v>0</v>
      </c>
      <c r="D240" s="1">
        <v>0.34390987221974129</v>
      </c>
      <c r="E240" s="5">
        <f t="shared" si="76"/>
        <v>0</v>
      </c>
      <c r="F240" s="5">
        <f t="shared" si="77"/>
        <v>0</v>
      </c>
      <c r="G240" s="1">
        <v>0.31678927617301644</v>
      </c>
      <c r="H240" s="5">
        <f t="shared" si="78"/>
        <v>0</v>
      </c>
      <c r="I240" s="5">
        <f t="shared" si="79"/>
        <v>0</v>
      </c>
      <c r="J240" s="1">
        <v>0.55046470905172418</v>
      </c>
      <c r="K240" s="5">
        <f t="shared" si="80"/>
        <v>0</v>
      </c>
      <c r="L240" s="5">
        <f t="shared" si="81"/>
        <v>0</v>
      </c>
      <c r="M240" s="8">
        <f t="shared" si="82"/>
        <v>0</v>
      </c>
      <c r="N240" s="8">
        <f t="shared" si="83"/>
        <v>0</v>
      </c>
      <c r="O240" s="10" t="str">
        <f t="shared" si="84"/>
        <v>Nee</v>
      </c>
      <c r="P240" s="4">
        <f t="shared" si="85"/>
        <v>0</v>
      </c>
      <c r="Q240" s="1">
        <v>7.9460586630411816E-3</v>
      </c>
      <c r="R240" s="8">
        <f t="shared" si="86"/>
        <v>0</v>
      </c>
      <c r="S240" s="1">
        <v>4.2988841963420045E-2</v>
      </c>
      <c r="T240" s="8">
        <f t="shared" si="87"/>
        <v>0</v>
      </c>
      <c r="U240" s="1">
        <v>0.10727744220117361</v>
      </c>
      <c r="V240" s="4">
        <f t="shared" si="88"/>
        <v>0</v>
      </c>
      <c r="W240" s="5">
        <f t="shared" si="89"/>
        <v>0</v>
      </c>
      <c r="X240" s="5">
        <f t="shared" si="90"/>
        <v>0</v>
      </c>
      <c r="Y240" s="1">
        <v>4.7100853174136835E-2</v>
      </c>
      <c r="Z240" s="5">
        <f t="shared" si="95"/>
        <v>0</v>
      </c>
      <c r="AA240" s="5">
        <f t="shared" si="91"/>
        <v>0</v>
      </c>
      <c r="AB240" s="5">
        <f t="shared" si="96"/>
        <v>0</v>
      </c>
      <c r="AC240" s="5">
        <f t="shared" si="97"/>
        <v>0</v>
      </c>
      <c r="AD240" s="1">
        <v>0.64603066412829735</v>
      </c>
      <c r="AE240" s="5">
        <f t="shared" si="92"/>
        <v>0</v>
      </c>
      <c r="AF240" s="1">
        <v>1.8426577275326893E-2</v>
      </c>
      <c r="AG240" s="6">
        <f t="shared" si="93"/>
        <v>0</v>
      </c>
      <c r="AH240" s="29">
        <v>1885.3188411636984</v>
      </c>
      <c r="AL240" s="5">
        <v>0</v>
      </c>
      <c r="AM240" t="s">
        <v>330</v>
      </c>
      <c r="AN240" s="1">
        <v>0.21049999999999999</v>
      </c>
      <c r="AO240" s="5">
        <f t="shared" si="98"/>
        <v>0</v>
      </c>
      <c r="AP240" s="5">
        <f t="shared" si="99"/>
        <v>0</v>
      </c>
      <c r="AQ240" s="9">
        <f t="shared" si="94"/>
        <v>10</v>
      </c>
      <c r="AT240" s="1"/>
    </row>
    <row r="241" spans="1:46" x14ac:dyDescent="0.35">
      <c r="A241" t="s">
        <v>400</v>
      </c>
      <c r="B241" s="1">
        <v>-5.3391859899759621E-2</v>
      </c>
      <c r="C241" s="5">
        <f t="shared" si="75"/>
        <v>0</v>
      </c>
      <c r="D241" s="1">
        <v>1.0243330561500608</v>
      </c>
      <c r="E241" s="5">
        <f t="shared" si="76"/>
        <v>0.5</v>
      </c>
      <c r="F241" s="5">
        <f t="shared" si="77"/>
        <v>0</v>
      </c>
      <c r="G241" s="1">
        <v>0.67715800809738691</v>
      </c>
      <c r="H241" s="5">
        <f t="shared" si="78"/>
        <v>0</v>
      </c>
      <c r="I241" s="5">
        <f t="shared" si="79"/>
        <v>0</v>
      </c>
      <c r="J241" s="1">
        <v>0.22716376450011574</v>
      </c>
      <c r="K241" s="5">
        <f t="shared" si="80"/>
        <v>0</v>
      </c>
      <c r="L241" s="5">
        <f t="shared" si="81"/>
        <v>0</v>
      </c>
      <c r="M241" s="8">
        <f t="shared" si="82"/>
        <v>0</v>
      </c>
      <c r="N241" s="8">
        <f t="shared" si="83"/>
        <v>1</v>
      </c>
      <c r="O241" s="10" t="str">
        <f t="shared" si="84"/>
        <v>Nee</v>
      </c>
      <c r="P241" s="4">
        <f t="shared" si="85"/>
        <v>0</v>
      </c>
      <c r="Q241" s="1">
        <v>0.25711319457731857</v>
      </c>
      <c r="R241" s="8">
        <f t="shared" si="86"/>
        <v>0</v>
      </c>
      <c r="S241" s="1">
        <v>-6.8553899829962807E-3</v>
      </c>
      <c r="T241" s="8">
        <f t="shared" si="87"/>
        <v>1</v>
      </c>
      <c r="U241" s="1">
        <v>-5.8667430056663535E-2</v>
      </c>
      <c r="V241" s="4">
        <f t="shared" si="88"/>
        <v>1</v>
      </c>
      <c r="W241" s="5">
        <f t="shared" si="89"/>
        <v>0.5</v>
      </c>
      <c r="X241" s="5">
        <f t="shared" si="90"/>
        <v>0</v>
      </c>
      <c r="Y241" s="1">
        <v>8.1379418460405958E-2</v>
      </c>
      <c r="Z241" s="5">
        <f t="shared" si="95"/>
        <v>0</v>
      </c>
      <c r="AA241" s="5">
        <f t="shared" si="91"/>
        <v>0</v>
      </c>
      <c r="AB241" s="5">
        <f t="shared" si="96"/>
        <v>0.5</v>
      </c>
      <c r="AC241" s="5">
        <f t="shared" si="97"/>
        <v>0.5</v>
      </c>
      <c r="AD241" s="1">
        <v>0.70112827223941365</v>
      </c>
      <c r="AE241" s="5">
        <f t="shared" si="92"/>
        <v>0</v>
      </c>
      <c r="AF241" s="1">
        <v>1.1959318810747441E-2</v>
      </c>
      <c r="AG241" s="6">
        <f t="shared" si="93"/>
        <v>0</v>
      </c>
      <c r="AH241" s="29">
        <v>2170.0876259061629</v>
      </c>
      <c r="AL241" s="5">
        <v>0</v>
      </c>
      <c r="AM241" t="s">
        <v>329</v>
      </c>
      <c r="AN241" s="1">
        <v>0.21100000000000002</v>
      </c>
      <c r="AO241" s="5">
        <f t="shared" si="98"/>
        <v>0</v>
      </c>
      <c r="AP241" s="5">
        <f t="shared" si="99"/>
        <v>0</v>
      </c>
      <c r="AQ241" s="9">
        <f t="shared" si="94"/>
        <v>7</v>
      </c>
      <c r="AT241" s="1"/>
    </row>
    <row r="242" spans="1:46" x14ac:dyDescent="0.35">
      <c r="A242" t="s">
        <v>229</v>
      </c>
      <c r="B242" s="1">
        <v>6.4342217158994269E-3</v>
      </c>
      <c r="C242" s="5">
        <f t="shared" si="75"/>
        <v>0</v>
      </c>
      <c r="D242" s="1">
        <v>0.1460616465831234</v>
      </c>
      <c r="E242" s="5">
        <f t="shared" si="76"/>
        <v>0</v>
      </c>
      <c r="F242" s="5">
        <f t="shared" si="77"/>
        <v>0</v>
      </c>
      <c r="G242" s="1">
        <v>0.15014360669415786</v>
      </c>
      <c r="H242" s="5">
        <f t="shared" si="78"/>
        <v>0</v>
      </c>
      <c r="I242" s="5">
        <f t="shared" si="79"/>
        <v>0</v>
      </c>
      <c r="J242" s="1">
        <v>0.46374603374069301</v>
      </c>
      <c r="K242" s="5">
        <f t="shared" si="80"/>
        <v>0</v>
      </c>
      <c r="L242" s="5">
        <f t="shared" si="81"/>
        <v>0</v>
      </c>
      <c r="M242" s="8">
        <f t="shared" si="82"/>
        <v>0</v>
      </c>
      <c r="N242" s="8">
        <f t="shared" si="83"/>
        <v>0</v>
      </c>
      <c r="O242" s="10" t="str">
        <f t="shared" si="84"/>
        <v>Nee</v>
      </c>
      <c r="P242" s="4">
        <f t="shared" si="85"/>
        <v>0</v>
      </c>
      <c r="Q242" s="1">
        <v>-6.1183533447684388E-2</v>
      </c>
      <c r="R242" s="8">
        <f t="shared" si="86"/>
        <v>1</v>
      </c>
      <c r="S242" s="1">
        <v>-9.9248546717708771E-3</v>
      </c>
      <c r="T242" s="8">
        <f t="shared" si="87"/>
        <v>1</v>
      </c>
      <c r="U242" s="1">
        <v>2.3699115896218089E-2</v>
      </c>
      <c r="V242" s="4">
        <f t="shared" si="88"/>
        <v>0</v>
      </c>
      <c r="W242" s="5">
        <f t="shared" si="89"/>
        <v>0.5</v>
      </c>
      <c r="X242" s="5">
        <f t="shared" si="90"/>
        <v>0</v>
      </c>
      <c r="Y242" s="1">
        <v>2.1962196941739006E-2</v>
      </c>
      <c r="Z242" s="5">
        <f t="shared" si="95"/>
        <v>0</v>
      </c>
      <c r="AA242" s="5">
        <f t="shared" si="91"/>
        <v>0</v>
      </c>
      <c r="AB242" s="5">
        <f t="shared" si="96"/>
        <v>0</v>
      </c>
      <c r="AC242" s="5">
        <f t="shared" si="97"/>
        <v>0</v>
      </c>
      <c r="AD242" s="1">
        <v>0.73032427835630509</v>
      </c>
      <c r="AE242" s="5">
        <f t="shared" si="92"/>
        <v>0.5</v>
      </c>
      <c r="AF242" s="1">
        <v>1.4846360894051955E-2</v>
      </c>
      <c r="AG242" s="6">
        <f t="shared" si="93"/>
        <v>0</v>
      </c>
      <c r="AH242" s="29">
        <v>1906.229866856783</v>
      </c>
      <c r="AL242" s="5">
        <v>0</v>
      </c>
      <c r="AM242" t="s">
        <v>329</v>
      </c>
      <c r="AN242" s="1">
        <v>0.28699999999999998</v>
      </c>
      <c r="AO242" s="5">
        <f t="shared" si="98"/>
        <v>0.5</v>
      </c>
      <c r="AP242" s="5">
        <f t="shared" si="99"/>
        <v>0</v>
      </c>
      <c r="AQ242" s="9">
        <f t="shared" si="94"/>
        <v>8.5</v>
      </c>
      <c r="AT242" s="1"/>
    </row>
    <row r="243" spans="1:46" x14ac:dyDescent="0.35">
      <c r="A243" t="s">
        <v>230</v>
      </c>
      <c r="B243" s="1">
        <v>-4.5635751562399331E-2</v>
      </c>
      <c r="C243" s="5">
        <f t="shared" si="75"/>
        <v>0</v>
      </c>
      <c r="D243" s="1">
        <v>0.34955463565491912</v>
      </c>
      <c r="E243" s="5">
        <f t="shared" si="76"/>
        <v>0</v>
      </c>
      <c r="F243" s="5">
        <f t="shared" si="77"/>
        <v>0</v>
      </c>
      <c r="G243" s="1">
        <v>0.34002021454803166</v>
      </c>
      <c r="H243" s="5">
        <f t="shared" si="78"/>
        <v>0</v>
      </c>
      <c r="I243" s="5">
        <f t="shared" si="79"/>
        <v>0</v>
      </c>
      <c r="J243" s="1">
        <v>0.34555304307527585</v>
      </c>
      <c r="K243" s="5">
        <f t="shared" si="80"/>
        <v>0</v>
      </c>
      <c r="L243" s="5">
        <f t="shared" si="81"/>
        <v>0</v>
      </c>
      <c r="M243" s="8">
        <f t="shared" si="82"/>
        <v>0</v>
      </c>
      <c r="N243" s="8">
        <f t="shared" si="83"/>
        <v>0</v>
      </c>
      <c r="O243" s="10" t="str">
        <f t="shared" si="84"/>
        <v>Nee</v>
      </c>
      <c r="P243" s="4">
        <f t="shared" si="85"/>
        <v>0</v>
      </c>
      <c r="Q243" s="1">
        <v>-5.2811522514003058E-3</v>
      </c>
      <c r="R243" s="8">
        <f t="shared" si="86"/>
        <v>1</v>
      </c>
      <c r="S243" s="1">
        <v>4.5467816608659783E-2</v>
      </c>
      <c r="T243" s="8">
        <f t="shared" si="87"/>
        <v>0</v>
      </c>
      <c r="U243" s="1">
        <v>8.4079634044198187E-2</v>
      </c>
      <c r="V243" s="4">
        <f t="shared" si="88"/>
        <v>0</v>
      </c>
      <c r="W243" s="5">
        <f t="shared" si="89"/>
        <v>0</v>
      </c>
      <c r="X243" s="5">
        <f t="shared" si="90"/>
        <v>0</v>
      </c>
      <c r="Y243" s="1">
        <v>2.2189694607306229E-2</v>
      </c>
      <c r="Z243" s="5">
        <f t="shared" si="95"/>
        <v>0</v>
      </c>
      <c r="AA243" s="5">
        <f t="shared" si="91"/>
        <v>0</v>
      </c>
      <c r="AB243" s="5">
        <f t="shared" si="96"/>
        <v>0</v>
      </c>
      <c r="AC243" s="5">
        <f t="shared" si="97"/>
        <v>0</v>
      </c>
      <c r="AD243" s="1">
        <v>0.76306294697506605</v>
      </c>
      <c r="AE243" s="5">
        <f t="shared" si="92"/>
        <v>0.5</v>
      </c>
      <c r="AF243" s="1">
        <v>-2.5448847529154048E-3</v>
      </c>
      <c r="AG243" s="6">
        <f t="shared" si="93"/>
        <v>1</v>
      </c>
      <c r="AH243" s="29">
        <v>2302.7942384603434</v>
      </c>
      <c r="AJ243" s="5">
        <v>0</v>
      </c>
      <c r="AL243" s="5">
        <v>0</v>
      </c>
      <c r="AM243" t="s">
        <v>331</v>
      </c>
      <c r="AN243" s="1">
        <v>0.21000000000000002</v>
      </c>
      <c r="AO243" s="5">
        <f t="shared" si="98"/>
        <v>0</v>
      </c>
      <c r="AP243" s="5">
        <f t="shared" si="99"/>
        <v>0</v>
      </c>
      <c r="AQ243" s="9">
        <f t="shared" si="94"/>
        <v>8.5</v>
      </c>
      <c r="AT243" s="1"/>
    </row>
    <row r="244" spans="1:46" x14ac:dyDescent="0.35">
      <c r="A244" t="s">
        <v>231</v>
      </c>
      <c r="B244" s="1">
        <v>8.7555530952018484E-2</v>
      </c>
      <c r="C244" s="5">
        <f t="shared" si="75"/>
        <v>0.5</v>
      </c>
      <c r="D244" s="1">
        <v>0.36560471649805554</v>
      </c>
      <c r="E244" s="5">
        <f t="shared" si="76"/>
        <v>0</v>
      </c>
      <c r="F244" s="5">
        <f t="shared" si="77"/>
        <v>0</v>
      </c>
      <c r="G244" s="1">
        <v>0.27181982368490254</v>
      </c>
      <c r="H244" s="5">
        <f t="shared" si="78"/>
        <v>0</v>
      </c>
      <c r="I244" s="5">
        <f t="shared" si="79"/>
        <v>0</v>
      </c>
      <c r="J244" s="1">
        <v>0.31640502785187385</v>
      </c>
      <c r="K244" s="5">
        <f t="shared" si="80"/>
        <v>0</v>
      </c>
      <c r="L244" s="5">
        <f t="shared" si="81"/>
        <v>0</v>
      </c>
      <c r="M244" s="8">
        <f t="shared" si="82"/>
        <v>0</v>
      </c>
      <c r="N244" s="8">
        <f t="shared" si="83"/>
        <v>0</v>
      </c>
      <c r="O244" s="10" t="str">
        <f t="shared" si="84"/>
        <v>Nee</v>
      </c>
      <c r="P244" s="4">
        <f t="shared" si="85"/>
        <v>0</v>
      </c>
      <c r="Q244" s="1">
        <v>7.4862988673730368E-2</v>
      </c>
      <c r="R244" s="8">
        <f t="shared" si="86"/>
        <v>0</v>
      </c>
      <c r="S244" s="1">
        <v>3.8911724706996928E-2</v>
      </c>
      <c r="T244" s="8">
        <f t="shared" si="87"/>
        <v>0</v>
      </c>
      <c r="U244" s="1">
        <v>4.0757296870891401E-3</v>
      </c>
      <c r="V244" s="4">
        <f t="shared" si="88"/>
        <v>0</v>
      </c>
      <c r="W244" s="5">
        <f t="shared" si="89"/>
        <v>0</v>
      </c>
      <c r="X244" s="5">
        <f t="shared" si="90"/>
        <v>0</v>
      </c>
      <c r="Y244" s="1">
        <v>6.2183421675408614E-2</v>
      </c>
      <c r="Z244" s="5">
        <f t="shared" si="95"/>
        <v>0</v>
      </c>
      <c r="AA244" s="5">
        <f t="shared" si="91"/>
        <v>0</v>
      </c>
      <c r="AB244" s="5">
        <f t="shared" si="96"/>
        <v>0.5</v>
      </c>
      <c r="AC244" s="5">
        <f t="shared" si="97"/>
        <v>0</v>
      </c>
      <c r="AD244" s="1">
        <v>0.7407310018406521</v>
      </c>
      <c r="AE244" s="5">
        <f t="shared" si="92"/>
        <v>0.5</v>
      </c>
      <c r="AF244" s="1">
        <v>1.6170543165368062E-2</v>
      </c>
      <c r="AG244" s="6">
        <f t="shared" si="93"/>
        <v>0</v>
      </c>
      <c r="AH244" s="29">
        <v>2398.1987129679933</v>
      </c>
      <c r="AL244" s="5">
        <v>0</v>
      </c>
      <c r="AM244" t="s">
        <v>331</v>
      </c>
      <c r="AN244" s="1">
        <v>0.30099999999999999</v>
      </c>
      <c r="AO244" s="5">
        <f t="shared" si="98"/>
        <v>0.5</v>
      </c>
      <c r="AP244" s="5">
        <f t="shared" si="99"/>
        <v>0.5</v>
      </c>
      <c r="AQ244" s="9">
        <f t="shared" si="94"/>
        <v>7.5</v>
      </c>
      <c r="AT244" s="1"/>
    </row>
    <row r="245" spans="1:46" x14ac:dyDescent="0.35">
      <c r="A245" t="s">
        <v>232</v>
      </c>
      <c r="B245" s="1">
        <v>-3.9326865619250338E-3</v>
      </c>
      <c r="C245" s="5">
        <f t="shared" si="75"/>
        <v>0</v>
      </c>
      <c r="D245" s="1">
        <v>9.6844921224129257E-2</v>
      </c>
      <c r="E245" s="5">
        <f t="shared" si="76"/>
        <v>0</v>
      </c>
      <c r="F245" s="5">
        <f t="shared" si="77"/>
        <v>0</v>
      </c>
      <c r="G245" s="1">
        <v>0.10786466697280229</v>
      </c>
      <c r="H245" s="5">
        <f t="shared" si="78"/>
        <v>0</v>
      </c>
      <c r="I245" s="5">
        <f t="shared" si="79"/>
        <v>0</v>
      </c>
      <c r="J245" s="1">
        <v>0.64023493390777797</v>
      </c>
      <c r="K245" s="5">
        <f t="shared" si="80"/>
        <v>0</v>
      </c>
      <c r="L245" s="5">
        <f t="shared" si="81"/>
        <v>0</v>
      </c>
      <c r="M245" s="8">
        <f t="shared" si="82"/>
        <v>0</v>
      </c>
      <c r="N245" s="8">
        <f t="shared" si="83"/>
        <v>0</v>
      </c>
      <c r="O245" s="10" t="str">
        <f t="shared" si="84"/>
        <v>Nee</v>
      </c>
      <c r="P245" s="4">
        <f t="shared" si="85"/>
        <v>0</v>
      </c>
      <c r="Q245" s="1">
        <v>0.24501464148407762</v>
      </c>
      <c r="R245" s="8">
        <f t="shared" si="86"/>
        <v>0</v>
      </c>
      <c r="S245" s="1">
        <v>-1.8452112316778839E-2</v>
      </c>
      <c r="T245" s="8">
        <f t="shared" si="87"/>
        <v>1</v>
      </c>
      <c r="U245" s="1">
        <v>9.8485490751371405E-2</v>
      </c>
      <c r="V245" s="4">
        <f t="shared" si="88"/>
        <v>0</v>
      </c>
      <c r="W245" s="5">
        <f t="shared" si="89"/>
        <v>0</v>
      </c>
      <c r="X245" s="5">
        <f t="shared" si="90"/>
        <v>0</v>
      </c>
      <c r="Y245" s="1">
        <v>2.3735810007597283E-2</v>
      </c>
      <c r="Z245" s="5">
        <f t="shared" si="95"/>
        <v>0</v>
      </c>
      <c r="AA245" s="5">
        <f t="shared" si="91"/>
        <v>0</v>
      </c>
      <c r="AB245" s="5">
        <f t="shared" si="96"/>
        <v>0</v>
      </c>
      <c r="AC245" s="5">
        <f t="shared" si="97"/>
        <v>0</v>
      </c>
      <c r="AD245" s="1">
        <v>0.63170712631625836</v>
      </c>
      <c r="AE245" s="5">
        <f t="shared" si="92"/>
        <v>0</v>
      </c>
      <c r="AF245" s="1">
        <v>-2.0689258752834609E-2</v>
      </c>
      <c r="AG245" s="6">
        <f t="shared" si="93"/>
        <v>1</v>
      </c>
      <c r="AH245" s="29">
        <v>3776.0988182969977</v>
      </c>
      <c r="AL245" s="5">
        <v>1</v>
      </c>
      <c r="AM245" t="s">
        <v>331</v>
      </c>
      <c r="AN245" s="1">
        <v>0.10749999999999998</v>
      </c>
      <c r="AO245" s="5">
        <f t="shared" si="98"/>
        <v>0</v>
      </c>
      <c r="AP245" s="5">
        <f t="shared" si="99"/>
        <v>0</v>
      </c>
      <c r="AQ245" s="9">
        <f t="shared" si="94"/>
        <v>8</v>
      </c>
      <c r="AT245" s="1"/>
    </row>
    <row r="246" spans="1:46" x14ac:dyDescent="0.35">
      <c r="A246" t="s">
        <v>233</v>
      </c>
      <c r="B246" s="1">
        <v>-0.85450894487039064</v>
      </c>
      <c r="C246" s="5">
        <f t="shared" si="75"/>
        <v>0</v>
      </c>
      <c r="D246" s="1">
        <v>-1.0737495436290616</v>
      </c>
      <c r="E246" s="5">
        <f t="shared" si="76"/>
        <v>0</v>
      </c>
      <c r="F246" s="5">
        <f t="shared" si="77"/>
        <v>0</v>
      </c>
      <c r="G246" s="1">
        <v>-1.0707447973713033</v>
      </c>
      <c r="H246" s="5">
        <f t="shared" si="78"/>
        <v>0</v>
      </c>
      <c r="I246" s="5">
        <f t="shared" si="79"/>
        <v>0</v>
      </c>
      <c r="J246" s="1">
        <v>0.80118397785807638</v>
      </c>
      <c r="K246" s="5">
        <f t="shared" si="80"/>
        <v>0</v>
      </c>
      <c r="L246" s="5">
        <f t="shared" si="81"/>
        <v>0</v>
      </c>
      <c r="M246" s="8">
        <f t="shared" si="82"/>
        <v>0</v>
      </c>
      <c r="N246" s="8">
        <f t="shared" si="83"/>
        <v>1</v>
      </c>
      <c r="O246" s="10" t="str">
        <f t="shared" si="84"/>
        <v>Nee</v>
      </c>
      <c r="P246" s="4">
        <f t="shared" si="85"/>
        <v>0</v>
      </c>
      <c r="Q246" s="1">
        <v>6.8136991213914293E-3</v>
      </c>
      <c r="R246" s="8">
        <f t="shared" si="86"/>
        <v>0</v>
      </c>
      <c r="S246" s="1">
        <v>5.9904697072838665E-2</v>
      </c>
      <c r="T246" s="8">
        <f t="shared" si="87"/>
        <v>0</v>
      </c>
      <c r="U246" s="1">
        <v>-1.9715224534501644E-2</v>
      </c>
      <c r="V246" s="4">
        <f t="shared" si="88"/>
        <v>1</v>
      </c>
      <c r="W246" s="5">
        <f t="shared" si="89"/>
        <v>0</v>
      </c>
      <c r="X246" s="5">
        <f t="shared" si="90"/>
        <v>0</v>
      </c>
      <c r="Y246" s="1">
        <v>4.0845198977729098E-2</v>
      </c>
      <c r="Z246" s="5">
        <f t="shared" si="95"/>
        <v>0</v>
      </c>
      <c r="AA246" s="5">
        <f t="shared" si="91"/>
        <v>0</v>
      </c>
      <c r="AB246" s="5">
        <f t="shared" si="96"/>
        <v>0</v>
      </c>
      <c r="AC246" s="5">
        <f t="shared" si="97"/>
        <v>0</v>
      </c>
      <c r="AD246" s="1">
        <v>0.6887550200803213</v>
      </c>
      <c r="AE246" s="5">
        <f t="shared" si="92"/>
        <v>0</v>
      </c>
      <c r="AF246" s="1">
        <v>5.3520445418035779E-2</v>
      </c>
      <c r="AG246" s="6">
        <f t="shared" si="93"/>
        <v>0</v>
      </c>
      <c r="AH246" s="29">
        <v>2314</v>
      </c>
      <c r="AJ246" s="5">
        <v>0</v>
      </c>
      <c r="AL246" s="5">
        <v>1</v>
      </c>
      <c r="AM246" t="s">
        <v>330</v>
      </c>
      <c r="AN246" s="1">
        <v>0.153</v>
      </c>
      <c r="AO246" s="5">
        <f t="shared" si="98"/>
        <v>0</v>
      </c>
      <c r="AP246" s="5">
        <f t="shared" si="99"/>
        <v>0</v>
      </c>
      <c r="AQ246" s="9">
        <f t="shared" si="94"/>
        <v>8</v>
      </c>
      <c r="AT246" s="1"/>
    </row>
    <row r="247" spans="1:46" x14ac:dyDescent="0.35">
      <c r="A247" t="s">
        <v>234</v>
      </c>
      <c r="B247" s="1">
        <v>-6.5119074879780173E-3</v>
      </c>
      <c r="C247" s="5">
        <f t="shared" si="75"/>
        <v>0</v>
      </c>
      <c r="D247" s="1">
        <v>0.40777421570872452</v>
      </c>
      <c r="E247" s="5">
        <f t="shared" si="76"/>
        <v>0</v>
      </c>
      <c r="F247" s="5">
        <f t="shared" si="77"/>
        <v>0</v>
      </c>
      <c r="G247" s="1">
        <v>0.31521439203114265</v>
      </c>
      <c r="H247" s="5">
        <f t="shared" si="78"/>
        <v>0</v>
      </c>
      <c r="I247" s="5">
        <f t="shared" si="79"/>
        <v>0</v>
      </c>
      <c r="J247" s="1">
        <v>0.54675178370259103</v>
      </c>
      <c r="K247" s="5">
        <f t="shared" si="80"/>
        <v>0</v>
      </c>
      <c r="L247" s="5">
        <f t="shared" si="81"/>
        <v>0</v>
      </c>
      <c r="M247" s="8">
        <f t="shared" si="82"/>
        <v>0</v>
      </c>
      <c r="N247" s="8">
        <f t="shared" si="83"/>
        <v>0</v>
      </c>
      <c r="O247" s="10" t="str">
        <f t="shared" si="84"/>
        <v>Nee</v>
      </c>
      <c r="P247" s="4">
        <f t="shared" si="85"/>
        <v>0</v>
      </c>
      <c r="Q247" s="1">
        <v>1.3918263249564569E-2</v>
      </c>
      <c r="R247" s="8">
        <f t="shared" si="86"/>
        <v>0</v>
      </c>
      <c r="S247" s="1">
        <v>1.5467970436448372E-2</v>
      </c>
      <c r="T247" s="8">
        <f t="shared" si="87"/>
        <v>0</v>
      </c>
      <c r="U247" s="1">
        <v>3.852759331348752E-2</v>
      </c>
      <c r="V247" s="4">
        <f t="shared" si="88"/>
        <v>0</v>
      </c>
      <c r="W247" s="5">
        <f t="shared" si="89"/>
        <v>0</v>
      </c>
      <c r="X247" s="5">
        <f t="shared" si="90"/>
        <v>0</v>
      </c>
      <c r="Y247" s="1">
        <v>3.20944011907488E-2</v>
      </c>
      <c r="Z247" s="5">
        <f t="shared" si="95"/>
        <v>0</v>
      </c>
      <c r="AA247" s="5">
        <f t="shared" si="91"/>
        <v>0</v>
      </c>
      <c r="AB247" s="5">
        <f t="shared" si="96"/>
        <v>0</v>
      </c>
      <c r="AC247" s="5">
        <f t="shared" si="97"/>
        <v>0</v>
      </c>
      <c r="AD247" s="1">
        <v>0.74562056331577742</v>
      </c>
      <c r="AE247" s="5">
        <f t="shared" si="92"/>
        <v>0.5</v>
      </c>
      <c r="AF247" s="1">
        <v>2.4792885562170828E-2</v>
      </c>
      <c r="AG247" s="6">
        <f t="shared" si="93"/>
        <v>0</v>
      </c>
      <c r="AH247" s="29">
        <v>1719.3516155962686</v>
      </c>
      <c r="AL247" s="5">
        <v>0</v>
      </c>
      <c r="AM247" t="s">
        <v>329</v>
      </c>
      <c r="AN247" s="1">
        <v>0.28799999999999998</v>
      </c>
      <c r="AO247" s="5">
        <f t="shared" si="98"/>
        <v>0.5</v>
      </c>
      <c r="AP247" s="5">
        <f t="shared" si="99"/>
        <v>0</v>
      </c>
      <c r="AQ247" s="9">
        <f t="shared" si="94"/>
        <v>9</v>
      </c>
      <c r="AT247" s="1"/>
    </row>
    <row r="248" spans="1:46" x14ac:dyDescent="0.35">
      <c r="A248" t="s">
        <v>235</v>
      </c>
      <c r="B248" s="1">
        <v>-5.6417962607024287E-2</v>
      </c>
      <c r="C248" s="5">
        <f t="shared" si="75"/>
        <v>0</v>
      </c>
      <c r="D248" s="1">
        <v>0.22529442600034946</v>
      </c>
      <c r="E248" s="5">
        <f t="shared" si="76"/>
        <v>0</v>
      </c>
      <c r="F248" s="5">
        <f t="shared" si="77"/>
        <v>0</v>
      </c>
      <c r="G248" s="1">
        <v>0.21982344923990915</v>
      </c>
      <c r="H248" s="5">
        <f t="shared" si="78"/>
        <v>0</v>
      </c>
      <c r="I248" s="5">
        <f t="shared" si="79"/>
        <v>0</v>
      </c>
      <c r="J248" s="1">
        <v>0.47809662623858362</v>
      </c>
      <c r="K248" s="5">
        <f t="shared" si="80"/>
        <v>0</v>
      </c>
      <c r="L248" s="5">
        <f t="shared" si="81"/>
        <v>0</v>
      </c>
      <c r="M248" s="8">
        <f t="shared" si="82"/>
        <v>0</v>
      </c>
      <c r="N248" s="8">
        <f t="shared" si="83"/>
        <v>0</v>
      </c>
      <c r="O248" s="10" t="str">
        <f t="shared" si="84"/>
        <v>Nee</v>
      </c>
      <c r="P248" s="4">
        <f t="shared" si="85"/>
        <v>0</v>
      </c>
      <c r="Q248" s="1">
        <v>1.1761844232066915E-2</v>
      </c>
      <c r="R248" s="8">
        <f t="shared" si="86"/>
        <v>0</v>
      </c>
      <c r="S248" s="1">
        <v>3.7204625439919555E-3</v>
      </c>
      <c r="T248" s="8">
        <f t="shared" si="87"/>
        <v>0</v>
      </c>
      <c r="U248" s="1">
        <v>6.173685130176481E-2</v>
      </c>
      <c r="V248" s="4">
        <f t="shared" si="88"/>
        <v>0</v>
      </c>
      <c r="W248" s="5">
        <f t="shared" si="89"/>
        <v>0</v>
      </c>
      <c r="X248" s="5">
        <f t="shared" si="90"/>
        <v>0</v>
      </c>
      <c r="Y248" s="1">
        <v>1.2072339681984973E-2</v>
      </c>
      <c r="Z248" s="5">
        <f t="shared" si="95"/>
        <v>0.5</v>
      </c>
      <c r="AA248" s="5">
        <f t="shared" si="91"/>
        <v>0</v>
      </c>
      <c r="AB248" s="5">
        <f t="shared" si="96"/>
        <v>0</v>
      </c>
      <c r="AC248" s="5">
        <f t="shared" si="97"/>
        <v>0</v>
      </c>
      <c r="AD248" s="1">
        <v>0.67013803948977813</v>
      </c>
      <c r="AE248" s="5">
        <f t="shared" si="92"/>
        <v>0</v>
      </c>
      <c r="AF248" s="1">
        <v>8.9569701205661368E-3</v>
      </c>
      <c r="AG248" s="6">
        <f t="shared" si="93"/>
        <v>0</v>
      </c>
      <c r="AH248" s="29">
        <v>1781.28666356907</v>
      </c>
      <c r="AL248" s="5">
        <v>0</v>
      </c>
      <c r="AM248" t="s">
        <v>329</v>
      </c>
      <c r="AN248" s="1">
        <v>0.26150000000000001</v>
      </c>
      <c r="AO248" s="5">
        <f t="shared" si="98"/>
        <v>0.5</v>
      </c>
      <c r="AP248" s="5">
        <f t="shared" si="99"/>
        <v>0</v>
      </c>
      <c r="AQ248" s="9">
        <f t="shared" si="94"/>
        <v>9</v>
      </c>
      <c r="AT248" s="1"/>
    </row>
    <row r="249" spans="1:46" x14ac:dyDescent="0.35">
      <c r="A249" t="s">
        <v>236</v>
      </c>
      <c r="B249" s="1">
        <v>-2.6499815973500184E-3</v>
      </c>
      <c r="C249" s="5">
        <f t="shared" si="75"/>
        <v>0</v>
      </c>
      <c r="D249" s="1">
        <v>0.17283768862716231</v>
      </c>
      <c r="E249" s="5">
        <f t="shared" si="76"/>
        <v>0</v>
      </c>
      <c r="F249" s="5">
        <f t="shared" si="77"/>
        <v>0</v>
      </c>
      <c r="G249" s="1">
        <v>-5.2661023187338951E-2</v>
      </c>
      <c r="H249" s="5">
        <f t="shared" si="78"/>
        <v>0</v>
      </c>
      <c r="I249" s="5">
        <f t="shared" si="79"/>
        <v>0</v>
      </c>
      <c r="J249" s="1">
        <v>0.42087590888228615</v>
      </c>
      <c r="K249" s="5">
        <f t="shared" si="80"/>
        <v>0</v>
      </c>
      <c r="L249" s="5">
        <f t="shared" si="81"/>
        <v>0</v>
      </c>
      <c r="M249" s="8">
        <f t="shared" si="82"/>
        <v>0</v>
      </c>
      <c r="N249" s="8">
        <f t="shared" si="83"/>
        <v>1</v>
      </c>
      <c r="O249" s="10" t="str">
        <f t="shared" si="84"/>
        <v>Nee</v>
      </c>
      <c r="P249" s="4">
        <f t="shared" si="85"/>
        <v>0</v>
      </c>
      <c r="Q249" s="1">
        <v>-2.6227788341748083E-3</v>
      </c>
      <c r="R249" s="8">
        <f t="shared" si="86"/>
        <v>1</v>
      </c>
      <c r="S249" s="1">
        <v>-2.2772724340365137E-2</v>
      </c>
      <c r="T249" s="8">
        <f t="shared" si="87"/>
        <v>1</v>
      </c>
      <c r="U249" s="1">
        <v>-2.8303275671696725E-2</v>
      </c>
      <c r="V249" s="4">
        <f t="shared" si="88"/>
        <v>1</v>
      </c>
      <c r="W249" s="5">
        <f t="shared" si="89"/>
        <v>0.5</v>
      </c>
      <c r="X249" s="5">
        <f t="shared" si="90"/>
        <v>0.5</v>
      </c>
      <c r="Y249" s="1">
        <v>7.7659182922340817E-3</v>
      </c>
      <c r="Z249" s="5">
        <f t="shared" si="95"/>
        <v>0.5</v>
      </c>
      <c r="AA249" s="5">
        <f t="shared" si="91"/>
        <v>0</v>
      </c>
      <c r="AB249" s="5">
        <f t="shared" si="96"/>
        <v>0</v>
      </c>
      <c r="AC249" s="5">
        <f t="shared" si="97"/>
        <v>0</v>
      </c>
      <c r="AD249" s="1">
        <v>0.73382407066617594</v>
      </c>
      <c r="AE249" s="5">
        <f t="shared" si="92"/>
        <v>0.5</v>
      </c>
      <c r="AF249" s="1">
        <v>1.319711998527788E-2</v>
      </c>
      <c r="AG249" s="6">
        <f t="shared" si="93"/>
        <v>0</v>
      </c>
      <c r="AH249" s="29">
        <v>1495.8608831970344</v>
      </c>
      <c r="AJ249" s="5">
        <v>1</v>
      </c>
      <c r="AL249" s="5">
        <v>0</v>
      </c>
      <c r="AM249" t="s">
        <v>330</v>
      </c>
      <c r="AN249" s="1">
        <v>0.35749999999999998</v>
      </c>
      <c r="AO249" s="5">
        <f t="shared" si="98"/>
        <v>0.5</v>
      </c>
      <c r="AP249" s="5">
        <f t="shared" si="99"/>
        <v>0.5</v>
      </c>
      <c r="AQ249" s="9">
        <f t="shared" si="94"/>
        <v>5</v>
      </c>
      <c r="AT249" s="1"/>
    </row>
    <row r="250" spans="1:46" x14ac:dyDescent="0.35">
      <c r="A250" t="s">
        <v>237</v>
      </c>
      <c r="B250" s="1">
        <v>-2.56051939484945E-2</v>
      </c>
      <c r="C250" s="5">
        <f t="shared" si="75"/>
        <v>0</v>
      </c>
      <c r="D250" s="1">
        <v>1.2540787482676712</v>
      </c>
      <c r="E250" s="5">
        <f t="shared" si="76"/>
        <v>0.5</v>
      </c>
      <c r="F250" s="5">
        <f t="shared" si="77"/>
        <v>0</v>
      </c>
      <c r="G250" s="1">
        <v>1.2231104090176574</v>
      </c>
      <c r="H250" s="5">
        <f t="shared" si="78"/>
        <v>0.5</v>
      </c>
      <c r="I250" s="5">
        <f t="shared" si="79"/>
        <v>0.5</v>
      </c>
      <c r="J250" s="1">
        <v>0.2279750558506711</v>
      </c>
      <c r="K250" s="5">
        <f t="shared" si="80"/>
        <v>0</v>
      </c>
      <c r="L250" s="5">
        <f t="shared" si="81"/>
        <v>0</v>
      </c>
      <c r="M250" s="8">
        <f t="shared" si="82"/>
        <v>1</v>
      </c>
      <c r="N250" s="8">
        <f t="shared" si="83"/>
        <v>0</v>
      </c>
      <c r="O250" s="10" t="str">
        <f t="shared" si="84"/>
        <v>Nee</v>
      </c>
      <c r="P250" s="4">
        <f t="shared" si="85"/>
        <v>0</v>
      </c>
      <c r="Q250" s="1">
        <v>0.12349032273679511</v>
      </c>
      <c r="R250" s="8">
        <f t="shared" si="86"/>
        <v>0</v>
      </c>
      <c r="S250" s="1">
        <v>2.9377756061438356E-2</v>
      </c>
      <c r="T250" s="8">
        <f t="shared" si="87"/>
        <v>0</v>
      </c>
      <c r="U250" s="1">
        <v>4.6986254206050924E-2</v>
      </c>
      <c r="V250" s="4">
        <f t="shared" si="88"/>
        <v>0</v>
      </c>
      <c r="W250" s="5">
        <f t="shared" si="89"/>
        <v>0</v>
      </c>
      <c r="X250" s="5">
        <f t="shared" si="90"/>
        <v>0</v>
      </c>
      <c r="Y250" s="1">
        <v>1.9481646717761324E-2</v>
      </c>
      <c r="Z250" s="5">
        <f t="shared" si="95"/>
        <v>0.5</v>
      </c>
      <c r="AA250" s="5">
        <f t="shared" si="91"/>
        <v>0</v>
      </c>
      <c r="AB250" s="5">
        <f t="shared" si="96"/>
        <v>0</v>
      </c>
      <c r="AC250" s="5">
        <f t="shared" si="97"/>
        <v>0</v>
      </c>
      <c r="AD250" s="1">
        <v>0.70483431848232081</v>
      </c>
      <c r="AE250" s="5">
        <f t="shared" si="92"/>
        <v>0</v>
      </c>
      <c r="AF250" s="1">
        <v>6.8446719497270228E-3</v>
      </c>
      <c r="AG250" s="6">
        <f t="shared" si="93"/>
        <v>0</v>
      </c>
      <c r="AH250" s="29">
        <v>2358.0107161215128</v>
      </c>
      <c r="AL250" s="5">
        <v>1</v>
      </c>
      <c r="AM250" t="s">
        <v>329</v>
      </c>
      <c r="AN250" s="1">
        <v>0.20049999999999998</v>
      </c>
      <c r="AO250" s="5">
        <f t="shared" si="98"/>
        <v>0</v>
      </c>
      <c r="AP250" s="5">
        <f t="shared" si="99"/>
        <v>0</v>
      </c>
      <c r="AQ250" s="9">
        <f t="shared" si="94"/>
        <v>7</v>
      </c>
      <c r="AT250" s="1"/>
    </row>
    <row r="251" spans="1:46" x14ac:dyDescent="0.35">
      <c r="A251" t="s">
        <v>238</v>
      </c>
      <c r="B251" s="1">
        <v>-1.3912671232876712E-2</v>
      </c>
      <c r="C251" s="5">
        <f t="shared" si="75"/>
        <v>0</v>
      </c>
      <c r="D251" s="1">
        <v>0.31410530821917809</v>
      </c>
      <c r="E251" s="5">
        <f t="shared" si="76"/>
        <v>0</v>
      </c>
      <c r="F251" s="5">
        <f t="shared" si="77"/>
        <v>0</v>
      </c>
      <c r="G251" s="1">
        <v>0.27905821917808221</v>
      </c>
      <c r="H251" s="5">
        <f t="shared" si="78"/>
        <v>0</v>
      </c>
      <c r="I251" s="5">
        <f t="shared" si="79"/>
        <v>0</v>
      </c>
      <c r="J251" s="1">
        <v>0.28171509567682496</v>
      </c>
      <c r="K251" s="5">
        <f t="shared" si="80"/>
        <v>0</v>
      </c>
      <c r="L251" s="5">
        <f t="shared" si="81"/>
        <v>0</v>
      </c>
      <c r="M251" s="8">
        <f t="shared" si="82"/>
        <v>0</v>
      </c>
      <c r="N251" s="8">
        <f t="shared" si="83"/>
        <v>0</v>
      </c>
      <c r="O251" s="10" t="str">
        <f t="shared" si="84"/>
        <v>Nee</v>
      </c>
      <c r="P251" s="4">
        <f t="shared" si="85"/>
        <v>0</v>
      </c>
      <c r="Q251" s="1">
        <v>9.1586463831108356E-2</v>
      </c>
      <c r="R251" s="8">
        <f t="shared" si="86"/>
        <v>0</v>
      </c>
      <c r="S251" s="1">
        <v>-4.6816008054366975E-2</v>
      </c>
      <c r="T251" s="8">
        <f t="shared" si="87"/>
        <v>1</v>
      </c>
      <c r="U251" s="1">
        <v>7.4058219178082196E-2</v>
      </c>
      <c r="V251" s="4">
        <f t="shared" si="88"/>
        <v>0</v>
      </c>
      <c r="W251" s="5">
        <f t="shared" si="89"/>
        <v>0</v>
      </c>
      <c r="X251" s="5">
        <f t="shared" si="90"/>
        <v>0</v>
      </c>
      <c r="Y251" s="1">
        <v>-1.6534674657534245E-2</v>
      </c>
      <c r="Z251" s="5">
        <f t="shared" si="95"/>
        <v>0.5</v>
      </c>
      <c r="AA251" s="5">
        <f t="shared" si="91"/>
        <v>0.5</v>
      </c>
      <c r="AB251" s="5">
        <f t="shared" si="96"/>
        <v>0</v>
      </c>
      <c r="AC251" s="5">
        <f t="shared" si="97"/>
        <v>0</v>
      </c>
      <c r="AD251" s="1">
        <v>0.4745291095890411</v>
      </c>
      <c r="AE251" s="5">
        <f t="shared" si="92"/>
        <v>0</v>
      </c>
      <c r="AF251" s="1">
        <v>1.4652577054794527E-2</v>
      </c>
      <c r="AG251" s="6">
        <f t="shared" si="93"/>
        <v>0</v>
      </c>
      <c r="AH251" s="29">
        <v>4731.8197734693858</v>
      </c>
      <c r="AL251" s="5">
        <v>1</v>
      </c>
      <c r="AM251" t="s">
        <v>329</v>
      </c>
      <c r="AN251" s="1">
        <v>0.10149999999999999</v>
      </c>
      <c r="AO251" s="5">
        <f t="shared" si="98"/>
        <v>0</v>
      </c>
      <c r="AP251" s="5">
        <f t="shared" si="99"/>
        <v>0</v>
      </c>
      <c r="AQ251" s="9">
        <f t="shared" si="94"/>
        <v>8</v>
      </c>
      <c r="AT251" s="1"/>
    </row>
    <row r="252" spans="1:46" x14ac:dyDescent="0.35">
      <c r="A252" t="s">
        <v>239</v>
      </c>
      <c r="B252" s="1">
        <v>-3.6301701055852656E-3</v>
      </c>
      <c r="C252" s="5">
        <f t="shared" si="75"/>
        <v>0</v>
      </c>
      <c r="D252" s="1">
        <v>0.38946745476721445</v>
      </c>
      <c r="E252" s="5">
        <f t="shared" si="76"/>
        <v>0</v>
      </c>
      <c r="F252" s="5">
        <f t="shared" si="77"/>
        <v>0</v>
      </c>
      <c r="G252" s="1">
        <v>0.37211379825492019</v>
      </c>
      <c r="H252" s="5">
        <f t="shared" si="78"/>
        <v>0</v>
      </c>
      <c r="I252" s="5">
        <f t="shared" si="79"/>
        <v>0</v>
      </c>
      <c r="J252" s="1">
        <v>0.27150155444343343</v>
      </c>
      <c r="K252" s="5">
        <f t="shared" si="80"/>
        <v>0</v>
      </c>
      <c r="L252" s="5">
        <f t="shared" si="81"/>
        <v>0</v>
      </c>
      <c r="M252" s="8">
        <f t="shared" si="82"/>
        <v>0</v>
      </c>
      <c r="N252" s="8">
        <f t="shared" si="83"/>
        <v>0</v>
      </c>
      <c r="O252" s="10" t="str">
        <f t="shared" si="84"/>
        <v>Nee</v>
      </c>
      <c r="P252" s="4">
        <f t="shared" si="85"/>
        <v>0</v>
      </c>
      <c r="Q252" s="1">
        <v>3.2299109327591266E-2</v>
      </c>
      <c r="R252" s="8">
        <f t="shared" si="86"/>
        <v>0</v>
      </c>
      <c r="S252" s="1">
        <v>1.8427459779443357E-2</v>
      </c>
      <c r="T252" s="8">
        <f t="shared" si="87"/>
        <v>0</v>
      </c>
      <c r="U252" s="1">
        <v>9.2977100338479085E-2</v>
      </c>
      <c r="V252" s="4">
        <f t="shared" si="88"/>
        <v>0</v>
      </c>
      <c r="W252" s="5">
        <f t="shared" si="89"/>
        <v>0</v>
      </c>
      <c r="X252" s="5">
        <f t="shared" si="90"/>
        <v>0</v>
      </c>
      <c r="Y252" s="1">
        <v>5.5670426743455952E-2</v>
      </c>
      <c r="Z252" s="5">
        <f t="shared" si="95"/>
        <v>0</v>
      </c>
      <c r="AA252" s="5">
        <f t="shared" si="91"/>
        <v>0</v>
      </c>
      <c r="AB252" s="5">
        <f t="shared" si="96"/>
        <v>0.5</v>
      </c>
      <c r="AC252" s="5">
        <f t="shared" si="97"/>
        <v>0</v>
      </c>
      <c r="AD252" s="1">
        <v>0.58041584572859606</v>
      </c>
      <c r="AE252" s="5">
        <f t="shared" si="92"/>
        <v>0</v>
      </c>
      <c r="AF252" s="1">
        <v>5.8717821031892088E-3</v>
      </c>
      <c r="AG252" s="6">
        <f t="shared" si="93"/>
        <v>0</v>
      </c>
      <c r="AH252" s="29">
        <v>1794.6720640901835</v>
      </c>
      <c r="AJ252" s="5">
        <v>0</v>
      </c>
      <c r="AL252" s="5">
        <v>0</v>
      </c>
      <c r="AM252" t="s">
        <v>329</v>
      </c>
      <c r="AN252" s="1">
        <v>0.16049999999999998</v>
      </c>
      <c r="AO252" s="5">
        <f t="shared" si="98"/>
        <v>0</v>
      </c>
      <c r="AP252" s="5">
        <f t="shared" si="99"/>
        <v>0</v>
      </c>
      <c r="AQ252" s="9">
        <f t="shared" si="94"/>
        <v>9.5</v>
      </c>
      <c r="AT252" s="1"/>
    </row>
    <row r="253" spans="1:46" x14ac:dyDescent="0.35">
      <c r="A253" t="s">
        <v>401</v>
      </c>
      <c r="B253" s="1">
        <v>-1.2310650510914791E-2</v>
      </c>
      <c r="C253" s="5">
        <f t="shared" si="75"/>
        <v>0</v>
      </c>
      <c r="D253" s="1">
        <v>0.26093175972230709</v>
      </c>
      <c r="E253" s="5">
        <f t="shared" si="76"/>
        <v>0</v>
      </c>
      <c r="F253" s="5">
        <f t="shared" si="77"/>
        <v>0</v>
      </c>
      <c r="G253" s="1">
        <v>0.2629525907410265</v>
      </c>
      <c r="H253" s="5">
        <f t="shared" si="78"/>
        <v>0</v>
      </c>
      <c r="I253" s="5">
        <f t="shared" si="79"/>
        <v>0</v>
      </c>
      <c r="J253" s="1">
        <v>0.36140999309966765</v>
      </c>
      <c r="K253" s="5">
        <f t="shared" si="80"/>
        <v>0</v>
      </c>
      <c r="L253" s="5">
        <f t="shared" si="81"/>
        <v>0</v>
      </c>
      <c r="M253" s="8">
        <f t="shared" si="82"/>
        <v>0</v>
      </c>
      <c r="N253" s="8">
        <f t="shared" si="83"/>
        <v>0</v>
      </c>
      <c r="O253" s="10" t="str">
        <f t="shared" si="84"/>
        <v>Nee</v>
      </c>
      <c r="P253" s="4">
        <f t="shared" si="85"/>
        <v>0</v>
      </c>
      <c r="Q253" s="1">
        <v>0.2011433361185411</v>
      </c>
      <c r="R253" s="8">
        <f t="shared" si="86"/>
        <v>0</v>
      </c>
      <c r="S253" s="1">
        <v>5.5149942721173274E-3</v>
      </c>
      <c r="T253" s="8">
        <f t="shared" si="87"/>
        <v>0</v>
      </c>
      <c r="U253" s="1">
        <v>1.4311152324840431E-2</v>
      </c>
      <c r="V253" s="4">
        <f t="shared" si="88"/>
        <v>0</v>
      </c>
      <c r="W253" s="5">
        <f t="shared" si="89"/>
        <v>0</v>
      </c>
      <c r="X253" s="5">
        <f t="shared" si="90"/>
        <v>0</v>
      </c>
      <c r="Y253" s="1">
        <v>3.3247536434696481E-2</v>
      </c>
      <c r="Z253" s="5">
        <f t="shared" si="95"/>
        <v>0</v>
      </c>
      <c r="AA253" s="5">
        <f t="shared" si="91"/>
        <v>0</v>
      </c>
      <c r="AB253" s="5">
        <f t="shared" si="96"/>
        <v>0</v>
      </c>
      <c r="AC253" s="5">
        <f t="shared" si="97"/>
        <v>0</v>
      </c>
      <c r="AD253" s="1">
        <v>0.75852754421517621</v>
      </c>
      <c r="AE253" s="5">
        <f t="shared" si="92"/>
        <v>0.5</v>
      </c>
      <c r="AF253" s="1">
        <v>1.8892902490395127E-2</v>
      </c>
      <c r="AG253" s="6">
        <f t="shared" si="93"/>
        <v>0</v>
      </c>
      <c r="AH253" s="29">
        <v>3000.1405250962671</v>
      </c>
      <c r="AL253" s="5">
        <v>1</v>
      </c>
      <c r="AM253" t="s">
        <v>331</v>
      </c>
      <c r="AN253" s="1">
        <v>0.24049999999999999</v>
      </c>
      <c r="AO253" s="5">
        <f t="shared" si="98"/>
        <v>0</v>
      </c>
      <c r="AP253" s="5">
        <f t="shared" si="99"/>
        <v>0</v>
      </c>
      <c r="AQ253" s="9">
        <f t="shared" si="94"/>
        <v>8.5</v>
      </c>
      <c r="AT253" s="1"/>
    </row>
    <row r="254" spans="1:46" x14ac:dyDescent="0.35">
      <c r="A254" t="s">
        <v>402</v>
      </c>
      <c r="B254" s="1">
        <v>-3.007035463019178E-3</v>
      </c>
      <c r="C254" s="5">
        <f t="shared" si="75"/>
        <v>0</v>
      </c>
      <c r="D254" s="1">
        <v>0.13549516088711117</v>
      </c>
      <c r="E254" s="5">
        <f t="shared" si="76"/>
        <v>0</v>
      </c>
      <c r="F254" s="5">
        <f t="shared" si="77"/>
        <v>0</v>
      </c>
      <c r="G254" s="1">
        <v>0.1203417496994155</v>
      </c>
      <c r="H254" s="5">
        <f t="shared" si="78"/>
        <v>0</v>
      </c>
      <c r="I254" s="5">
        <f t="shared" si="79"/>
        <v>0</v>
      </c>
      <c r="J254" s="1">
        <v>0.6135372271285795</v>
      </c>
      <c r="K254" s="5">
        <f t="shared" si="80"/>
        <v>0</v>
      </c>
      <c r="L254" s="5">
        <f t="shared" si="81"/>
        <v>0</v>
      </c>
      <c r="M254" s="8">
        <f t="shared" si="82"/>
        <v>0</v>
      </c>
      <c r="N254" s="8">
        <f t="shared" si="83"/>
        <v>0</v>
      </c>
      <c r="O254" s="10" t="str">
        <f t="shared" si="84"/>
        <v>Nee</v>
      </c>
      <c r="P254" s="4">
        <f t="shared" si="85"/>
        <v>0</v>
      </c>
      <c r="Q254" s="1">
        <v>4.4202679401648445E-2</v>
      </c>
      <c r="R254" s="8">
        <f t="shared" si="86"/>
        <v>0</v>
      </c>
      <c r="S254" s="1">
        <v>3.6789282470481383E-2</v>
      </c>
      <c r="T254" s="8">
        <f t="shared" si="87"/>
        <v>0</v>
      </c>
      <c r="U254" s="1">
        <v>9.561206147399498E-2</v>
      </c>
      <c r="V254" s="4">
        <f t="shared" si="88"/>
        <v>0</v>
      </c>
      <c r="W254" s="5">
        <f t="shared" si="89"/>
        <v>0</v>
      </c>
      <c r="X254" s="5">
        <f t="shared" si="90"/>
        <v>0</v>
      </c>
      <c r="Y254" s="1">
        <v>1.5909550849374426E-2</v>
      </c>
      <c r="Z254" s="5">
        <f t="shared" si="95"/>
        <v>0.5</v>
      </c>
      <c r="AA254" s="5">
        <f t="shared" si="91"/>
        <v>0</v>
      </c>
      <c r="AB254" s="5">
        <f t="shared" si="96"/>
        <v>0</v>
      </c>
      <c r="AC254" s="5">
        <f t="shared" si="97"/>
        <v>0</v>
      </c>
      <c r="AD254" s="1">
        <v>0.57436639167648773</v>
      </c>
      <c r="AE254" s="5">
        <f t="shared" si="92"/>
        <v>0</v>
      </c>
      <c r="AF254" s="1">
        <v>6.9634274966370252E-3</v>
      </c>
      <c r="AG254" s="6">
        <f t="shared" si="93"/>
        <v>0</v>
      </c>
      <c r="AH254" s="29">
        <v>2085.7413006819888</v>
      </c>
      <c r="AJ254" s="5">
        <v>1</v>
      </c>
      <c r="AL254" s="5">
        <v>0</v>
      </c>
      <c r="AM254" t="s">
        <v>331</v>
      </c>
      <c r="AN254" s="1">
        <v>0.17100000000000001</v>
      </c>
      <c r="AO254" s="5">
        <f t="shared" si="98"/>
        <v>0</v>
      </c>
      <c r="AP254" s="5">
        <f t="shared" si="99"/>
        <v>0</v>
      </c>
      <c r="AQ254" s="9">
        <f t="shared" si="94"/>
        <v>8.5</v>
      </c>
      <c r="AT254" s="1"/>
    </row>
    <row r="255" spans="1:46" x14ac:dyDescent="0.35">
      <c r="A255" t="s">
        <v>240</v>
      </c>
      <c r="B255" s="1">
        <v>-0.19075482738443533</v>
      </c>
      <c r="C255" s="5">
        <f t="shared" si="75"/>
        <v>0</v>
      </c>
      <c r="D255" s="1">
        <v>0.29045575710291921</v>
      </c>
      <c r="E255" s="5">
        <f t="shared" si="76"/>
        <v>0</v>
      </c>
      <c r="F255" s="5">
        <f t="shared" si="77"/>
        <v>0</v>
      </c>
      <c r="G255" s="1">
        <v>0.29765294844288409</v>
      </c>
      <c r="H255" s="5">
        <f t="shared" si="78"/>
        <v>0</v>
      </c>
      <c r="I255" s="5">
        <f t="shared" si="79"/>
        <v>0</v>
      </c>
      <c r="J255" s="1">
        <v>0.32410174185554991</v>
      </c>
      <c r="K255" s="5">
        <f t="shared" si="80"/>
        <v>0</v>
      </c>
      <c r="L255" s="5">
        <f t="shared" si="81"/>
        <v>0</v>
      </c>
      <c r="M255" s="8">
        <f t="shared" si="82"/>
        <v>0</v>
      </c>
      <c r="N255" s="8">
        <f t="shared" si="83"/>
        <v>0</v>
      </c>
      <c r="O255" s="10" t="str">
        <f t="shared" si="84"/>
        <v>Nee</v>
      </c>
      <c r="P255" s="4">
        <f t="shared" si="85"/>
        <v>0</v>
      </c>
      <c r="Q255" s="1">
        <v>-1.0812348840517854E-2</v>
      </c>
      <c r="R255" s="8">
        <f t="shared" si="86"/>
        <v>1</v>
      </c>
      <c r="S255" s="1">
        <v>-5.3831736776343189E-2</v>
      </c>
      <c r="T255" s="8">
        <f t="shared" si="87"/>
        <v>1</v>
      </c>
      <c r="U255" s="1">
        <v>3.9366751186528832E-2</v>
      </c>
      <c r="V255" s="4">
        <f t="shared" si="88"/>
        <v>0</v>
      </c>
      <c r="W255" s="5">
        <f t="shared" si="89"/>
        <v>0.5</v>
      </c>
      <c r="X255" s="5">
        <f t="shared" si="90"/>
        <v>0</v>
      </c>
      <c r="Y255" s="1">
        <v>2.8541707301215784E-2</v>
      </c>
      <c r="Z255" s="5">
        <f t="shared" si="95"/>
        <v>0</v>
      </c>
      <c r="AA255" s="5">
        <f t="shared" si="91"/>
        <v>0</v>
      </c>
      <c r="AB255" s="5">
        <f t="shared" si="96"/>
        <v>0</v>
      </c>
      <c r="AC255" s="5">
        <f t="shared" si="97"/>
        <v>0</v>
      </c>
      <c r="AD255" s="1">
        <v>0.80209349197061308</v>
      </c>
      <c r="AE255" s="5">
        <f t="shared" si="92"/>
        <v>0.5</v>
      </c>
      <c r="AF255" s="1">
        <v>-8.85914439893375E-3</v>
      </c>
      <c r="AG255" s="6">
        <f t="shared" si="93"/>
        <v>1</v>
      </c>
      <c r="AH255" s="29">
        <v>1714.9788516362416</v>
      </c>
      <c r="AL255" s="5">
        <v>0</v>
      </c>
      <c r="AM255" t="s">
        <v>329</v>
      </c>
      <c r="AN255" s="1">
        <v>0.34150000000000003</v>
      </c>
      <c r="AO255" s="5">
        <f t="shared" si="98"/>
        <v>0.5</v>
      </c>
      <c r="AP255" s="5">
        <f t="shared" si="99"/>
        <v>0.5</v>
      </c>
      <c r="AQ255" s="9">
        <f t="shared" si="94"/>
        <v>7</v>
      </c>
      <c r="AT255" s="1"/>
    </row>
    <row r="256" spans="1:46" x14ac:dyDescent="0.35">
      <c r="A256" t="s">
        <v>241</v>
      </c>
      <c r="B256" s="1">
        <v>-5.1444805610299195E-3</v>
      </c>
      <c r="C256" s="5">
        <f t="shared" si="75"/>
        <v>0</v>
      </c>
      <c r="D256" s="1">
        <v>-0.10162268690332983</v>
      </c>
      <c r="E256" s="5">
        <f t="shared" si="76"/>
        <v>0</v>
      </c>
      <c r="F256" s="5">
        <f t="shared" si="77"/>
        <v>0</v>
      </c>
      <c r="G256" s="1">
        <v>-7.7885132195234311E-2</v>
      </c>
      <c r="H256" s="5">
        <f t="shared" si="78"/>
        <v>0</v>
      </c>
      <c r="I256" s="5">
        <f t="shared" si="79"/>
        <v>0</v>
      </c>
      <c r="J256" s="1">
        <v>0.47934767376681614</v>
      </c>
      <c r="K256" s="5">
        <f t="shared" si="80"/>
        <v>0</v>
      </c>
      <c r="L256" s="5">
        <f t="shared" si="81"/>
        <v>0</v>
      </c>
      <c r="M256" s="8">
        <f t="shared" si="82"/>
        <v>0</v>
      </c>
      <c r="N256" s="8">
        <f t="shared" si="83"/>
        <v>0</v>
      </c>
      <c r="O256" s="10" t="str">
        <f t="shared" si="84"/>
        <v>Nee</v>
      </c>
      <c r="P256" s="4">
        <f t="shared" si="85"/>
        <v>0</v>
      </c>
      <c r="Q256" s="1">
        <v>3.5899024731935986E-2</v>
      </c>
      <c r="R256" s="8">
        <f t="shared" si="86"/>
        <v>0</v>
      </c>
      <c r="S256" s="1">
        <v>3.8527234769405956E-2</v>
      </c>
      <c r="T256" s="8">
        <f t="shared" si="87"/>
        <v>0</v>
      </c>
      <c r="U256" s="1">
        <v>6.7364541475774878E-2</v>
      </c>
      <c r="V256" s="4">
        <f t="shared" si="88"/>
        <v>0</v>
      </c>
      <c r="W256" s="5">
        <f t="shared" si="89"/>
        <v>0</v>
      </c>
      <c r="X256" s="5">
        <f t="shared" si="90"/>
        <v>0</v>
      </c>
      <c r="Y256" s="1">
        <v>3.0390187095288065E-2</v>
      </c>
      <c r="Z256" s="5">
        <f t="shared" si="95"/>
        <v>0</v>
      </c>
      <c r="AA256" s="5">
        <f t="shared" si="91"/>
        <v>0</v>
      </c>
      <c r="AB256" s="5">
        <f t="shared" si="96"/>
        <v>0</v>
      </c>
      <c r="AC256" s="5">
        <f t="shared" si="97"/>
        <v>0</v>
      </c>
      <c r="AD256" s="1">
        <v>0.70389803178828292</v>
      </c>
      <c r="AE256" s="5">
        <f t="shared" si="92"/>
        <v>0</v>
      </c>
      <c r="AF256" s="1">
        <v>7.4385541706124747E-3</v>
      </c>
      <c r="AG256" s="6">
        <f t="shared" si="93"/>
        <v>0</v>
      </c>
      <c r="AH256" s="29">
        <v>1620.7643805738314</v>
      </c>
      <c r="AL256" s="5">
        <v>0</v>
      </c>
      <c r="AM256" t="s">
        <v>330</v>
      </c>
      <c r="AN256" s="60">
        <v>0.26</v>
      </c>
      <c r="AO256" s="5">
        <f t="shared" si="98"/>
        <v>0.5</v>
      </c>
      <c r="AP256" s="5">
        <f t="shared" si="99"/>
        <v>0</v>
      </c>
      <c r="AQ256" s="9">
        <f t="shared" si="94"/>
        <v>9.5</v>
      </c>
      <c r="AT256" s="1"/>
    </row>
    <row r="257" spans="1:46" x14ac:dyDescent="0.35">
      <c r="A257" t="s">
        <v>242</v>
      </c>
      <c r="B257" s="1">
        <v>-1.586933996724427E-2</v>
      </c>
      <c r="C257" s="5">
        <f t="shared" si="75"/>
        <v>0</v>
      </c>
      <c r="D257" s="1">
        <v>0.74784055694292573</v>
      </c>
      <c r="E257" s="5">
        <f t="shared" si="76"/>
        <v>0</v>
      </c>
      <c r="F257" s="5">
        <f t="shared" si="77"/>
        <v>0</v>
      </c>
      <c r="G257" s="1">
        <v>0.70723123349679362</v>
      </c>
      <c r="H257" s="5">
        <f t="shared" si="78"/>
        <v>0</v>
      </c>
      <c r="I257" s="5">
        <f t="shared" si="79"/>
        <v>0</v>
      </c>
      <c r="J257" s="1">
        <v>0.18116546911741438</v>
      </c>
      <c r="K257" s="5">
        <f t="shared" si="80"/>
        <v>0.5</v>
      </c>
      <c r="L257" s="5">
        <f t="shared" si="81"/>
        <v>0</v>
      </c>
      <c r="M257" s="8">
        <f t="shared" si="82"/>
        <v>0</v>
      </c>
      <c r="N257" s="8">
        <f t="shared" si="83"/>
        <v>0</v>
      </c>
      <c r="O257" s="10" t="str">
        <f t="shared" si="84"/>
        <v>Nee</v>
      </c>
      <c r="P257" s="4">
        <f t="shared" si="85"/>
        <v>0</v>
      </c>
      <c r="Q257" s="1">
        <v>1.3320670372765901E-2</v>
      </c>
      <c r="R257" s="8">
        <f t="shared" si="86"/>
        <v>0</v>
      </c>
      <c r="S257" s="1">
        <v>1.9336101564218274E-2</v>
      </c>
      <c r="T257" s="8">
        <f t="shared" si="87"/>
        <v>0</v>
      </c>
      <c r="U257" s="1">
        <v>6.720177243839201E-2</v>
      </c>
      <c r="V257" s="4">
        <f t="shared" si="88"/>
        <v>0</v>
      </c>
      <c r="W257" s="5">
        <f t="shared" si="89"/>
        <v>0</v>
      </c>
      <c r="X257" s="5">
        <f t="shared" si="90"/>
        <v>0</v>
      </c>
      <c r="Y257" s="1">
        <v>1.1645354750297236E-2</v>
      </c>
      <c r="Z257" s="5">
        <f t="shared" si="95"/>
        <v>0.5</v>
      </c>
      <c r="AA257" s="5">
        <f t="shared" si="91"/>
        <v>0</v>
      </c>
      <c r="AB257" s="5">
        <f t="shared" si="96"/>
        <v>0</v>
      </c>
      <c r="AC257" s="5">
        <f t="shared" si="97"/>
        <v>0</v>
      </c>
      <c r="AD257" s="1">
        <v>0.6407135592491966</v>
      </c>
      <c r="AE257" s="5">
        <f t="shared" si="92"/>
        <v>0</v>
      </c>
      <c r="AF257" s="1">
        <v>-8.4258139858854317E-2</v>
      </c>
      <c r="AG257" s="6">
        <f t="shared" si="93"/>
        <v>1</v>
      </c>
      <c r="AH257" s="29">
        <v>2818.6720086982868</v>
      </c>
      <c r="AL257" s="5">
        <v>1</v>
      </c>
      <c r="AM257" t="s">
        <v>331</v>
      </c>
      <c r="AN257" s="1">
        <v>0.188</v>
      </c>
      <c r="AO257" s="5">
        <f t="shared" si="98"/>
        <v>0</v>
      </c>
      <c r="AP257" s="5">
        <f t="shared" si="99"/>
        <v>0</v>
      </c>
      <c r="AQ257" s="9">
        <f t="shared" si="94"/>
        <v>7</v>
      </c>
      <c r="AT257" s="1"/>
    </row>
    <row r="258" spans="1:46" x14ac:dyDescent="0.35">
      <c r="A258" t="s">
        <v>243</v>
      </c>
      <c r="B258" s="1">
        <v>-2.0946173727385099E-2</v>
      </c>
      <c r="C258" s="5">
        <f t="shared" ref="C258:C321" si="100">IF(B258&gt;8.5%,0.5,0)</f>
        <v>0</v>
      </c>
      <c r="D258" s="1">
        <v>0.19551635015170243</v>
      </c>
      <c r="E258" s="5">
        <f t="shared" ref="E258:E321" si="101">IF(D258&gt;100%,0.5,0)</f>
        <v>0</v>
      </c>
      <c r="F258" s="5">
        <f t="shared" ref="F258:F321" si="102">IF(D258&gt;130%,0.5,0)</f>
        <v>0</v>
      </c>
      <c r="G258" s="1">
        <v>0.18195123047533429</v>
      </c>
      <c r="H258" s="5">
        <f t="shared" ref="H258:H321" si="103">IF(G258&gt;90%,0.5,0)</f>
        <v>0</v>
      </c>
      <c r="I258" s="5">
        <f t="shared" ref="I258:I321" si="104">IF(G258&gt;120%,0.5,0)</f>
        <v>0</v>
      </c>
      <c r="J258" s="1">
        <v>0.49982955588381828</v>
      </c>
      <c r="K258" s="5">
        <f t="shared" ref="K258:K321" si="105">IF(J258&lt;20%,0.5,0)</f>
        <v>0</v>
      </c>
      <c r="L258" s="5">
        <f t="shared" ref="L258:L321" si="106">IF(J258&lt;0%,0.5,0)</f>
        <v>0</v>
      </c>
      <c r="M258" s="8">
        <f t="shared" ref="M258:M321" si="107">IF(SUM(F258,I258,L258)&gt;0,1,0)</f>
        <v>0</v>
      </c>
      <c r="N258" s="8">
        <f t="shared" ref="N258:N321" si="108">IF(SUM(V258,AC258)&gt;0,1,0)</f>
        <v>0</v>
      </c>
      <c r="O258" s="10" t="str">
        <f t="shared" ref="O258:O321" si="109">IF(SUM(M258,N258)&gt;1,"Ja","Nee")</f>
        <v>Nee</v>
      </c>
      <c r="P258" s="4">
        <f t="shared" ref="P258:P321" si="110">IF(O258="ja",1,0)</f>
        <v>0</v>
      </c>
      <c r="Q258" s="1">
        <v>0.22880978629579377</v>
      </c>
      <c r="R258" s="8">
        <f t="shared" ref="R258:R321" si="111">IF(Q258&lt;0%,1,0)</f>
        <v>0</v>
      </c>
      <c r="S258" s="1">
        <v>1.8786833775124172E-2</v>
      </c>
      <c r="T258" s="8">
        <f t="shared" ref="T258:T321" si="112">IF(S258&lt;0%,1,0)</f>
        <v>0</v>
      </c>
      <c r="U258" s="1">
        <v>6.3119451623777953E-2</v>
      </c>
      <c r="V258" s="4">
        <f t="shared" ref="V258:V321" si="113">IF(U258&lt;0%,1,0)</f>
        <v>0</v>
      </c>
      <c r="W258" s="5">
        <f t="shared" ref="W258:W321" si="114">IF(SUM(R258,T258,V258)&gt;1,0.5,0)</f>
        <v>0</v>
      </c>
      <c r="X258" s="5">
        <f t="shared" ref="X258:X321" si="115">IF(SUM(R258,T258,V258)&gt;2,0.5,0)</f>
        <v>0</v>
      </c>
      <c r="Y258" s="1">
        <v>4.3004832003595908E-2</v>
      </c>
      <c r="Z258" s="5">
        <f t="shared" si="95"/>
        <v>0</v>
      </c>
      <c r="AA258" s="5">
        <f t="shared" ref="AA258:AA321" si="116">IF(Y258&lt;0%,0.5,0)</f>
        <v>0</v>
      </c>
      <c r="AB258" s="5">
        <f t="shared" si="96"/>
        <v>0</v>
      </c>
      <c r="AC258" s="5">
        <f t="shared" si="97"/>
        <v>0</v>
      </c>
      <c r="AD258" s="1">
        <v>0.77134509495448922</v>
      </c>
      <c r="AE258" s="5">
        <f t="shared" ref="AE258:AE321" si="117">IF(AD258&gt;72.5%,0.5,0)</f>
        <v>0.5</v>
      </c>
      <c r="AF258" s="1">
        <v>2.2125859647151365E-2</v>
      </c>
      <c r="AG258" s="6">
        <f t="shared" ref="AG258:AG321" si="118">IF(AF258&lt;0%,1,0)</f>
        <v>0</v>
      </c>
      <c r="AH258" s="29">
        <v>2068.6938426886313</v>
      </c>
      <c r="AL258" s="5">
        <v>0</v>
      </c>
      <c r="AM258" t="s">
        <v>329</v>
      </c>
      <c r="AN258" s="1">
        <v>0.28799999999999998</v>
      </c>
      <c r="AO258" s="5">
        <f t="shared" si="98"/>
        <v>0.5</v>
      </c>
      <c r="AP258" s="5">
        <f t="shared" si="99"/>
        <v>0</v>
      </c>
      <c r="AQ258" s="9">
        <f t="shared" ref="AQ258:AQ321" si="119">SUM(10,-C258,-E258,-F258,-H258,-I258,-K258,-L258,-V258,-W258,-X258,-Z258,-AA258,-AB258,-AC258,-AE258,-AG258,-AI258,-AJ258,-AK258,-AL258,-AO258,-AP258)</f>
        <v>9</v>
      </c>
      <c r="AT258" s="1"/>
    </row>
    <row r="259" spans="1:46" x14ac:dyDescent="0.35">
      <c r="A259" t="s">
        <v>244</v>
      </c>
      <c r="B259" s="1">
        <v>-1.965108494466979E-2</v>
      </c>
      <c r="C259" s="5">
        <f t="shared" si="100"/>
        <v>0</v>
      </c>
      <c r="D259" s="1">
        <v>0.36746347418579922</v>
      </c>
      <c r="E259" s="5">
        <f t="shared" si="101"/>
        <v>0</v>
      </c>
      <c r="F259" s="5">
        <f t="shared" si="102"/>
        <v>0</v>
      </c>
      <c r="G259" s="1">
        <v>0.36931949749931081</v>
      </c>
      <c r="H259" s="5">
        <f t="shared" si="103"/>
        <v>0</v>
      </c>
      <c r="I259" s="5">
        <f t="shared" si="104"/>
        <v>0</v>
      </c>
      <c r="J259" s="1">
        <v>0.36485890174121255</v>
      </c>
      <c r="K259" s="5">
        <f t="shared" si="105"/>
        <v>0</v>
      </c>
      <c r="L259" s="5">
        <f t="shared" si="106"/>
        <v>0</v>
      </c>
      <c r="M259" s="8">
        <f t="shared" si="107"/>
        <v>0</v>
      </c>
      <c r="N259" s="8">
        <f t="shared" si="108"/>
        <v>0</v>
      </c>
      <c r="O259" s="10" t="str">
        <f t="shared" si="109"/>
        <v>Nee</v>
      </c>
      <c r="P259" s="4">
        <f t="shared" si="110"/>
        <v>0</v>
      </c>
      <c r="Q259" s="1">
        <v>5.1632931826648451E-2</v>
      </c>
      <c r="R259" s="8">
        <f t="shared" si="111"/>
        <v>0</v>
      </c>
      <c r="S259" s="1">
        <v>5.6580508026728357E-2</v>
      </c>
      <c r="T259" s="8">
        <f t="shared" si="112"/>
        <v>0</v>
      </c>
      <c r="U259" s="1">
        <v>0.15004134997834048</v>
      </c>
      <c r="V259" s="4">
        <f t="shared" si="113"/>
        <v>0</v>
      </c>
      <c r="W259" s="5">
        <f t="shared" si="114"/>
        <v>0</v>
      </c>
      <c r="X259" s="5">
        <f t="shared" si="115"/>
        <v>0</v>
      </c>
      <c r="Y259" s="1">
        <v>1.5680994762336076E-2</v>
      </c>
      <c r="Z259" s="5">
        <f t="shared" ref="Z259:Z322" si="120">IF(Y259&lt;2%,0.5,0)</f>
        <v>0.5</v>
      </c>
      <c r="AA259" s="5">
        <f t="shared" si="116"/>
        <v>0</v>
      </c>
      <c r="AB259" s="5">
        <f t="shared" ref="AB259:AB322" si="121">IF(Y259&gt;5%,0.5,0)</f>
        <v>0</v>
      </c>
      <c r="AC259" s="5">
        <f t="shared" ref="AC259:AC322" si="122">IF(Y259&gt;7%,0.5,0)</f>
        <v>0</v>
      </c>
      <c r="AD259" s="1">
        <v>0.57003898712243528</v>
      </c>
      <c r="AE259" s="5">
        <f t="shared" si="117"/>
        <v>0</v>
      </c>
      <c r="AF259" s="1">
        <v>1.6790340841964322E-2</v>
      </c>
      <c r="AG259" s="6">
        <f t="shared" si="118"/>
        <v>0</v>
      </c>
      <c r="AH259" s="29">
        <v>1727.9381022188879</v>
      </c>
      <c r="AL259" s="5">
        <v>0</v>
      </c>
      <c r="AM259" t="s">
        <v>329</v>
      </c>
      <c r="AN259" s="1">
        <v>4.4999999999999998E-2</v>
      </c>
      <c r="AO259" s="5">
        <f t="shared" ref="AO259:AO322" si="123">IF(AN259&gt;25%,0.5,0)</f>
        <v>0</v>
      </c>
      <c r="AP259" s="5">
        <f t="shared" ref="AP259:AP322" si="124">IF(AN259&gt;30%,0.5,0)</f>
        <v>0</v>
      </c>
      <c r="AQ259" s="9">
        <f t="shared" si="119"/>
        <v>9.5</v>
      </c>
      <c r="AT259" s="1"/>
    </row>
    <row r="260" spans="1:46" x14ac:dyDescent="0.35">
      <c r="A260" t="s">
        <v>245</v>
      </c>
      <c r="B260" s="1">
        <v>6.4000000000000001E-2</v>
      </c>
      <c r="C260" s="5">
        <f t="shared" si="100"/>
        <v>0</v>
      </c>
      <c r="D260" s="1">
        <v>0.47499999999999998</v>
      </c>
      <c r="E260" s="5">
        <f t="shared" si="101"/>
        <v>0</v>
      </c>
      <c r="F260" s="5">
        <f t="shared" si="102"/>
        <v>0</v>
      </c>
      <c r="G260" s="1">
        <v>0.48599999999999999</v>
      </c>
      <c r="H260" s="5">
        <f t="shared" si="103"/>
        <v>0</v>
      </c>
      <c r="I260" s="5">
        <f t="shared" si="104"/>
        <v>0</v>
      </c>
      <c r="J260" s="1">
        <v>0.36099999999999999</v>
      </c>
      <c r="K260" s="5">
        <f t="shared" si="105"/>
        <v>0</v>
      </c>
      <c r="L260" s="5">
        <f t="shared" si="106"/>
        <v>0</v>
      </c>
      <c r="M260" s="8">
        <f t="shared" si="107"/>
        <v>0</v>
      </c>
      <c r="N260" s="8">
        <f t="shared" si="108"/>
        <v>0</v>
      </c>
      <c r="O260" s="10" t="str">
        <f t="shared" si="109"/>
        <v>Nee</v>
      </c>
      <c r="P260" s="4">
        <f t="shared" si="110"/>
        <v>0</v>
      </c>
      <c r="Q260" s="1">
        <v>-1.3629950619772246E-2</v>
      </c>
      <c r="R260" s="8">
        <f t="shared" si="111"/>
        <v>1</v>
      </c>
      <c r="S260" s="1">
        <v>4.4036750794013646E-2</v>
      </c>
      <c r="T260" s="8">
        <f t="shared" si="112"/>
        <v>0</v>
      </c>
      <c r="U260" s="1">
        <v>5.8999999999999997E-2</v>
      </c>
      <c r="V260" s="4">
        <f t="shared" si="113"/>
        <v>0</v>
      </c>
      <c r="W260" s="5">
        <f t="shared" si="114"/>
        <v>0</v>
      </c>
      <c r="X260" s="5">
        <f t="shared" si="115"/>
        <v>0</v>
      </c>
      <c r="Y260" s="1">
        <v>1.9E-2</v>
      </c>
      <c r="Z260" s="5">
        <f t="shared" si="120"/>
        <v>0.5</v>
      </c>
      <c r="AA260" s="5">
        <f t="shared" si="116"/>
        <v>0</v>
      </c>
      <c r="AB260" s="5">
        <f t="shared" si="121"/>
        <v>0</v>
      </c>
      <c r="AC260" s="5">
        <f t="shared" si="122"/>
        <v>0</v>
      </c>
      <c r="AD260" s="1">
        <v>0.68100000000000005</v>
      </c>
      <c r="AE260" s="5">
        <f t="shared" si="117"/>
        <v>0</v>
      </c>
      <c r="AF260" s="1">
        <v>-7.0000000000000001E-3</v>
      </c>
      <c r="AG260" s="6">
        <f t="shared" si="118"/>
        <v>1</v>
      </c>
      <c r="AH260" s="29">
        <v>2131</v>
      </c>
      <c r="AJ260" s="5">
        <v>0</v>
      </c>
      <c r="AL260" s="5">
        <v>0</v>
      </c>
      <c r="AM260" t="s">
        <v>331</v>
      </c>
      <c r="AN260" s="1">
        <v>0.23849999999999996</v>
      </c>
      <c r="AO260" s="5">
        <f t="shared" si="123"/>
        <v>0</v>
      </c>
      <c r="AP260" s="5">
        <f t="shared" si="124"/>
        <v>0</v>
      </c>
      <c r="AQ260" s="9">
        <f t="shared" si="119"/>
        <v>8.5</v>
      </c>
      <c r="AT260" s="1"/>
    </row>
    <row r="261" spans="1:46" x14ac:dyDescent="0.35">
      <c r="A261" t="s">
        <v>246</v>
      </c>
      <c r="B261" s="1">
        <v>-2.6537090464724472E-3</v>
      </c>
      <c r="C261" s="5">
        <f t="shared" si="100"/>
        <v>0</v>
      </c>
      <c r="D261" s="1">
        <v>0.15137710868637788</v>
      </c>
      <c r="E261" s="5">
        <f t="shared" si="101"/>
        <v>0</v>
      </c>
      <c r="F261" s="5">
        <f t="shared" si="102"/>
        <v>0</v>
      </c>
      <c r="G261" s="1">
        <v>0.13701671041309649</v>
      </c>
      <c r="H261" s="5">
        <f t="shared" si="103"/>
        <v>0</v>
      </c>
      <c r="I261" s="5">
        <f t="shared" si="104"/>
        <v>0</v>
      </c>
      <c r="J261" s="1">
        <v>0.44988800593497213</v>
      </c>
      <c r="K261" s="5">
        <f t="shared" si="105"/>
        <v>0</v>
      </c>
      <c r="L261" s="5">
        <f t="shared" si="106"/>
        <v>0</v>
      </c>
      <c r="M261" s="8">
        <f t="shared" si="107"/>
        <v>0</v>
      </c>
      <c r="N261" s="8">
        <f t="shared" si="108"/>
        <v>0</v>
      </c>
      <c r="O261" s="10" t="str">
        <f t="shared" si="109"/>
        <v>Nee</v>
      </c>
      <c r="P261" s="4">
        <f t="shared" si="110"/>
        <v>0</v>
      </c>
      <c r="Q261" s="1">
        <v>-4.4376386762086314E-3</v>
      </c>
      <c r="R261" s="8">
        <f t="shared" si="111"/>
        <v>1</v>
      </c>
      <c r="S261" s="1">
        <v>2.4610461657206258E-2</v>
      </c>
      <c r="T261" s="8">
        <f t="shared" si="112"/>
        <v>0</v>
      </c>
      <c r="U261" s="1">
        <v>6.685611401548841E-2</v>
      </c>
      <c r="V261" s="4">
        <f t="shared" si="113"/>
        <v>0</v>
      </c>
      <c r="W261" s="5">
        <f t="shared" si="114"/>
        <v>0</v>
      </c>
      <c r="X261" s="5">
        <f t="shared" si="115"/>
        <v>0</v>
      </c>
      <c r="Y261" s="1">
        <v>2.1231480075489705E-2</v>
      </c>
      <c r="Z261" s="5">
        <f t="shared" si="120"/>
        <v>0</v>
      </c>
      <c r="AA261" s="5">
        <f t="shared" si="116"/>
        <v>0</v>
      </c>
      <c r="AB261" s="5">
        <f t="shared" si="121"/>
        <v>0</v>
      </c>
      <c r="AC261" s="5">
        <f t="shared" si="122"/>
        <v>0</v>
      </c>
      <c r="AD261" s="1">
        <v>0.70359443805722466</v>
      </c>
      <c r="AE261" s="5">
        <f t="shared" si="117"/>
        <v>0</v>
      </c>
      <c r="AF261" s="1">
        <v>3.5422228970982739E-2</v>
      </c>
      <c r="AG261" s="6">
        <f t="shared" si="118"/>
        <v>0</v>
      </c>
      <c r="AH261" s="29">
        <v>1780.201242983705</v>
      </c>
      <c r="AL261" s="5">
        <v>0</v>
      </c>
      <c r="AM261" t="s">
        <v>329</v>
      </c>
      <c r="AN261" s="1">
        <v>0.26200000000000001</v>
      </c>
      <c r="AO261" s="5">
        <f t="shared" si="123"/>
        <v>0.5</v>
      </c>
      <c r="AP261" s="5">
        <f t="shared" si="124"/>
        <v>0</v>
      </c>
      <c r="AQ261" s="9">
        <f t="shared" si="119"/>
        <v>9.5</v>
      </c>
      <c r="AT261" s="1"/>
    </row>
    <row r="262" spans="1:46" x14ac:dyDescent="0.35">
      <c r="A262" t="s">
        <v>247</v>
      </c>
      <c r="B262" s="1">
        <v>-1.7055823711006123E-4</v>
      </c>
      <c r="C262" s="5">
        <f t="shared" si="100"/>
        <v>0</v>
      </c>
      <c r="D262" s="1">
        <v>-0.37814466749671677</v>
      </c>
      <c r="E262" s="5">
        <f t="shared" si="101"/>
        <v>0</v>
      </c>
      <c r="F262" s="5">
        <f t="shared" si="102"/>
        <v>0</v>
      </c>
      <c r="G262" s="1">
        <v>-0.31508314714059116</v>
      </c>
      <c r="H262" s="5">
        <f t="shared" si="103"/>
        <v>0</v>
      </c>
      <c r="I262" s="5">
        <f t="shared" si="104"/>
        <v>0</v>
      </c>
      <c r="J262" s="1">
        <v>0.76639860478635791</v>
      </c>
      <c r="K262" s="5">
        <f t="shared" si="105"/>
        <v>0</v>
      </c>
      <c r="L262" s="5">
        <f t="shared" si="106"/>
        <v>0</v>
      </c>
      <c r="M262" s="8">
        <f t="shared" si="107"/>
        <v>0</v>
      </c>
      <c r="N262" s="8">
        <f t="shared" si="108"/>
        <v>0</v>
      </c>
      <c r="O262" s="10" t="str">
        <f t="shared" si="109"/>
        <v>Nee</v>
      </c>
      <c r="P262" s="4">
        <f t="shared" si="110"/>
        <v>0</v>
      </c>
      <c r="Q262" s="1">
        <v>-1.4630826811840763E-2</v>
      </c>
      <c r="R262" s="8">
        <f t="shared" si="111"/>
        <v>1</v>
      </c>
      <c r="S262" s="1">
        <v>-3.3690015338543572E-2</v>
      </c>
      <c r="T262" s="8">
        <f t="shared" si="112"/>
        <v>1</v>
      </c>
      <c r="U262" s="1">
        <v>4.0302911429107469E-2</v>
      </c>
      <c r="V262" s="4">
        <f t="shared" si="113"/>
        <v>0</v>
      </c>
      <c r="W262" s="5">
        <f t="shared" si="114"/>
        <v>0.5</v>
      </c>
      <c r="X262" s="5">
        <f t="shared" si="115"/>
        <v>0</v>
      </c>
      <c r="Y262" s="1">
        <v>3.6158346267332983E-2</v>
      </c>
      <c r="Z262" s="5">
        <f t="shared" si="120"/>
        <v>0</v>
      </c>
      <c r="AA262" s="5">
        <f t="shared" si="116"/>
        <v>0</v>
      </c>
      <c r="AB262" s="5">
        <f t="shared" si="121"/>
        <v>0</v>
      </c>
      <c r="AC262" s="5">
        <f t="shared" si="122"/>
        <v>0</v>
      </c>
      <c r="AD262" s="1">
        <v>0.65801367877061623</v>
      </c>
      <c r="AE262" s="5">
        <f t="shared" si="117"/>
        <v>0</v>
      </c>
      <c r="AF262" s="1">
        <v>2.2275583735566509E-2</v>
      </c>
      <c r="AG262" s="6">
        <f t="shared" si="118"/>
        <v>0</v>
      </c>
      <c r="AH262" s="29">
        <v>1828.9935436929118</v>
      </c>
      <c r="AL262" s="5">
        <v>0</v>
      </c>
      <c r="AM262" t="s">
        <v>330</v>
      </c>
      <c r="AN262" s="1">
        <v>0.31899999999999995</v>
      </c>
      <c r="AO262" s="5">
        <f t="shared" si="123"/>
        <v>0.5</v>
      </c>
      <c r="AP262" s="5">
        <f t="shared" si="124"/>
        <v>0.5</v>
      </c>
      <c r="AQ262" s="9">
        <f t="shared" si="119"/>
        <v>8.5</v>
      </c>
      <c r="AT262" s="1"/>
    </row>
    <row r="263" spans="1:46" x14ac:dyDescent="0.35">
      <c r="A263" t="s">
        <v>248</v>
      </c>
      <c r="B263" s="1">
        <v>1.9904230200586976E-2</v>
      </c>
      <c r="C263" s="5">
        <f t="shared" si="100"/>
        <v>0</v>
      </c>
      <c r="D263" s="1">
        <v>0.24050577046141625</v>
      </c>
      <c r="E263" s="5">
        <f t="shared" si="101"/>
        <v>0</v>
      </c>
      <c r="F263" s="5">
        <f t="shared" si="102"/>
        <v>0</v>
      </c>
      <c r="G263" s="1">
        <v>0.37224485292495091</v>
      </c>
      <c r="H263" s="5">
        <f t="shared" si="103"/>
        <v>0</v>
      </c>
      <c r="I263" s="5">
        <f t="shared" si="104"/>
        <v>0</v>
      </c>
      <c r="J263" s="1">
        <v>0.58495422002464481</v>
      </c>
      <c r="K263" s="5">
        <f t="shared" si="105"/>
        <v>0</v>
      </c>
      <c r="L263" s="5">
        <f t="shared" si="106"/>
        <v>0</v>
      </c>
      <c r="M263" s="8">
        <f t="shared" si="107"/>
        <v>0</v>
      </c>
      <c r="N263" s="8">
        <f t="shared" si="108"/>
        <v>1</v>
      </c>
      <c r="O263" s="10" t="str">
        <f t="shared" si="109"/>
        <v>Nee</v>
      </c>
      <c r="P263" s="4">
        <f t="shared" si="110"/>
        <v>0</v>
      </c>
      <c r="Q263" s="1">
        <v>-7.4981859227606223E-3</v>
      </c>
      <c r="R263" s="8">
        <f t="shared" si="111"/>
        <v>1</v>
      </c>
      <c r="S263" s="1">
        <v>2.6144871401242296E-2</v>
      </c>
      <c r="T263" s="8">
        <f t="shared" si="112"/>
        <v>0</v>
      </c>
      <c r="U263" s="1">
        <v>-4.8877904539135424E-2</v>
      </c>
      <c r="V263" s="4">
        <f t="shared" si="113"/>
        <v>1</v>
      </c>
      <c r="W263" s="5">
        <f t="shared" si="114"/>
        <v>0.5</v>
      </c>
      <c r="X263" s="5">
        <f t="shared" si="115"/>
        <v>0</v>
      </c>
      <c r="Y263" s="1">
        <v>0.12314363263234547</v>
      </c>
      <c r="Z263" s="5">
        <f t="shared" si="120"/>
        <v>0</v>
      </c>
      <c r="AA263" s="5">
        <f t="shared" si="116"/>
        <v>0</v>
      </c>
      <c r="AB263" s="5">
        <f t="shared" si="121"/>
        <v>0.5</v>
      </c>
      <c r="AC263" s="5">
        <f t="shared" si="122"/>
        <v>0.5</v>
      </c>
      <c r="AD263" s="1">
        <v>0.71154312950989695</v>
      </c>
      <c r="AE263" s="5">
        <f t="shared" si="117"/>
        <v>0</v>
      </c>
      <c r="AF263" s="1">
        <v>3.0033262903546132E-2</v>
      </c>
      <c r="AG263" s="6">
        <f t="shared" si="118"/>
        <v>0</v>
      </c>
      <c r="AH263" s="29">
        <v>1426.5173617583162</v>
      </c>
      <c r="AJ263" s="5">
        <v>1</v>
      </c>
      <c r="AL263" s="5">
        <v>0</v>
      </c>
      <c r="AM263" t="s">
        <v>330</v>
      </c>
      <c r="AN263" s="1">
        <v>0.22450000000000001</v>
      </c>
      <c r="AO263" s="5">
        <f t="shared" si="123"/>
        <v>0</v>
      </c>
      <c r="AP263" s="5">
        <f t="shared" si="124"/>
        <v>0</v>
      </c>
      <c r="AQ263" s="9">
        <f t="shared" si="119"/>
        <v>6.5</v>
      </c>
      <c r="AT263" s="1"/>
    </row>
    <row r="264" spans="1:46" x14ac:dyDescent="0.35">
      <c r="A264" t="s">
        <v>249</v>
      </c>
      <c r="B264" s="1">
        <v>3.5104950821473704E-2</v>
      </c>
      <c r="C264" s="5">
        <f t="shared" si="100"/>
        <v>0</v>
      </c>
      <c r="D264" s="1">
        <v>0.24966344304632124</v>
      </c>
      <c r="E264" s="5">
        <f t="shared" si="101"/>
        <v>0</v>
      </c>
      <c r="F264" s="5">
        <f t="shared" si="102"/>
        <v>0</v>
      </c>
      <c r="G264" s="1">
        <v>0.25214558492224853</v>
      </c>
      <c r="H264" s="5">
        <f t="shared" si="103"/>
        <v>0</v>
      </c>
      <c r="I264" s="5">
        <f t="shared" si="104"/>
        <v>0</v>
      </c>
      <c r="J264" s="1">
        <v>0.39275628124391354</v>
      </c>
      <c r="K264" s="5">
        <f t="shared" si="105"/>
        <v>0</v>
      </c>
      <c r="L264" s="5">
        <f t="shared" si="106"/>
        <v>0</v>
      </c>
      <c r="M264" s="8">
        <f t="shared" si="107"/>
        <v>0</v>
      </c>
      <c r="N264" s="8">
        <f t="shared" si="108"/>
        <v>0</v>
      </c>
      <c r="O264" s="10" t="str">
        <f t="shared" si="109"/>
        <v>Nee</v>
      </c>
      <c r="P264" s="4">
        <f t="shared" si="110"/>
        <v>0</v>
      </c>
      <c r="Q264" s="1">
        <v>-7.3500264270613107E-3</v>
      </c>
      <c r="R264" s="8">
        <f t="shared" si="111"/>
        <v>1</v>
      </c>
      <c r="S264" s="1">
        <v>1.3504216067457079E-2</v>
      </c>
      <c r="T264" s="8">
        <f t="shared" si="112"/>
        <v>0</v>
      </c>
      <c r="U264" s="1">
        <v>4.6966866311335786E-2</v>
      </c>
      <c r="V264" s="4">
        <f t="shared" si="113"/>
        <v>0</v>
      </c>
      <c r="W264" s="5">
        <f t="shared" si="114"/>
        <v>0</v>
      </c>
      <c r="X264" s="5">
        <f t="shared" si="115"/>
        <v>0</v>
      </c>
      <c r="Y264" s="1">
        <v>2.7319495576680038E-3</v>
      </c>
      <c r="Z264" s="5">
        <f t="shared" si="120"/>
        <v>0.5</v>
      </c>
      <c r="AA264" s="5">
        <f t="shared" si="116"/>
        <v>0</v>
      </c>
      <c r="AB264" s="5">
        <f t="shared" si="121"/>
        <v>0</v>
      </c>
      <c r="AC264" s="5">
        <f t="shared" si="122"/>
        <v>0</v>
      </c>
      <c r="AD264" s="1">
        <v>0.82025798120775861</v>
      </c>
      <c r="AE264" s="5">
        <f t="shared" si="117"/>
        <v>0.5</v>
      </c>
      <c r="AF264" s="1">
        <v>-1.5208273806253092E-2</v>
      </c>
      <c r="AG264" s="6">
        <f t="shared" si="118"/>
        <v>1</v>
      </c>
      <c r="AH264" s="29">
        <v>2583.310778898348</v>
      </c>
      <c r="AL264" s="5">
        <v>0</v>
      </c>
      <c r="AM264" t="s">
        <v>331</v>
      </c>
      <c r="AN264" s="1">
        <v>0.36249999999999999</v>
      </c>
      <c r="AO264" s="5">
        <f t="shared" si="123"/>
        <v>0.5</v>
      </c>
      <c r="AP264" s="5">
        <f t="shared" si="124"/>
        <v>0.5</v>
      </c>
      <c r="AQ264" s="9">
        <f t="shared" si="119"/>
        <v>7</v>
      </c>
      <c r="AT264" s="1"/>
    </row>
    <row r="265" spans="1:46" x14ac:dyDescent="0.35">
      <c r="A265" t="s">
        <v>250</v>
      </c>
      <c r="B265" s="1">
        <v>-2.4015369836695484E-4</v>
      </c>
      <c r="C265" s="5">
        <f t="shared" si="100"/>
        <v>0</v>
      </c>
      <c r="D265" s="1">
        <v>-0.45562698588635187</v>
      </c>
      <c r="E265" s="5">
        <f t="shared" si="101"/>
        <v>0</v>
      </c>
      <c r="F265" s="5">
        <f t="shared" si="102"/>
        <v>0</v>
      </c>
      <c r="G265" s="1">
        <v>-0.45337249685952852</v>
      </c>
      <c r="H265" s="5">
        <f t="shared" si="103"/>
        <v>0</v>
      </c>
      <c r="I265" s="5">
        <f t="shared" si="104"/>
        <v>0</v>
      </c>
      <c r="J265" s="1">
        <v>0.80331051394707265</v>
      </c>
      <c r="K265" s="5">
        <f t="shared" si="105"/>
        <v>0</v>
      </c>
      <c r="L265" s="5">
        <f t="shared" si="106"/>
        <v>0</v>
      </c>
      <c r="M265" s="8">
        <f t="shared" si="107"/>
        <v>0</v>
      </c>
      <c r="N265" s="8">
        <f t="shared" si="108"/>
        <v>0</v>
      </c>
      <c r="O265" s="10" t="str">
        <f t="shared" si="109"/>
        <v>Nee</v>
      </c>
      <c r="P265" s="4">
        <f t="shared" si="110"/>
        <v>0</v>
      </c>
      <c r="Q265" s="1">
        <v>-2.3989196917944235E-2</v>
      </c>
      <c r="R265" s="8">
        <f t="shared" si="111"/>
        <v>1</v>
      </c>
      <c r="S265" s="1">
        <v>-8.0077651055569035E-3</v>
      </c>
      <c r="T265" s="8">
        <f t="shared" si="112"/>
        <v>1</v>
      </c>
      <c r="U265" s="1">
        <v>0.11765683883839503</v>
      </c>
      <c r="V265" s="4">
        <f t="shared" si="113"/>
        <v>0</v>
      </c>
      <c r="W265" s="5">
        <f t="shared" si="114"/>
        <v>0.5</v>
      </c>
      <c r="X265" s="5">
        <f t="shared" si="115"/>
        <v>0</v>
      </c>
      <c r="Y265" s="1">
        <v>1.2003066577994532E-2</v>
      </c>
      <c r="Z265" s="5">
        <f t="shared" si="120"/>
        <v>0.5</v>
      </c>
      <c r="AA265" s="5">
        <f t="shared" si="116"/>
        <v>0</v>
      </c>
      <c r="AB265" s="5">
        <f t="shared" si="121"/>
        <v>0</v>
      </c>
      <c r="AC265" s="5">
        <f t="shared" si="122"/>
        <v>0</v>
      </c>
      <c r="AD265" s="1">
        <v>0.62837138845784379</v>
      </c>
      <c r="AE265" s="5">
        <f t="shared" si="117"/>
        <v>0</v>
      </c>
      <c r="AF265" s="1">
        <v>5.1028458213256481E-3</v>
      </c>
      <c r="AG265" s="6">
        <f t="shared" si="118"/>
        <v>0</v>
      </c>
      <c r="AH265" s="29">
        <v>1820.386639485863</v>
      </c>
      <c r="AL265" s="5">
        <v>0</v>
      </c>
      <c r="AM265" t="s">
        <v>330</v>
      </c>
      <c r="AN265" s="1">
        <v>0.24299999999999999</v>
      </c>
      <c r="AO265" s="5">
        <f t="shared" si="123"/>
        <v>0</v>
      </c>
      <c r="AP265" s="5">
        <f t="shared" si="124"/>
        <v>0</v>
      </c>
      <c r="AQ265" s="9">
        <f t="shared" si="119"/>
        <v>9</v>
      </c>
      <c r="AT265" s="1"/>
    </row>
    <row r="266" spans="1:46" x14ac:dyDescent="0.35">
      <c r="A266" t="s">
        <v>251</v>
      </c>
      <c r="B266" s="1">
        <v>-0.12558958652373661</v>
      </c>
      <c r="C266" s="5">
        <f t="shared" si="100"/>
        <v>0</v>
      </c>
      <c r="D266" s="1">
        <v>0.2557580398162328</v>
      </c>
      <c r="E266" s="5">
        <f t="shared" si="101"/>
        <v>0</v>
      </c>
      <c r="F266" s="5">
        <f t="shared" si="102"/>
        <v>0</v>
      </c>
      <c r="G266" s="1">
        <v>0.28350627871362943</v>
      </c>
      <c r="H266" s="5">
        <f t="shared" si="103"/>
        <v>0</v>
      </c>
      <c r="I266" s="5">
        <f t="shared" si="104"/>
        <v>0</v>
      </c>
      <c r="J266" s="1">
        <v>0.25421490260933483</v>
      </c>
      <c r="K266" s="5">
        <f t="shared" si="105"/>
        <v>0</v>
      </c>
      <c r="L266" s="5">
        <f t="shared" si="106"/>
        <v>0</v>
      </c>
      <c r="M266" s="8">
        <f t="shared" si="107"/>
        <v>0</v>
      </c>
      <c r="N266" s="8">
        <f t="shared" si="108"/>
        <v>0</v>
      </c>
      <c r="O266" s="10" t="str">
        <f t="shared" si="109"/>
        <v>Nee</v>
      </c>
      <c r="P266" s="4">
        <f t="shared" si="110"/>
        <v>0</v>
      </c>
      <c r="Q266" s="1">
        <v>4.7671258997950133E-3</v>
      </c>
      <c r="R266" s="8">
        <f t="shared" si="111"/>
        <v>0</v>
      </c>
      <c r="S266" s="1">
        <v>1.9242792636332058E-2</v>
      </c>
      <c r="T266" s="8">
        <f t="shared" si="112"/>
        <v>0</v>
      </c>
      <c r="U266" s="1">
        <v>6.4180704441041347E-2</v>
      </c>
      <c r="V266" s="4">
        <f t="shared" si="113"/>
        <v>0</v>
      </c>
      <c r="W266" s="5">
        <f t="shared" si="114"/>
        <v>0</v>
      </c>
      <c r="X266" s="5">
        <f t="shared" si="115"/>
        <v>0</v>
      </c>
      <c r="Y266" s="1">
        <v>-4.3797856049004593E-3</v>
      </c>
      <c r="Z266" s="5">
        <f t="shared" si="120"/>
        <v>0.5</v>
      </c>
      <c r="AA266" s="5">
        <f t="shared" si="116"/>
        <v>0.5</v>
      </c>
      <c r="AB266" s="5">
        <f t="shared" si="121"/>
        <v>0</v>
      </c>
      <c r="AC266" s="5">
        <f t="shared" si="122"/>
        <v>0</v>
      </c>
      <c r="AD266" s="1">
        <v>0.75833078101071971</v>
      </c>
      <c r="AE266" s="5">
        <f t="shared" si="117"/>
        <v>0.5</v>
      </c>
      <c r="AF266" s="1">
        <v>2.413487748851455E-3</v>
      </c>
      <c r="AG266" s="6">
        <f t="shared" si="118"/>
        <v>0</v>
      </c>
      <c r="AH266" s="29">
        <v>1789.9185445152239</v>
      </c>
      <c r="AL266" s="5">
        <v>0</v>
      </c>
      <c r="AM266" t="s">
        <v>329</v>
      </c>
      <c r="AN266" s="1">
        <v>0.29449999999999998</v>
      </c>
      <c r="AO266" s="5">
        <f t="shared" si="123"/>
        <v>0.5</v>
      </c>
      <c r="AP266" s="5">
        <f t="shared" si="124"/>
        <v>0</v>
      </c>
      <c r="AQ266" s="9">
        <f t="shared" si="119"/>
        <v>8</v>
      </c>
      <c r="AT266" s="1"/>
    </row>
    <row r="267" spans="1:46" x14ac:dyDescent="0.35">
      <c r="A267" t="s">
        <v>252</v>
      </c>
      <c r="B267" s="1">
        <v>-8.0521202608719186E-2</v>
      </c>
      <c r="C267" s="5">
        <f t="shared" si="100"/>
        <v>0</v>
      </c>
      <c r="D267" s="1">
        <v>-0.14330365599545369</v>
      </c>
      <c r="E267" s="5">
        <f t="shared" si="101"/>
        <v>0</v>
      </c>
      <c r="F267" s="5">
        <f t="shared" si="102"/>
        <v>0</v>
      </c>
      <c r="G267" s="1">
        <v>-5.5766514220766922E-2</v>
      </c>
      <c r="H267" s="5">
        <f t="shared" si="103"/>
        <v>0</v>
      </c>
      <c r="I267" s="5">
        <f t="shared" si="104"/>
        <v>0</v>
      </c>
      <c r="J267" s="1">
        <v>0.47427259939290739</v>
      </c>
      <c r="K267" s="5">
        <f t="shared" si="105"/>
        <v>0</v>
      </c>
      <c r="L267" s="5">
        <f t="shared" si="106"/>
        <v>0</v>
      </c>
      <c r="M267" s="8">
        <f t="shared" si="107"/>
        <v>0</v>
      </c>
      <c r="N267" s="8">
        <f t="shared" si="108"/>
        <v>1</v>
      </c>
      <c r="O267" s="10" t="str">
        <f t="shared" si="109"/>
        <v>Nee</v>
      </c>
      <c r="P267" s="4">
        <f t="shared" si="110"/>
        <v>0</v>
      </c>
      <c r="Q267" s="1">
        <v>-3.5219372957046177E-2</v>
      </c>
      <c r="R267" s="8">
        <f t="shared" si="111"/>
        <v>1</v>
      </c>
      <c r="S267" s="1">
        <v>-3.7919000557201092E-2</v>
      </c>
      <c r="T267" s="8">
        <f t="shared" si="112"/>
        <v>1</v>
      </c>
      <c r="U267" s="1">
        <v>-2.7061402321868318E-4</v>
      </c>
      <c r="V267" s="4">
        <f t="shared" si="113"/>
        <v>1</v>
      </c>
      <c r="W267" s="5">
        <f t="shared" si="114"/>
        <v>0.5</v>
      </c>
      <c r="X267" s="5">
        <f t="shared" si="115"/>
        <v>0.5</v>
      </c>
      <c r="Y267" s="1">
        <v>6.9513977214299243E-3</v>
      </c>
      <c r="Z267" s="5">
        <f t="shared" si="120"/>
        <v>0.5</v>
      </c>
      <c r="AA267" s="5">
        <f t="shared" si="116"/>
        <v>0</v>
      </c>
      <c r="AB267" s="5">
        <f t="shared" si="121"/>
        <v>0</v>
      </c>
      <c r="AC267" s="5">
        <f t="shared" si="122"/>
        <v>0</v>
      </c>
      <c r="AD267" s="1">
        <v>0.72375720509836816</v>
      </c>
      <c r="AE267" s="5">
        <f t="shared" si="117"/>
        <v>0</v>
      </c>
      <c r="AF267" s="1">
        <v>1.0956001542499932E-2</v>
      </c>
      <c r="AG267" s="6">
        <f t="shared" si="118"/>
        <v>0</v>
      </c>
      <c r="AH267" s="29">
        <v>2042.5536233585954</v>
      </c>
      <c r="AL267" s="5">
        <v>0</v>
      </c>
      <c r="AM267" t="s">
        <v>329</v>
      </c>
      <c r="AN267" s="1">
        <v>0.33050000000000002</v>
      </c>
      <c r="AO267" s="5">
        <f t="shared" si="123"/>
        <v>0.5</v>
      </c>
      <c r="AP267" s="5">
        <f t="shared" si="124"/>
        <v>0.5</v>
      </c>
      <c r="AQ267" s="9">
        <f t="shared" si="119"/>
        <v>6.5</v>
      </c>
      <c r="AT267" s="1"/>
    </row>
    <row r="268" spans="1:46" x14ac:dyDescent="0.35">
      <c r="A268" t="s">
        <v>253</v>
      </c>
      <c r="B268" s="1">
        <v>1.0699023871410321E-3</v>
      </c>
      <c r="C268" s="5">
        <f t="shared" si="100"/>
        <v>0</v>
      </c>
      <c r="D268" s="1">
        <v>0.30244252421440843</v>
      </c>
      <c r="E268" s="5">
        <f t="shared" si="101"/>
        <v>0</v>
      </c>
      <c r="F268" s="5">
        <f t="shared" si="102"/>
        <v>0</v>
      </c>
      <c r="G268" s="1">
        <v>0.28858640720484857</v>
      </c>
      <c r="H268" s="5">
        <f t="shared" si="103"/>
        <v>0</v>
      </c>
      <c r="I268" s="5">
        <f t="shared" si="104"/>
        <v>0</v>
      </c>
      <c r="J268" s="1">
        <v>0.35405091718231702</v>
      </c>
      <c r="K268" s="5">
        <f t="shared" si="105"/>
        <v>0</v>
      </c>
      <c r="L268" s="5">
        <f t="shared" si="106"/>
        <v>0</v>
      </c>
      <c r="M268" s="8">
        <f t="shared" si="107"/>
        <v>0</v>
      </c>
      <c r="N268" s="8">
        <f t="shared" si="108"/>
        <v>0</v>
      </c>
      <c r="O268" s="10" t="str">
        <f t="shared" si="109"/>
        <v>Nee</v>
      </c>
      <c r="P268" s="4">
        <f t="shared" si="110"/>
        <v>0</v>
      </c>
      <c r="Q268" s="1">
        <v>-1.2034710639106475E-2</v>
      </c>
      <c r="R268" s="8">
        <f t="shared" si="111"/>
        <v>1</v>
      </c>
      <c r="S268" s="1">
        <v>1.5775189415356779E-2</v>
      </c>
      <c r="T268" s="8">
        <f t="shared" si="112"/>
        <v>0</v>
      </c>
      <c r="U268" s="1">
        <v>3.3022222501935268E-2</v>
      </c>
      <c r="V268" s="4">
        <f t="shared" si="113"/>
        <v>0</v>
      </c>
      <c r="W268" s="5">
        <f t="shared" si="114"/>
        <v>0</v>
      </c>
      <c r="X268" s="5">
        <f t="shared" si="115"/>
        <v>0</v>
      </c>
      <c r="Y268" s="1">
        <v>2.1890517518078204E-2</v>
      </c>
      <c r="Z268" s="5">
        <f t="shared" si="120"/>
        <v>0</v>
      </c>
      <c r="AA268" s="5">
        <f t="shared" si="116"/>
        <v>0</v>
      </c>
      <c r="AB268" s="5">
        <f t="shared" si="121"/>
        <v>0</v>
      </c>
      <c r="AC268" s="5">
        <f t="shared" si="122"/>
        <v>0</v>
      </c>
      <c r="AD268" s="1">
        <v>0.74075635805227413</v>
      </c>
      <c r="AE268" s="5">
        <f t="shared" si="117"/>
        <v>0.5</v>
      </c>
      <c r="AF268" s="1">
        <v>1.7773547292832283E-2</v>
      </c>
      <c r="AG268" s="6">
        <f t="shared" si="118"/>
        <v>0</v>
      </c>
      <c r="AH268" s="29">
        <v>2163.8556902149385</v>
      </c>
      <c r="AL268" s="5">
        <v>0</v>
      </c>
      <c r="AM268" t="s">
        <v>329</v>
      </c>
      <c r="AN268" s="1">
        <v>0.3075</v>
      </c>
      <c r="AO268" s="5">
        <f t="shared" si="123"/>
        <v>0.5</v>
      </c>
      <c r="AP268" s="5">
        <f t="shared" si="124"/>
        <v>0.5</v>
      </c>
      <c r="AQ268" s="9">
        <f t="shared" si="119"/>
        <v>8.5</v>
      </c>
      <c r="AT268" s="1"/>
    </row>
    <row r="269" spans="1:46" x14ac:dyDescent="0.35">
      <c r="A269" t="s">
        <v>403</v>
      </c>
      <c r="B269" s="1">
        <v>-4.5330739299610893E-2</v>
      </c>
      <c r="C269" s="5">
        <f t="shared" si="100"/>
        <v>0</v>
      </c>
      <c r="D269" s="1">
        <v>0.73905317769130996</v>
      </c>
      <c r="E269" s="5">
        <f t="shared" si="101"/>
        <v>0</v>
      </c>
      <c r="F269" s="5">
        <f t="shared" si="102"/>
        <v>0</v>
      </c>
      <c r="G269" s="1">
        <v>0.73312140077821009</v>
      </c>
      <c r="H269" s="5">
        <f t="shared" si="103"/>
        <v>0</v>
      </c>
      <c r="I269" s="5">
        <f t="shared" si="104"/>
        <v>0</v>
      </c>
      <c r="J269" s="1">
        <v>0.2864540515001181</v>
      </c>
      <c r="K269" s="5">
        <f t="shared" si="105"/>
        <v>0</v>
      </c>
      <c r="L269" s="5">
        <f t="shared" si="106"/>
        <v>0</v>
      </c>
      <c r="M269" s="8">
        <f t="shared" si="107"/>
        <v>0</v>
      </c>
      <c r="N269" s="8">
        <f t="shared" si="108"/>
        <v>0</v>
      </c>
      <c r="O269" s="10" t="str">
        <f t="shared" si="109"/>
        <v>Nee</v>
      </c>
      <c r="P269" s="4">
        <f t="shared" si="110"/>
        <v>0</v>
      </c>
      <c r="Q269" s="1">
        <v>-2.1020974943611617E-2</v>
      </c>
      <c r="R269" s="8">
        <f t="shared" si="111"/>
        <v>1</v>
      </c>
      <c r="S269" s="1">
        <v>6.952284746568424E-2</v>
      </c>
      <c r="T269" s="8">
        <f t="shared" si="112"/>
        <v>0</v>
      </c>
      <c r="U269" s="1">
        <v>4.6770428015564205E-2</v>
      </c>
      <c r="V269" s="4">
        <f t="shared" si="113"/>
        <v>0</v>
      </c>
      <c r="W269" s="5">
        <f t="shared" si="114"/>
        <v>0</v>
      </c>
      <c r="X269" s="5">
        <f t="shared" si="115"/>
        <v>0</v>
      </c>
      <c r="Y269" s="1">
        <v>3.188715953307393E-2</v>
      </c>
      <c r="Z269" s="5">
        <f t="shared" si="120"/>
        <v>0</v>
      </c>
      <c r="AA269" s="5">
        <f t="shared" si="116"/>
        <v>0</v>
      </c>
      <c r="AB269" s="5">
        <f t="shared" si="121"/>
        <v>0</v>
      </c>
      <c r="AC269" s="5">
        <f t="shared" si="122"/>
        <v>0</v>
      </c>
      <c r="AD269" s="1">
        <v>0.68850843060959788</v>
      </c>
      <c r="AE269" s="5">
        <f t="shared" si="117"/>
        <v>0</v>
      </c>
      <c r="AF269" s="1">
        <v>-8.1274805447470819E-3</v>
      </c>
      <c r="AG269" s="6">
        <f t="shared" si="118"/>
        <v>1</v>
      </c>
      <c r="AH269" s="29">
        <v>1773.723638443184</v>
      </c>
      <c r="AL269" s="5">
        <v>0</v>
      </c>
      <c r="AM269" t="s">
        <v>329</v>
      </c>
      <c r="AN269" s="1">
        <v>0.23650000000000002</v>
      </c>
      <c r="AO269" s="5">
        <f t="shared" si="123"/>
        <v>0</v>
      </c>
      <c r="AP269" s="5">
        <f t="shared" si="124"/>
        <v>0</v>
      </c>
      <c r="AQ269" s="9">
        <f t="shared" si="119"/>
        <v>9</v>
      </c>
      <c r="AT269" s="1"/>
    </row>
    <row r="270" spans="1:46" x14ac:dyDescent="0.35">
      <c r="A270" t="s">
        <v>254</v>
      </c>
      <c r="B270" s="1">
        <v>-8.7204665833482117E-2</v>
      </c>
      <c r="C270" s="5">
        <f t="shared" si="100"/>
        <v>0</v>
      </c>
      <c r="D270" s="1">
        <v>0.61161697315955488</v>
      </c>
      <c r="E270" s="5">
        <f t="shared" si="101"/>
        <v>0</v>
      </c>
      <c r="F270" s="5">
        <f t="shared" si="102"/>
        <v>0</v>
      </c>
      <c r="G270" s="1">
        <v>0.60788656787478423</v>
      </c>
      <c r="H270" s="5">
        <f t="shared" si="103"/>
        <v>0</v>
      </c>
      <c r="I270" s="5">
        <f t="shared" si="104"/>
        <v>0</v>
      </c>
      <c r="J270" s="1">
        <v>0.20843639280700582</v>
      </c>
      <c r="K270" s="5">
        <f t="shared" si="105"/>
        <v>0</v>
      </c>
      <c r="L270" s="5">
        <f t="shared" si="106"/>
        <v>0</v>
      </c>
      <c r="M270" s="8">
        <f t="shared" si="107"/>
        <v>0</v>
      </c>
      <c r="N270" s="8">
        <f t="shared" si="108"/>
        <v>0</v>
      </c>
      <c r="O270" s="10" t="str">
        <f t="shared" si="109"/>
        <v>Nee</v>
      </c>
      <c r="P270" s="4">
        <f t="shared" si="110"/>
        <v>0</v>
      </c>
      <c r="Q270" s="1">
        <v>2.1950737034535917E-2</v>
      </c>
      <c r="R270" s="8">
        <f t="shared" si="111"/>
        <v>0</v>
      </c>
      <c r="S270" s="1">
        <v>-4.6911618930078974E-2</v>
      </c>
      <c r="T270" s="8">
        <f t="shared" si="112"/>
        <v>1</v>
      </c>
      <c r="U270" s="1">
        <v>3.8147949770874247E-3</v>
      </c>
      <c r="V270" s="4">
        <f t="shared" si="113"/>
        <v>0</v>
      </c>
      <c r="W270" s="5">
        <f t="shared" si="114"/>
        <v>0</v>
      </c>
      <c r="X270" s="5">
        <f t="shared" si="115"/>
        <v>0</v>
      </c>
      <c r="Y270" s="1">
        <v>2.4424209962506695E-2</v>
      </c>
      <c r="Z270" s="5">
        <f t="shared" si="120"/>
        <v>0</v>
      </c>
      <c r="AA270" s="5">
        <f t="shared" si="116"/>
        <v>0</v>
      </c>
      <c r="AB270" s="5">
        <f t="shared" si="121"/>
        <v>0</v>
      </c>
      <c r="AC270" s="5">
        <f t="shared" si="122"/>
        <v>0</v>
      </c>
      <c r="AD270" s="1">
        <v>0.73250610010117245</v>
      </c>
      <c r="AE270" s="5">
        <f t="shared" si="117"/>
        <v>0.5</v>
      </c>
      <c r="AF270" s="1">
        <v>3.5899049276914834E-2</v>
      </c>
      <c r="AG270" s="6">
        <f t="shared" si="118"/>
        <v>0</v>
      </c>
      <c r="AH270" s="29">
        <v>1672.1431830538988</v>
      </c>
      <c r="AL270" s="5">
        <v>0</v>
      </c>
      <c r="AM270" t="s">
        <v>330</v>
      </c>
      <c r="AN270" s="1">
        <v>0.32050000000000001</v>
      </c>
      <c r="AO270" s="5">
        <f t="shared" si="123"/>
        <v>0.5</v>
      </c>
      <c r="AP270" s="5">
        <f t="shared" si="124"/>
        <v>0.5</v>
      </c>
      <c r="AQ270" s="9">
        <f t="shared" si="119"/>
        <v>8.5</v>
      </c>
      <c r="AT270" s="1"/>
    </row>
    <row r="271" spans="1:46" x14ac:dyDescent="0.35">
      <c r="A271" t="s">
        <v>255</v>
      </c>
      <c r="B271" s="1">
        <v>1.4664227634950244E-2</v>
      </c>
      <c r="C271" s="5">
        <f t="shared" si="100"/>
        <v>0</v>
      </c>
      <c r="D271" s="1">
        <v>0.38942505534379235</v>
      </c>
      <c r="E271" s="5">
        <f t="shared" si="101"/>
        <v>0</v>
      </c>
      <c r="F271" s="5">
        <f t="shared" si="102"/>
        <v>0</v>
      </c>
      <c r="G271" s="1">
        <v>0.38681000483601113</v>
      </c>
      <c r="H271" s="5">
        <f t="shared" si="103"/>
        <v>0</v>
      </c>
      <c r="I271" s="5">
        <f t="shared" si="104"/>
        <v>0</v>
      </c>
      <c r="J271" s="1">
        <v>0.24614293010485472</v>
      </c>
      <c r="K271" s="5">
        <f t="shared" si="105"/>
        <v>0</v>
      </c>
      <c r="L271" s="5">
        <f t="shared" si="106"/>
        <v>0</v>
      </c>
      <c r="M271" s="8">
        <f t="shared" si="107"/>
        <v>0</v>
      </c>
      <c r="N271" s="8">
        <f t="shared" si="108"/>
        <v>0</v>
      </c>
      <c r="O271" s="10" t="str">
        <f t="shared" si="109"/>
        <v>Nee</v>
      </c>
      <c r="P271" s="4">
        <f t="shared" si="110"/>
        <v>0</v>
      </c>
      <c r="Q271" s="1">
        <v>7.3620556228983901E-4</v>
      </c>
      <c r="R271" s="8">
        <f t="shared" si="111"/>
        <v>0</v>
      </c>
      <c r="S271" s="1">
        <v>3.9084218605881176E-2</v>
      </c>
      <c r="T271" s="8">
        <f t="shared" si="112"/>
        <v>0</v>
      </c>
      <c r="U271" s="1">
        <v>2.851744718685326E-2</v>
      </c>
      <c r="V271" s="4">
        <f t="shared" si="113"/>
        <v>0</v>
      </c>
      <c r="W271" s="5">
        <f t="shared" si="114"/>
        <v>0</v>
      </c>
      <c r="X271" s="5">
        <f t="shared" si="115"/>
        <v>0</v>
      </c>
      <c r="Y271" s="1">
        <v>3.2342701978559348E-3</v>
      </c>
      <c r="Z271" s="5">
        <f t="shared" si="120"/>
        <v>0.5</v>
      </c>
      <c r="AA271" s="5">
        <f t="shared" si="116"/>
        <v>0</v>
      </c>
      <c r="AB271" s="5">
        <f t="shared" si="121"/>
        <v>0</v>
      </c>
      <c r="AC271" s="5">
        <f t="shared" si="122"/>
        <v>0</v>
      </c>
      <c r="AD271" s="1">
        <v>0.75190061246128936</v>
      </c>
      <c r="AE271" s="5">
        <f t="shared" si="117"/>
        <v>0.5</v>
      </c>
      <c r="AF271" s="1">
        <v>-3.8906956346738998E-3</v>
      </c>
      <c r="AG271" s="6">
        <f t="shared" si="118"/>
        <v>1</v>
      </c>
      <c r="AH271" s="29">
        <v>2246.5497506627307</v>
      </c>
      <c r="AL271" s="5">
        <v>1</v>
      </c>
      <c r="AM271" t="s">
        <v>329</v>
      </c>
      <c r="AN271" s="1">
        <v>0.29100000000000004</v>
      </c>
      <c r="AO271" s="5">
        <f t="shared" si="123"/>
        <v>0.5</v>
      </c>
      <c r="AP271" s="5">
        <f t="shared" si="124"/>
        <v>0</v>
      </c>
      <c r="AQ271" s="9">
        <f t="shared" si="119"/>
        <v>6.5</v>
      </c>
      <c r="AT271" s="1"/>
    </row>
    <row r="272" spans="1:46" x14ac:dyDescent="0.35">
      <c r="A272" t="s">
        <v>256</v>
      </c>
      <c r="B272" s="1">
        <v>-3.0450965199575988E-2</v>
      </c>
      <c r="C272" s="5">
        <f t="shared" si="100"/>
        <v>0</v>
      </c>
      <c r="D272" s="1">
        <v>0.48410664968080203</v>
      </c>
      <c r="E272" s="5">
        <f t="shared" si="101"/>
        <v>0</v>
      </c>
      <c r="F272" s="5">
        <f t="shared" si="102"/>
        <v>0</v>
      </c>
      <c r="G272" s="1">
        <v>0.46310708224992991</v>
      </c>
      <c r="H272" s="5">
        <f t="shared" si="103"/>
        <v>0</v>
      </c>
      <c r="I272" s="5">
        <f t="shared" si="104"/>
        <v>0</v>
      </c>
      <c r="J272" s="1">
        <v>0.34719612284350532</v>
      </c>
      <c r="K272" s="5">
        <f t="shared" si="105"/>
        <v>0</v>
      </c>
      <c r="L272" s="5">
        <f t="shared" si="106"/>
        <v>0</v>
      </c>
      <c r="M272" s="8">
        <f t="shared" si="107"/>
        <v>0</v>
      </c>
      <c r="N272" s="8">
        <f t="shared" si="108"/>
        <v>0</v>
      </c>
      <c r="O272" s="10" t="str">
        <f t="shared" si="109"/>
        <v>Nee</v>
      </c>
      <c r="P272" s="4">
        <f t="shared" si="110"/>
        <v>0</v>
      </c>
      <c r="Q272" s="1">
        <v>4.6299128740242231E-2</v>
      </c>
      <c r="R272" s="8">
        <f t="shared" si="111"/>
        <v>0</v>
      </c>
      <c r="S272" s="1">
        <v>4.4273149520703624E-2</v>
      </c>
      <c r="T272" s="8">
        <f t="shared" si="112"/>
        <v>0</v>
      </c>
      <c r="U272" s="1">
        <v>0.12785507508164148</v>
      </c>
      <c r="V272" s="4">
        <f t="shared" si="113"/>
        <v>0</v>
      </c>
      <c r="W272" s="5">
        <f t="shared" si="114"/>
        <v>0</v>
      </c>
      <c r="X272" s="5">
        <f t="shared" si="115"/>
        <v>0</v>
      </c>
      <c r="Y272" s="1">
        <v>2.5015330059751581E-3</v>
      </c>
      <c r="Z272" s="5">
        <f t="shared" si="120"/>
        <v>0.5</v>
      </c>
      <c r="AA272" s="5">
        <f t="shared" si="116"/>
        <v>0</v>
      </c>
      <c r="AB272" s="5">
        <f t="shared" si="121"/>
        <v>0</v>
      </c>
      <c r="AC272" s="5">
        <f t="shared" si="122"/>
        <v>0</v>
      </c>
      <c r="AD272" s="1">
        <v>0.69009987117996296</v>
      </c>
      <c r="AE272" s="5">
        <f t="shared" si="117"/>
        <v>0</v>
      </c>
      <c r="AF272" s="1">
        <v>-2.4643853739346199E-2</v>
      </c>
      <c r="AG272" s="6">
        <f t="shared" si="118"/>
        <v>1</v>
      </c>
      <c r="AH272" s="29">
        <v>1938.8420532627658</v>
      </c>
      <c r="AL272" s="5">
        <v>0</v>
      </c>
      <c r="AM272" t="s">
        <v>329</v>
      </c>
      <c r="AN272" s="1">
        <v>0.13849999999999998</v>
      </c>
      <c r="AO272" s="5">
        <f t="shared" si="123"/>
        <v>0</v>
      </c>
      <c r="AP272" s="5">
        <f t="shared" si="124"/>
        <v>0</v>
      </c>
      <c r="AQ272" s="9">
        <f t="shared" si="119"/>
        <v>8.5</v>
      </c>
      <c r="AT272" s="1"/>
    </row>
    <row r="273" spans="1:46" x14ac:dyDescent="0.35">
      <c r="A273" t="s">
        <v>257</v>
      </c>
      <c r="B273" s="1">
        <v>-0.18349518067939785</v>
      </c>
      <c r="C273" s="5">
        <f t="shared" si="100"/>
        <v>0</v>
      </c>
      <c r="D273" s="1">
        <v>0.30089166456084621</v>
      </c>
      <c r="E273" s="5">
        <f t="shared" si="101"/>
        <v>0</v>
      </c>
      <c r="F273" s="5">
        <f t="shared" si="102"/>
        <v>0</v>
      </c>
      <c r="G273" s="1">
        <v>0.16632395942384753</v>
      </c>
      <c r="H273" s="5">
        <f t="shared" si="103"/>
        <v>0</v>
      </c>
      <c r="I273" s="5">
        <f t="shared" si="104"/>
        <v>0</v>
      </c>
      <c r="J273" s="1">
        <v>0.30336350052158223</v>
      </c>
      <c r="K273" s="5">
        <f t="shared" si="105"/>
        <v>0</v>
      </c>
      <c r="L273" s="5">
        <f t="shared" si="106"/>
        <v>0</v>
      </c>
      <c r="M273" s="8">
        <f t="shared" si="107"/>
        <v>0</v>
      </c>
      <c r="N273" s="8">
        <f t="shared" si="108"/>
        <v>0</v>
      </c>
      <c r="O273" s="10" t="str">
        <f t="shared" si="109"/>
        <v>Nee</v>
      </c>
      <c r="P273" s="4">
        <f t="shared" si="110"/>
        <v>0</v>
      </c>
      <c r="Q273" s="1">
        <v>3.5930490832280823E-2</v>
      </c>
      <c r="R273" s="8">
        <f t="shared" si="111"/>
        <v>0</v>
      </c>
      <c r="S273" s="1">
        <v>1.0681428348666771E-2</v>
      </c>
      <c r="T273" s="8">
        <f t="shared" si="112"/>
        <v>0</v>
      </c>
      <c r="U273" s="1">
        <v>3.1190209739720587E-2</v>
      </c>
      <c r="V273" s="4">
        <f t="shared" si="113"/>
        <v>0</v>
      </c>
      <c r="W273" s="5">
        <f t="shared" si="114"/>
        <v>0</v>
      </c>
      <c r="X273" s="5">
        <f t="shared" si="115"/>
        <v>0</v>
      </c>
      <c r="Y273" s="1">
        <v>-9.5032670300711167E-3</v>
      </c>
      <c r="Z273" s="5">
        <f t="shared" si="120"/>
        <v>0.5</v>
      </c>
      <c r="AA273" s="5">
        <f t="shared" si="116"/>
        <v>0.5</v>
      </c>
      <c r="AB273" s="5">
        <f t="shared" si="121"/>
        <v>0</v>
      </c>
      <c r="AC273" s="5">
        <f t="shared" si="122"/>
        <v>0</v>
      </c>
      <c r="AD273" s="1">
        <v>0.56925742752969211</v>
      </c>
      <c r="AE273" s="5">
        <f t="shared" si="117"/>
        <v>0</v>
      </c>
      <c r="AF273" s="1">
        <v>4.5903469188838019E-3</v>
      </c>
      <c r="AG273" s="6">
        <f t="shared" si="118"/>
        <v>0</v>
      </c>
      <c r="AH273" s="29">
        <v>2399.9408272798728</v>
      </c>
      <c r="AL273" s="5">
        <v>1</v>
      </c>
      <c r="AM273" t="s">
        <v>330</v>
      </c>
      <c r="AN273" s="1">
        <v>0.23900000000000002</v>
      </c>
      <c r="AO273" s="5">
        <f t="shared" si="123"/>
        <v>0</v>
      </c>
      <c r="AP273" s="5">
        <f t="shared" si="124"/>
        <v>0</v>
      </c>
      <c r="AQ273" s="9">
        <f t="shared" si="119"/>
        <v>8</v>
      </c>
      <c r="AT273" s="1"/>
    </row>
    <row r="274" spans="1:46" x14ac:dyDescent="0.35">
      <c r="A274" t="s">
        <v>258</v>
      </c>
      <c r="B274" s="1">
        <v>-0.10086809776468401</v>
      </c>
      <c r="C274" s="5">
        <f t="shared" si="100"/>
        <v>0</v>
      </c>
      <c r="D274" s="1">
        <v>0.53348683551907095</v>
      </c>
      <c r="E274" s="5">
        <f t="shared" si="101"/>
        <v>0</v>
      </c>
      <c r="F274" s="5">
        <f t="shared" si="102"/>
        <v>0</v>
      </c>
      <c r="G274" s="1">
        <v>0.50830885402514192</v>
      </c>
      <c r="H274" s="5">
        <f t="shared" si="103"/>
        <v>0</v>
      </c>
      <c r="I274" s="5">
        <f t="shared" si="104"/>
        <v>0</v>
      </c>
      <c r="J274" s="1">
        <v>0.33678229089859907</v>
      </c>
      <c r="K274" s="5">
        <f t="shared" si="105"/>
        <v>0</v>
      </c>
      <c r="L274" s="5">
        <f t="shared" si="106"/>
        <v>0</v>
      </c>
      <c r="M274" s="8">
        <f t="shared" si="107"/>
        <v>0</v>
      </c>
      <c r="N274" s="8">
        <f t="shared" si="108"/>
        <v>1</v>
      </c>
      <c r="O274" s="10" t="str">
        <f t="shared" si="109"/>
        <v>Nee</v>
      </c>
      <c r="P274" s="4">
        <f t="shared" si="110"/>
        <v>0</v>
      </c>
      <c r="Q274" s="1">
        <v>6.2493909767109494E-2</v>
      </c>
      <c r="R274" s="8">
        <f t="shared" si="111"/>
        <v>0</v>
      </c>
      <c r="S274" s="1">
        <v>0.18454538541481838</v>
      </c>
      <c r="T274" s="8">
        <f t="shared" si="112"/>
        <v>0</v>
      </c>
      <c r="U274" s="1">
        <v>5.9551220628405531E-2</v>
      </c>
      <c r="V274" s="4">
        <f t="shared" si="113"/>
        <v>0</v>
      </c>
      <c r="W274" s="5">
        <f t="shared" si="114"/>
        <v>0</v>
      </c>
      <c r="X274" s="5">
        <f t="shared" si="115"/>
        <v>0</v>
      </c>
      <c r="Y274" s="1">
        <v>0.14588189865995452</v>
      </c>
      <c r="Z274" s="5">
        <f t="shared" si="120"/>
        <v>0</v>
      </c>
      <c r="AA274" s="5">
        <f t="shared" si="116"/>
        <v>0</v>
      </c>
      <c r="AB274" s="5">
        <f t="shared" si="121"/>
        <v>0.5</v>
      </c>
      <c r="AC274" s="5">
        <f t="shared" si="122"/>
        <v>0.5</v>
      </c>
      <c r="AD274" s="1">
        <v>0.57105673383579081</v>
      </c>
      <c r="AE274" s="5">
        <f t="shared" si="117"/>
        <v>0</v>
      </c>
      <c r="AF274" s="1">
        <v>6.1857085865881033E-2</v>
      </c>
      <c r="AG274" s="6">
        <f t="shared" si="118"/>
        <v>0</v>
      </c>
      <c r="AH274" s="29">
        <v>1472.1531273910225</v>
      </c>
      <c r="AJ274" s="5">
        <v>1</v>
      </c>
      <c r="AL274" s="5">
        <v>0</v>
      </c>
      <c r="AM274" t="s">
        <v>329</v>
      </c>
      <c r="AN274" s="1">
        <v>0.13700000000000001</v>
      </c>
      <c r="AO274" s="5">
        <f t="shared" si="123"/>
        <v>0</v>
      </c>
      <c r="AP274" s="5">
        <f t="shared" si="124"/>
        <v>0</v>
      </c>
      <c r="AQ274" s="9">
        <f t="shared" si="119"/>
        <v>8</v>
      </c>
      <c r="AT274" s="1"/>
    </row>
    <row r="275" spans="1:46" x14ac:dyDescent="0.35">
      <c r="A275" t="s">
        <v>259</v>
      </c>
      <c r="B275" s="1">
        <v>-6.0205790331820386E-2</v>
      </c>
      <c r="C275" s="5">
        <f t="shared" si="100"/>
        <v>0</v>
      </c>
      <c r="D275" s="1">
        <v>-1.7483364914290752E-2</v>
      </c>
      <c r="E275" s="5">
        <f t="shared" si="101"/>
        <v>0</v>
      </c>
      <c r="F275" s="5">
        <f t="shared" si="102"/>
        <v>0</v>
      </c>
      <c r="G275" s="1">
        <v>-1.106486581765302E-2</v>
      </c>
      <c r="H275" s="5">
        <f t="shared" si="103"/>
        <v>0</v>
      </c>
      <c r="I275" s="5">
        <f t="shared" si="104"/>
        <v>0</v>
      </c>
      <c r="J275" s="1">
        <v>0.55040896502865977</v>
      </c>
      <c r="K275" s="5">
        <f t="shared" si="105"/>
        <v>0</v>
      </c>
      <c r="L275" s="5">
        <f t="shared" si="106"/>
        <v>0</v>
      </c>
      <c r="M275" s="8">
        <f t="shared" si="107"/>
        <v>0</v>
      </c>
      <c r="N275" s="8">
        <f t="shared" si="108"/>
        <v>0</v>
      </c>
      <c r="O275" s="10" t="str">
        <f t="shared" si="109"/>
        <v>Nee</v>
      </c>
      <c r="P275" s="4">
        <f t="shared" si="110"/>
        <v>0</v>
      </c>
      <c r="Q275" s="1">
        <v>-2.84047649725323E-2</v>
      </c>
      <c r="R275" s="8">
        <f t="shared" si="111"/>
        <v>1</v>
      </c>
      <c r="S275" s="1">
        <v>8.9978630075357108E-5</v>
      </c>
      <c r="T275" s="8">
        <f t="shared" si="112"/>
        <v>0</v>
      </c>
      <c r="U275" s="1">
        <v>3.668532146476887E-3</v>
      </c>
      <c r="V275" s="4">
        <f t="shared" si="113"/>
        <v>0</v>
      </c>
      <c r="W275" s="5">
        <f t="shared" si="114"/>
        <v>0</v>
      </c>
      <c r="X275" s="5">
        <f t="shared" si="115"/>
        <v>0</v>
      </c>
      <c r="Y275" s="1">
        <v>4.6556206759793772E-2</v>
      </c>
      <c r="Z275" s="5">
        <f t="shared" si="120"/>
        <v>0</v>
      </c>
      <c r="AA275" s="5">
        <f t="shared" si="116"/>
        <v>0</v>
      </c>
      <c r="AB275" s="5">
        <f t="shared" si="121"/>
        <v>0</v>
      </c>
      <c r="AC275" s="5">
        <f t="shared" si="122"/>
        <v>0</v>
      </c>
      <c r="AD275" s="1">
        <v>0.74124179262327594</v>
      </c>
      <c r="AE275" s="5">
        <f t="shared" si="117"/>
        <v>0.5</v>
      </c>
      <c r="AF275" s="1">
        <v>4.3340204027673732E-2</v>
      </c>
      <c r="AG275" s="6">
        <f t="shared" si="118"/>
        <v>0</v>
      </c>
      <c r="AH275" s="29">
        <v>1355.522234299523</v>
      </c>
      <c r="AJ275" s="5">
        <v>1</v>
      </c>
      <c r="AL275" s="5">
        <v>0</v>
      </c>
      <c r="AM275" t="s">
        <v>330</v>
      </c>
      <c r="AN275" s="1">
        <v>0.33</v>
      </c>
      <c r="AO275" s="5">
        <f t="shared" si="123"/>
        <v>0.5</v>
      </c>
      <c r="AP275" s="5">
        <f t="shared" si="124"/>
        <v>0.5</v>
      </c>
      <c r="AQ275" s="9">
        <f t="shared" si="119"/>
        <v>7.5</v>
      </c>
      <c r="AT275" s="1"/>
    </row>
    <row r="276" spans="1:46" x14ac:dyDescent="0.35">
      <c r="A276" t="s">
        <v>260</v>
      </c>
      <c r="B276" s="1">
        <v>-0.24244413873603468</v>
      </c>
      <c r="C276" s="5">
        <f t="shared" si="100"/>
        <v>0</v>
      </c>
      <c r="D276" s="1">
        <v>0.18278931132232784</v>
      </c>
      <c r="E276" s="5">
        <f t="shared" si="101"/>
        <v>0</v>
      </c>
      <c r="F276" s="5">
        <f t="shared" si="102"/>
        <v>0</v>
      </c>
      <c r="G276" s="1">
        <v>9.8557612139403047E-2</v>
      </c>
      <c r="H276" s="5">
        <f t="shared" si="103"/>
        <v>0</v>
      </c>
      <c r="I276" s="5">
        <f t="shared" si="104"/>
        <v>0</v>
      </c>
      <c r="J276" s="1">
        <v>0.37875357384851838</v>
      </c>
      <c r="K276" s="5">
        <f t="shared" si="105"/>
        <v>0</v>
      </c>
      <c r="L276" s="5">
        <f t="shared" si="106"/>
        <v>0</v>
      </c>
      <c r="M276" s="8">
        <f t="shared" si="107"/>
        <v>0</v>
      </c>
      <c r="N276" s="8">
        <f t="shared" si="108"/>
        <v>0</v>
      </c>
      <c r="O276" s="10" t="str">
        <f t="shared" si="109"/>
        <v>Nee</v>
      </c>
      <c r="P276" s="4">
        <f t="shared" si="110"/>
        <v>0</v>
      </c>
      <c r="Q276" s="1">
        <v>2.3590782753946628E-2</v>
      </c>
      <c r="R276" s="8">
        <f t="shared" si="111"/>
        <v>0</v>
      </c>
      <c r="S276" s="1">
        <v>4.0085926829591716E-2</v>
      </c>
      <c r="T276" s="8">
        <f t="shared" si="112"/>
        <v>0</v>
      </c>
      <c r="U276" s="1">
        <v>0.20635317658829413</v>
      </c>
      <c r="V276" s="4">
        <f t="shared" si="113"/>
        <v>0</v>
      </c>
      <c r="W276" s="5">
        <f t="shared" si="114"/>
        <v>0</v>
      </c>
      <c r="X276" s="5">
        <f t="shared" si="115"/>
        <v>0</v>
      </c>
      <c r="Y276" s="1">
        <v>4.6841128897782226E-2</v>
      </c>
      <c r="Z276" s="5">
        <f t="shared" si="120"/>
        <v>0</v>
      </c>
      <c r="AA276" s="5">
        <f t="shared" si="116"/>
        <v>0</v>
      </c>
      <c r="AB276" s="5">
        <f t="shared" si="121"/>
        <v>0</v>
      </c>
      <c r="AC276" s="5">
        <f t="shared" si="122"/>
        <v>0</v>
      </c>
      <c r="AD276" s="1">
        <v>0.65635942971485739</v>
      </c>
      <c r="AE276" s="5">
        <f t="shared" si="117"/>
        <v>0</v>
      </c>
      <c r="AF276" s="1">
        <v>-6.1650434592296147E-3</v>
      </c>
      <c r="AG276" s="6">
        <f t="shared" si="118"/>
        <v>1</v>
      </c>
      <c r="AH276" s="29">
        <v>1702.6359440624665</v>
      </c>
      <c r="AL276" s="5">
        <v>0</v>
      </c>
      <c r="AM276" t="s">
        <v>330</v>
      </c>
      <c r="AN276" s="1">
        <v>9.2499999999999999E-2</v>
      </c>
      <c r="AO276" s="5">
        <f t="shared" si="123"/>
        <v>0</v>
      </c>
      <c r="AP276" s="5">
        <f t="shared" si="124"/>
        <v>0</v>
      </c>
      <c r="AQ276" s="9">
        <f t="shared" si="119"/>
        <v>9</v>
      </c>
      <c r="AT276" s="1"/>
    </row>
    <row r="277" spans="1:46" x14ac:dyDescent="0.35">
      <c r="A277" t="s">
        <v>261</v>
      </c>
      <c r="B277" s="1">
        <v>-6.851173926940915E-3</v>
      </c>
      <c r="C277" s="5">
        <f t="shared" si="100"/>
        <v>0</v>
      </c>
      <c r="D277" s="1">
        <v>0.6258812744630935</v>
      </c>
      <c r="E277" s="5">
        <f t="shared" si="101"/>
        <v>0</v>
      </c>
      <c r="F277" s="5">
        <f t="shared" si="102"/>
        <v>0</v>
      </c>
      <c r="G277" s="1">
        <v>0.62186368817509086</v>
      </c>
      <c r="H277" s="5">
        <f t="shared" si="103"/>
        <v>0</v>
      </c>
      <c r="I277" s="5">
        <f t="shared" si="104"/>
        <v>0</v>
      </c>
      <c r="J277" s="1">
        <v>0.25851216160373641</v>
      </c>
      <c r="K277" s="5">
        <f t="shared" si="105"/>
        <v>0</v>
      </c>
      <c r="L277" s="5">
        <f t="shared" si="106"/>
        <v>0</v>
      </c>
      <c r="M277" s="8">
        <f t="shared" si="107"/>
        <v>0</v>
      </c>
      <c r="N277" s="8">
        <f t="shared" si="108"/>
        <v>0</v>
      </c>
      <c r="O277" s="10" t="str">
        <f t="shared" si="109"/>
        <v>Nee</v>
      </c>
      <c r="P277" s="4">
        <f t="shared" si="110"/>
        <v>0</v>
      </c>
      <c r="Q277" s="1">
        <v>1.0719998891989779E-2</v>
      </c>
      <c r="R277" s="8">
        <f t="shared" si="111"/>
        <v>0</v>
      </c>
      <c r="S277" s="1">
        <v>1.1481232216750738E-2</v>
      </c>
      <c r="T277" s="8">
        <f t="shared" si="112"/>
        <v>0</v>
      </c>
      <c r="U277" s="1">
        <v>6.6431057046878669E-2</v>
      </c>
      <c r="V277" s="4">
        <f t="shared" si="113"/>
        <v>0</v>
      </c>
      <c r="W277" s="5">
        <f t="shared" si="114"/>
        <v>0</v>
      </c>
      <c r="X277" s="5">
        <f t="shared" si="115"/>
        <v>0</v>
      </c>
      <c r="Y277" s="1">
        <v>4.748478689592367E-2</v>
      </c>
      <c r="Z277" s="5">
        <f t="shared" si="120"/>
        <v>0</v>
      </c>
      <c r="AA277" s="5">
        <f t="shared" si="116"/>
        <v>0</v>
      </c>
      <c r="AB277" s="5">
        <f t="shared" si="121"/>
        <v>0</v>
      </c>
      <c r="AC277" s="5">
        <f t="shared" si="122"/>
        <v>0</v>
      </c>
      <c r="AD277" s="1">
        <v>0.7487319900368492</v>
      </c>
      <c r="AE277" s="5">
        <f t="shared" si="117"/>
        <v>0.5</v>
      </c>
      <c r="AF277" s="1">
        <v>-6.9311987745083259E-3</v>
      </c>
      <c r="AG277" s="6">
        <f t="shared" si="118"/>
        <v>1</v>
      </c>
      <c r="AH277" s="29">
        <v>2215.5551676001737</v>
      </c>
      <c r="AL277" s="5">
        <v>0</v>
      </c>
      <c r="AM277" t="s">
        <v>331</v>
      </c>
      <c r="AN277" s="1">
        <v>0.27150000000000002</v>
      </c>
      <c r="AO277" s="5">
        <f t="shared" si="123"/>
        <v>0.5</v>
      </c>
      <c r="AP277" s="5">
        <f t="shared" si="124"/>
        <v>0</v>
      </c>
      <c r="AQ277" s="9">
        <f t="shared" si="119"/>
        <v>8</v>
      </c>
      <c r="AT277" s="1"/>
    </row>
    <row r="278" spans="1:46" x14ac:dyDescent="0.35">
      <c r="A278" t="s">
        <v>262</v>
      </c>
      <c r="B278" s="1">
        <v>7.1201928044060489E-2</v>
      </c>
      <c r="C278" s="5">
        <f t="shared" si="100"/>
        <v>0</v>
      </c>
      <c r="D278" s="1">
        <v>0.22302546353326391</v>
      </c>
      <c r="E278" s="5">
        <f t="shared" si="101"/>
        <v>0</v>
      </c>
      <c r="F278" s="5">
        <f t="shared" si="102"/>
        <v>0</v>
      </c>
      <c r="G278" s="1">
        <v>0.2044043011436337</v>
      </c>
      <c r="H278" s="5">
        <f t="shared" si="103"/>
        <v>0</v>
      </c>
      <c r="I278" s="5">
        <f t="shared" si="104"/>
        <v>0</v>
      </c>
      <c r="J278" s="1">
        <v>0.6428900306058285</v>
      </c>
      <c r="K278" s="5">
        <f t="shared" si="105"/>
        <v>0</v>
      </c>
      <c r="L278" s="5">
        <f t="shared" si="106"/>
        <v>0</v>
      </c>
      <c r="M278" s="8">
        <f t="shared" si="107"/>
        <v>0</v>
      </c>
      <c r="N278" s="8">
        <f t="shared" si="108"/>
        <v>1</v>
      </c>
      <c r="O278" s="10" t="str">
        <f t="shared" si="109"/>
        <v>Nee</v>
      </c>
      <c r="P278" s="4">
        <f t="shared" si="110"/>
        <v>0</v>
      </c>
      <c r="Q278" s="1">
        <v>-2.6296189349980292E-2</v>
      </c>
      <c r="R278" s="8">
        <f t="shared" si="111"/>
        <v>1</v>
      </c>
      <c r="S278" s="1">
        <v>-3.6406529715555485E-3</v>
      </c>
      <c r="T278" s="8">
        <f t="shared" si="112"/>
        <v>1</v>
      </c>
      <c r="U278" s="1">
        <v>3.5933265515350442E-2</v>
      </c>
      <c r="V278" s="4">
        <f t="shared" si="113"/>
        <v>0</v>
      </c>
      <c r="W278" s="5">
        <f t="shared" si="114"/>
        <v>0.5</v>
      </c>
      <c r="X278" s="5">
        <f t="shared" si="115"/>
        <v>0</v>
      </c>
      <c r="Y278" s="1">
        <v>0.24186477220149386</v>
      </c>
      <c r="Z278" s="5">
        <f t="shared" si="120"/>
        <v>0</v>
      </c>
      <c r="AA278" s="5">
        <f t="shared" si="116"/>
        <v>0</v>
      </c>
      <c r="AB278" s="5">
        <f t="shared" si="121"/>
        <v>0.5</v>
      </c>
      <c r="AC278" s="5">
        <f t="shared" si="122"/>
        <v>0.5</v>
      </c>
      <c r="AD278" s="1">
        <v>0.74668493248666823</v>
      </c>
      <c r="AE278" s="5">
        <f t="shared" si="117"/>
        <v>0.5</v>
      </c>
      <c r="AF278" s="1">
        <v>1.0192809124830124E-2</v>
      </c>
      <c r="AG278" s="6">
        <f t="shared" si="118"/>
        <v>0</v>
      </c>
      <c r="AH278" s="29">
        <v>2500.7925528927844</v>
      </c>
      <c r="AJ278" s="5">
        <v>0</v>
      </c>
      <c r="AL278" s="5">
        <v>0</v>
      </c>
      <c r="AM278" t="s">
        <v>331</v>
      </c>
      <c r="AN278" s="60">
        <v>0.23699999999999999</v>
      </c>
      <c r="AO278" s="5">
        <f t="shared" si="123"/>
        <v>0</v>
      </c>
      <c r="AP278" s="5">
        <f t="shared" si="124"/>
        <v>0</v>
      </c>
      <c r="AQ278" s="9">
        <f t="shared" si="119"/>
        <v>8</v>
      </c>
      <c r="AT278" s="1"/>
    </row>
    <row r="279" spans="1:46" x14ac:dyDescent="0.35">
      <c r="A279" t="s">
        <v>263</v>
      </c>
      <c r="B279" s="1">
        <v>-5.2959222116574875E-2</v>
      </c>
      <c r="C279" s="5">
        <f t="shared" si="100"/>
        <v>0</v>
      </c>
      <c r="D279" s="1">
        <v>-2.2550725677687879E-2</v>
      </c>
      <c r="E279" s="5">
        <f t="shared" si="101"/>
        <v>0</v>
      </c>
      <c r="F279" s="5">
        <f t="shared" si="102"/>
        <v>0</v>
      </c>
      <c r="G279" s="1">
        <v>-1.1695879155379344E-2</v>
      </c>
      <c r="H279" s="5">
        <f t="shared" si="103"/>
        <v>0</v>
      </c>
      <c r="I279" s="5">
        <f t="shared" si="104"/>
        <v>0</v>
      </c>
      <c r="J279" s="1">
        <v>0.60993463513207002</v>
      </c>
      <c r="K279" s="5">
        <f t="shared" si="105"/>
        <v>0</v>
      </c>
      <c r="L279" s="5">
        <f t="shared" si="106"/>
        <v>0</v>
      </c>
      <c r="M279" s="8">
        <f t="shared" si="107"/>
        <v>0</v>
      </c>
      <c r="N279" s="8">
        <f t="shared" si="108"/>
        <v>0</v>
      </c>
      <c r="O279" s="10" t="str">
        <f t="shared" si="109"/>
        <v>Nee</v>
      </c>
      <c r="P279" s="4">
        <f t="shared" si="110"/>
        <v>0</v>
      </c>
      <c r="Q279" s="1">
        <v>2.7744420058801607E-3</v>
      </c>
      <c r="R279" s="8">
        <f t="shared" si="111"/>
        <v>0</v>
      </c>
      <c r="S279" s="1">
        <v>5.3344639899029739E-2</v>
      </c>
      <c r="T279" s="8">
        <f t="shared" si="112"/>
        <v>0</v>
      </c>
      <c r="U279" s="1">
        <v>1.862184029708832E-2</v>
      </c>
      <c r="V279" s="4">
        <f t="shared" si="113"/>
        <v>0</v>
      </c>
      <c r="W279" s="5">
        <f t="shared" si="114"/>
        <v>0</v>
      </c>
      <c r="X279" s="5">
        <f t="shared" si="115"/>
        <v>0</v>
      </c>
      <c r="Y279" s="1">
        <v>1.8585960065302023E-2</v>
      </c>
      <c r="Z279" s="5">
        <f t="shared" si="120"/>
        <v>0.5</v>
      </c>
      <c r="AA279" s="5">
        <f t="shared" si="116"/>
        <v>0</v>
      </c>
      <c r="AB279" s="5">
        <f t="shared" si="121"/>
        <v>0</v>
      </c>
      <c r="AC279" s="5">
        <f t="shared" si="122"/>
        <v>0</v>
      </c>
      <c r="AD279" s="1">
        <v>0.68879280960154998</v>
      </c>
      <c r="AE279" s="5">
        <f t="shared" si="117"/>
        <v>0</v>
      </c>
      <c r="AF279" s="1">
        <v>2.3852716133546222E-2</v>
      </c>
      <c r="AG279" s="6">
        <f t="shared" si="118"/>
        <v>0</v>
      </c>
      <c r="AH279" s="29">
        <v>1736.4150357783549</v>
      </c>
      <c r="AL279" s="5">
        <v>0</v>
      </c>
      <c r="AM279" t="s">
        <v>330</v>
      </c>
      <c r="AN279" s="1">
        <v>0.31950000000000001</v>
      </c>
      <c r="AO279" s="5">
        <f t="shared" si="123"/>
        <v>0.5</v>
      </c>
      <c r="AP279" s="5">
        <f t="shared" si="124"/>
        <v>0.5</v>
      </c>
      <c r="AQ279" s="9">
        <f t="shared" si="119"/>
        <v>8.5</v>
      </c>
      <c r="AT279" s="1"/>
    </row>
    <row r="280" spans="1:46" x14ac:dyDescent="0.35">
      <c r="A280" t="s">
        <v>264</v>
      </c>
      <c r="B280" s="1">
        <v>-4.867680729841501E-2</v>
      </c>
      <c r="C280" s="5">
        <f t="shared" si="100"/>
        <v>0</v>
      </c>
      <c r="D280" s="1">
        <v>0.14772545748211782</v>
      </c>
      <c r="E280" s="5">
        <f t="shared" si="101"/>
        <v>0</v>
      </c>
      <c r="F280" s="5">
        <f t="shared" si="102"/>
        <v>0</v>
      </c>
      <c r="G280" s="1">
        <v>0.13857102287854314</v>
      </c>
      <c r="H280" s="5">
        <f t="shared" si="103"/>
        <v>0</v>
      </c>
      <c r="I280" s="5">
        <f t="shared" si="104"/>
        <v>0</v>
      </c>
      <c r="J280" s="1">
        <v>0.33373111966690477</v>
      </c>
      <c r="K280" s="5">
        <f t="shared" si="105"/>
        <v>0</v>
      </c>
      <c r="L280" s="5">
        <f t="shared" si="106"/>
        <v>0</v>
      </c>
      <c r="M280" s="8">
        <f t="shared" si="107"/>
        <v>0</v>
      </c>
      <c r="N280" s="8">
        <f t="shared" si="108"/>
        <v>0</v>
      </c>
      <c r="O280" s="10" t="str">
        <f t="shared" si="109"/>
        <v>Nee</v>
      </c>
      <c r="P280" s="4">
        <f t="shared" si="110"/>
        <v>0</v>
      </c>
      <c r="Q280" s="1">
        <v>-5.0517411863759635E-3</v>
      </c>
      <c r="R280" s="8">
        <f t="shared" si="111"/>
        <v>1</v>
      </c>
      <c r="S280" s="1">
        <v>8.8230595836069653E-2</v>
      </c>
      <c r="T280" s="8">
        <f t="shared" si="112"/>
        <v>0</v>
      </c>
      <c r="U280" s="1">
        <v>8.8230595836069653E-2</v>
      </c>
      <c r="V280" s="4">
        <f t="shared" si="113"/>
        <v>0</v>
      </c>
      <c r="W280" s="5">
        <f t="shared" si="114"/>
        <v>0</v>
      </c>
      <c r="X280" s="5">
        <f t="shared" si="115"/>
        <v>0</v>
      </c>
      <c r="Y280" s="1">
        <v>-9.6222111783603407E-3</v>
      </c>
      <c r="Z280" s="5">
        <f t="shared" si="120"/>
        <v>0.5</v>
      </c>
      <c r="AA280" s="5">
        <f t="shared" si="116"/>
        <v>0.5</v>
      </c>
      <c r="AB280" s="5">
        <f t="shared" si="121"/>
        <v>0</v>
      </c>
      <c r="AC280" s="5">
        <f t="shared" si="122"/>
        <v>0</v>
      </c>
      <c r="AD280" s="1">
        <v>0.74392538293605015</v>
      </c>
      <c r="AE280" s="5">
        <f t="shared" si="117"/>
        <v>0.5</v>
      </c>
      <c r="AF280" s="1">
        <v>3.7409859161179247E-2</v>
      </c>
      <c r="AG280" s="6">
        <f t="shared" si="118"/>
        <v>0</v>
      </c>
      <c r="AH280" s="29">
        <v>1886.2609821332444</v>
      </c>
      <c r="AJ280" s="5">
        <v>0</v>
      </c>
      <c r="AL280" s="5">
        <v>0</v>
      </c>
      <c r="AM280" t="s">
        <v>329</v>
      </c>
      <c r="AN280" s="1">
        <v>0.29649999999999999</v>
      </c>
      <c r="AO280" s="5">
        <f t="shared" si="123"/>
        <v>0.5</v>
      </c>
      <c r="AP280" s="5">
        <f t="shared" si="124"/>
        <v>0</v>
      </c>
      <c r="AQ280" s="9">
        <f t="shared" si="119"/>
        <v>8</v>
      </c>
      <c r="AT280" s="1"/>
    </row>
    <row r="281" spans="1:46" x14ac:dyDescent="0.35">
      <c r="A281" t="s">
        <v>265</v>
      </c>
      <c r="B281" s="1">
        <v>-0.14337409783480354</v>
      </c>
      <c r="C281" s="5">
        <f t="shared" si="100"/>
        <v>0</v>
      </c>
      <c r="D281" s="1">
        <v>0.30307738572574178</v>
      </c>
      <c r="E281" s="5">
        <f t="shared" si="101"/>
        <v>0</v>
      </c>
      <c r="F281" s="5">
        <f t="shared" si="102"/>
        <v>0</v>
      </c>
      <c r="G281" s="1">
        <v>0.19258981555733762</v>
      </c>
      <c r="H281" s="5">
        <f t="shared" si="103"/>
        <v>0</v>
      </c>
      <c r="I281" s="5">
        <f t="shared" si="104"/>
        <v>0</v>
      </c>
      <c r="J281" s="1">
        <v>0.45031493554237539</v>
      </c>
      <c r="K281" s="5">
        <f t="shared" si="105"/>
        <v>0</v>
      </c>
      <c r="L281" s="5">
        <f t="shared" si="106"/>
        <v>0</v>
      </c>
      <c r="M281" s="8">
        <f t="shared" si="107"/>
        <v>0</v>
      </c>
      <c r="N281" s="8">
        <f t="shared" si="108"/>
        <v>0</v>
      </c>
      <c r="O281" s="10" t="str">
        <f t="shared" si="109"/>
        <v>Nee</v>
      </c>
      <c r="P281" s="4">
        <f t="shared" si="110"/>
        <v>0</v>
      </c>
      <c r="Q281" s="1">
        <v>1.4643248713839926E-2</v>
      </c>
      <c r="R281" s="8">
        <f t="shared" si="111"/>
        <v>0</v>
      </c>
      <c r="S281" s="1">
        <v>3.7610204464453199E-2</v>
      </c>
      <c r="T281" s="8">
        <f t="shared" si="112"/>
        <v>0</v>
      </c>
      <c r="U281" s="1">
        <v>0.1115878107457899</v>
      </c>
      <c r="V281" s="4">
        <f t="shared" si="113"/>
        <v>0</v>
      </c>
      <c r="W281" s="5">
        <f t="shared" si="114"/>
        <v>0</v>
      </c>
      <c r="X281" s="5">
        <f t="shared" si="115"/>
        <v>0</v>
      </c>
      <c r="Y281" s="1">
        <v>3.5713211708099442E-2</v>
      </c>
      <c r="Z281" s="5">
        <f t="shared" si="120"/>
        <v>0</v>
      </c>
      <c r="AA281" s="5">
        <f t="shared" si="116"/>
        <v>0</v>
      </c>
      <c r="AB281" s="5">
        <f t="shared" si="121"/>
        <v>0</v>
      </c>
      <c r="AC281" s="5">
        <f t="shared" si="122"/>
        <v>0</v>
      </c>
      <c r="AD281" s="1">
        <v>0.69101844426623893</v>
      </c>
      <c r="AE281" s="5">
        <f t="shared" si="117"/>
        <v>0</v>
      </c>
      <c r="AF281" s="1">
        <v>2.9339504811547713E-2</v>
      </c>
      <c r="AG281" s="6">
        <f t="shared" si="118"/>
        <v>0</v>
      </c>
      <c r="AH281" s="29">
        <v>1519.980246893721</v>
      </c>
      <c r="AJ281" s="5">
        <v>1</v>
      </c>
      <c r="AL281" s="5">
        <v>0</v>
      </c>
      <c r="AM281" t="s">
        <v>330</v>
      </c>
      <c r="AN281" s="1">
        <v>0.25600000000000001</v>
      </c>
      <c r="AO281" s="5">
        <f t="shared" si="123"/>
        <v>0.5</v>
      </c>
      <c r="AP281" s="5">
        <f t="shared" si="124"/>
        <v>0</v>
      </c>
      <c r="AQ281" s="9">
        <f t="shared" si="119"/>
        <v>8.5</v>
      </c>
      <c r="AT281" s="1"/>
    </row>
    <row r="282" spans="1:46" x14ac:dyDescent="0.35">
      <c r="A282" t="s">
        <v>266</v>
      </c>
      <c r="B282" s="1">
        <v>-0.12570552980196675</v>
      </c>
      <c r="C282" s="5">
        <f t="shared" si="100"/>
        <v>0</v>
      </c>
      <c r="D282" s="1">
        <v>2.1645945264464572E-2</v>
      </c>
      <c r="E282" s="5">
        <f t="shared" si="101"/>
        <v>0</v>
      </c>
      <c r="F282" s="5">
        <f t="shared" si="102"/>
        <v>0</v>
      </c>
      <c r="G282" s="1">
        <v>1.6208274337141414E-2</v>
      </c>
      <c r="H282" s="5">
        <f t="shared" si="103"/>
        <v>0</v>
      </c>
      <c r="I282" s="5">
        <f t="shared" si="104"/>
        <v>0</v>
      </c>
      <c r="J282" s="1">
        <v>0.46891810779284021</v>
      </c>
      <c r="K282" s="5">
        <f t="shared" si="105"/>
        <v>0</v>
      </c>
      <c r="L282" s="5">
        <f t="shared" si="106"/>
        <v>0</v>
      </c>
      <c r="M282" s="8">
        <f t="shared" si="107"/>
        <v>0</v>
      </c>
      <c r="N282" s="8">
        <f t="shared" si="108"/>
        <v>0</v>
      </c>
      <c r="O282" s="10" t="str">
        <f t="shared" si="109"/>
        <v>Nee</v>
      </c>
      <c r="P282" s="4">
        <f t="shared" si="110"/>
        <v>0</v>
      </c>
      <c r="Q282" s="1">
        <v>1.2474196076699747E-2</v>
      </c>
      <c r="R282" s="8">
        <f t="shared" si="111"/>
        <v>0</v>
      </c>
      <c r="S282" s="1">
        <v>4.5223508292194167E-2</v>
      </c>
      <c r="T282" s="8">
        <f t="shared" si="112"/>
        <v>0</v>
      </c>
      <c r="U282" s="1">
        <v>8.2626995364354014E-2</v>
      </c>
      <c r="V282" s="4">
        <f t="shared" si="113"/>
        <v>0</v>
      </c>
      <c r="W282" s="5">
        <f t="shared" si="114"/>
        <v>0</v>
      </c>
      <c r="X282" s="5">
        <f t="shared" si="115"/>
        <v>0</v>
      </c>
      <c r="Y282" s="1">
        <v>-2.2790309754252574E-4</v>
      </c>
      <c r="Z282" s="5">
        <f t="shared" si="120"/>
        <v>0.5</v>
      </c>
      <c r="AA282" s="5">
        <f t="shared" si="116"/>
        <v>0.5</v>
      </c>
      <c r="AB282" s="5">
        <f t="shared" si="121"/>
        <v>0</v>
      </c>
      <c r="AC282" s="5">
        <f t="shared" si="122"/>
        <v>0</v>
      </c>
      <c r="AD282" s="1">
        <v>0.7761991582132397</v>
      </c>
      <c r="AE282" s="5">
        <f t="shared" si="117"/>
        <v>0.5</v>
      </c>
      <c r="AF282" s="1">
        <v>-1.8254419865391704E-2</v>
      </c>
      <c r="AG282" s="6">
        <f t="shared" si="118"/>
        <v>1</v>
      </c>
      <c r="AH282" s="29">
        <v>1868.9625903111664</v>
      </c>
      <c r="AL282" s="5">
        <v>0</v>
      </c>
      <c r="AM282" t="s">
        <v>329</v>
      </c>
      <c r="AN282" s="1">
        <v>0.255</v>
      </c>
      <c r="AO282" s="5">
        <f t="shared" si="123"/>
        <v>0.5</v>
      </c>
      <c r="AP282" s="5">
        <f t="shared" si="124"/>
        <v>0</v>
      </c>
      <c r="AQ282" s="9">
        <f t="shared" si="119"/>
        <v>7</v>
      </c>
      <c r="AT282" s="1"/>
    </row>
    <row r="283" spans="1:46" x14ac:dyDescent="0.35">
      <c r="A283" t="s">
        <v>267</v>
      </c>
      <c r="B283" s="1">
        <v>-4.6353379085727578E-2</v>
      </c>
      <c r="C283" s="5">
        <f t="shared" si="100"/>
        <v>0</v>
      </c>
      <c r="D283" s="1">
        <v>0.34229963940909619</v>
      </c>
      <c r="E283" s="5">
        <f t="shared" si="101"/>
        <v>0</v>
      </c>
      <c r="F283" s="5">
        <f t="shared" si="102"/>
        <v>0</v>
      </c>
      <c r="G283" s="1">
        <v>0.35972664883098754</v>
      </c>
      <c r="H283" s="5">
        <f t="shared" si="103"/>
        <v>0</v>
      </c>
      <c r="I283" s="5">
        <f t="shared" si="104"/>
        <v>0</v>
      </c>
      <c r="J283" s="1">
        <v>0.32502909129376917</v>
      </c>
      <c r="K283" s="5">
        <f t="shared" si="105"/>
        <v>0</v>
      </c>
      <c r="L283" s="5">
        <f t="shared" si="106"/>
        <v>0</v>
      </c>
      <c r="M283" s="8">
        <f t="shared" si="107"/>
        <v>0</v>
      </c>
      <c r="N283" s="8">
        <f t="shared" si="108"/>
        <v>1</v>
      </c>
      <c r="O283" s="10" t="str">
        <f t="shared" si="109"/>
        <v>Nee</v>
      </c>
      <c r="P283" s="4">
        <f t="shared" si="110"/>
        <v>0</v>
      </c>
      <c r="Q283" s="1">
        <v>7.5947645758966509E-2</v>
      </c>
      <c r="R283" s="8">
        <f t="shared" si="111"/>
        <v>0</v>
      </c>
      <c r="S283" s="1">
        <v>2.4945807383958987E-2</v>
      </c>
      <c r="T283" s="8">
        <f t="shared" si="112"/>
        <v>0</v>
      </c>
      <c r="U283" s="1">
        <v>5.3390717692218218E-2</v>
      </c>
      <c r="V283" s="4">
        <f t="shared" si="113"/>
        <v>0</v>
      </c>
      <c r="W283" s="5">
        <f t="shared" si="114"/>
        <v>0</v>
      </c>
      <c r="X283" s="5">
        <f t="shared" si="115"/>
        <v>0</v>
      </c>
      <c r="Y283" s="1">
        <v>9.842823077817843E-2</v>
      </c>
      <c r="Z283" s="5">
        <f t="shared" si="120"/>
        <v>0</v>
      </c>
      <c r="AA283" s="5">
        <f t="shared" si="116"/>
        <v>0</v>
      </c>
      <c r="AB283" s="5">
        <f t="shared" si="121"/>
        <v>0.5</v>
      </c>
      <c r="AC283" s="5">
        <f t="shared" si="122"/>
        <v>0.5</v>
      </c>
      <c r="AD283" s="1">
        <v>0.66526113760614169</v>
      </c>
      <c r="AE283" s="5">
        <f t="shared" si="117"/>
        <v>0</v>
      </c>
      <c r="AF283" s="1">
        <v>1.1984573106897755E-2</v>
      </c>
      <c r="AG283" s="6">
        <f t="shared" si="118"/>
        <v>0</v>
      </c>
      <c r="AH283" s="29">
        <v>1643.1135673846857</v>
      </c>
      <c r="AL283" s="5">
        <v>0</v>
      </c>
      <c r="AM283" t="s">
        <v>330</v>
      </c>
      <c r="AN283" s="1">
        <v>0.34349999999999997</v>
      </c>
      <c r="AO283" s="5">
        <f t="shared" si="123"/>
        <v>0.5</v>
      </c>
      <c r="AP283" s="5">
        <f t="shared" si="124"/>
        <v>0.5</v>
      </c>
      <c r="AQ283" s="9">
        <f t="shared" si="119"/>
        <v>8</v>
      </c>
      <c r="AT283" s="1"/>
    </row>
    <row r="284" spans="1:46" x14ac:dyDescent="0.35">
      <c r="A284" t="s">
        <v>268</v>
      </c>
      <c r="B284" s="1">
        <v>-0.10883506699576868</v>
      </c>
      <c r="C284" s="5">
        <f t="shared" si="100"/>
        <v>0</v>
      </c>
      <c r="D284" s="1">
        <v>0.38324224259520451</v>
      </c>
      <c r="E284" s="5">
        <f t="shared" si="101"/>
        <v>0</v>
      </c>
      <c r="F284" s="5">
        <f t="shared" si="102"/>
        <v>0</v>
      </c>
      <c r="G284" s="1">
        <v>0.3765686706629055</v>
      </c>
      <c r="H284" s="5">
        <f t="shared" si="103"/>
        <v>0</v>
      </c>
      <c r="I284" s="5">
        <f t="shared" si="104"/>
        <v>0</v>
      </c>
      <c r="J284" s="1">
        <v>0.49407303169795119</v>
      </c>
      <c r="K284" s="5">
        <f t="shared" si="105"/>
        <v>0</v>
      </c>
      <c r="L284" s="5">
        <f t="shared" si="106"/>
        <v>0</v>
      </c>
      <c r="M284" s="8">
        <f t="shared" si="107"/>
        <v>0</v>
      </c>
      <c r="N284" s="8">
        <f t="shared" si="108"/>
        <v>0</v>
      </c>
      <c r="O284" s="10" t="str">
        <f t="shared" si="109"/>
        <v>Nee</v>
      </c>
      <c r="P284" s="4">
        <f t="shared" si="110"/>
        <v>0</v>
      </c>
      <c r="Q284" s="1">
        <v>0.23981136806372597</v>
      </c>
      <c r="R284" s="8">
        <f t="shared" si="111"/>
        <v>0</v>
      </c>
      <c r="S284" s="1">
        <v>3.297633506311877E-2</v>
      </c>
      <c r="T284" s="8">
        <f t="shared" si="112"/>
        <v>0</v>
      </c>
      <c r="U284" s="1">
        <v>2.9806505641748943E-2</v>
      </c>
      <c r="V284" s="4">
        <f t="shared" si="113"/>
        <v>0</v>
      </c>
      <c r="W284" s="5">
        <f t="shared" si="114"/>
        <v>0</v>
      </c>
      <c r="X284" s="5">
        <f t="shared" si="115"/>
        <v>0</v>
      </c>
      <c r="Y284" s="1">
        <v>3.5327045133991535E-2</v>
      </c>
      <c r="Z284" s="5">
        <f t="shared" si="120"/>
        <v>0</v>
      </c>
      <c r="AA284" s="5">
        <f t="shared" si="116"/>
        <v>0</v>
      </c>
      <c r="AB284" s="5">
        <f t="shared" si="121"/>
        <v>0</v>
      </c>
      <c r="AC284" s="5">
        <f t="shared" si="122"/>
        <v>0</v>
      </c>
      <c r="AD284" s="1">
        <v>0.70054654442877295</v>
      </c>
      <c r="AE284" s="5">
        <f t="shared" si="117"/>
        <v>0</v>
      </c>
      <c r="AF284" s="1">
        <v>1.627521156558533E-2</v>
      </c>
      <c r="AG284" s="6">
        <f t="shared" si="118"/>
        <v>0</v>
      </c>
      <c r="AH284" s="29">
        <v>1740.7360363327593</v>
      </c>
      <c r="AL284" s="5">
        <v>0</v>
      </c>
      <c r="AM284" t="s">
        <v>330</v>
      </c>
      <c r="AN284" s="1">
        <v>0.28949999999999998</v>
      </c>
      <c r="AO284" s="5">
        <f t="shared" si="123"/>
        <v>0.5</v>
      </c>
      <c r="AP284" s="5">
        <f t="shared" si="124"/>
        <v>0</v>
      </c>
      <c r="AQ284" s="9">
        <f t="shared" si="119"/>
        <v>9.5</v>
      </c>
      <c r="AT284" s="1"/>
    </row>
    <row r="285" spans="1:46" x14ac:dyDescent="0.35">
      <c r="A285" t="s">
        <v>269</v>
      </c>
      <c r="B285" s="1">
        <v>-0.11666015895607926</v>
      </c>
      <c r="C285" s="5">
        <f t="shared" si="100"/>
        <v>0</v>
      </c>
      <c r="D285" s="1">
        <v>0.86574383132014154</v>
      </c>
      <c r="E285" s="5">
        <f t="shared" si="101"/>
        <v>0</v>
      </c>
      <c r="F285" s="5">
        <f t="shared" si="102"/>
        <v>0</v>
      </c>
      <c r="G285" s="1">
        <v>0.76851712367589087</v>
      </c>
      <c r="H285" s="5">
        <f t="shared" si="103"/>
        <v>0</v>
      </c>
      <c r="I285" s="5">
        <f t="shared" si="104"/>
        <v>0</v>
      </c>
      <c r="J285" s="1">
        <v>0.2936050833543416</v>
      </c>
      <c r="K285" s="5">
        <f t="shared" si="105"/>
        <v>0</v>
      </c>
      <c r="L285" s="5">
        <f t="shared" si="106"/>
        <v>0</v>
      </c>
      <c r="M285" s="8">
        <f t="shared" si="107"/>
        <v>0</v>
      </c>
      <c r="N285" s="8">
        <f t="shared" si="108"/>
        <v>1</v>
      </c>
      <c r="O285" s="10" t="str">
        <f t="shared" si="109"/>
        <v>Nee</v>
      </c>
      <c r="P285" s="4">
        <f t="shared" si="110"/>
        <v>0</v>
      </c>
      <c r="Q285" s="1">
        <v>6.2433565607653244E-2</v>
      </c>
      <c r="R285" s="8">
        <f t="shared" si="111"/>
        <v>0</v>
      </c>
      <c r="S285" s="1">
        <v>4.5960272616065709E-2</v>
      </c>
      <c r="T285" s="8">
        <f t="shared" si="112"/>
        <v>0</v>
      </c>
      <c r="U285" s="1">
        <v>1.8704419785119594E-2</v>
      </c>
      <c r="V285" s="4">
        <f t="shared" si="113"/>
        <v>0</v>
      </c>
      <c r="W285" s="5">
        <f t="shared" si="114"/>
        <v>0</v>
      </c>
      <c r="X285" s="5">
        <f t="shared" si="115"/>
        <v>0</v>
      </c>
      <c r="Y285" s="1">
        <v>0.16834607585051578</v>
      </c>
      <c r="Z285" s="5">
        <f t="shared" si="120"/>
        <v>0</v>
      </c>
      <c r="AA285" s="5">
        <f t="shared" si="116"/>
        <v>0</v>
      </c>
      <c r="AB285" s="5">
        <f t="shared" si="121"/>
        <v>0.5</v>
      </c>
      <c r="AC285" s="5">
        <f t="shared" si="122"/>
        <v>0.5</v>
      </c>
      <c r="AD285" s="1">
        <v>0.56690136410010961</v>
      </c>
      <c r="AE285" s="5">
        <f t="shared" si="117"/>
        <v>0</v>
      </c>
      <c r="AF285" s="1">
        <v>-1.3580167647021777E-2</v>
      </c>
      <c r="AG285" s="6">
        <f t="shared" si="118"/>
        <v>1</v>
      </c>
      <c r="AH285" s="29">
        <v>1762.3491500589475</v>
      </c>
      <c r="AL285" s="5">
        <v>0</v>
      </c>
      <c r="AM285" t="s">
        <v>330</v>
      </c>
      <c r="AN285" s="1">
        <v>0.28199999999999997</v>
      </c>
      <c r="AO285" s="5">
        <f t="shared" si="123"/>
        <v>0.5</v>
      </c>
      <c r="AP285" s="5">
        <f t="shared" si="124"/>
        <v>0</v>
      </c>
      <c r="AQ285" s="9">
        <f t="shared" si="119"/>
        <v>7.5</v>
      </c>
      <c r="AT285" s="1"/>
    </row>
    <row r="286" spans="1:46" x14ac:dyDescent="0.35">
      <c r="A286" t="s">
        <v>404</v>
      </c>
      <c r="B286" s="1">
        <v>3.1061339338556371E-2</v>
      </c>
      <c r="C286" s="5">
        <f t="shared" si="100"/>
        <v>0</v>
      </c>
      <c r="D286" s="1">
        <v>0.58863395404481533</v>
      </c>
      <c r="E286" s="5">
        <f t="shared" si="101"/>
        <v>0</v>
      </c>
      <c r="F286" s="5">
        <f t="shared" si="102"/>
        <v>0</v>
      </c>
      <c r="G286" s="1">
        <v>0.55791173521950244</v>
      </c>
      <c r="H286" s="5">
        <f t="shared" si="103"/>
        <v>0</v>
      </c>
      <c r="I286" s="5">
        <f t="shared" si="104"/>
        <v>0</v>
      </c>
      <c r="J286" s="1">
        <v>0.38196940368863858</v>
      </c>
      <c r="K286" s="5">
        <f t="shared" si="105"/>
        <v>0</v>
      </c>
      <c r="L286" s="5">
        <f t="shared" si="106"/>
        <v>0</v>
      </c>
      <c r="M286" s="8">
        <f t="shared" si="107"/>
        <v>0</v>
      </c>
      <c r="N286" s="8">
        <f t="shared" si="108"/>
        <v>1</v>
      </c>
      <c r="O286" s="10" t="str">
        <f t="shared" si="109"/>
        <v>Nee</v>
      </c>
      <c r="P286" s="4">
        <f t="shared" si="110"/>
        <v>0</v>
      </c>
      <c r="Q286" s="1">
        <v>9.739604329336457E-2</v>
      </c>
      <c r="R286" s="8">
        <f t="shared" si="111"/>
        <v>0</v>
      </c>
      <c r="S286" s="1">
        <v>1.4535245349359276E-2</v>
      </c>
      <c r="T286" s="8">
        <f t="shared" si="112"/>
        <v>0</v>
      </c>
      <c r="U286" s="1">
        <v>-1.2399616520977709E-2</v>
      </c>
      <c r="V286" s="4">
        <f t="shared" si="113"/>
        <v>1</v>
      </c>
      <c r="W286" s="5">
        <f t="shared" si="114"/>
        <v>0</v>
      </c>
      <c r="X286" s="5">
        <f t="shared" si="115"/>
        <v>0</v>
      </c>
      <c r="Y286" s="1">
        <v>3.3264122907103247E-2</v>
      </c>
      <c r="Z286" s="5">
        <f t="shared" si="120"/>
        <v>0</v>
      </c>
      <c r="AA286" s="5">
        <f t="shared" si="116"/>
        <v>0</v>
      </c>
      <c r="AB286" s="5">
        <f t="shared" si="121"/>
        <v>0</v>
      </c>
      <c r="AC286" s="5">
        <f t="shared" si="122"/>
        <v>0</v>
      </c>
      <c r="AD286" s="1">
        <v>0.69031992348878235</v>
      </c>
      <c r="AE286" s="5">
        <f t="shared" si="117"/>
        <v>0</v>
      </c>
      <c r="AF286" s="1">
        <v>-1.6220971393664744E-3</v>
      </c>
      <c r="AG286" s="6">
        <f t="shared" si="118"/>
        <v>1</v>
      </c>
      <c r="AH286" s="29">
        <v>2625.4347003901366</v>
      </c>
      <c r="AL286" s="5">
        <v>0</v>
      </c>
      <c r="AM286" t="s">
        <v>331</v>
      </c>
      <c r="AN286" s="1">
        <v>0.25950000000000001</v>
      </c>
      <c r="AO286" s="5">
        <f t="shared" si="123"/>
        <v>0.5</v>
      </c>
      <c r="AP286" s="5">
        <f t="shared" si="124"/>
        <v>0</v>
      </c>
      <c r="AQ286" s="9">
        <f t="shared" si="119"/>
        <v>7.5</v>
      </c>
      <c r="AT286" s="1"/>
    </row>
    <row r="287" spans="1:46" x14ac:dyDescent="0.35">
      <c r="A287" t="s">
        <v>270</v>
      </c>
      <c r="B287" s="1">
        <v>-6.8622632744703344E-2</v>
      </c>
      <c r="C287" s="5">
        <f t="shared" si="100"/>
        <v>0</v>
      </c>
      <c r="D287" s="1">
        <v>0.71249587644829238</v>
      </c>
      <c r="E287" s="5">
        <f t="shared" si="101"/>
        <v>0</v>
      </c>
      <c r="F287" s="5">
        <f t="shared" si="102"/>
        <v>0</v>
      </c>
      <c r="G287" s="1">
        <v>0.69676309606360709</v>
      </c>
      <c r="H287" s="5">
        <f t="shared" si="103"/>
        <v>0</v>
      </c>
      <c r="I287" s="5">
        <f t="shared" si="104"/>
        <v>0</v>
      </c>
      <c r="J287" s="1">
        <v>0.17204125320313407</v>
      </c>
      <c r="K287" s="5">
        <f t="shared" si="105"/>
        <v>0.5</v>
      </c>
      <c r="L287" s="5">
        <f t="shared" si="106"/>
        <v>0</v>
      </c>
      <c r="M287" s="8">
        <f t="shared" si="107"/>
        <v>0</v>
      </c>
      <c r="N287" s="8">
        <f t="shared" si="108"/>
        <v>0</v>
      </c>
      <c r="O287" s="10" t="str">
        <f t="shared" si="109"/>
        <v>Nee</v>
      </c>
      <c r="P287" s="4">
        <f t="shared" si="110"/>
        <v>0</v>
      </c>
      <c r="Q287" s="1">
        <v>2.6230338760564676E-2</v>
      </c>
      <c r="R287" s="8">
        <f t="shared" si="111"/>
        <v>0</v>
      </c>
      <c r="S287" s="1">
        <v>3.0785293688630939E-2</v>
      </c>
      <c r="T287" s="8">
        <f t="shared" si="112"/>
        <v>0</v>
      </c>
      <c r="U287" s="1">
        <v>0.10931956347576698</v>
      </c>
      <c r="V287" s="4">
        <f t="shared" si="113"/>
        <v>0</v>
      </c>
      <c r="W287" s="5">
        <f t="shared" si="114"/>
        <v>0</v>
      </c>
      <c r="X287" s="5">
        <f t="shared" si="115"/>
        <v>0</v>
      </c>
      <c r="Y287" s="1">
        <v>-1.1631781980247346E-2</v>
      </c>
      <c r="Z287" s="5">
        <f t="shared" si="120"/>
        <v>0.5</v>
      </c>
      <c r="AA287" s="5">
        <f t="shared" si="116"/>
        <v>0.5</v>
      </c>
      <c r="AB287" s="5">
        <f t="shared" si="121"/>
        <v>0</v>
      </c>
      <c r="AC287" s="5">
        <f t="shared" si="122"/>
        <v>0</v>
      </c>
      <c r="AD287" s="1">
        <v>0.6564021085655426</v>
      </c>
      <c r="AE287" s="5">
        <f t="shared" si="117"/>
        <v>0</v>
      </c>
      <c r="AF287" s="1">
        <v>2.2289892417377489E-2</v>
      </c>
      <c r="AG287" s="6">
        <f t="shared" si="118"/>
        <v>0</v>
      </c>
      <c r="AH287" s="29">
        <v>1522.7283027286312</v>
      </c>
      <c r="AJ287" s="5">
        <v>1</v>
      </c>
      <c r="AL287" s="5">
        <v>0</v>
      </c>
      <c r="AM287" t="s">
        <v>330</v>
      </c>
      <c r="AN287" s="1">
        <v>0.16</v>
      </c>
      <c r="AO287" s="5">
        <f t="shared" si="123"/>
        <v>0</v>
      </c>
      <c r="AP287" s="5">
        <f t="shared" si="124"/>
        <v>0</v>
      </c>
      <c r="AQ287" s="9">
        <f t="shared" si="119"/>
        <v>7.5</v>
      </c>
      <c r="AT287" s="1"/>
    </row>
    <row r="288" spans="1:46" x14ac:dyDescent="0.35">
      <c r="A288" t="s">
        <v>271</v>
      </c>
      <c r="B288" s="1">
        <v>-3.6473012339246383E-3</v>
      </c>
      <c r="C288" s="5">
        <f t="shared" si="100"/>
        <v>0</v>
      </c>
      <c r="D288" s="1">
        <v>0.42363166994292212</v>
      </c>
      <c r="E288" s="5">
        <f t="shared" si="101"/>
        <v>0</v>
      </c>
      <c r="F288" s="5">
        <f t="shared" si="102"/>
        <v>0</v>
      </c>
      <c r="G288" s="1">
        <v>0.34176633588328637</v>
      </c>
      <c r="H288" s="5">
        <f t="shared" si="103"/>
        <v>0</v>
      </c>
      <c r="I288" s="5">
        <f t="shared" si="104"/>
        <v>0</v>
      </c>
      <c r="J288" s="1">
        <v>0.26721335697399529</v>
      </c>
      <c r="K288" s="5">
        <f t="shared" si="105"/>
        <v>0</v>
      </c>
      <c r="L288" s="5">
        <f t="shared" si="106"/>
        <v>0</v>
      </c>
      <c r="M288" s="8">
        <f t="shared" si="107"/>
        <v>0</v>
      </c>
      <c r="N288" s="8">
        <f t="shared" si="108"/>
        <v>0</v>
      </c>
      <c r="O288" s="10" t="str">
        <f t="shared" si="109"/>
        <v>Nee</v>
      </c>
      <c r="P288" s="4">
        <f t="shared" si="110"/>
        <v>0</v>
      </c>
      <c r="Q288" s="1">
        <v>-2.0101268911664225E-2</v>
      </c>
      <c r="R288" s="8">
        <f t="shared" si="111"/>
        <v>1</v>
      </c>
      <c r="S288" s="1">
        <v>-2.7383692137384567E-3</v>
      </c>
      <c r="T288" s="8">
        <f t="shared" si="112"/>
        <v>1</v>
      </c>
      <c r="U288" s="1">
        <v>0.11410842431849939</v>
      </c>
      <c r="V288" s="4">
        <f t="shared" si="113"/>
        <v>0</v>
      </c>
      <c r="W288" s="5">
        <f t="shared" si="114"/>
        <v>0.5</v>
      </c>
      <c r="X288" s="5">
        <f t="shared" si="115"/>
        <v>0</v>
      </c>
      <c r="Y288" s="1">
        <v>-2.148710418492291E-2</v>
      </c>
      <c r="Z288" s="5">
        <f t="shared" si="120"/>
        <v>0.5</v>
      </c>
      <c r="AA288" s="5">
        <f t="shared" si="116"/>
        <v>0.5</v>
      </c>
      <c r="AB288" s="5">
        <f t="shared" si="121"/>
        <v>0</v>
      </c>
      <c r="AC288" s="5">
        <f t="shared" si="122"/>
        <v>0</v>
      </c>
      <c r="AD288" s="1">
        <v>0.72462875683868977</v>
      </c>
      <c r="AE288" s="5">
        <f t="shared" si="117"/>
        <v>0</v>
      </c>
      <c r="AF288" s="1">
        <v>-6.0468701892333566E-3</v>
      </c>
      <c r="AG288" s="6">
        <f t="shared" si="118"/>
        <v>1</v>
      </c>
      <c r="AH288" s="29">
        <v>1746.2855631237749</v>
      </c>
      <c r="AJ288" s="5">
        <v>1</v>
      </c>
      <c r="AL288" s="5">
        <v>0</v>
      </c>
      <c r="AM288" t="s">
        <v>331</v>
      </c>
      <c r="AN288" s="1">
        <v>0.124</v>
      </c>
      <c r="AO288" s="5">
        <f t="shared" si="123"/>
        <v>0</v>
      </c>
      <c r="AP288" s="5">
        <f t="shared" si="124"/>
        <v>0</v>
      </c>
      <c r="AQ288" s="9">
        <f t="shared" si="119"/>
        <v>6.5</v>
      </c>
      <c r="AT288" s="1"/>
    </row>
    <row r="289" spans="1:46" x14ac:dyDescent="0.35">
      <c r="A289" t="s">
        <v>272</v>
      </c>
      <c r="B289" s="1">
        <v>-0.3327463648958347</v>
      </c>
      <c r="C289" s="5">
        <f t="shared" si="100"/>
        <v>0</v>
      </c>
      <c r="D289" s="1">
        <v>-0.30835264718449368</v>
      </c>
      <c r="E289" s="5">
        <f t="shared" si="101"/>
        <v>0</v>
      </c>
      <c r="F289" s="5">
        <f t="shared" si="102"/>
        <v>0</v>
      </c>
      <c r="G289" s="1">
        <v>-0.31068610568021443</v>
      </c>
      <c r="H289" s="5">
        <f t="shared" si="103"/>
        <v>0</v>
      </c>
      <c r="I289" s="5">
        <f t="shared" si="104"/>
        <v>0</v>
      </c>
      <c r="J289" s="1">
        <v>0.63789995971247426</v>
      </c>
      <c r="K289" s="5">
        <f t="shared" si="105"/>
        <v>0</v>
      </c>
      <c r="L289" s="5">
        <f t="shared" si="106"/>
        <v>0</v>
      </c>
      <c r="M289" s="8">
        <f t="shared" si="107"/>
        <v>0</v>
      </c>
      <c r="N289" s="8">
        <f t="shared" si="108"/>
        <v>0</v>
      </c>
      <c r="O289" s="10" t="str">
        <f t="shared" si="109"/>
        <v>Nee</v>
      </c>
      <c r="P289" s="4">
        <f t="shared" si="110"/>
        <v>0</v>
      </c>
      <c r="Q289" s="1">
        <v>6.9786752884224658E-3</v>
      </c>
      <c r="R289" s="8">
        <f t="shared" si="111"/>
        <v>0</v>
      </c>
      <c r="S289" s="1">
        <v>-9.2573371510379379E-2</v>
      </c>
      <c r="T289" s="8">
        <f t="shared" si="112"/>
        <v>1</v>
      </c>
      <c r="U289" s="1">
        <v>0.22715678531197803</v>
      </c>
      <c r="V289" s="4">
        <f t="shared" si="113"/>
        <v>0</v>
      </c>
      <c r="W289" s="5">
        <f t="shared" si="114"/>
        <v>0</v>
      </c>
      <c r="X289" s="5">
        <f t="shared" si="115"/>
        <v>0</v>
      </c>
      <c r="Y289" s="1">
        <v>-1.889736252638121E-2</v>
      </c>
      <c r="Z289" s="5">
        <f t="shared" si="120"/>
        <v>0.5</v>
      </c>
      <c r="AA289" s="5">
        <f t="shared" si="116"/>
        <v>0.5</v>
      </c>
      <c r="AB289" s="5">
        <f t="shared" si="121"/>
        <v>0</v>
      </c>
      <c r="AC289" s="5">
        <f t="shared" si="122"/>
        <v>0</v>
      </c>
      <c r="AD289" s="1">
        <v>0.54466355055481463</v>
      </c>
      <c r="AE289" s="5">
        <f t="shared" si="117"/>
        <v>0</v>
      </c>
      <c r="AF289" s="1">
        <v>-2.036874781505315E-2</v>
      </c>
      <c r="AG289" s="6">
        <f t="shared" si="118"/>
        <v>1</v>
      </c>
      <c r="AH289" s="29">
        <v>1895.6791123708065</v>
      </c>
      <c r="AJ289" s="5">
        <v>0</v>
      </c>
      <c r="AL289" s="5">
        <v>0</v>
      </c>
      <c r="AM289" t="s">
        <v>329</v>
      </c>
      <c r="AN289" s="1">
        <v>-8.6999999999999994E-2</v>
      </c>
      <c r="AO289" s="5">
        <f t="shared" si="123"/>
        <v>0</v>
      </c>
      <c r="AP289" s="5">
        <f t="shared" si="124"/>
        <v>0</v>
      </c>
      <c r="AQ289" s="9">
        <f t="shared" si="119"/>
        <v>8</v>
      </c>
      <c r="AT289" s="1"/>
    </row>
    <row r="290" spans="1:46" x14ac:dyDescent="0.35">
      <c r="A290" t="s">
        <v>273</v>
      </c>
      <c r="B290" s="1">
        <v>1.0320062765294012E-2</v>
      </c>
      <c r="C290" s="5">
        <f t="shared" si="100"/>
        <v>0</v>
      </c>
      <c r="D290" s="1">
        <v>0.43939729224084167</v>
      </c>
      <c r="E290" s="5">
        <f t="shared" si="101"/>
        <v>0</v>
      </c>
      <c r="F290" s="5">
        <f t="shared" si="102"/>
        <v>0</v>
      </c>
      <c r="G290" s="1">
        <v>0.44633205254581665</v>
      </c>
      <c r="H290" s="5">
        <f t="shared" si="103"/>
        <v>0</v>
      </c>
      <c r="I290" s="5">
        <f t="shared" si="104"/>
        <v>0</v>
      </c>
      <c r="J290" s="1">
        <v>0.33002902629958658</v>
      </c>
      <c r="K290" s="5">
        <f t="shared" si="105"/>
        <v>0</v>
      </c>
      <c r="L290" s="5">
        <f t="shared" si="106"/>
        <v>0</v>
      </c>
      <c r="M290" s="8">
        <f t="shared" si="107"/>
        <v>0</v>
      </c>
      <c r="N290" s="8">
        <f t="shared" si="108"/>
        <v>0</v>
      </c>
      <c r="O290" s="10" t="str">
        <f t="shared" si="109"/>
        <v>Nee</v>
      </c>
      <c r="P290" s="4">
        <f t="shared" si="110"/>
        <v>0</v>
      </c>
      <c r="Q290" s="1">
        <v>-7.5685903500473037E-3</v>
      </c>
      <c r="R290" s="8">
        <f t="shared" si="111"/>
        <v>1</v>
      </c>
      <c r="S290" s="1">
        <v>0.11469729374023196</v>
      </c>
      <c r="T290" s="8">
        <f t="shared" si="112"/>
        <v>0</v>
      </c>
      <c r="U290" s="1">
        <v>5.2133416483936511E-2</v>
      </c>
      <c r="V290" s="4">
        <f t="shared" si="113"/>
        <v>0</v>
      </c>
      <c r="W290" s="5">
        <f t="shared" si="114"/>
        <v>0</v>
      </c>
      <c r="X290" s="5">
        <f t="shared" si="115"/>
        <v>0</v>
      </c>
      <c r="Y290" s="1">
        <v>2.7077591583013136E-2</v>
      </c>
      <c r="Z290" s="5">
        <f t="shared" si="120"/>
        <v>0</v>
      </c>
      <c r="AA290" s="5">
        <f t="shared" si="116"/>
        <v>0</v>
      </c>
      <c r="AB290" s="5">
        <f t="shared" si="121"/>
        <v>0</v>
      </c>
      <c r="AC290" s="5">
        <f t="shared" si="122"/>
        <v>0</v>
      </c>
      <c r="AD290" s="1">
        <v>0.72849986923897081</v>
      </c>
      <c r="AE290" s="5">
        <f t="shared" si="117"/>
        <v>0.5</v>
      </c>
      <c r="AF290" s="1">
        <v>8.0927347160473957E-3</v>
      </c>
      <c r="AG290" s="6">
        <f t="shared" si="118"/>
        <v>0</v>
      </c>
      <c r="AH290" s="29">
        <v>1858.3459901004126</v>
      </c>
      <c r="AJ290" s="5">
        <v>0</v>
      </c>
      <c r="AL290" s="5">
        <v>0</v>
      </c>
      <c r="AM290" t="s">
        <v>329</v>
      </c>
      <c r="AN290" s="1">
        <v>0.27650000000000002</v>
      </c>
      <c r="AO290" s="5">
        <f t="shared" si="123"/>
        <v>0.5</v>
      </c>
      <c r="AP290" s="5">
        <f t="shared" si="124"/>
        <v>0</v>
      </c>
      <c r="AQ290" s="9">
        <f t="shared" si="119"/>
        <v>9</v>
      </c>
      <c r="AT290" s="1"/>
    </row>
    <row r="291" spans="1:46" x14ac:dyDescent="0.35">
      <c r="A291" t="s">
        <v>274</v>
      </c>
      <c r="B291" s="1">
        <v>-5.2907233446506602E-3</v>
      </c>
      <c r="C291" s="5">
        <f t="shared" si="100"/>
        <v>0</v>
      </c>
      <c r="D291" s="1">
        <v>4.9664286475540873E-2</v>
      </c>
      <c r="E291" s="5">
        <f t="shared" si="101"/>
        <v>0</v>
      </c>
      <c r="F291" s="5">
        <f t="shared" si="102"/>
        <v>0</v>
      </c>
      <c r="G291" s="1">
        <v>-5.4391681003638802E-2</v>
      </c>
      <c r="H291" s="5">
        <f t="shared" si="103"/>
        <v>0</v>
      </c>
      <c r="I291" s="5">
        <f t="shared" si="104"/>
        <v>0</v>
      </c>
      <c r="J291" s="1">
        <v>0.61708849588760639</v>
      </c>
      <c r="K291" s="5">
        <f t="shared" si="105"/>
        <v>0</v>
      </c>
      <c r="L291" s="5">
        <f t="shared" si="106"/>
        <v>0</v>
      </c>
      <c r="M291" s="8">
        <f t="shared" si="107"/>
        <v>0</v>
      </c>
      <c r="N291" s="8">
        <f t="shared" si="108"/>
        <v>0</v>
      </c>
      <c r="O291" s="10" t="str">
        <f t="shared" si="109"/>
        <v>Nee</v>
      </c>
      <c r="P291" s="4">
        <f t="shared" si="110"/>
        <v>0</v>
      </c>
      <c r="Q291" s="1">
        <v>0.21454356530540949</v>
      </c>
      <c r="R291" s="8">
        <f t="shared" si="111"/>
        <v>0</v>
      </c>
      <c r="S291" s="1">
        <v>7.3312719027004744E-2</v>
      </c>
      <c r="T291" s="8">
        <f t="shared" si="112"/>
        <v>0</v>
      </c>
      <c r="U291" s="1">
        <v>8.4339458899834047E-2</v>
      </c>
      <c r="V291" s="4">
        <f t="shared" si="113"/>
        <v>0</v>
      </c>
      <c r="W291" s="5">
        <f t="shared" si="114"/>
        <v>0</v>
      </c>
      <c r="X291" s="5">
        <f t="shared" si="115"/>
        <v>0</v>
      </c>
      <c r="Y291" s="1">
        <v>3.5957887364686893E-2</v>
      </c>
      <c r="Z291" s="5">
        <f t="shared" si="120"/>
        <v>0</v>
      </c>
      <c r="AA291" s="5">
        <f t="shared" si="116"/>
        <v>0</v>
      </c>
      <c r="AB291" s="5">
        <f t="shared" si="121"/>
        <v>0</v>
      </c>
      <c r="AC291" s="5">
        <f t="shared" si="122"/>
        <v>0</v>
      </c>
      <c r="AD291" s="1">
        <v>0.70068969717269836</v>
      </c>
      <c r="AE291" s="5">
        <f t="shared" si="117"/>
        <v>0</v>
      </c>
      <c r="AF291" s="1">
        <v>-2.8517914236993954E-2</v>
      </c>
      <c r="AG291" s="6">
        <f t="shared" si="118"/>
        <v>1</v>
      </c>
      <c r="AH291" s="29">
        <v>2818.8652713306028</v>
      </c>
      <c r="AL291" s="5">
        <v>1</v>
      </c>
      <c r="AM291" t="s">
        <v>331</v>
      </c>
      <c r="AN291" s="1">
        <v>0.22700000000000001</v>
      </c>
      <c r="AO291" s="5">
        <f t="shared" si="123"/>
        <v>0</v>
      </c>
      <c r="AP291" s="5">
        <f t="shared" si="124"/>
        <v>0</v>
      </c>
      <c r="AQ291" s="9">
        <f t="shared" si="119"/>
        <v>8</v>
      </c>
      <c r="AT291" s="1"/>
    </row>
    <row r="292" spans="1:46" x14ac:dyDescent="0.35">
      <c r="A292" t="s">
        <v>275</v>
      </c>
      <c r="B292" s="1">
        <v>3.5545788685556481E-2</v>
      </c>
      <c r="C292" s="5">
        <f t="shared" si="100"/>
        <v>0</v>
      </c>
      <c r="D292" s="1">
        <v>0.50994729779662007</v>
      </c>
      <c r="E292" s="5">
        <f t="shared" si="101"/>
        <v>0</v>
      </c>
      <c r="F292" s="5">
        <f t="shared" si="102"/>
        <v>0</v>
      </c>
      <c r="G292" s="1">
        <v>0.40709990081873171</v>
      </c>
      <c r="H292" s="5">
        <f t="shared" si="103"/>
        <v>0</v>
      </c>
      <c r="I292" s="5">
        <f t="shared" si="104"/>
        <v>0</v>
      </c>
      <c r="J292" s="1">
        <v>0.30365091973005254</v>
      </c>
      <c r="K292" s="5">
        <f t="shared" si="105"/>
        <v>0</v>
      </c>
      <c r="L292" s="5">
        <f t="shared" si="106"/>
        <v>0</v>
      </c>
      <c r="M292" s="8">
        <f t="shared" si="107"/>
        <v>0</v>
      </c>
      <c r="N292" s="8">
        <f t="shared" si="108"/>
        <v>0</v>
      </c>
      <c r="O292" s="10" t="str">
        <f t="shared" si="109"/>
        <v>Nee</v>
      </c>
      <c r="P292" s="4">
        <f t="shared" si="110"/>
        <v>0</v>
      </c>
      <c r="Q292" s="1">
        <v>1.6490363715403564E-2</v>
      </c>
      <c r="R292" s="8">
        <f t="shared" si="111"/>
        <v>0</v>
      </c>
      <c r="S292" s="1">
        <v>3.0292914962864056E-2</v>
      </c>
      <c r="T292" s="8">
        <f t="shared" si="112"/>
        <v>0</v>
      </c>
      <c r="U292" s="1">
        <v>7.0200890686684433E-2</v>
      </c>
      <c r="V292" s="4">
        <f t="shared" si="113"/>
        <v>0</v>
      </c>
      <c r="W292" s="5">
        <f t="shared" si="114"/>
        <v>0</v>
      </c>
      <c r="X292" s="5">
        <f t="shared" si="115"/>
        <v>0</v>
      </c>
      <c r="Y292" s="1">
        <v>2.2067832208630716E-2</v>
      </c>
      <c r="Z292" s="5">
        <f t="shared" si="120"/>
        <v>0</v>
      </c>
      <c r="AA292" s="5">
        <f t="shared" si="116"/>
        <v>0</v>
      </c>
      <c r="AB292" s="5">
        <f t="shared" si="121"/>
        <v>0</v>
      </c>
      <c r="AC292" s="5">
        <f t="shared" si="122"/>
        <v>0</v>
      </c>
      <c r="AD292" s="1">
        <v>0.64685634273934778</v>
      </c>
      <c r="AE292" s="5">
        <f t="shared" si="117"/>
        <v>0</v>
      </c>
      <c r="AF292" s="1">
        <v>1.1347244316524377E-2</v>
      </c>
      <c r="AG292" s="6">
        <f t="shared" si="118"/>
        <v>0</v>
      </c>
      <c r="AH292" s="29">
        <v>2300.8218653544891</v>
      </c>
      <c r="AJ292" s="5">
        <v>0</v>
      </c>
      <c r="AL292" s="5">
        <v>0</v>
      </c>
      <c r="AM292" t="s">
        <v>331</v>
      </c>
      <c r="AN292" s="60">
        <v>0.1895</v>
      </c>
      <c r="AO292" s="5">
        <f t="shared" si="123"/>
        <v>0</v>
      </c>
      <c r="AP292" s="5">
        <f t="shared" si="124"/>
        <v>0</v>
      </c>
      <c r="AQ292" s="9">
        <f t="shared" si="119"/>
        <v>10</v>
      </c>
      <c r="AT292" s="1"/>
    </row>
    <row r="293" spans="1:46" x14ac:dyDescent="0.35">
      <c r="A293" t="s">
        <v>276</v>
      </c>
      <c r="B293" s="1">
        <v>-0.33838319835024944</v>
      </c>
      <c r="C293" s="5">
        <f t="shared" si="100"/>
        <v>0</v>
      </c>
      <c r="D293" s="1">
        <v>0.28271563691662538</v>
      </c>
      <c r="E293" s="5">
        <f t="shared" si="101"/>
        <v>0</v>
      </c>
      <c r="F293" s="5">
        <f t="shared" si="102"/>
        <v>0</v>
      </c>
      <c r="G293" s="1">
        <v>0.24494233937397034</v>
      </c>
      <c r="H293" s="5">
        <f t="shared" si="103"/>
        <v>0</v>
      </c>
      <c r="I293" s="5">
        <f t="shared" si="104"/>
        <v>0</v>
      </c>
      <c r="J293" s="1">
        <v>0.33063473237173358</v>
      </c>
      <c r="K293" s="5">
        <f t="shared" si="105"/>
        <v>0</v>
      </c>
      <c r="L293" s="5">
        <f t="shared" si="106"/>
        <v>0</v>
      </c>
      <c r="M293" s="8">
        <f t="shared" si="107"/>
        <v>0</v>
      </c>
      <c r="N293" s="8">
        <f t="shared" si="108"/>
        <v>0</v>
      </c>
      <c r="O293" s="10" t="str">
        <f t="shared" si="109"/>
        <v>Nee</v>
      </c>
      <c r="P293" s="4">
        <f t="shared" si="110"/>
        <v>0</v>
      </c>
      <c r="Q293" s="1">
        <v>7.4622800806144127E-3</v>
      </c>
      <c r="R293" s="8">
        <f t="shared" si="111"/>
        <v>0</v>
      </c>
      <c r="S293" s="1">
        <v>3.9571216786406661E-2</v>
      </c>
      <c r="T293" s="8">
        <f t="shared" si="112"/>
        <v>0</v>
      </c>
      <c r="U293" s="1">
        <v>0.14000990771995714</v>
      </c>
      <c r="V293" s="4">
        <f t="shared" si="113"/>
        <v>0</v>
      </c>
      <c r="W293" s="5">
        <f t="shared" si="114"/>
        <v>0</v>
      </c>
      <c r="X293" s="5">
        <f t="shared" si="115"/>
        <v>0</v>
      </c>
      <c r="Y293" s="1">
        <v>2.7024458243568621E-2</v>
      </c>
      <c r="Z293" s="5">
        <f t="shared" si="120"/>
        <v>0</v>
      </c>
      <c r="AA293" s="5">
        <f t="shared" si="116"/>
        <v>0</v>
      </c>
      <c r="AB293" s="5">
        <f t="shared" si="121"/>
        <v>0</v>
      </c>
      <c r="AC293" s="5">
        <f t="shared" si="122"/>
        <v>0</v>
      </c>
      <c r="AD293" s="1">
        <v>0.46928030783055497</v>
      </c>
      <c r="AE293" s="5">
        <f t="shared" si="117"/>
        <v>0</v>
      </c>
      <c r="AF293" s="1">
        <v>3.8256752514371953E-2</v>
      </c>
      <c r="AG293" s="6">
        <f t="shared" si="118"/>
        <v>0</v>
      </c>
      <c r="AH293" s="29">
        <v>1344.8655084333602</v>
      </c>
      <c r="AJ293" s="5">
        <v>1</v>
      </c>
      <c r="AL293" s="5">
        <v>0</v>
      </c>
      <c r="AM293" t="s">
        <v>330</v>
      </c>
      <c r="AN293" s="1">
        <v>6.3500000000000001E-2</v>
      </c>
      <c r="AO293" s="5">
        <f t="shared" si="123"/>
        <v>0</v>
      </c>
      <c r="AP293" s="5">
        <f t="shared" si="124"/>
        <v>0</v>
      </c>
      <c r="AQ293" s="9">
        <f t="shared" si="119"/>
        <v>9</v>
      </c>
      <c r="AT293" s="1"/>
    </row>
    <row r="294" spans="1:46" x14ac:dyDescent="0.35">
      <c r="A294" t="s">
        <v>277</v>
      </c>
      <c r="B294" s="1">
        <v>-6.2464729805989612E-2</v>
      </c>
      <c r="C294" s="5">
        <f t="shared" si="100"/>
        <v>0</v>
      </c>
      <c r="D294" s="1">
        <v>0.76472915734236246</v>
      </c>
      <c r="E294" s="5">
        <f t="shared" si="101"/>
        <v>0</v>
      </c>
      <c r="F294" s="5">
        <f t="shared" si="102"/>
        <v>0</v>
      </c>
      <c r="G294" s="1">
        <v>0.48267813474997889</v>
      </c>
      <c r="H294" s="5">
        <f t="shared" si="103"/>
        <v>0</v>
      </c>
      <c r="I294" s="5">
        <f t="shared" si="104"/>
        <v>0</v>
      </c>
      <c r="J294" s="1">
        <v>0.28197675493578578</v>
      </c>
      <c r="K294" s="5">
        <f t="shared" si="105"/>
        <v>0</v>
      </c>
      <c r="L294" s="5">
        <f t="shared" si="106"/>
        <v>0</v>
      </c>
      <c r="M294" s="8">
        <f t="shared" si="107"/>
        <v>0</v>
      </c>
      <c r="N294" s="8">
        <f t="shared" si="108"/>
        <v>0</v>
      </c>
      <c r="O294" s="10" t="str">
        <f t="shared" si="109"/>
        <v>Nee</v>
      </c>
      <c r="P294" s="4">
        <f t="shared" si="110"/>
        <v>0</v>
      </c>
      <c r="Q294" s="1">
        <v>-2.0223994843284184E-2</v>
      </c>
      <c r="R294" s="8">
        <f t="shared" si="111"/>
        <v>1</v>
      </c>
      <c r="S294" s="1">
        <v>1.0985874139562197E-2</v>
      </c>
      <c r="T294" s="8">
        <f t="shared" si="112"/>
        <v>0</v>
      </c>
      <c r="U294" s="1">
        <v>4.7189087158730471E-2</v>
      </c>
      <c r="V294" s="4">
        <f t="shared" si="113"/>
        <v>0</v>
      </c>
      <c r="W294" s="5">
        <f t="shared" si="114"/>
        <v>0</v>
      </c>
      <c r="X294" s="5">
        <f t="shared" si="115"/>
        <v>0</v>
      </c>
      <c r="Y294" s="1">
        <v>3.5834517114557589E-2</v>
      </c>
      <c r="Z294" s="5">
        <f t="shared" si="120"/>
        <v>0</v>
      </c>
      <c r="AA294" s="5">
        <f t="shared" si="116"/>
        <v>0</v>
      </c>
      <c r="AB294" s="5">
        <f t="shared" si="121"/>
        <v>0</v>
      </c>
      <c r="AC294" s="5">
        <f t="shared" si="122"/>
        <v>0</v>
      </c>
      <c r="AD294" s="1">
        <v>0.57973496273521574</v>
      </c>
      <c r="AE294" s="5">
        <f t="shared" si="117"/>
        <v>0</v>
      </c>
      <c r="AF294" s="1">
        <v>1.5805759922681246E-2</v>
      </c>
      <c r="AG294" s="6">
        <f t="shared" si="118"/>
        <v>0</v>
      </c>
      <c r="AH294" s="29">
        <v>1623.9942887879404</v>
      </c>
      <c r="AJ294" s="5">
        <v>0</v>
      </c>
      <c r="AL294" s="5">
        <v>0</v>
      </c>
      <c r="AM294" t="s">
        <v>330</v>
      </c>
      <c r="AN294" s="1">
        <v>0.22849999999999998</v>
      </c>
      <c r="AO294" s="5">
        <f t="shared" si="123"/>
        <v>0</v>
      </c>
      <c r="AP294" s="5">
        <f t="shared" si="124"/>
        <v>0</v>
      </c>
      <c r="AQ294" s="9">
        <f t="shared" si="119"/>
        <v>10</v>
      </c>
      <c r="AT294" s="1"/>
    </row>
    <row r="295" spans="1:46" x14ac:dyDescent="0.35">
      <c r="A295" t="s">
        <v>278</v>
      </c>
      <c r="B295" s="1">
        <v>-6.1121594147456925E-3</v>
      </c>
      <c r="C295" s="5">
        <f t="shared" si="100"/>
        <v>0</v>
      </c>
      <c r="D295" s="1">
        <v>0.51787441274699009</v>
      </c>
      <c r="E295" s="5">
        <f t="shared" si="101"/>
        <v>0</v>
      </c>
      <c r="F295" s="5">
        <f t="shared" si="102"/>
        <v>0</v>
      </c>
      <c r="G295" s="1">
        <v>0.47773944663895701</v>
      </c>
      <c r="H295" s="5">
        <f t="shared" si="103"/>
        <v>0</v>
      </c>
      <c r="I295" s="5">
        <f t="shared" si="104"/>
        <v>0</v>
      </c>
      <c r="J295" s="1">
        <v>0.21804610108461425</v>
      </c>
      <c r="K295" s="5">
        <f t="shared" si="105"/>
        <v>0</v>
      </c>
      <c r="L295" s="5">
        <f t="shared" si="106"/>
        <v>0</v>
      </c>
      <c r="M295" s="8">
        <f t="shared" si="107"/>
        <v>0</v>
      </c>
      <c r="N295" s="8">
        <f t="shared" si="108"/>
        <v>0</v>
      </c>
      <c r="O295" s="10" t="str">
        <f t="shared" si="109"/>
        <v>Nee</v>
      </c>
      <c r="P295" s="4">
        <f t="shared" si="110"/>
        <v>0</v>
      </c>
      <c r="Q295" s="1">
        <v>-2.9921094562489862E-2</v>
      </c>
      <c r="R295" s="8">
        <f t="shared" si="111"/>
        <v>1</v>
      </c>
      <c r="S295" s="1">
        <v>-1.7368984782839444E-4</v>
      </c>
      <c r="T295" s="8">
        <f t="shared" si="112"/>
        <v>1</v>
      </c>
      <c r="U295" s="1">
        <v>6.7100506767647672E-2</v>
      </c>
      <c r="V295" s="4">
        <f t="shared" si="113"/>
        <v>0</v>
      </c>
      <c r="W295" s="5">
        <f t="shared" si="114"/>
        <v>0.5</v>
      </c>
      <c r="X295" s="5">
        <f t="shared" si="115"/>
        <v>0</v>
      </c>
      <c r="Y295" s="1">
        <v>-1.6014330477840198E-2</v>
      </c>
      <c r="Z295" s="5">
        <f t="shared" si="120"/>
        <v>0.5</v>
      </c>
      <c r="AA295" s="5">
        <f t="shared" si="116"/>
        <v>0.5</v>
      </c>
      <c r="AB295" s="5">
        <f t="shared" si="121"/>
        <v>0</v>
      </c>
      <c r="AC295" s="5">
        <f t="shared" si="122"/>
        <v>0</v>
      </c>
      <c r="AD295" s="1">
        <v>0.71234596025806896</v>
      </c>
      <c r="AE295" s="5">
        <f t="shared" si="117"/>
        <v>0</v>
      </c>
      <c r="AF295" s="1">
        <v>1.0657492338309314E-2</v>
      </c>
      <c r="AG295" s="6">
        <f t="shared" si="118"/>
        <v>0</v>
      </c>
      <c r="AH295" s="29">
        <v>2065.5883711836777</v>
      </c>
      <c r="AJ295" s="5">
        <v>0</v>
      </c>
      <c r="AL295" s="5">
        <v>0</v>
      </c>
      <c r="AM295" t="s">
        <v>329</v>
      </c>
      <c r="AN295" s="1">
        <v>0.20750000000000002</v>
      </c>
      <c r="AO295" s="5">
        <f t="shared" si="123"/>
        <v>0</v>
      </c>
      <c r="AP295" s="5">
        <f t="shared" si="124"/>
        <v>0</v>
      </c>
      <c r="AQ295" s="9">
        <f t="shared" si="119"/>
        <v>8.5</v>
      </c>
      <c r="AT295" s="1"/>
    </row>
    <row r="296" spans="1:46" x14ac:dyDescent="0.35">
      <c r="A296" t="s">
        <v>279</v>
      </c>
      <c r="B296" s="1">
        <v>-1.141425922031241E-3</v>
      </c>
      <c r="C296" s="5">
        <f t="shared" si="100"/>
        <v>0</v>
      </c>
      <c r="D296" s="1">
        <v>0.19329866355658376</v>
      </c>
      <c r="E296" s="5">
        <f t="shared" si="101"/>
        <v>0</v>
      </c>
      <c r="F296" s="5">
        <f t="shared" si="102"/>
        <v>0</v>
      </c>
      <c r="G296" s="1">
        <v>0.16959260463070952</v>
      </c>
      <c r="H296" s="5">
        <f t="shared" si="103"/>
        <v>0</v>
      </c>
      <c r="I296" s="5">
        <f t="shared" si="104"/>
        <v>0</v>
      </c>
      <c r="J296" s="1">
        <v>0.34439148315819185</v>
      </c>
      <c r="K296" s="5">
        <f t="shared" si="105"/>
        <v>0</v>
      </c>
      <c r="L296" s="5">
        <f t="shared" si="106"/>
        <v>0</v>
      </c>
      <c r="M296" s="8">
        <f t="shared" si="107"/>
        <v>0</v>
      </c>
      <c r="N296" s="8">
        <f t="shared" si="108"/>
        <v>0</v>
      </c>
      <c r="O296" s="10" t="str">
        <f t="shared" si="109"/>
        <v>Nee</v>
      </c>
      <c r="P296" s="4">
        <f t="shared" si="110"/>
        <v>0</v>
      </c>
      <c r="Q296" s="1">
        <v>6.5714812043583967E-2</v>
      </c>
      <c r="R296" s="8">
        <f t="shared" si="111"/>
        <v>0</v>
      </c>
      <c r="S296" s="1">
        <v>8.0864712860846261E-2</v>
      </c>
      <c r="T296" s="8">
        <f t="shared" si="112"/>
        <v>0</v>
      </c>
      <c r="U296" s="1">
        <v>6.8410989809379957E-2</v>
      </c>
      <c r="V296" s="4">
        <f t="shared" si="113"/>
        <v>0</v>
      </c>
      <c r="W296" s="5">
        <f t="shared" si="114"/>
        <v>0</v>
      </c>
      <c r="X296" s="5">
        <f t="shared" si="115"/>
        <v>0</v>
      </c>
      <c r="Y296" s="1">
        <v>-5.1560139953731147E-3</v>
      </c>
      <c r="Z296" s="5">
        <f t="shared" si="120"/>
        <v>0.5</v>
      </c>
      <c r="AA296" s="5">
        <f t="shared" si="116"/>
        <v>0.5</v>
      </c>
      <c r="AB296" s="5">
        <f t="shared" si="121"/>
        <v>0</v>
      </c>
      <c r="AC296" s="5">
        <f t="shared" si="122"/>
        <v>0</v>
      </c>
      <c r="AD296" s="1">
        <v>0.70933598455155533</v>
      </c>
      <c r="AE296" s="5">
        <f t="shared" si="117"/>
        <v>0</v>
      </c>
      <c r="AF296" s="1">
        <v>-3.0491319962526048E-2</v>
      </c>
      <c r="AG296" s="6">
        <f t="shared" si="118"/>
        <v>1</v>
      </c>
      <c r="AH296" s="29">
        <v>2458.642799382802</v>
      </c>
      <c r="AL296" s="5">
        <v>0</v>
      </c>
      <c r="AM296" t="s">
        <v>331</v>
      </c>
      <c r="AN296" s="1">
        <v>0.27400000000000002</v>
      </c>
      <c r="AO296" s="5">
        <f t="shared" si="123"/>
        <v>0.5</v>
      </c>
      <c r="AP296" s="5">
        <f t="shared" si="124"/>
        <v>0</v>
      </c>
      <c r="AQ296" s="9">
        <f t="shared" si="119"/>
        <v>7.5</v>
      </c>
      <c r="AT296" s="1"/>
    </row>
    <row r="297" spans="1:46" x14ac:dyDescent="0.35">
      <c r="A297" t="s">
        <v>280</v>
      </c>
      <c r="B297" s="1">
        <v>-9.7618753213283966E-5</v>
      </c>
      <c r="C297" s="5">
        <f t="shared" si="100"/>
        <v>0</v>
      </c>
      <c r="D297" s="1">
        <v>0.36817888961922179</v>
      </c>
      <c r="E297" s="5">
        <f t="shared" si="101"/>
        <v>0</v>
      </c>
      <c r="F297" s="5">
        <f t="shared" si="102"/>
        <v>0</v>
      </c>
      <c r="G297" s="1">
        <v>0.38700551220559815</v>
      </c>
      <c r="H297" s="5">
        <f t="shared" si="103"/>
        <v>0</v>
      </c>
      <c r="I297" s="5">
        <f t="shared" si="104"/>
        <v>0</v>
      </c>
      <c r="J297" s="1">
        <v>0.3811977367448941</v>
      </c>
      <c r="K297" s="5">
        <f t="shared" si="105"/>
        <v>0</v>
      </c>
      <c r="L297" s="5">
        <f t="shared" si="106"/>
        <v>0</v>
      </c>
      <c r="M297" s="8">
        <f t="shared" si="107"/>
        <v>0</v>
      </c>
      <c r="N297" s="8">
        <f t="shared" si="108"/>
        <v>0</v>
      </c>
      <c r="O297" s="10" t="str">
        <f t="shared" si="109"/>
        <v>Nee</v>
      </c>
      <c r="P297" s="4">
        <f t="shared" si="110"/>
        <v>0</v>
      </c>
      <c r="Q297" s="1">
        <v>1.4815596316447873E-2</v>
      </c>
      <c r="R297" s="8">
        <f t="shared" si="111"/>
        <v>0</v>
      </c>
      <c r="S297" s="1">
        <v>2.34174400757391E-2</v>
      </c>
      <c r="T297" s="8">
        <f t="shared" si="112"/>
        <v>0</v>
      </c>
      <c r="U297" s="1">
        <v>0.10318953006332203</v>
      </c>
      <c r="V297" s="4">
        <f t="shared" si="113"/>
        <v>0</v>
      </c>
      <c r="W297" s="5">
        <f t="shared" si="114"/>
        <v>0</v>
      </c>
      <c r="X297" s="5">
        <f t="shared" si="115"/>
        <v>0</v>
      </c>
      <c r="Y297" s="1">
        <v>5.6648162489668683E-2</v>
      </c>
      <c r="Z297" s="5">
        <f t="shared" si="120"/>
        <v>0</v>
      </c>
      <c r="AA297" s="5">
        <f t="shared" si="116"/>
        <v>0</v>
      </c>
      <c r="AB297" s="5">
        <f t="shared" si="121"/>
        <v>0.5</v>
      </c>
      <c r="AC297" s="5">
        <f t="shared" si="122"/>
        <v>0</v>
      </c>
      <c r="AD297" s="1">
        <v>0.73947507142438773</v>
      </c>
      <c r="AE297" s="5">
        <f t="shared" si="117"/>
        <v>0.5</v>
      </c>
      <c r="AF297" s="1">
        <v>-2.2417303379561236E-2</v>
      </c>
      <c r="AG297" s="6">
        <f t="shared" si="118"/>
        <v>1</v>
      </c>
      <c r="AH297" s="29">
        <v>1898.3511826667764</v>
      </c>
      <c r="AJ297" s="5">
        <v>1</v>
      </c>
      <c r="AL297" s="5">
        <v>0</v>
      </c>
      <c r="AM297" t="s">
        <v>331</v>
      </c>
      <c r="AN297" s="1">
        <v>0.24199999999999999</v>
      </c>
      <c r="AO297" s="5">
        <f t="shared" si="123"/>
        <v>0</v>
      </c>
      <c r="AP297" s="5">
        <f t="shared" si="124"/>
        <v>0</v>
      </c>
      <c r="AQ297" s="9">
        <f t="shared" si="119"/>
        <v>7</v>
      </c>
      <c r="AT297" s="1"/>
    </row>
    <row r="298" spans="1:46" x14ac:dyDescent="0.35">
      <c r="A298" t="s">
        <v>281</v>
      </c>
      <c r="B298" s="1">
        <v>-8.3976893352644799E-2</v>
      </c>
      <c r="C298" s="5">
        <f t="shared" si="100"/>
        <v>0</v>
      </c>
      <c r="D298" s="1">
        <v>0.74885221699669502</v>
      </c>
      <c r="E298" s="5">
        <f t="shared" si="101"/>
        <v>0</v>
      </c>
      <c r="F298" s="5">
        <f t="shared" si="102"/>
        <v>0</v>
      </c>
      <c r="G298" s="1">
        <v>0.75421931183348889</v>
      </c>
      <c r="H298" s="5">
        <f t="shared" si="103"/>
        <v>0</v>
      </c>
      <c r="I298" s="5">
        <f t="shared" si="104"/>
        <v>0</v>
      </c>
      <c r="J298" s="1">
        <v>0.27331721635861728</v>
      </c>
      <c r="K298" s="5">
        <f t="shared" si="105"/>
        <v>0</v>
      </c>
      <c r="L298" s="5">
        <f t="shared" si="106"/>
        <v>0</v>
      </c>
      <c r="M298" s="8">
        <f t="shared" si="107"/>
        <v>0</v>
      </c>
      <c r="N298" s="8">
        <f t="shared" si="108"/>
        <v>1</v>
      </c>
      <c r="O298" s="10" t="str">
        <f t="shared" si="109"/>
        <v>Nee</v>
      </c>
      <c r="P298" s="4">
        <f t="shared" si="110"/>
        <v>0</v>
      </c>
      <c r="Q298" s="1">
        <v>0.12740265843988383</v>
      </c>
      <c r="R298" s="8">
        <f t="shared" si="111"/>
        <v>0</v>
      </c>
      <c r="S298" s="1">
        <v>5.6028707851573795E-2</v>
      </c>
      <c r="T298" s="8">
        <f t="shared" si="112"/>
        <v>0</v>
      </c>
      <c r="U298" s="1">
        <v>1.4103331226967449E-2</v>
      </c>
      <c r="V298" s="4">
        <f t="shared" si="113"/>
        <v>0</v>
      </c>
      <c r="W298" s="5">
        <f t="shared" si="114"/>
        <v>0</v>
      </c>
      <c r="X298" s="5">
        <f t="shared" si="115"/>
        <v>0</v>
      </c>
      <c r="Y298" s="1">
        <v>0.11824821191904844</v>
      </c>
      <c r="Z298" s="5">
        <f t="shared" si="120"/>
        <v>0</v>
      </c>
      <c r="AA298" s="5">
        <f t="shared" si="116"/>
        <v>0</v>
      </c>
      <c r="AB298" s="5">
        <f t="shared" si="121"/>
        <v>0.5</v>
      </c>
      <c r="AC298" s="5">
        <f t="shared" si="122"/>
        <v>0.5</v>
      </c>
      <c r="AD298" s="1">
        <v>0.69697969500567603</v>
      </c>
      <c r="AE298" s="5">
        <f t="shared" si="117"/>
        <v>0</v>
      </c>
      <c r="AF298" s="1">
        <v>1.0833660938469884E-2</v>
      </c>
      <c r="AG298" s="6">
        <f t="shared" si="118"/>
        <v>0</v>
      </c>
      <c r="AH298" s="29">
        <v>1851.4534944888399</v>
      </c>
      <c r="AL298" s="5">
        <v>0</v>
      </c>
      <c r="AM298" t="s">
        <v>329</v>
      </c>
      <c r="AN298" s="1">
        <v>0.3075</v>
      </c>
      <c r="AO298" s="5">
        <f t="shared" si="123"/>
        <v>0.5</v>
      </c>
      <c r="AP298" s="5">
        <f t="shared" si="124"/>
        <v>0.5</v>
      </c>
      <c r="AQ298" s="9">
        <f t="shared" si="119"/>
        <v>8</v>
      </c>
      <c r="AT298" s="1"/>
    </row>
    <row r="299" spans="1:46" x14ac:dyDescent="0.35">
      <c r="A299" t="s">
        <v>282</v>
      </c>
      <c r="B299" s="1">
        <v>-2.4428360700404949E-4</v>
      </c>
      <c r="C299" s="5">
        <f t="shared" si="100"/>
        <v>0</v>
      </c>
      <c r="D299" s="1">
        <v>0.62844463374684079</v>
      </c>
      <c r="E299" s="5">
        <f t="shared" si="101"/>
        <v>0</v>
      </c>
      <c r="F299" s="5">
        <f t="shared" si="102"/>
        <v>0</v>
      </c>
      <c r="G299" s="1">
        <v>0.58724338476860394</v>
      </c>
      <c r="H299" s="5">
        <f t="shared" si="103"/>
        <v>0</v>
      </c>
      <c r="I299" s="5">
        <f t="shared" si="104"/>
        <v>0</v>
      </c>
      <c r="J299" s="1">
        <v>0.21441141081564349</v>
      </c>
      <c r="K299" s="5">
        <f t="shared" si="105"/>
        <v>0</v>
      </c>
      <c r="L299" s="5">
        <f t="shared" si="106"/>
        <v>0</v>
      </c>
      <c r="M299" s="8">
        <f t="shared" si="107"/>
        <v>0</v>
      </c>
      <c r="N299" s="8">
        <f t="shared" si="108"/>
        <v>0</v>
      </c>
      <c r="O299" s="10" t="str">
        <f t="shared" si="109"/>
        <v>Nee</v>
      </c>
      <c r="P299" s="4">
        <f t="shared" si="110"/>
        <v>0</v>
      </c>
      <c r="Q299" s="1">
        <v>1.5580108967302886E-2</v>
      </c>
      <c r="R299" s="8">
        <f t="shared" si="111"/>
        <v>0</v>
      </c>
      <c r="S299" s="1">
        <v>4.4883405594522655E-2</v>
      </c>
      <c r="T299" s="8">
        <f t="shared" si="112"/>
        <v>0</v>
      </c>
      <c r="U299" s="1">
        <v>7.211377352404158E-2</v>
      </c>
      <c r="V299" s="4">
        <f t="shared" si="113"/>
        <v>0</v>
      </c>
      <c r="W299" s="5">
        <f t="shared" si="114"/>
        <v>0</v>
      </c>
      <c r="X299" s="5">
        <f t="shared" si="115"/>
        <v>0</v>
      </c>
      <c r="Y299" s="1">
        <v>-1.4743142050917472E-2</v>
      </c>
      <c r="Z299" s="5">
        <f t="shared" si="120"/>
        <v>0.5</v>
      </c>
      <c r="AA299" s="5">
        <f t="shared" si="116"/>
        <v>0.5</v>
      </c>
      <c r="AB299" s="5">
        <f t="shared" si="121"/>
        <v>0</v>
      </c>
      <c r="AC299" s="5">
        <f t="shared" si="122"/>
        <v>0</v>
      </c>
      <c r="AD299" s="1">
        <v>0.77485194221126774</v>
      </c>
      <c r="AE299" s="5">
        <f t="shared" si="117"/>
        <v>0.5</v>
      </c>
      <c r="AF299" s="1">
        <v>-1.1493705782318252E-2</v>
      </c>
      <c r="AG299" s="6">
        <f t="shared" si="118"/>
        <v>1</v>
      </c>
      <c r="AH299" s="29">
        <v>2199.0055534649186</v>
      </c>
      <c r="AJ299" s="5">
        <v>0</v>
      </c>
      <c r="AL299" s="5">
        <v>0</v>
      </c>
      <c r="AM299" t="s">
        <v>329</v>
      </c>
      <c r="AN299" s="1">
        <v>0.24249999999999999</v>
      </c>
      <c r="AO299" s="5">
        <f t="shared" si="123"/>
        <v>0</v>
      </c>
      <c r="AP299" s="5">
        <f t="shared" si="124"/>
        <v>0</v>
      </c>
      <c r="AQ299" s="9">
        <f t="shared" si="119"/>
        <v>7.5</v>
      </c>
      <c r="AT299" s="1"/>
    </row>
    <row r="300" spans="1:46" x14ac:dyDescent="0.35">
      <c r="A300" t="s">
        <v>283</v>
      </c>
      <c r="B300" s="1">
        <v>-1.1032791909285933E-2</v>
      </c>
      <c r="C300" s="5">
        <f t="shared" si="100"/>
        <v>0</v>
      </c>
      <c r="D300" s="1">
        <v>1.6832158545305955</v>
      </c>
      <c r="E300" s="5">
        <f t="shared" si="101"/>
        <v>0.5</v>
      </c>
      <c r="F300" s="5">
        <f t="shared" si="102"/>
        <v>0.5</v>
      </c>
      <c r="G300" s="1">
        <v>1.7624782919603637</v>
      </c>
      <c r="H300" s="5">
        <f t="shared" si="103"/>
        <v>0.5</v>
      </c>
      <c r="I300" s="5">
        <f t="shared" si="104"/>
        <v>0.5</v>
      </c>
      <c r="J300" s="1">
        <v>0.12708676834295135</v>
      </c>
      <c r="K300" s="5">
        <f t="shared" si="105"/>
        <v>0.5</v>
      </c>
      <c r="L300" s="5">
        <f t="shared" si="106"/>
        <v>0</v>
      </c>
      <c r="M300" s="8">
        <f t="shared" si="107"/>
        <v>1</v>
      </c>
      <c r="N300" s="8">
        <f t="shared" si="108"/>
        <v>1</v>
      </c>
      <c r="O300" s="10" t="str">
        <f t="shared" si="109"/>
        <v>Ja</v>
      </c>
      <c r="P300" s="4">
        <f t="shared" si="110"/>
        <v>1</v>
      </c>
      <c r="Q300" s="1">
        <v>-8.8052338052338058E-2</v>
      </c>
      <c r="R300" s="8">
        <f t="shared" si="111"/>
        <v>1</v>
      </c>
      <c r="S300" s="1">
        <v>-4.2415111832193764E-2</v>
      </c>
      <c r="T300" s="8">
        <f t="shared" si="112"/>
        <v>1</v>
      </c>
      <c r="U300" s="1">
        <v>-0.24619470834610277</v>
      </c>
      <c r="V300" s="4">
        <f t="shared" si="113"/>
        <v>1</v>
      </c>
      <c r="W300" s="5">
        <f t="shared" si="114"/>
        <v>0.5</v>
      </c>
      <c r="X300" s="5">
        <f t="shared" si="115"/>
        <v>0.5</v>
      </c>
      <c r="Y300" s="1">
        <v>0.39266012871590561</v>
      </c>
      <c r="Z300" s="5">
        <f t="shared" si="120"/>
        <v>0</v>
      </c>
      <c r="AA300" s="5">
        <f t="shared" si="116"/>
        <v>0</v>
      </c>
      <c r="AB300" s="5">
        <f t="shared" si="121"/>
        <v>0.5</v>
      </c>
      <c r="AC300" s="5">
        <f t="shared" si="122"/>
        <v>0.5</v>
      </c>
      <c r="AD300" s="1">
        <v>0.47267340892838899</v>
      </c>
      <c r="AE300" s="5">
        <f t="shared" si="117"/>
        <v>0</v>
      </c>
      <c r="AF300" s="1">
        <v>1.9518365001532336E-2</v>
      </c>
      <c r="AG300" s="6">
        <f t="shared" si="118"/>
        <v>0</v>
      </c>
      <c r="AH300" s="29">
        <v>5584.68048228714</v>
      </c>
      <c r="AJ300" s="5">
        <v>0</v>
      </c>
      <c r="AL300" s="5">
        <v>1</v>
      </c>
      <c r="AM300" t="s">
        <v>329</v>
      </c>
      <c r="AN300" s="1">
        <v>0.39750000000000002</v>
      </c>
      <c r="AO300" s="5">
        <f t="shared" si="123"/>
        <v>0.5</v>
      </c>
      <c r="AP300" s="5">
        <f t="shared" si="124"/>
        <v>0.5</v>
      </c>
      <c r="AQ300" s="9">
        <f t="shared" si="119"/>
        <v>2.5</v>
      </c>
      <c r="AT300" s="1"/>
    </row>
    <row r="301" spans="1:46" x14ac:dyDescent="0.35">
      <c r="A301" t="s">
        <v>284</v>
      </c>
      <c r="B301" s="1">
        <v>7.7499889074586249E-3</v>
      </c>
      <c r="C301" s="5">
        <f t="shared" si="100"/>
        <v>0</v>
      </c>
      <c r="D301" s="1">
        <v>0.48612323073965064</v>
      </c>
      <c r="E301" s="5">
        <f t="shared" si="101"/>
        <v>0</v>
      </c>
      <c r="F301" s="5">
        <f t="shared" si="102"/>
        <v>0</v>
      </c>
      <c r="G301" s="1">
        <v>8.8843639536775487E-2</v>
      </c>
      <c r="H301" s="5">
        <f t="shared" si="103"/>
        <v>0</v>
      </c>
      <c r="I301" s="5">
        <f t="shared" si="104"/>
        <v>0</v>
      </c>
      <c r="J301" s="1">
        <v>1.5461621041331187E-2</v>
      </c>
      <c r="K301" s="5">
        <f t="shared" si="105"/>
        <v>0.5</v>
      </c>
      <c r="L301" s="5">
        <f t="shared" si="106"/>
        <v>0</v>
      </c>
      <c r="M301" s="8">
        <f t="shared" si="107"/>
        <v>0</v>
      </c>
      <c r="N301" s="8">
        <f t="shared" si="108"/>
        <v>0</v>
      </c>
      <c r="O301" s="10" t="str">
        <f t="shared" si="109"/>
        <v>Nee</v>
      </c>
      <c r="P301" s="4">
        <f t="shared" si="110"/>
        <v>0</v>
      </c>
      <c r="Q301" s="1">
        <v>0.1140090934987773</v>
      </c>
      <c r="R301" s="8">
        <f t="shared" si="111"/>
        <v>0</v>
      </c>
      <c r="S301" s="1">
        <v>9.7460338388871873E-2</v>
      </c>
      <c r="T301" s="8">
        <f t="shared" si="112"/>
        <v>0</v>
      </c>
      <c r="U301" s="1">
        <v>0.13448227411888247</v>
      </c>
      <c r="V301" s="4">
        <f t="shared" si="113"/>
        <v>0</v>
      </c>
      <c r="W301" s="5">
        <f t="shared" si="114"/>
        <v>0</v>
      </c>
      <c r="X301" s="5">
        <f t="shared" si="115"/>
        <v>0</v>
      </c>
      <c r="Y301" s="1">
        <v>5.4085382988478545E-3</v>
      </c>
      <c r="Z301" s="5">
        <f t="shared" si="120"/>
        <v>0.5</v>
      </c>
      <c r="AA301" s="5">
        <f t="shared" si="116"/>
        <v>0</v>
      </c>
      <c r="AB301" s="5">
        <f t="shared" si="121"/>
        <v>0</v>
      </c>
      <c r="AC301" s="5">
        <f t="shared" si="122"/>
        <v>0</v>
      </c>
      <c r="AD301" s="1">
        <v>0.75359028589176635</v>
      </c>
      <c r="AE301" s="5">
        <f t="shared" si="117"/>
        <v>0.5</v>
      </c>
      <c r="AF301" s="1">
        <v>-1.4586171483294632E-2</v>
      </c>
      <c r="AG301" s="6">
        <f t="shared" si="118"/>
        <v>1</v>
      </c>
      <c r="AH301" s="29">
        <v>2163.7576413589031</v>
      </c>
      <c r="AL301" s="5">
        <v>0</v>
      </c>
      <c r="AM301" t="s">
        <v>331</v>
      </c>
      <c r="AN301" s="1">
        <v>0.16400000000000001</v>
      </c>
      <c r="AO301" s="5">
        <f t="shared" si="123"/>
        <v>0</v>
      </c>
      <c r="AP301" s="5">
        <f t="shared" si="124"/>
        <v>0</v>
      </c>
      <c r="AQ301" s="9">
        <f t="shared" si="119"/>
        <v>7.5</v>
      </c>
      <c r="AT301" s="1"/>
    </row>
    <row r="302" spans="1:46" x14ac:dyDescent="0.35">
      <c r="A302" t="s">
        <v>285</v>
      </c>
      <c r="B302" s="1">
        <v>-2.7458646616541352E-2</v>
      </c>
      <c r="C302" s="5">
        <f t="shared" si="100"/>
        <v>0</v>
      </c>
      <c r="D302" s="1">
        <v>0.39768421052631581</v>
      </c>
      <c r="E302" s="5">
        <f t="shared" si="101"/>
        <v>0</v>
      </c>
      <c r="F302" s="5">
        <f t="shared" si="102"/>
        <v>0</v>
      </c>
      <c r="G302" s="1">
        <v>0.40116090225563911</v>
      </c>
      <c r="H302" s="5">
        <f t="shared" si="103"/>
        <v>0</v>
      </c>
      <c r="I302" s="5">
        <f t="shared" si="104"/>
        <v>0</v>
      </c>
      <c r="J302" s="1">
        <v>0.38170001112364726</v>
      </c>
      <c r="K302" s="5">
        <f t="shared" si="105"/>
        <v>0</v>
      </c>
      <c r="L302" s="5">
        <f t="shared" si="106"/>
        <v>0</v>
      </c>
      <c r="M302" s="8">
        <f t="shared" si="107"/>
        <v>0</v>
      </c>
      <c r="N302" s="8">
        <f t="shared" si="108"/>
        <v>0</v>
      </c>
      <c r="O302" s="10" t="str">
        <f t="shared" si="109"/>
        <v>Nee</v>
      </c>
      <c r="P302" s="4">
        <f t="shared" si="110"/>
        <v>0</v>
      </c>
      <c r="Q302" s="1">
        <v>3.8338003143579581E-2</v>
      </c>
      <c r="R302" s="8">
        <f t="shared" si="111"/>
        <v>0</v>
      </c>
      <c r="S302" s="1">
        <v>4.5101445475105709E-2</v>
      </c>
      <c r="T302" s="8">
        <f t="shared" si="112"/>
        <v>0</v>
      </c>
      <c r="U302" s="1">
        <v>5.9127819548872182E-2</v>
      </c>
      <c r="V302" s="4">
        <f t="shared" si="113"/>
        <v>0</v>
      </c>
      <c r="W302" s="5">
        <f t="shared" si="114"/>
        <v>0</v>
      </c>
      <c r="X302" s="5">
        <f t="shared" si="115"/>
        <v>0</v>
      </c>
      <c r="Y302" s="1">
        <v>7.5112781954887221E-3</v>
      </c>
      <c r="Z302" s="5">
        <f t="shared" si="120"/>
        <v>0.5</v>
      </c>
      <c r="AA302" s="5">
        <f t="shared" si="116"/>
        <v>0</v>
      </c>
      <c r="AB302" s="5">
        <f t="shared" si="121"/>
        <v>0</v>
      </c>
      <c r="AC302" s="5">
        <f t="shared" si="122"/>
        <v>0</v>
      </c>
      <c r="AD302" s="1">
        <v>0.74661654135338351</v>
      </c>
      <c r="AE302" s="5">
        <f t="shared" si="117"/>
        <v>0.5</v>
      </c>
      <c r="AF302" s="1">
        <v>-4.7759473684210524E-3</v>
      </c>
      <c r="AG302" s="6">
        <f t="shared" si="118"/>
        <v>1</v>
      </c>
      <c r="AH302" s="29">
        <v>1553.7177748084248</v>
      </c>
      <c r="AJ302" s="5">
        <v>0</v>
      </c>
      <c r="AL302" s="5">
        <v>0</v>
      </c>
      <c r="AM302" t="s">
        <v>330</v>
      </c>
      <c r="AN302" s="1">
        <v>0.3085</v>
      </c>
      <c r="AO302" s="5">
        <f t="shared" si="123"/>
        <v>0.5</v>
      </c>
      <c r="AP302" s="5">
        <f t="shared" si="124"/>
        <v>0.5</v>
      </c>
      <c r="AQ302" s="9">
        <f t="shared" si="119"/>
        <v>7</v>
      </c>
      <c r="AT302" s="1"/>
    </row>
    <row r="303" spans="1:46" x14ac:dyDescent="0.35">
      <c r="A303" t="s">
        <v>286</v>
      </c>
      <c r="B303" s="1">
        <v>-8.3884672105640564E-4</v>
      </c>
      <c r="C303" s="5">
        <f t="shared" si="100"/>
        <v>0</v>
      </c>
      <c r="D303" s="1">
        <v>0.15743258784213446</v>
      </c>
      <c r="E303" s="5">
        <f t="shared" si="101"/>
        <v>0</v>
      </c>
      <c r="F303" s="5">
        <f t="shared" si="102"/>
        <v>0</v>
      </c>
      <c r="G303" s="1">
        <v>0.12229059273991692</v>
      </c>
      <c r="H303" s="5">
        <f t="shared" si="103"/>
        <v>0</v>
      </c>
      <c r="I303" s="5">
        <f t="shared" si="104"/>
        <v>0</v>
      </c>
      <c r="J303" s="1">
        <v>0.42800712893576665</v>
      </c>
      <c r="K303" s="5">
        <f t="shared" si="105"/>
        <v>0</v>
      </c>
      <c r="L303" s="5">
        <f t="shared" si="106"/>
        <v>0</v>
      </c>
      <c r="M303" s="8">
        <f t="shared" si="107"/>
        <v>0</v>
      </c>
      <c r="N303" s="8">
        <f t="shared" si="108"/>
        <v>0</v>
      </c>
      <c r="O303" s="10" t="str">
        <f t="shared" si="109"/>
        <v>Nee</v>
      </c>
      <c r="P303" s="4">
        <f t="shared" si="110"/>
        <v>0</v>
      </c>
      <c r="Q303" s="1">
        <v>-3.6383739612666929E-2</v>
      </c>
      <c r="R303" s="8">
        <f t="shared" si="111"/>
        <v>1</v>
      </c>
      <c r="S303" s="1">
        <v>2.5941123441822873E-2</v>
      </c>
      <c r="T303" s="8">
        <f t="shared" si="112"/>
        <v>0</v>
      </c>
      <c r="U303" s="1">
        <v>5.7636887608069162E-2</v>
      </c>
      <c r="V303" s="4">
        <f t="shared" si="113"/>
        <v>0</v>
      </c>
      <c r="W303" s="5">
        <f t="shared" si="114"/>
        <v>0</v>
      </c>
      <c r="X303" s="5">
        <f t="shared" si="115"/>
        <v>0</v>
      </c>
      <c r="Y303" s="1">
        <v>-6.7750402511128245E-3</v>
      </c>
      <c r="Z303" s="5">
        <f t="shared" si="120"/>
        <v>0.5</v>
      </c>
      <c r="AA303" s="5">
        <f t="shared" si="116"/>
        <v>0.5</v>
      </c>
      <c r="AB303" s="5">
        <f t="shared" si="121"/>
        <v>0</v>
      </c>
      <c r="AC303" s="5">
        <f t="shared" si="122"/>
        <v>0</v>
      </c>
      <c r="AD303" s="1">
        <v>0.6274708771360149</v>
      </c>
      <c r="AE303" s="5">
        <f t="shared" si="117"/>
        <v>0</v>
      </c>
      <c r="AF303" s="1">
        <v>3.5245227368050766E-3</v>
      </c>
      <c r="AG303" s="6">
        <f t="shared" si="118"/>
        <v>0</v>
      </c>
      <c r="AH303" s="29">
        <v>1851.8250016407358</v>
      </c>
      <c r="AL303" s="5">
        <v>0</v>
      </c>
      <c r="AM303" t="s">
        <v>330</v>
      </c>
      <c r="AN303" s="1">
        <v>0.26600000000000001</v>
      </c>
      <c r="AO303" s="5">
        <f t="shared" si="123"/>
        <v>0.5</v>
      </c>
      <c r="AP303" s="5">
        <f t="shared" si="124"/>
        <v>0</v>
      </c>
      <c r="AQ303" s="9">
        <f t="shared" si="119"/>
        <v>8.5</v>
      </c>
      <c r="AT303" s="1"/>
    </row>
    <row r="304" spans="1:46" x14ac:dyDescent="0.35">
      <c r="A304" t="s">
        <v>287</v>
      </c>
      <c r="B304" s="1">
        <v>-1.5903715222874169E-2</v>
      </c>
      <c r="C304" s="5">
        <f t="shared" si="100"/>
        <v>0</v>
      </c>
      <c r="D304" s="1">
        <v>0.60632750937626601</v>
      </c>
      <c r="E304" s="5">
        <f t="shared" si="101"/>
        <v>0</v>
      </c>
      <c r="F304" s="5">
        <f t="shared" si="102"/>
        <v>0</v>
      </c>
      <c r="G304" s="1">
        <v>0.53691778942278801</v>
      </c>
      <c r="H304" s="5">
        <f t="shared" si="103"/>
        <v>0</v>
      </c>
      <c r="I304" s="5">
        <f t="shared" si="104"/>
        <v>0</v>
      </c>
      <c r="J304" s="1">
        <v>0.26122309402131583</v>
      </c>
      <c r="K304" s="5">
        <f t="shared" si="105"/>
        <v>0</v>
      </c>
      <c r="L304" s="5">
        <f t="shared" si="106"/>
        <v>0</v>
      </c>
      <c r="M304" s="8">
        <f t="shared" si="107"/>
        <v>0</v>
      </c>
      <c r="N304" s="8">
        <f t="shared" si="108"/>
        <v>1</v>
      </c>
      <c r="O304" s="10" t="str">
        <f t="shared" si="109"/>
        <v>Nee</v>
      </c>
      <c r="P304" s="4">
        <f t="shared" si="110"/>
        <v>0</v>
      </c>
      <c r="Q304" s="1">
        <v>-4.6931606103853335E-3</v>
      </c>
      <c r="R304" s="8">
        <f t="shared" si="111"/>
        <v>1</v>
      </c>
      <c r="S304" s="1">
        <v>4.5039648953762418E-2</v>
      </c>
      <c r="T304" s="8">
        <f t="shared" si="112"/>
        <v>0</v>
      </c>
      <c r="U304" s="1">
        <v>8.0106634606588872E-2</v>
      </c>
      <c r="V304" s="4">
        <f t="shared" si="113"/>
        <v>0</v>
      </c>
      <c r="W304" s="5">
        <f t="shared" si="114"/>
        <v>0</v>
      </c>
      <c r="X304" s="5">
        <f t="shared" si="115"/>
        <v>0</v>
      </c>
      <c r="Y304" s="1">
        <v>7.0393868510121138E-2</v>
      </c>
      <c r="Z304" s="5">
        <f t="shared" si="120"/>
        <v>0</v>
      </c>
      <c r="AA304" s="5">
        <f t="shared" si="116"/>
        <v>0</v>
      </c>
      <c r="AB304" s="5">
        <f t="shared" si="121"/>
        <v>0.5</v>
      </c>
      <c r="AC304" s="5">
        <f t="shared" si="122"/>
        <v>0.5</v>
      </c>
      <c r="AD304" s="1">
        <v>0.64131045567999168</v>
      </c>
      <c r="AE304" s="5">
        <f t="shared" si="117"/>
        <v>0</v>
      </c>
      <c r="AF304" s="1">
        <v>7.6947192347398821E-3</v>
      </c>
      <c r="AG304" s="6">
        <f t="shared" si="118"/>
        <v>0</v>
      </c>
      <c r="AH304" s="29">
        <v>1871.8656922747318</v>
      </c>
      <c r="AL304" s="5">
        <v>0</v>
      </c>
      <c r="AM304" t="s">
        <v>330</v>
      </c>
      <c r="AN304" s="1">
        <v>0.248</v>
      </c>
      <c r="AO304" s="5">
        <f t="shared" si="123"/>
        <v>0</v>
      </c>
      <c r="AP304" s="5">
        <f t="shared" si="124"/>
        <v>0</v>
      </c>
      <c r="AQ304" s="9">
        <f t="shared" si="119"/>
        <v>9</v>
      </c>
      <c r="AT304" s="1"/>
    </row>
    <row r="305" spans="1:46" x14ac:dyDescent="0.35">
      <c r="A305" t="s">
        <v>288</v>
      </c>
      <c r="B305" s="1">
        <v>1.2395484269772586E-2</v>
      </c>
      <c r="C305" s="5">
        <f t="shared" si="100"/>
        <v>0</v>
      </c>
      <c r="D305" s="1">
        <v>0.62541345392632119</v>
      </c>
      <c r="E305" s="5">
        <f t="shared" si="101"/>
        <v>0</v>
      </c>
      <c r="F305" s="5">
        <f t="shared" si="102"/>
        <v>0</v>
      </c>
      <c r="G305" s="1">
        <v>0.60271139018121489</v>
      </c>
      <c r="H305" s="5">
        <f t="shared" si="103"/>
        <v>0</v>
      </c>
      <c r="I305" s="5">
        <f t="shared" si="104"/>
        <v>0</v>
      </c>
      <c r="J305" s="1">
        <v>0.43292398051124609</v>
      </c>
      <c r="K305" s="5">
        <f t="shared" si="105"/>
        <v>0</v>
      </c>
      <c r="L305" s="5">
        <f t="shared" si="106"/>
        <v>0</v>
      </c>
      <c r="M305" s="8">
        <f t="shared" si="107"/>
        <v>0</v>
      </c>
      <c r="N305" s="8">
        <f t="shared" si="108"/>
        <v>1</v>
      </c>
      <c r="O305" s="10" t="str">
        <f t="shared" si="109"/>
        <v>Nee</v>
      </c>
      <c r="P305" s="4">
        <f t="shared" si="110"/>
        <v>0</v>
      </c>
      <c r="Q305" s="1">
        <v>-0.10127555925902186</v>
      </c>
      <c r="R305" s="8">
        <f t="shared" si="111"/>
        <v>1</v>
      </c>
      <c r="S305" s="1">
        <v>6.6886373750616429E-2</v>
      </c>
      <c r="T305" s="8">
        <f t="shared" si="112"/>
        <v>0</v>
      </c>
      <c r="U305" s="1">
        <v>9.8610794807560923E-2</v>
      </c>
      <c r="V305" s="4">
        <f t="shared" si="113"/>
        <v>0</v>
      </c>
      <c r="W305" s="5">
        <f t="shared" si="114"/>
        <v>0</v>
      </c>
      <c r="X305" s="5">
        <f t="shared" si="115"/>
        <v>0</v>
      </c>
      <c r="Y305" s="1">
        <v>8.7999999999999995E-2</v>
      </c>
      <c r="Z305" s="5">
        <f t="shared" si="120"/>
        <v>0</v>
      </c>
      <c r="AA305" s="5">
        <f t="shared" si="116"/>
        <v>0</v>
      </c>
      <c r="AB305" s="5">
        <f t="shared" si="121"/>
        <v>0.5</v>
      </c>
      <c r="AC305" s="5">
        <f t="shared" si="122"/>
        <v>0.5</v>
      </c>
      <c r="AD305" s="1">
        <v>0.69988396178330137</v>
      </c>
      <c r="AE305" s="5">
        <f t="shared" si="117"/>
        <v>0</v>
      </c>
      <c r="AF305" s="1">
        <v>1.5638972031536368E-2</v>
      </c>
      <c r="AG305" s="6">
        <f t="shared" si="118"/>
        <v>0</v>
      </c>
      <c r="AH305" s="29">
        <v>1557.9437093728782</v>
      </c>
      <c r="AJ305" s="5">
        <v>1</v>
      </c>
      <c r="AL305" s="5">
        <v>0</v>
      </c>
      <c r="AM305" t="s">
        <v>329</v>
      </c>
      <c r="AN305" s="1">
        <v>0.17749999999999999</v>
      </c>
      <c r="AO305" s="5">
        <f t="shared" si="123"/>
        <v>0</v>
      </c>
      <c r="AP305" s="5">
        <f t="shared" si="124"/>
        <v>0</v>
      </c>
      <c r="AQ305" s="9">
        <f t="shared" si="119"/>
        <v>8</v>
      </c>
      <c r="AT305" s="1"/>
    </row>
    <row r="306" spans="1:46" x14ac:dyDescent="0.35">
      <c r="A306" t="s">
        <v>289</v>
      </c>
      <c r="B306" s="1">
        <v>-9.172536226775449E-2</v>
      </c>
      <c r="C306" s="5">
        <f t="shared" si="100"/>
        <v>0</v>
      </c>
      <c r="D306" s="1">
        <v>8.1560715498843181E-2</v>
      </c>
      <c r="E306" s="5">
        <f t="shared" si="101"/>
        <v>0</v>
      </c>
      <c r="F306" s="5">
        <f t="shared" si="102"/>
        <v>0</v>
      </c>
      <c r="G306" s="1">
        <v>-6.1994090917830424E-3</v>
      </c>
      <c r="H306" s="5">
        <f t="shared" si="103"/>
        <v>0</v>
      </c>
      <c r="I306" s="5">
        <f t="shared" si="104"/>
        <v>0</v>
      </c>
      <c r="J306" s="1">
        <v>0.41240047299960586</v>
      </c>
      <c r="K306" s="5">
        <f t="shared" si="105"/>
        <v>0</v>
      </c>
      <c r="L306" s="5">
        <f t="shared" si="106"/>
        <v>0</v>
      </c>
      <c r="M306" s="8">
        <f t="shared" si="107"/>
        <v>0</v>
      </c>
      <c r="N306" s="8">
        <f t="shared" si="108"/>
        <v>0</v>
      </c>
      <c r="O306" s="10" t="str">
        <f t="shared" si="109"/>
        <v>Nee</v>
      </c>
      <c r="P306" s="4">
        <f t="shared" si="110"/>
        <v>0</v>
      </c>
      <c r="Q306" s="1">
        <v>-2.0720560830597215E-2</v>
      </c>
      <c r="R306" s="8">
        <f t="shared" si="111"/>
        <v>1</v>
      </c>
      <c r="S306" s="1">
        <v>4.9657289732971586E-2</v>
      </c>
      <c r="T306" s="8">
        <f t="shared" si="112"/>
        <v>0</v>
      </c>
      <c r="U306" s="1">
        <v>4.4741109138568616E-2</v>
      </c>
      <c r="V306" s="4">
        <f t="shared" si="113"/>
        <v>0</v>
      </c>
      <c r="W306" s="5">
        <f t="shared" si="114"/>
        <v>0</v>
      </c>
      <c r="X306" s="5">
        <f t="shared" si="115"/>
        <v>0</v>
      </c>
      <c r="Y306" s="1">
        <v>-1.6041684024328498E-2</v>
      </c>
      <c r="Z306" s="5">
        <f t="shared" si="120"/>
        <v>0.5</v>
      </c>
      <c r="AA306" s="5">
        <f t="shared" si="116"/>
        <v>0.5</v>
      </c>
      <c r="AB306" s="5">
        <f t="shared" si="121"/>
        <v>0</v>
      </c>
      <c r="AC306" s="5">
        <f t="shared" si="122"/>
        <v>0</v>
      </c>
      <c r="AD306" s="1">
        <v>0.7595798270856432</v>
      </c>
      <c r="AE306" s="5">
        <f t="shared" si="117"/>
        <v>0.5</v>
      </c>
      <c r="AF306" s="1">
        <v>2.2737677128262974E-3</v>
      </c>
      <c r="AG306" s="6">
        <f t="shared" si="118"/>
        <v>0</v>
      </c>
      <c r="AH306" s="29">
        <v>2137.6164596366184</v>
      </c>
      <c r="AL306" s="5">
        <v>0</v>
      </c>
      <c r="AM306" t="s">
        <v>329</v>
      </c>
      <c r="AN306" s="1">
        <v>0.309</v>
      </c>
      <c r="AO306" s="5">
        <f t="shared" si="123"/>
        <v>0.5</v>
      </c>
      <c r="AP306" s="5">
        <f t="shared" si="124"/>
        <v>0.5</v>
      </c>
      <c r="AQ306" s="9">
        <f t="shared" si="119"/>
        <v>7.5</v>
      </c>
      <c r="AT306" s="1"/>
    </row>
    <row r="307" spans="1:46" x14ac:dyDescent="0.35">
      <c r="A307" t="s">
        <v>290</v>
      </c>
      <c r="B307" s="1">
        <v>-6.0626702997275206E-3</v>
      </c>
      <c r="C307" s="5">
        <f t="shared" si="100"/>
        <v>0</v>
      </c>
      <c r="D307" s="1">
        <v>0.35236148955495006</v>
      </c>
      <c r="E307" s="5">
        <f t="shared" si="101"/>
        <v>0</v>
      </c>
      <c r="F307" s="5">
        <f t="shared" si="102"/>
        <v>0</v>
      </c>
      <c r="G307" s="1">
        <v>0.26853542234332428</v>
      </c>
      <c r="H307" s="5">
        <f t="shared" si="103"/>
        <v>0</v>
      </c>
      <c r="I307" s="5">
        <f t="shared" si="104"/>
        <v>0</v>
      </c>
      <c r="J307" s="1">
        <v>0.21233286087535647</v>
      </c>
      <c r="K307" s="5">
        <f t="shared" si="105"/>
        <v>0</v>
      </c>
      <c r="L307" s="5">
        <f t="shared" si="106"/>
        <v>0</v>
      </c>
      <c r="M307" s="8">
        <f t="shared" si="107"/>
        <v>0</v>
      </c>
      <c r="N307" s="8">
        <f t="shared" si="108"/>
        <v>0</v>
      </c>
      <c r="O307" s="10" t="str">
        <f t="shared" si="109"/>
        <v>Nee</v>
      </c>
      <c r="P307" s="4">
        <f t="shared" si="110"/>
        <v>0</v>
      </c>
      <c r="Q307" s="1">
        <v>2.1411764705882352E-2</v>
      </c>
      <c r="R307" s="8">
        <f t="shared" si="111"/>
        <v>0</v>
      </c>
      <c r="S307" s="1">
        <v>1.7676137214760072E-2</v>
      </c>
      <c r="T307" s="8">
        <f t="shared" si="112"/>
        <v>0</v>
      </c>
      <c r="U307" s="1">
        <v>2.5930971843778385E-2</v>
      </c>
      <c r="V307" s="4">
        <f t="shared" si="113"/>
        <v>0</v>
      </c>
      <c r="W307" s="5">
        <f t="shared" si="114"/>
        <v>0</v>
      </c>
      <c r="X307" s="5">
        <f t="shared" si="115"/>
        <v>0</v>
      </c>
      <c r="Y307" s="1">
        <v>4.5197547683923707E-2</v>
      </c>
      <c r="Z307" s="5">
        <f t="shared" si="120"/>
        <v>0</v>
      </c>
      <c r="AA307" s="5">
        <f t="shared" si="116"/>
        <v>0</v>
      </c>
      <c r="AB307" s="5">
        <f t="shared" si="121"/>
        <v>0</v>
      </c>
      <c r="AC307" s="5">
        <f t="shared" si="122"/>
        <v>0</v>
      </c>
      <c r="AD307" s="1">
        <v>0.69100817438692097</v>
      </c>
      <c r="AE307" s="5">
        <f t="shared" si="117"/>
        <v>0</v>
      </c>
      <c r="AF307" s="1">
        <v>3.8866008174386922E-2</v>
      </c>
      <c r="AG307" s="6">
        <f t="shared" si="118"/>
        <v>0</v>
      </c>
      <c r="AH307" s="29">
        <v>1635.5447621025069</v>
      </c>
      <c r="AL307" s="5">
        <v>0</v>
      </c>
      <c r="AM307" t="s">
        <v>330</v>
      </c>
      <c r="AN307" s="1">
        <v>0.3175</v>
      </c>
      <c r="AO307" s="5">
        <f t="shared" si="123"/>
        <v>0.5</v>
      </c>
      <c r="AP307" s="5">
        <f t="shared" si="124"/>
        <v>0.5</v>
      </c>
      <c r="AQ307" s="9">
        <f t="shared" si="119"/>
        <v>9</v>
      </c>
      <c r="AT307" s="1"/>
    </row>
    <row r="308" spans="1:46" x14ac:dyDescent="0.35">
      <c r="A308" t="s">
        <v>291</v>
      </c>
      <c r="B308" s="1">
        <v>7.8386231956963023E-2</v>
      </c>
      <c r="C308" s="5">
        <f t="shared" si="100"/>
        <v>0</v>
      </c>
      <c r="D308" s="1">
        <v>0.66875972800066286</v>
      </c>
      <c r="E308" s="5">
        <f t="shared" si="101"/>
        <v>0</v>
      </c>
      <c r="F308" s="5">
        <f t="shared" si="102"/>
        <v>0</v>
      </c>
      <c r="G308" s="1">
        <v>0.66182528362855175</v>
      </c>
      <c r="H308" s="5">
        <f t="shared" si="103"/>
        <v>0</v>
      </c>
      <c r="I308" s="5">
        <f t="shared" si="104"/>
        <v>0</v>
      </c>
      <c r="J308" s="1">
        <v>0.41950573793133139</v>
      </c>
      <c r="K308" s="5">
        <f t="shared" si="105"/>
        <v>0</v>
      </c>
      <c r="L308" s="5">
        <f t="shared" si="106"/>
        <v>0</v>
      </c>
      <c r="M308" s="8">
        <f t="shared" si="107"/>
        <v>0</v>
      </c>
      <c r="N308" s="8">
        <f t="shared" si="108"/>
        <v>0</v>
      </c>
      <c r="O308" s="10" t="str">
        <f t="shared" si="109"/>
        <v>Nee</v>
      </c>
      <c r="P308" s="4">
        <f t="shared" si="110"/>
        <v>0</v>
      </c>
      <c r="Q308" s="1">
        <v>1.2596709772924057E-2</v>
      </c>
      <c r="R308" s="8">
        <f t="shared" si="111"/>
        <v>0</v>
      </c>
      <c r="S308" s="1">
        <v>4.3134524004587907E-2</v>
      </c>
      <c r="T308" s="8">
        <f t="shared" si="112"/>
        <v>0</v>
      </c>
      <c r="U308" s="1">
        <v>6.9236732930502864E-2</v>
      </c>
      <c r="V308" s="4">
        <f t="shared" si="113"/>
        <v>0</v>
      </c>
      <c r="W308" s="5">
        <f t="shared" si="114"/>
        <v>0</v>
      </c>
      <c r="X308" s="5">
        <f t="shared" si="115"/>
        <v>0</v>
      </c>
      <c r="Y308" s="1">
        <v>3.3215758917210646E-2</v>
      </c>
      <c r="Z308" s="5">
        <f t="shared" si="120"/>
        <v>0</v>
      </c>
      <c r="AA308" s="5">
        <f t="shared" si="116"/>
        <v>0</v>
      </c>
      <c r="AB308" s="5">
        <f t="shared" si="121"/>
        <v>0</v>
      </c>
      <c r="AC308" s="5">
        <f t="shared" si="122"/>
        <v>0</v>
      </c>
      <c r="AD308" s="1">
        <v>0.69478786300607798</v>
      </c>
      <c r="AE308" s="5">
        <f t="shared" si="117"/>
        <v>0</v>
      </c>
      <c r="AF308" s="1">
        <v>5.3738274023353129E-3</v>
      </c>
      <c r="AG308" s="6">
        <f t="shared" si="118"/>
        <v>0</v>
      </c>
      <c r="AH308" s="29">
        <v>1976.7714604850671</v>
      </c>
      <c r="AJ308" s="5">
        <v>0</v>
      </c>
      <c r="AL308" s="5">
        <v>0</v>
      </c>
      <c r="AM308" t="s">
        <v>329</v>
      </c>
      <c r="AN308" s="1">
        <v>0.183</v>
      </c>
      <c r="AO308" s="5">
        <f t="shared" si="123"/>
        <v>0</v>
      </c>
      <c r="AP308" s="5">
        <f t="shared" si="124"/>
        <v>0</v>
      </c>
      <c r="AQ308" s="9">
        <f t="shared" si="119"/>
        <v>10</v>
      </c>
      <c r="AT308" s="1"/>
    </row>
    <row r="309" spans="1:46" x14ac:dyDescent="0.35">
      <c r="A309" t="s">
        <v>292</v>
      </c>
      <c r="B309" s="1">
        <v>-2.0065167402093524E-3</v>
      </c>
      <c r="C309" s="5">
        <f t="shared" si="100"/>
        <v>0</v>
      </c>
      <c r="D309" s="1">
        <v>0.46272406843465058</v>
      </c>
      <c r="E309" s="5">
        <f t="shared" si="101"/>
        <v>0</v>
      </c>
      <c r="F309" s="5">
        <f t="shared" si="102"/>
        <v>0</v>
      </c>
      <c r="G309" s="1">
        <v>0.34658776735059882</v>
      </c>
      <c r="H309" s="5">
        <f t="shared" si="103"/>
        <v>0</v>
      </c>
      <c r="I309" s="5">
        <f t="shared" si="104"/>
        <v>0</v>
      </c>
      <c r="J309" s="1">
        <v>0.45311936430779132</v>
      </c>
      <c r="K309" s="5">
        <f t="shared" si="105"/>
        <v>0</v>
      </c>
      <c r="L309" s="5">
        <f t="shared" si="106"/>
        <v>0</v>
      </c>
      <c r="M309" s="8">
        <f t="shared" si="107"/>
        <v>0</v>
      </c>
      <c r="N309" s="8">
        <f t="shared" si="108"/>
        <v>1</v>
      </c>
      <c r="O309" s="10" t="str">
        <f t="shared" si="109"/>
        <v>Nee</v>
      </c>
      <c r="P309" s="4">
        <f t="shared" si="110"/>
        <v>0</v>
      </c>
      <c r="Q309" s="1">
        <v>7.6257163834007255E-2</v>
      </c>
      <c r="R309" s="8">
        <f t="shared" si="111"/>
        <v>0</v>
      </c>
      <c r="S309" s="1">
        <v>0.10442880833481678</v>
      </c>
      <c r="T309" s="8">
        <f t="shared" si="112"/>
        <v>0</v>
      </c>
      <c r="U309" s="1">
        <v>0.13422354017028756</v>
      </c>
      <c r="V309" s="4">
        <f t="shared" si="113"/>
        <v>0</v>
      </c>
      <c r="W309" s="5">
        <f t="shared" si="114"/>
        <v>0</v>
      </c>
      <c r="X309" s="5">
        <f t="shared" si="115"/>
        <v>0</v>
      </c>
      <c r="Y309" s="1">
        <v>9.8845365035114041E-2</v>
      </c>
      <c r="Z309" s="5">
        <f t="shared" si="120"/>
        <v>0</v>
      </c>
      <c r="AA309" s="5">
        <f t="shared" si="116"/>
        <v>0</v>
      </c>
      <c r="AB309" s="5">
        <f t="shared" si="121"/>
        <v>0.5</v>
      </c>
      <c r="AC309" s="5">
        <f t="shared" si="122"/>
        <v>0.5</v>
      </c>
      <c r="AD309" s="1">
        <v>0.58043379826516206</v>
      </c>
      <c r="AE309" s="5">
        <f t="shared" si="117"/>
        <v>0</v>
      </c>
      <c r="AF309" s="1">
        <v>-6.8551845373913504E-3</v>
      </c>
      <c r="AG309" s="6">
        <f t="shared" si="118"/>
        <v>1</v>
      </c>
      <c r="AH309" s="29">
        <v>1517.3759936134056</v>
      </c>
      <c r="AJ309" s="5">
        <v>1</v>
      </c>
      <c r="AL309" s="5">
        <v>0</v>
      </c>
      <c r="AM309" t="s">
        <v>330</v>
      </c>
      <c r="AN309" s="1">
        <v>0.1245</v>
      </c>
      <c r="AO309" s="5">
        <f t="shared" si="123"/>
        <v>0</v>
      </c>
      <c r="AP309" s="5">
        <f t="shared" si="124"/>
        <v>0</v>
      </c>
      <c r="AQ309" s="9">
        <f t="shared" si="119"/>
        <v>7</v>
      </c>
      <c r="AT309" s="1"/>
    </row>
    <row r="310" spans="1:46" x14ac:dyDescent="0.35">
      <c r="A310" t="s">
        <v>293</v>
      </c>
      <c r="B310" s="1">
        <v>5.817084177075986E-3</v>
      </c>
      <c r="C310" s="5">
        <f t="shared" si="100"/>
        <v>0</v>
      </c>
      <c r="D310" s="1">
        <v>9.4779792647873007E-2</v>
      </c>
      <c r="E310" s="5">
        <f t="shared" si="101"/>
        <v>0</v>
      </c>
      <c r="F310" s="5">
        <f t="shared" si="102"/>
        <v>0</v>
      </c>
      <c r="G310" s="1">
        <v>9.1142408591385865E-2</v>
      </c>
      <c r="H310" s="5">
        <f t="shared" si="103"/>
        <v>0</v>
      </c>
      <c r="I310" s="5">
        <f t="shared" si="104"/>
        <v>0</v>
      </c>
      <c r="J310" s="1">
        <v>0.44352065035104177</v>
      </c>
      <c r="K310" s="5">
        <f t="shared" si="105"/>
        <v>0</v>
      </c>
      <c r="L310" s="5">
        <f t="shared" si="106"/>
        <v>0</v>
      </c>
      <c r="M310" s="8">
        <f t="shared" si="107"/>
        <v>0</v>
      </c>
      <c r="N310" s="8">
        <f t="shared" si="108"/>
        <v>0</v>
      </c>
      <c r="O310" s="10" t="str">
        <f t="shared" si="109"/>
        <v>Nee</v>
      </c>
      <c r="P310" s="4">
        <f t="shared" si="110"/>
        <v>0</v>
      </c>
      <c r="Q310" s="1">
        <v>5.2319876647042331E-2</v>
      </c>
      <c r="R310" s="8">
        <f t="shared" si="111"/>
        <v>0</v>
      </c>
      <c r="S310" s="1">
        <v>6.4017489047828072E-2</v>
      </c>
      <c r="T310" s="8">
        <f t="shared" si="112"/>
        <v>0</v>
      </c>
      <c r="U310" s="1">
        <v>7.7593987243369508E-2</v>
      </c>
      <c r="V310" s="4">
        <f t="shared" si="113"/>
        <v>0</v>
      </c>
      <c r="W310" s="5">
        <f t="shared" si="114"/>
        <v>0</v>
      </c>
      <c r="X310" s="5">
        <f t="shared" si="115"/>
        <v>0</v>
      </c>
      <c r="Y310" s="1">
        <v>-1.658475726756312E-2</v>
      </c>
      <c r="Z310" s="5">
        <f t="shared" si="120"/>
        <v>0.5</v>
      </c>
      <c r="AA310" s="5">
        <f t="shared" si="116"/>
        <v>0.5</v>
      </c>
      <c r="AB310" s="5">
        <f t="shared" si="121"/>
        <v>0</v>
      </c>
      <c r="AC310" s="5">
        <f t="shared" si="122"/>
        <v>0</v>
      </c>
      <c r="AD310" s="1">
        <v>0.70238068151653732</v>
      </c>
      <c r="AE310" s="5">
        <f t="shared" si="117"/>
        <v>0</v>
      </c>
      <c r="AF310" s="1">
        <v>-2.0056331672392739E-2</v>
      </c>
      <c r="AG310" s="6">
        <f t="shared" si="118"/>
        <v>1</v>
      </c>
      <c r="AH310" s="29">
        <v>1897.2536276116709</v>
      </c>
      <c r="AL310" s="5">
        <v>0</v>
      </c>
      <c r="AM310" t="s">
        <v>329</v>
      </c>
      <c r="AN310" s="1">
        <v>0.20699999999999999</v>
      </c>
      <c r="AO310" s="5">
        <f t="shared" si="123"/>
        <v>0</v>
      </c>
      <c r="AP310" s="5">
        <f t="shared" si="124"/>
        <v>0</v>
      </c>
      <c r="AQ310" s="9">
        <f t="shared" si="119"/>
        <v>8</v>
      </c>
      <c r="AT310" s="1"/>
    </row>
    <row r="311" spans="1:46" x14ac:dyDescent="0.35">
      <c r="A311" t="s">
        <v>294</v>
      </c>
      <c r="B311" s="1">
        <v>1.0938136566215232E-2</v>
      </c>
      <c r="C311" s="5">
        <f t="shared" si="100"/>
        <v>0</v>
      </c>
      <c r="D311" s="1">
        <v>-0.40920482463179469</v>
      </c>
      <c r="E311" s="5">
        <f t="shared" si="101"/>
        <v>0</v>
      </c>
      <c r="F311" s="5">
        <f t="shared" si="102"/>
        <v>0</v>
      </c>
      <c r="G311" s="1">
        <v>-0.4019782471821336</v>
      </c>
      <c r="H311" s="5">
        <f t="shared" si="103"/>
        <v>0</v>
      </c>
      <c r="I311" s="5">
        <f t="shared" si="104"/>
        <v>0</v>
      </c>
      <c r="J311" s="1">
        <v>0.62529482946038517</v>
      </c>
      <c r="K311" s="5">
        <f t="shared" si="105"/>
        <v>0</v>
      </c>
      <c r="L311" s="5">
        <f t="shared" si="106"/>
        <v>0</v>
      </c>
      <c r="M311" s="8">
        <f t="shared" si="107"/>
        <v>0</v>
      </c>
      <c r="N311" s="8">
        <f t="shared" si="108"/>
        <v>0</v>
      </c>
      <c r="O311" s="10" t="str">
        <f t="shared" si="109"/>
        <v>Nee</v>
      </c>
      <c r="P311" s="4">
        <f t="shared" si="110"/>
        <v>0</v>
      </c>
      <c r="Q311" s="1">
        <v>-1.7855579868708973E-2</v>
      </c>
      <c r="R311" s="8">
        <f t="shared" si="111"/>
        <v>1</v>
      </c>
      <c r="S311" s="1">
        <v>1.280269120631655E-2</v>
      </c>
      <c r="T311" s="8">
        <f t="shared" si="112"/>
        <v>0</v>
      </c>
      <c r="U311" s="1">
        <v>6.1110356662263431E-3</v>
      </c>
      <c r="V311" s="4">
        <f t="shared" si="113"/>
        <v>0</v>
      </c>
      <c r="W311" s="5">
        <f t="shared" si="114"/>
        <v>0</v>
      </c>
      <c r="X311" s="5">
        <f t="shared" si="115"/>
        <v>0</v>
      </c>
      <c r="Y311" s="1">
        <v>3.4326736706954235E-2</v>
      </c>
      <c r="Z311" s="5">
        <f t="shared" si="120"/>
        <v>0</v>
      </c>
      <c r="AA311" s="5">
        <f t="shared" si="116"/>
        <v>0</v>
      </c>
      <c r="AB311" s="5">
        <f t="shared" si="121"/>
        <v>0</v>
      </c>
      <c r="AC311" s="5">
        <f t="shared" si="122"/>
        <v>0</v>
      </c>
      <c r="AD311" s="1">
        <v>0.60152343798224717</v>
      </c>
      <c r="AE311" s="5">
        <f t="shared" si="117"/>
        <v>0</v>
      </c>
      <c r="AF311" s="1">
        <v>3.2434630436661276E-2</v>
      </c>
      <c r="AG311" s="6">
        <f t="shared" si="118"/>
        <v>0</v>
      </c>
      <c r="AH311" s="29">
        <v>2011.6623986716081</v>
      </c>
      <c r="AL311" s="5">
        <v>1</v>
      </c>
      <c r="AM311" t="s">
        <v>330</v>
      </c>
      <c r="AN311" s="1">
        <v>0.308</v>
      </c>
      <c r="AO311" s="5">
        <f t="shared" si="123"/>
        <v>0.5</v>
      </c>
      <c r="AP311" s="5">
        <f t="shared" si="124"/>
        <v>0.5</v>
      </c>
      <c r="AQ311" s="9">
        <f t="shared" si="119"/>
        <v>8</v>
      </c>
      <c r="AT311" s="1"/>
    </row>
    <row r="312" spans="1:46" x14ac:dyDescent="0.35">
      <c r="A312" t="s">
        <v>295</v>
      </c>
      <c r="B312" s="1">
        <v>0.12666381295990542</v>
      </c>
      <c r="C312" s="5">
        <f t="shared" si="100"/>
        <v>0.5</v>
      </c>
      <c r="D312" s="1">
        <v>0.45852952567316901</v>
      </c>
      <c r="E312" s="5">
        <f t="shared" si="101"/>
        <v>0</v>
      </c>
      <c r="F312" s="5">
        <f t="shared" si="102"/>
        <v>0</v>
      </c>
      <c r="G312" s="1">
        <v>0.27856010110275381</v>
      </c>
      <c r="H312" s="5">
        <f t="shared" si="103"/>
        <v>0</v>
      </c>
      <c r="I312" s="5">
        <f t="shared" si="104"/>
        <v>0</v>
      </c>
      <c r="J312" s="1">
        <v>0.27619465146865407</v>
      </c>
      <c r="K312" s="5">
        <f t="shared" si="105"/>
        <v>0</v>
      </c>
      <c r="L312" s="5">
        <f t="shared" si="106"/>
        <v>0</v>
      </c>
      <c r="M312" s="8">
        <f t="shared" si="107"/>
        <v>0</v>
      </c>
      <c r="N312" s="8">
        <f t="shared" si="108"/>
        <v>0</v>
      </c>
      <c r="O312" s="10" t="str">
        <f t="shared" si="109"/>
        <v>Nee</v>
      </c>
      <c r="P312" s="4">
        <f t="shared" si="110"/>
        <v>0</v>
      </c>
      <c r="Q312" s="1">
        <v>6.0858099198701698E-3</v>
      </c>
      <c r="R312" s="8">
        <f t="shared" si="111"/>
        <v>0</v>
      </c>
      <c r="S312" s="1">
        <v>7.1378122124007445E-2</v>
      </c>
      <c r="T312" s="8">
        <f t="shared" si="112"/>
        <v>0</v>
      </c>
      <c r="U312" s="1">
        <v>2.8333231415234719E-2</v>
      </c>
      <c r="V312" s="4">
        <f t="shared" si="113"/>
        <v>0</v>
      </c>
      <c r="W312" s="5">
        <f t="shared" si="114"/>
        <v>0</v>
      </c>
      <c r="X312" s="5">
        <f t="shared" si="115"/>
        <v>0</v>
      </c>
      <c r="Y312" s="1">
        <v>1.3784422837807538E-2</v>
      </c>
      <c r="Z312" s="5">
        <f t="shared" si="120"/>
        <v>0.5</v>
      </c>
      <c r="AA312" s="5">
        <f t="shared" si="116"/>
        <v>0</v>
      </c>
      <c r="AB312" s="5">
        <f t="shared" si="121"/>
        <v>0</v>
      </c>
      <c r="AC312" s="5">
        <f t="shared" si="122"/>
        <v>0</v>
      </c>
      <c r="AD312" s="1">
        <v>0.66256955910230542</v>
      </c>
      <c r="AE312" s="5">
        <f t="shared" si="117"/>
        <v>0</v>
      </c>
      <c r="AF312" s="1">
        <v>2.3007108787378463E-2</v>
      </c>
      <c r="AG312" s="6">
        <f t="shared" si="118"/>
        <v>0</v>
      </c>
      <c r="AH312" s="29">
        <v>1841.0335513283608</v>
      </c>
      <c r="AJ312" s="5">
        <v>0</v>
      </c>
      <c r="AL312" s="5">
        <v>0</v>
      </c>
      <c r="AM312" t="s">
        <v>330</v>
      </c>
      <c r="AN312" s="1">
        <v>0.27900000000000003</v>
      </c>
      <c r="AO312" s="5">
        <f t="shared" si="123"/>
        <v>0.5</v>
      </c>
      <c r="AP312" s="5">
        <f t="shared" si="124"/>
        <v>0</v>
      </c>
      <c r="AQ312" s="9">
        <f t="shared" si="119"/>
        <v>8.5</v>
      </c>
      <c r="AT312" s="1"/>
    </row>
    <row r="313" spans="1:46" x14ac:dyDescent="0.35">
      <c r="A313" t="s">
        <v>296</v>
      </c>
      <c r="B313" s="1">
        <v>-4.5392455605758114E-3</v>
      </c>
      <c r="C313" s="5">
        <f t="shared" si="100"/>
        <v>0</v>
      </c>
      <c r="D313" s="1">
        <v>0.32712514447830199</v>
      </c>
      <c r="E313" s="5">
        <f t="shared" si="101"/>
        <v>0</v>
      </c>
      <c r="F313" s="5">
        <f t="shared" si="102"/>
        <v>0</v>
      </c>
      <c r="G313" s="1">
        <v>0.32412125669853942</v>
      </c>
      <c r="H313" s="5">
        <f t="shared" si="103"/>
        <v>0</v>
      </c>
      <c r="I313" s="5">
        <f t="shared" si="104"/>
        <v>0</v>
      </c>
      <c r="J313" s="1">
        <v>0.37952976873614541</v>
      </c>
      <c r="K313" s="5">
        <f t="shared" si="105"/>
        <v>0</v>
      </c>
      <c r="L313" s="5">
        <f t="shared" si="106"/>
        <v>0</v>
      </c>
      <c r="M313" s="8">
        <f t="shared" si="107"/>
        <v>0</v>
      </c>
      <c r="N313" s="8">
        <f t="shared" si="108"/>
        <v>0</v>
      </c>
      <c r="O313" s="10" t="str">
        <f t="shared" si="109"/>
        <v>Nee</v>
      </c>
      <c r="P313" s="4">
        <f t="shared" si="110"/>
        <v>0</v>
      </c>
      <c r="Q313" s="1">
        <v>-3.519469266879615E-2</v>
      </c>
      <c r="R313" s="8">
        <f t="shared" si="111"/>
        <v>1</v>
      </c>
      <c r="S313" s="1">
        <v>3.7624354023039385E-4</v>
      </c>
      <c r="T313" s="8">
        <f t="shared" si="112"/>
        <v>0</v>
      </c>
      <c r="U313" s="1">
        <v>4.2187664179888618E-2</v>
      </c>
      <c r="V313" s="4">
        <f t="shared" si="113"/>
        <v>0</v>
      </c>
      <c r="W313" s="5">
        <f t="shared" si="114"/>
        <v>0</v>
      </c>
      <c r="X313" s="5">
        <f t="shared" si="115"/>
        <v>0</v>
      </c>
      <c r="Y313" s="1">
        <v>1.0868708626668068E-2</v>
      </c>
      <c r="Z313" s="5">
        <f t="shared" si="120"/>
        <v>0.5</v>
      </c>
      <c r="AA313" s="5">
        <f t="shared" si="116"/>
        <v>0</v>
      </c>
      <c r="AB313" s="5">
        <f t="shared" si="121"/>
        <v>0</v>
      </c>
      <c r="AC313" s="5">
        <f t="shared" si="122"/>
        <v>0</v>
      </c>
      <c r="AD313" s="1">
        <v>0.66517810234317543</v>
      </c>
      <c r="AE313" s="5">
        <f t="shared" si="117"/>
        <v>0</v>
      </c>
      <c r="AF313" s="1">
        <v>5.9850176000840602E-3</v>
      </c>
      <c r="AG313" s="6">
        <f t="shared" si="118"/>
        <v>0</v>
      </c>
      <c r="AH313" s="29">
        <v>2124.2745412495838</v>
      </c>
      <c r="AL313" s="5">
        <v>0</v>
      </c>
      <c r="AM313" t="s">
        <v>331</v>
      </c>
      <c r="AN313" s="1">
        <v>0.27500000000000002</v>
      </c>
      <c r="AO313" s="5">
        <f t="shared" si="123"/>
        <v>0.5</v>
      </c>
      <c r="AP313" s="5">
        <f t="shared" si="124"/>
        <v>0</v>
      </c>
      <c r="AQ313" s="9">
        <f t="shared" si="119"/>
        <v>9</v>
      </c>
      <c r="AT313" s="1"/>
    </row>
    <row r="314" spans="1:46" x14ac:dyDescent="0.35">
      <c r="A314" t="s">
        <v>405</v>
      </c>
      <c r="B314" s="1">
        <v>-0.14085009896524942</v>
      </c>
      <c r="C314" s="5">
        <f t="shared" si="100"/>
        <v>0</v>
      </c>
      <c r="D314" s="1">
        <v>0.20775186029614412</v>
      </c>
      <c r="E314" s="5">
        <f t="shared" si="101"/>
        <v>0</v>
      </c>
      <c r="F314" s="5">
        <f t="shared" si="102"/>
        <v>0</v>
      </c>
      <c r="G314" s="1">
        <v>8.1837872372409998E-2</v>
      </c>
      <c r="H314" s="5">
        <f t="shared" si="103"/>
        <v>0</v>
      </c>
      <c r="I314" s="5">
        <f t="shared" si="104"/>
        <v>0</v>
      </c>
      <c r="J314" s="1">
        <v>0.5462054117531927</v>
      </c>
      <c r="K314" s="5">
        <f t="shared" si="105"/>
        <v>0</v>
      </c>
      <c r="L314" s="5">
        <f t="shared" si="106"/>
        <v>0</v>
      </c>
      <c r="M314" s="8">
        <f t="shared" si="107"/>
        <v>0</v>
      </c>
      <c r="N314" s="8">
        <f t="shared" si="108"/>
        <v>0</v>
      </c>
      <c r="O314" s="10" t="str">
        <f t="shared" si="109"/>
        <v>Nee</v>
      </c>
      <c r="P314" s="4">
        <f t="shared" si="110"/>
        <v>0</v>
      </c>
      <c r="Q314" s="1">
        <v>0.13701309693234609</v>
      </c>
      <c r="R314" s="8">
        <f t="shared" si="111"/>
        <v>0</v>
      </c>
      <c r="S314" s="1">
        <v>-1.9252365310648813E-2</v>
      </c>
      <c r="T314" s="8">
        <f t="shared" si="112"/>
        <v>1</v>
      </c>
      <c r="U314" s="1">
        <v>1.203868413800015E-2</v>
      </c>
      <c r="V314" s="4">
        <f t="shared" si="113"/>
        <v>0</v>
      </c>
      <c r="W314" s="5">
        <f t="shared" si="114"/>
        <v>0</v>
      </c>
      <c r="X314" s="5">
        <f t="shared" si="115"/>
        <v>0</v>
      </c>
      <c r="Y314" s="1">
        <v>-7.0000000000000001E-3</v>
      </c>
      <c r="Z314" s="5">
        <f t="shared" si="120"/>
        <v>0.5</v>
      </c>
      <c r="AA314" s="5">
        <f t="shared" si="116"/>
        <v>0.5</v>
      </c>
      <c r="AB314" s="5">
        <f t="shared" si="121"/>
        <v>0</v>
      </c>
      <c r="AC314" s="5">
        <f t="shared" si="122"/>
        <v>0</v>
      </c>
      <c r="AD314" s="1">
        <v>0.64162052464109443</v>
      </c>
      <c r="AE314" s="5">
        <f t="shared" si="117"/>
        <v>0</v>
      </c>
      <c r="AF314" s="1">
        <v>4.8960551699947388E-4</v>
      </c>
      <c r="AG314" s="6">
        <f t="shared" si="118"/>
        <v>0</v>
      </c>
      <c r="AH314" s="29">
        <v>1769.7137702862672</v>
      </c>
      <c r="AJ314" s="5">
        <v>0</v>
      </c>
      <c r="AL314" s="5">
        <v>0</v>
      </c>
      <c r="AM314" t="s">
        <v>330</v>
      </c>
      <c r="AN314" s="1">
        <v>0.34950000000000003</v>
      </c>
      <c r="AO314" s="5">
        <f t="shared" si="123"/>
        <v>0.5</v>
      </c>
      <c r="AP314" s="5">
        <f t="shared" si="124"/>
        <v>0.5</v>
      </c>
      <c r="AQ314" s="9">
        <f t="shared" si="119"/>
        <v>8</v>
      </c>
      <c r="AT314" s="1"/>
    </row>
    <row r="315" spans="1:46" x14ac:dyDescent="0.35">
      <c r="A315" t="s">
        <v>297</v>
      </c>
      <c r="B315" s="1">
        <v>5.8292058999619006E-2</v>
      </c>
      <c r="C315" s="5">
        <f t="shared" si="100"/>
        <v>0</v>
      </c>
      <c r="D315" s="1">
        <v>0.21206843375242657</v>
      </c>
      <c r="E315" s="5">
        <f t="shared" si="101"/>
        <v>0</v>
      </c>
      <c r="F315" s="5">
        <f t="shared" si="102"/>
        <v>0</v>
      </c>
      <c r="G315" s="1">
        <v>0.24062990983145557</v>
      </c>
      <c r="H315" s="5">
        <f t="shared" si="103"/>
        <v>0</v>
      </c>
      <c r="I315" s="5">
        <f t="shared" si="104"/>
        <v>0</v>
      </c>
      <c r="J315" s="1">
        <v>0.28731392827110042</v>
      </c>
      <c r="K315" s="5">
        <f t="shared" si="105"/>
        <v>0</v>
      </c>
      <c r="L315" s="5">
        <f t="shared" si="106"/>
        <v>0</v>
      </c>
      <c r="M315" s="8">
        <f t="shared" si="107"/>
        <v>0</v>
      </c>
      <c r="N315" s="8">
        <f t="shared" si="108"/>
        <v>0</v>
      </c>
      <c r="O315" s="10" t="str">
        <f t="shared" si="109"/>
        <v>Nee</v>
      </c>
      <c r="P315" s="4">
        <f t="shared" si="110"/>
        <v>0</v>
      </c>
      <c r="Q315" s="1">
        <v>1.4939113696279867E-2</v>
      </c>
      <c r="R315" s="8">
        <f t="shared" si="111"/>
        <v>0</v>
      </c>
      <c r="S315" s="1">
        <v>4.9030016407682654E-2</v>
      </c>
      <c r="T315" s="8">
        <f t="shared" si="112"/>
        <v>0</v>
      </c>
      <c r="U315" s="1">
        <v>6.7635479598686474E-2</v>
      </c>
      <c r="V315" s="4">
        <f t="shared" si="113"/>
        <v>0</v>
      </c>
      <c r="W315" s="5">
        <f t="shared" si="114"/>
        <v>0</v>
      </c>
      <c r="X315" s="5">
        <f t="shared" si="115"/>
        <v>0</v>
      </c>
      <c r="Y315" s="1">
        <v>2.8000000000000001E-2</v>
      </c>
      <c r="Z315" s="5">
        <f t="shared" si="120"/>
        <v>0</v>
      </c>
      <c r="AA315" s="5">
        <f t="shared" si="116"/>
        <v>0</v>
      </c>
      <c r="AB315" s="5">
        <f t="shared" si="121"/>
        <v>0</v>
      </c>
      <c r="AC315" s="5">
        <f t="shared" si="122"/>
        <v>0</v>
      </c>
      <c r="AD315" s="1">
        <v>0.7067254485749016</v>
      </c>
      <c r="AE315" s="5">
        <f t="shared" si="117"/>
        <v>0</v>
      </c>
      <c r="AF315" s="1">
        <v>1.514723598033346E-2</v>
      </c>
      <c r="AG315" s="6">
        <f t="shared" si="118"/>
        <v>0</v>
      </c>
      <c r="AH315" s="29">
        <v>1603.4790358074481</v>
      </c>
      <c r="AL315" s="5">
        <v>0</v>
      </c>
      <c r="AM315" t="s">
        <v>330</v>
      </c>
      <c r="AN315" s="1">
        <v>0.28849999999999998</v>
      </c>
      <c r="AO315" s="5">
        <f t="shared" si="123"/>
        <v>0.5</v>
      </c>
      <c r="AP315" s="5">
        <f t="shared" si="124"/>
        <v>0</v>
      </c>
      <c r="AQ315" s="9">
        <f t="shared" si="119"/>
        <v>9.5</v>
      </c>
      <c r="AT315" s="1"/>
    </row>
    <row r="316" spans="1:46" x14ac:dyDescent="0.35">
      <c r="A316" t="s">
        <v>298</v>
      </c>
      <c r="B316" s="1">
        <v>5.5190239963617972E-2</v>
      </c>
      <c r="C316" s="5">
        <f t="shared" si="100"/>
        <v>0</v>
      </c>
      <c r="D316" s="1">
        <v>0.65852402188490466</v>
      </c>
      <c r="E316" s="5">
        <f t="shared" si="101"/>
        <v>0</v>
      </c>
      <c r="F316" s="5">
        <f t="shared" si="102"/>
        <v>0</v>
      </c>
      <c r="G316" s="1">
        <v>0.59338524578752705</v>
      </c>
      <c r="H316" s="5">
        <f t="shared" si="103"/>
        <v>0</v>
      </c>
      <c r="I316" s="5">
        <f t="shared" si="104"/>
        <v>0</v>
      </c>
      <c r="J316" s="1">
        <v>0.21388029772626857</v>
      </c>
      <c r="K316" s="5">
        <f t="shared" si="105"/>
        <v>0</v>
      </c>
      <c r="L316" s="5">
        <f t="shared" si="106"/>
        <v>0</v>
      </c>
      <c r="M316" s="8">
        <f t="shared" si="107"/>
        <v>0</v>
      </c>
      <c r="N316" s="8">
        <f t="shared" si="108"/>
        <v>0</v>
      </c>
      <c r="O316" s="10" t="str">
        <f t="shared" si="109"/>
        <v>Nee</v>
      </c>
      <c r="P316" s="4">
        <f t="shared" si="110"/>
        <v>0</v>
      </c>
      <c r="Q316" s="1">
        <v>6.6005136197993218E-3</v>
      </c>
      <c r="R316" s="8">
        <f t="shared" si="111"/>
        <v>0</v>
      </c>
      <c r="S316" s="1">
        <v>3.6860411108350706E-2</v>
      </c>
      <c r="T316" s="8">
        <f t="shared" si="112"/>
        <v>0</v>
      </c>
      <c r="U316" s="1">
        <v>8.0059027987247733E-2</v>
      </c>
      <c r="V316" s="4">
        <f t="shared" si="113"/>
        <v>0</v>
      </c>
      <c r="W316" s="5">
        <f t="shared" si="114"/>
        <v>0</v>
      </c>
      <c r="X316" s="5">
        <f t="shared" si="115"/>
        <v>0</v>
      </c>
      <c r="Y316" s="1">
        <v>1.1165199474688038E-2</v>
      </c>
      <c r="Z316" s="5">
        <f t="shared" si="120"/>
        <v>0.5</v>
      </c>
      <c r="AA316" s="5">
        <f t="shared" si="116"/>
        <v>0</v>
      </c>
      <c r="AB316" s="5">
        <f t="shared" si="121"/>
        <v>0</v>
      </c>
      <c r="AC316" s="5">
        <f t="shared" si="122"/>
        <v>0</v>
      </c>
      <c r="AD316" s="1">
        <v>0.74902896176638467</v>
      </c>
      <c r="AE316" s="5">
        <f t="shared" si="117"/>
        <v>0.5</v>
      </c>
      <c r="AF316" s="1">
        <v>-5.7825199196254139E-3</v>
      </c>
      <c r="AG316" s="6">
        <f t="shared" si="118"/>
        <v>1</v>
      </c>
      <c r="AH316" s="29">
        <v>1845.2584276385182</v>
      </c>
      <c r="AJ316" s="5">
        <v>0</v>
      </c>
      <c r="AL316" s="5">
        <v>0</v>
      </c>
      <c r="AM316" t="s">
        <v>329</v>
      </c>
      <c r="AN316" s="1">
        <v>0.30549999999999999</v>
      </c>
      <c r="AO316" s="5">
        <f t="shared" si="123"/>
        <v>0.5</v>
      </c>
      <c r="AP316" s="5">
        <f t="shared" si="124"/>
        <v>0.5</v>
      </c>
      <c r="AQ316" s="9">
        <f t="shared" si="119"/>
        <v>7</v>
      </c>
      <c r="AT316" s="1"/>
    </row>
    <row r="317" spans="1:46" x14ac:dyDescent="0.35">
      <c r="A317" t="s">
        <v>299</v>
      </c>
      <c r="B317" s="1">
        <v>-4.3243589538254565E-3</v>
      </c>
      <c r="C317" s="5">
        <f t="shared" si="100"/>
        <v>0</v>
      </c>
      <c r="D317" s="1">
        <v>0.10293575924531928</v>
      </c>
      <c r="E317" s="5">
        <f t="shared" si="101"/>
        <v>0</v>
      </c>
      <c r="F317" s="5">
        <f t="shared" si="102"/>
        <v>0</v>
      </c>
      <c r="G317" s="1">
        <v>0.12207505165206527</v>
      </c>
      <c r="H317" s="5">
        <f t="shared" si="103"/>
        <v>0</v>
      </c>
      <c r="I317" s="5">
        <f t="shared" si="104"/>
        <v>0</v>
      </c>
      <c r="J317" s="1">
        <v>0.37269991169102673</v>
      </c>
      <c r="K317" s="5">
        <f t="shared" si="105"/>
        <v>0</v>
      </c>
      <c r="L317" s="5">
        <f t="shared" si="106"/>
        <v>0</v>
      </c>
      <c r="M317" s="8">
        <f t="shared" si="107"/>
        <v>0</v>
      </c>
      <c r="N317" s="8">
        <f t="shared" si="108"/>
        <v>1</v>
      </c>
      <c r="O317" s="10" t="str">
        <f t="shared" si="109"/>
        <v>Nee</v>
      </c>
      <c r="P317" s="4">
        <f t="shared" si="110"/>
        <v>0</v>
      </c>
      <c r="Q317" s="1">
        <v>-3.1144589894611743E-2</v>
      </c>
      <c r="R317" s="8">
        <f t="shared" si="111"/>
        <v>1</v>
      </c>
      <c r="S317" s="1">
        <v>1.7974421016246113E-2</v>
      </c>
      <c r="T317" s="8">
        <f t="shared" si="112"/>
        <v>0</v>
      </c>
      <c r="U317" s="1">
        <v>-1.793808158623893E-2</v>
      </c>
      <c r="V317" s="4">
        <f t="shared" si="113"/>
        <v>1</v>
      </c>
      <c r="W317" s="5">
        <f t="shared" si="114"/>
        <v>0.5</v>
      </c>
      <c r="X317" s="5">
        <f t="shared" si="115"/>
        <v>0</v>
      </c>
      <c r="Y317" s="1">
        <v>1.3117222159937218E-2</v>
      </c>
      <c r="Z317" s="5">
        <f t="shared" si="120"/>
        <v>0.5</v>
      </c>
      <c r="AA317" s="5">
        <f t="shared" si="116"/>
        <v>0</v>
      </c>
      <c r="AB317" s="5">
        <f t="shared" si="121"/>
        <v>0</v>
      </c>
      <c r="AC317" s="5">
        <f t="shared" si="122"/>
        <v>0</v>
      </c>
      <c r="AD317" s="1">
        <v>0.72083860531415667</v>
      </c>
      <c r="AE317" s="5">
        <f t="shared" si="117"/>
        <v>0</v>
      </c>
      <c r="AF317" s="1">
        <v>1.7343298044428784E-2</v>
      </c>
      <c r="AG317" s="6">
        <f t="shared" si="118"/>
        <v>0</v>
      </c>
      <c r="AH317" s="29">
        <v>2123.229430016037</v>
      </c>
      <c r="AJ317" s="5">
        <v>0</v>
      </c>
      <c r="AL317" s="5">
        <v>0</v>
      </c>
      <c r="AM317" t="s">
        <v>329</v>
      </c>
      <c r="AN317" s="1">
        <v>0.2535</v>
      </c>
      <c r="AO317" s="5">
        <f t="shared" si="123"/>
        <v>0.5</v>
      </c>
      <c r="AP317" s="5">
        <f t="shared" si="124"/>
        <v>0</v>
      </c>
      <c r="AQ317" s="9">
        <f t="shared" si="119"/>
        <v>7.5</v>
      </c>
      <c r="AT317" s="1"/>
    </row>
    <row r="318" spans="1:46" x14ac:dyDescent="0.35">
      <c r="A318" t="s">
        <v>300</v>
      </c>
      <c r="B318" s="1">
        <v>-6.3748490427827598E-2</v>
      </c>
      <c r="C318" s="5">
        <f t="shared" si="100"/>
        <v>0</v>
      </c>
      <c r="D318" s="1">
        <v>0.30945734592465007</v>
      </c>
      <c r="E318" s="5">
        <f t="shared" si="101"/>
        <v>0</v>
      </c>
      <c r="F318" s="5">
        <f t="shared" si="102"/>
        <v>0</v>
      </c>
      <c r="G318" s="1">
        <v>0.30462948664647305</v>
      </c>
      <c r="H318" s="5">
        <f t="shared" si="103"/>
        <v>0</v>
      </c>
      <c r="I318" s="5">
        <f t="shared" si="104"/>
        <v>0</v>
      </c>
      <c r="J318" s="1">
        <v>0.15589018994304155</v>
      </c>
      <c r="K318" s="5">
        <f t="shared" si="105"/>
        <v>0.5</v>
      </c>
      <c r="L318" s="5">
        <f t="shared" si="106"/>
        <v>0</v>
      </c>
      <c r="M318" s="8">
        <f t="shared" si="107"/>
        <v>0</v>
      </c>
      <c r="N318" s="8">
        <f t="shared" si="108"/>
        <v>0</v>
      </c>
      <c r="O318" s="10" t="str">
        <f t="shared" si="109"/>
        <v>Nee</v>
      </c>
      <c r="P318" s="4">
        <f t="shared" si="110"/>
        <v>0</v>
      </c>
      <c r="Q318" s="1">
        <v>-6.3431483852266962E-2</v>
      </c>
      <c r="R318" s="8">
        <f t="shared" si="111"/>
        <v>1</v>
      </c>
      <c r="S318" s="1">
        <v>5.4817616367820281E-2</v>
      </c>
      <c r="T318" s="8">
        <f t="shared" si="112"/>
        <v>0</v>
      </c>
      <c r="U318" s="1">
        <v>4.4505157292470947E-2</v>
      </c>
      <c r="V318" s="4">
        <f t="shared" si="113"/>
        <v>0</v>
      </c>
      <c r="W318" s="5">
        <f t="shared" si="114"/>
        <v>0</v>
      </c>
      <c r="X318" s="5">
        <f t="shared" si="115"/>
        <v>0</v>
      </c>
      <c r="Y318" s="1">
        <v>-6.1026311100552356E-3</v>
      </c>
      <c r="Z318" s="5">
        <f t="shared" si="120"/>
        <v>0.5</v>
      </c>
      <c r="AA318" s="5">
        <f t="shared" si="116"/>
        <v>0.5</v>
      </c>
      <c r="AB318" s="5">
        <f t="shared" si="121"/>
        <v>0</v>
      </c>
      <c r="AC318" s="5">
        <f t="shared" si="122"/>
        <v>0</v>
      </c>
      <c r="AD318" s="1">
        <v>0.77448476569460123</v>
      </c>
      <c r="AE318" s="5">
        <f t="shared" si="117"/>
        <v>0.5</v>
      </c>
      <c r="AF318" s="1">
        <v>-8.3698550810714506E-3</v>
      </c>
      <c r="AG318" s="6">
        <f t="shared" si="118"/>
        <v>1</v>
      </c>
      <c r="AH318" s="29">
        <v>1960.5373994341683</v>
      </c>
      <c r="AL318" s="5">
        <v>0</v>
      </c>
      <c r="AM318" t="s">
        <v>329</v>
      </c>
      <c r="AN318" s="1">
        <v>0.26600000000000001</v>
      </c>
      <c r="AO318" s="5">
        <f t="shared" si="123"/>
        <v>0.5</v>
      </c>
      <c r="AP318" s="5">
        <f t="shared" si="124"/>
        <v>0</v>
      </c>
      <c r="AQ318" s="9">
        <f t="shared" si="119"/>
        <v>6.5</v>
      </c>
      <c r="AT318" s="1"/>
    </row>
    <row r="319" spans="1:46" x14ac:dyDescent="0.35">
      <c r="A319" t="s">
        <v>301</v>
      </c>
      <c r="B319" s="1">
        <v>-5.0285913832991405E-3</v>
      </c>
      <c r="C319" s="5">
        <f t="shared" si="100"/>
        <v>0</v>
      </c>
      <c r="D319" s="1">
        <v>0.10827185822165961</v>
      </c>
      <c r="E319" s="5">
        <f t="shared" si="101"/>
        <v>0</v>
      </c>
      <c r="F319" s="5">
        <f t="shared" si="102"/>
        <v>0</v>
      </c>
      <c r="G319" s="1">
        <v>0.10062333580688812</v>
      </c>
      <c r="H319" s="5">
        <f t="shared" si="103"/>
        <v>0</v>
      </c>
      <c r="I319" s="5">
        <f t="shared" si="104"/>
        <v>0</v>
      </c>
      <c r="J319" s="1">
        <v>0.55977724806838736</v>
      </c>
      <c r="K319" s="5">
        <f t="shared" si="105"/>
        <v>0</v>
      </c>
      <c r="L319" s="5">
        <f t="shared" si="106"/>
        <v>0</v>
      </c>
      <c r="M319" s="8">
        <f t="shared" si="107"/>
        <v>0</v>
      </c>
      <c r="N319" s="8">
        <f t="shared" si="108"/>
        <v>0</v>
      </c>
      <c r="O319" s="10" t="str">
        <f t="shared" si="109"/>
        <v>Nee</v>
      </c>
      <c r="P319" s="4">
        <f t="shared" si="110"/>
        <v>0</v>
      </c>
      <c r="Q319" s="1">
        <v>7.4360530294459472E-3</v>
      </c>
      <c r="R319" s="8">
        <f t="shared" si="111"/>
        <v>0</v>
      </c>
      <c r="S319" s="1">
        <v>8.2796070304704886E-2</v>
      </c>
      <c r="T319" s="8">
        <f t="shared" si="112"/>
        <v>0</v>
      </c>
      <c r="U319" s="1">
        <v>9.5150377580863421E-2</v>
      </c>
      <c r="V319" s="4">
        <f t="shared" si="113"/>
        <v>0</v>
      </c>
      <c r="W319" s="5">
        <f t="shared" si="114"/>
        <v>0</v>
      </c>
      <c r="X319" s="5">
        <f t="shared" si="115"/>
        <v>0</v>
      </c>
      <c r="Y319" s="1">
        <v>3.3552315683792397E-2</v>
      </c>
      <c r="Z319" s="5">
        <f t="shared" si="120"/>
        <v>0</v>
      </c>
      <c r="AA319" s="5">
        <f t="shared" si="116"/>
        <v>0</v>
      </c>
      <c r="AB319" s="5">
        <f t="shared" si="121"/>
        <v>0</v>
      </c>
      <c r="AC319" s="5">
        <f t="shared" si="122"/>
        <v>0</v>
      </c>
      <c r="AD319" s="1">
        <v>0.76830066785979312</v>
      </c>
      <c r="AE319" s="5">
        <f t="shared" si="117"/>
        <v>0.5</v>
      </c>
      <c r="AF319" s="1">
        <v>-7.9364027238203322E-3</v>
      </c>
      <c r="AG319" s="6">
        <f t="shared" si="118"/>
        <v>1</v>
      </c>
      <c r="AH319" s="29">
        <v>2282.945885660361</v>
      </c>
      <c r="AL319" s="5">
        <v>1</v>
      </c>
      <c r="AM319" t="s">
        <v>329</v>
      </c>
      <c r="AN319" s="1">
        <v>0.32150000000000001</v>
      </c>
      <c r="AO319" s="5">
        <f t="shared" si="123"/>
        <v>0.5</v>
      </c>
      <c r="AP319" s="5">
        <f t="shared" si="124"/>
        <v>0.5</v>
      </c>
      <c r="AQ319" s="9">
        <f t="shared" si="119"/>
        <v>6.5</v>
      </c>
      <c r="AT319" s="1"/>
    </row>
    <row r="320" spans="1:46" x14ac:dyDescent="0.35">
      <c r="A320" t="s">
        <v>302</v>
      </c>
      <c r="B320" s="1">
        <v>-1.4241895451047549E-2</v>
      </c>
      <c r="C320" s="5">
        <f t="shared" si="100"/>
        <v>0</v>
      </c>
      <c r="D320" s="1">
        <v>0.82720592220066547</v>
      </c>
      <c r="E320" s="5">
        <f t="shared" si="101"/>
        <v>0</v>
      </c>
      <c r="F320" s="5">
        <f t="shared" si="102"/>
        <v>0</v>
      </c>
      <c r="G320" s="1">
        <v>0.53521254457366441</v>
      </c>
      <c r="H320" s="5">
        <f t="shared" si="103"/>
        <v>0</v>
      </c>
      <c r="I320" s="5">
        <f t="shared" si="104"/>
        <v>0</v>
      </c>
      <c r="J320" s="1">
        <v>0.37260220701704899</v>
      </c>
      <c r="K320" s="5">
        <f t="shared" si="105"/>
        <v>0</v>
      </c>
      <c r="L320" s="5">
        <f t="shared" si="106"/>
        <v>0</v>
      </c>
      <c r="M320" s="8">
        <f t="shared" si="107"/>
        <v>0</v>
      </c>
      <c r="N320" s="8">
        <f t="shared" si="108"/>
        <v>0</v>
      </c>
      <c r="O320" s="10" t="str">
        <f t="shared" si="109"/>
        <v>Nee</v>
      </c>
      <c r="P320" s="4">
        <f t="shared" si="110"/>
        <v>0</v>
      </c>
      <c r="Q320" s="1">
        <v>1.9511472887678676E-2</v>
      </c>
      <c r="R320" s="8">
        <f t="shared" si="111"/>
        <v>0</v>
      </c>
      <c r="S320" s="1">
        <v>6.7067803513012865E-3</v>
      </c>
      <c r="T320" s="8">
        <f t="shared" si="112"/>
        <v>0</v>
      </c>
      <c r="U320" s="1">
        <v>3.3025156346531109E-2</v>
      </c>
      <c r="V320" s="4">
        <f t="shared" si="113"/>
        <v>0</v>
      </c>
      <c r="W320" s="5">
        <f t="shared" si="114"/>
        <v>0</v>
      </c>
      <c r="X320" s="5">
        <f t="shared" si="115"/>
        <v>0</v>
      </c>
      <c r="Y320" s="1">
        <v>1.5006015412462201E-2</v>
      </c>
      <c r="Z320" s="5">
        <f t="shared" si="120"/>
        <v>0.5</v>
      </c>
      <c r="AA320" s="5">
        <f t="shared" si="116"/>
        <v>0</v>
      </c>
      <c r="AB320" s="5">
        <f t="shared" si="121"/>
        <v>0</v>
      </c>
      <c r="AC320" s="5">
        <f t="shared" si="122"/>
        <v>0</v>
      </c>
      <c r="AD320" s="1">
        <v>0.60474675655463184</v>
      </c>
      <c r="AE320" s="5">
        <f t="shared" si="117"/>
        <v>0</v>
      </c>
      <c r="AF320" s="1">
        <v>8.6789627477970657E-3</v>
      </c>
      <c r="AG320" s="6">
        <f t="shared" si="118"/>
        <v>0</v>
      </c>
      <c r="AH320" s="29">
        <v>1765.3181465968273</v>
      </c>
      <c r="AL320" s="5">
        <v>0</v>
      </c>
      <c r="AM320" t="s">
        <v>330</v>
      </c>
      <c r="AN320" s="1">
        <v>0.3105</v>
      </c>
      <c r="AO320" s="5">
        <f t="shared" si="123"/>
        <v>0.5</v>
      </c>
      <c r="AP320" s="5">
        <f t="shared" si="124"/>
        <v>0.5</v>
      </c>
      <c r="AQ320" s="9">
        <f t="shared" si="119"/>
        <v>8.5</v>
      </c>
      <c r="AT320" s="1"/>
    </row>
    <row r="321" spans="1:46" x14ac:dyDescent="0.35">
      <c r="A321" t="s">
        <v>303</v>
      </c>
      <c r="B321" s="1">
        <v>-4.9544866218252034E-3</v>
      </c>
      <c r="C321" s="5">
        <f t="shared" si="100"/>
        <v>0</v>
      </c>
      <c r="D321" s="1">
        <v>0.25748477582804641</v>
      </c>
      <c r="E321" s="5">
        <f t="shared" si="101"/>
        <v>0</v>
      </c>
      <c r="F321" s="5">
        <f t="shared" si="102"/>
        <v>0</v>
      </c>
      <c r="G321" s="1">
        <v>0.16421163190392324</v>
      </c>
      <c r="H321" s="5">
        <f t="shared" si="103"/>
        <v>0</v>
      </c>
      <c r="I321" s="5">
        <f t="shared" si="104"/>
        <v>0</v>
      </c>
      <c r="J321" s="1">
        <v>0.42998453556362837</v>
      </c>
      <c r="K321" s="5">
        <f t="shared" si="105"/>
        <v>0</v>
      </c>
      <c r="L321" s="5">
        <f t="shared" si="106"/>
        <v>0</v>
      </c>
      <c r="M321" s="8">
        <f t="shared" si="107"/>
        <v>0</v>
      </c>
      <c r="N321" s="8">
        <f t="shared" si="108"/>
        <v>0</v>
      </c>
      <c r="O321" s="10" t="str">
        <f t="shared" si="109"/>
        <v>Nee</v>
      </c>
      <c r="P321" s="4">
        <f t="shared" si="110"/>
        <v>0</v>
      </c>
      <c r="Q321" s="1">
        <v>3.4315748585856135E-2</v>
      </c>
      <c r="R321" s="8">
        <f t="shared" si="111"/>
        <v>0</v>
      </c>
      <c r="S321" s="1">
        <v>7.5694347846246582E-2</v>
      </c>
      <c r="T321" s="8">
        <f t="shared" si="112"/>
        <v>0</v>
      </c>
      <c r="U321" s="1">
        <v>8.1160219822190155E-3</v>
      </c>
      <c r="V321" s="4">
        <f t="shared" si="113"/>
        <v>0</v>
      </c>
      <c r="W321" s="5">
        <f t="shared" si="114"/>
        <v>0</v>
      </c>
      <c r="X321" s="5">
        <f t="shared" si="115"/>
        <v>0</v>
      </c>
      <c r="Y321" s="1">
        <v>-2.6236499819643957E-2</v>
      </c>
      <c r="Z321" s="5">
        <f t="shared" si="120"/>
        <v>0.5</v>
      </c>
      <c r="AA321" s="5">
        <f t="shared" si="116"/>
        <v>0.5</v>
      </c>
      <c r="AB321" s="5">
        <f t="shared" si="121"/>
        <v>0</v>
      </c>
      <c r="AC321" s="5">
        <f t="shared" si="122"/>
        <v>0</v>
      </c>
      <c r="AD321" s="1">
        <v>0.71691527509601305</v>
      </c>
      <c r="AE321" s="5">
        <f t="shared" si="117"/>
        <v>0</v>
      </c>
      <c r="AF321" s="1">
        <v>8.1275382460905179E-3</v>
      </c>
      <c r="AG321" s="6">
        <f t="shared" si="118"/>
        <v>0</v>
      </c>
      <c r="AH321" s="29">
        <v>2434.4215221582276</v>
      </c>
      <c r="AL321" s="5">
        <v>1</v>
      </c>
      <c r="AM321" t="s">
        <v>329</v>
      </c>
      <c r="AN321" s="1">
        <v>0.21100000000000002</v>
      </c>
      <c r="AO321" s="5">
        <f t="shared" si="123"/>
        <v>0</v>
      </c>
      <c r="AP321" s="5">
        <f t="shared" si="124"/>
        <v>0</v>
      </c>
      <c r="AQ321" s="9">
        <f t="shared" si="119"/>
        <v>8</v>
      </c>
      <c r="AT321" s="1"/>
    </row>
    <row r="322" spans="1:46" x14ac:dyDescent="0.35">
      <c r="A322" t="s">
        <v>304</v>
      </c>
      <c r="B322" s="1">
        <v>3.4554952943053122E-2</v>
      </c>
      <c r="C322" s="5">
        <f t="shared" ref="C322:C346" si="125">IF(B322&gt;8.5%,0.5,0)</f>
        <v>0</v>
      </c>
      <c r="D322" s="1">
        <v>1.2078680810336577</v>
      </c>
      <c r="E322" s="5">
        <f t="shared" ref="E322:E346" si="126">IF(D322&gt;100%,0.5,0)</f>
        <v>0.5</v>
      </c>
      <c r="F322" s="5">
        <f t="shared" ref="F322:F346" si="127">IF(D322&gt;130%,0.5,0)</f>
        <v>0</v>
      </c>
      <c r="G322" s="1">
        <v>1.2147974158557984</v>
      </c>
      <c r="H322" s="5">
        <f t="shared" ref="H322:H346" si="128">IF(G322&gt;90%,0.5,0)</f>
        <v>0.5</v>
      </c>
      <c r="I322" s="5">
        <f t="shared" ref="I322:I346" si="129">IF(G322&gt;120%,0.5,0)</f>
        <v>0.5</v>
      </c>
      <c r="J322" s="1">
        <v>0.34755674926355917</v>
      </c>
      <c r="K322" s="5">
        <f t="shared" ref="K322:K346" si="130">IF(J322&lt;20%,0.5,0)</f>
        <v>0</v>
      </c>
      <c r="L322" s="5">
        <f t="shared" ref="L322:L346" si="131">IF(J322&lt;0%,0.5,0)</f>
        <v>0</v>
      </c>
      <c r="M322" s="8">
        <f t="shared" ref="M322:M346" si="132">IF(SUM(F322,I322,L322)&gt;0,1,0)</f>
        <v>1</v>
      </c>
      <c r="N322" s="8">
        <f t="shared" ref="N322:N346" si="133">IF(SUM(V322,AC322)&gt;0,1,0)</f>
        <v>1</v>
      </c>
      <c r="O322" s="10" t="str">
        <f t="shared" ref="O322:O346" si="134">IF(SUM(M322,N322)&gt;1,"Ja","Nee")</f>
        <v>Ja</v>
      </c>
      <c r="P322" s="4">
        <f t="shared" ref="P322:P346" si="135">IF(O322="ja",1,0)</f>
        <v>1</v>
      </c>
      <c r="Q322" s="1">
        <v>0.27259246208283783</v>
      </c>
      <c r="R322" s="8">
        <f t="shared" ref="R322:R346" si="136">IF(Q322&lt;0%,1,0)</f>
        <v>0</v>
      </c>
      <c r="S322" s="1">
        <v>2.1110883377741342E-2</v>
      </c>
      <c r="T322" s="8">
        <f t="shared" ref="T322:T346" si="137">IF(S322&lt;0%,1,0)</f>
        <v>0</v>
      </c>
      <c r="U322" s="1">
        <v>-4.0895677141489874E-2</v>
      </c>
      <c r="V322" s="4">
        <f t="shared" ref="V322:V346" si="138">IF(U322&lt;0%,1,0)</f>
        <v>1</v>
      </c>
      <c r="W322" s="5">
        <f t="shared" ref="W322:W346" si="139">IF(SUM(R322,T322,V322)&gt;1,0.5,0)</f>
        <v>0</v>
      </c>
      <c r="X322" s="5">
        <f t="shared" ref="X322:X346" si="140">IF(SUM(R322,T322,V322)&gt;2,0.5,0)</f>
        <v>0</v>
      </c>
      <c r="Y322" s="1">
        <v>6.1458167171797737E-2</v>
      </c>
      <c r="Z322" s="5">
        <f t="shared" si="120"/>
        <v>0</v>
      </c>
      <c r="AA322" s="5">
        <f t="shared" ref="AA322:AA346" si="141">IF(Y322&lt;0%,0.5,0)</f>
        <v>0</v>
      </c>
      <c r="AB322" s="5">
        <f t="shared" si="121"/>
        <v>0.5</v>
      </c>
      <c r="AC322" s="5">
        <f t="shared" si="122"/>
        <v>0</v>
      </c>
      <c r="AD322" s="1">
        <v>0.47156643802839371</v>
      </c>
      <c r="AE322" s="5">
        <f t="shared" ref="AE322:AE346" si="142">IF(AD322&gt;72.5%,0.5,0)</f>
        <v>0</v>
      </c>
      <c r="AF322" s="1">
        <v>3.3336845988195883E-2</v>
      </c>
      <c r="AG322" s="6">
        <f t="shared" ref="AG322:AG346" si="143">IF(AF322&lt;0%,1,0)</f>
        <v>0</v>
      </c>
      <c r="AH322" s="29">
        <v>2423.0739251606356</v>
      </c>
      <c r="AL322" s="5">
        <v>1</v>
      </c>
      <c r="AM322" t="s">
        <v>330</v>
      </c>
      <c r="AN322" s="1">
        <v>0.27250000000000002</v>
      </c>
      <c r="AO322" s="5">
        <f t="shared" si="123"/>
        <v>0.5</v>
      </c>
      <c r="AP322" s="5">
        <f t="shared" si="124"/>
        <v>0</v>
      </c>
      <c r="AQ322" s="9">
        <f t="shared" ref="AQ322:AQ346" si="144">SUM(10,-C322,-E322,-F322,-H322,-I322,-K322,-L322,-V322,-W322,-X322,-Z322,-AA322,-AB322,-AC322,-AE322,-AG322,-AI322,-AJ322,-AK322,-AL322,-AO322,-AP322)</f>
        <v>5.5</v>
      </c>
      <c r="AT322" s="1"/>
    </row>
    <row r="323" spans="1:46" x14ac:dyDescent="0.35">
      <c r="A323" t="s">
        <v>305</v>
      </c>
      <c r="B323" s="1">
        <v>-4.6117661527109496E-3</v>
      </c>
      <c r="C323" s="5">
        <f t="shared" si="125"/>
        <v>0</v>
      </c>
      <c r="D323" s="1">
        <v>-4.0076247867058157E-2</v>
      </c>
      <c r="E323" s="5">
        <f t="shared" si="126"/>
        <v>0</v>
      </c>
      <c r="F323" s="5">
        <f t="shared" si="127"/>
        <v>0</v>
      </c>
      <c r="G323" s="1">
        <v>-6.242763370278704E-2</v>
      </c>
      <c r="H323" s="5">
        <f t="shared" si="128"/>
        <v>0</v>
      </c>
      <c r="I323" s="5">
        <f t="shared" si="129"/>
        <v>0</v>
      </c>
      <c r="J323" s="1">
        <v>0.37557635880955709</v>
      </c>
      <c r="K323" s="5">
        <f t="shared" si="130"/>
        <v>0</v>
      </c>
      <c r="L323" s="5">
        <f t="shared" si="131"/>
        <v>0</v>
      </c>
      <c r="M323" s="8">
        <f t="shared" si="132"/>
        <v>0</v>
      </c>
      <c r="N323" s="8">
        <f t="shared" si="133"/>
        <v>0</v>
      </c>
      <c r="O323" s="10" t="str">
        <f t="shared" si="134"/>
        <v>Nee</v>
      </c>
      <c r="P323" s="4">
        <f t="shared" si="135"/>
        <v>0</v>
      </c>
      <c r="Q323" s="1">
        <v>1.5243537321859336E-2</v>
      </c>
      <c r="R323" s="8">
        <f t="shared" si="136"/>
        <v>0</v>
      </c>
      <c r="S323" s="1">
        <v>8.7892898719441212E-2</v>
      </c>
      <c r="T323" s="8">
        <f t="shared" si="137"/>
        <v>0</v>
      </c>
      <c r="U323" s="1">
        <v>0.15181934174724446</v>
      </c>
      <c r="V323" s="4">
        <f t="shared" si="138"/>
        <v>0</v>
      </c>
      <c r="W323" s="5">
        <f t="shared" si="139"/>
        <v>0</v>
      </c>
      <c r="X323" s="5">
        <f t="shared" si="140"/>
        <v>0</v>
      </c>
      <c r="Y323" s="1">
        <v>-5.261256552551075E-3</v>
      </c>
      <c r="Z323" s="5">
        <f t="shared" ref="Z323:Z346" si="145">IF(Y323&lt;2%,0.5,0)</f>
        <v>0.5</v>
      </c>
      <c r="AA323" s="5">
        <f t="shared" si="141"/>
        <v>0.5</v>
      </c>
      <c r="AB323" s="5">
        <f t="shared" ref="AB323:AB346" si="146">IF(Y323&gt;5%,0.5,0)</f>
        <v>0</v>
      </c>
      <c r="AC323" s="5">
        <f t="shared" ref="AC323:AC346" si="147">IF(Y323&gt;7%,0.5,0)</f>
        <v>0</v>
      </c>
      <c r="AD323" s="1">
        <v>0.67353307404959184</v>
      </c>
      <c r="AE323" s="5">
        <f t="shared" si="142"/>
        <v>0</v>
      </c>
      <c r="AF323" s="1">
        <v>1.9303185193156137E-2</v>
      </c>
      <c r="AG323" s="6">
        <f t="shared" si="143"/>
        <v>0</v>
      </c>
      <c r="AH323" s="29">
        <v>1469.7735402133733</v>
      </c>
      <c r="AJ323" s="5">
        <v>1</v>
      </c>
      <c r="AL323" s="5">
        <v>0</v>
      </c>
      <c r="AM323" t="s">
        <v>330</v>
      </c>
      <c r="AN323" s="1">
        <v>0.16350000000000001</v>
      </c>
      <c r="AO323" s="5">
        <f t="shared" ref="AO323:AO346" si="148">IF(AN323&gt;25%,0.5,0)</f>
        <v>0</v>
      </c>
      <c r="AP323" s="5">
        <f t="shared" ref="AP323:AP346" si="149">IF(AN323&gt;30%,0.5,0)</f>
        <v>0</v>
      </c>
      <c r="AQ323" s="9">
        <f t="shared" si="144"/>
        <v>8</v>
      </c>
      <c r="AT323" s="1"/>
    </row>
    <row r="324" spans="1:46" x14ac:dyDescent="0.35">
      <c r="A324" t="s">
        <v>306</v>
      </c>
      <c r="B324" s="1">
        <v>-3.3257747543461829E-4</v>
      </c>
      <c r="C324" s="5">
        <f t="shared" si="125"/>
        <v>0</v>
      </c>
      <c r="D324" s="1">
        <v>-0.19231292517006804</v>
      </c>
      <c r="E324" s="5">
        <f t="shared" si="126"/>
        <v>0</v>
      </c>
      <c r="F324" s="5">
        <f t="shared" si="127"/>
        <v>0</v>
      </c>
      <c r="G324" s="1">
        <v>-0.14251186696900986</v>
      </c>
      <c r="H324" s="5">
        <f t="shared" si="128"/>
        <v>0</v>
      </c>
      <c r="I324" s="5">
        <f t="shared" si="129"/>
        <v>0</v>
      </c>
      <c r="J324" s="1">
        <v>0.56419381330413354</v>
      </c>
      <c r="K324" s="5">
        <f t="shared" si="130"/>
        <v>0</v>
      </c>
      <c r="L324" s="5">
        <f t="shared" si="131"/>
        <v>0</v>
      </c>
      <c r="M324" s="8">
        <f t="shared" si="132"/>
        <v>0</v>
      </c>
      <c r="N324" s="8">
        <f t="shared" si="133"/>
        <v>0</v>
      </c>
      <c r="O324" s="10" t="str">
        <f t="shared" si="134"/>
        <v>Nee</v>
      </c>
      <c r="P324" s="4">
        <f t="shared" si="135"/>
        <v>0</v>
      </c>
      <c r="Q324" s="1">
        <v>8.6050562991289575E-2</v>
      </c>
      <c r="R324" s="8">
        <f t="shared" si="136"/>
        <v>0</v>
      </c>
      <c r="S324" s="1">
        <v>6.6526293344705348E-2</v>
      </c>
      <c r="T324" s="8">
        <f t="shared" si="137"/>
        <v>0</v>
      </c>
      <c r="U324" s="1">
        <v>6.0740740740740741E-2</v>
      </c>
      <c r="V324" s="4">
        <f t="shared" si="138"/>
        <v>0</v>
      </c>
      <c r="W324" s="5">
        <f t="shared" si="139"/>
        <v>0</v>
      </c>
      <c r="X324" s="5">
        <f t="shared" si="140"/>
        <v>0</v>
      </c>
      <c r="Y324" s="1">
        <v>6.851851851851852E-3</v>
      </c>
      <c r="Z324" s="5">
        <f t="shared" si="145"/>
        <v>0.5</v>
      </c>
      <c r="AA324" s="5">
        <f t="shared" si="141"/>
        <v>0</v>
      </c>
      <c r="AB324" s="5">
        <f t="shared" si="146"/>
        <v>0</v>
      </c>
      <c r="AC324" s="5">
        <f t="shared" si="147"/>
        <v>0</v>
      </c>
      <c r="AD324" s="1">
        <v>0.72957671957671955</v>
      </c>
      <c r="AE324" s="5">
        <f t="shared" si="142"/>
        <v>0.5</v>
      </c>
      <c r="AF324" s="1">
        <v>8.738269085411943E-3</v>
      </c>
      <c r="AG324" s="6">
        <f t="shared" si="143"/>
        <v>0</v>
      </c>
      <c r="AH324" s="29">
        <v>1952.0846877115307</v>
      </c>
      <c r="AL324" s="5">
        <v>0</v>
      </c>
      <c r="AM324" t="s">
        <v>329</v>
      </c>
      <c r="AN324" s="1">
        <v>0.31899999999999995</v>
      </c>
      <c r="AO324" s="5">
        <f t="shared" si="148"/>
        <v>0.5</v>
      </c>
      <c r="AP324" s="5">
        <f t="shared" si="149"/>
        <v>0.5</v>
      </c>
      <c r="AQ324" s="9">
        <f t="shared" si="144"/>
        <v>8</v>
      </c>
      <c r="AT324" s="1"/>
    </row>
    <row r="325" spans="1:46" x14ac:dyDescent="0.35">
      <c r="A325" t="s">
        <v>307</v>
      </c>
      <c r="B325" s="1">
        <v>-4.6362221412723121E-4</v>
      </c>
      <c r="C325" s="5">
        <f t="shared" si="125"/>
        <v>0</v>
      </c>
      <c r="D325" s="1">
        <v>0.51811438222339967</v>
      </c>
      <c r="E325" s="5">
        <f t="shared" si="126"/>
        <v>0</v>
      </c>
      <c r="F325" s="5">
        <f t="shared" si="127"/>
        <v>0</v>
      </c>
      <c r="G325" s="1">
        <v>0.52107891512401894</v>
      </c>
      <c r="H325" s="5">
        <f t="shared" si="128"/>
        <v>0</v>
      </c>
      <c r="I325" s="5">
        <f t="shared" si="129"/>
        <v>0</v>
      </c>
      <c r="J325" s="1">
        <v>0.23135798441636657</v>
      </c>
      <c r="K325" s="5">
        <f t="shared" si="130"/>
        <v>0</v>
      </c>
      <c r="L325" s="5">
        <f t="shared" si="131"/>
        <v>0</v>
      </c>
      <c r="M325" s="8">
        <f t="shared" si="132"/>
        <v>0</v>
      </c>
      <c r="N325" s="8">
        <f t="shared" si="133"/>
        <v>0</v>
      </c>
      <c r="O325" s="10" t="str">
        <f t="shared" si="134"/>
        <v>Nee</v>
      </c>
      <c r="P325" s="4">
        <f t="shared" si="135"/>
        <v>0</v>
      </c>
      <c r="Q325" s="1">
        <v>-5.1899019497351519E-2</v>
      </c>
      <c r="R325" s="8">
        <f t="shared" si="136"/>
        <v>1</v>
      </c>
      <c r="S325" s="1">
        <v>-3.2604956822419755E-2</v>
      </c>
      <c r="T325" s="8">
        <f t="shared" si="137"/>
        <v>1</v>
      </c>
      <c r="U325" s="1">
        <v>2.2237308341888268E-2</v>
      </c>
      <c r="V325" s="4">
        <f t="shared" si="138"/>
        <v>0</v>
      </c>
      <c r="W325" s="5">
        <f t="shared" si="139"/>
        <v>0.5</v>
      </c>
      <c r="X325" s="5">
        <f t="shared" si="140"/>
        <v>0</v>
      </c>
      <c r="Y325" s="1">
        <v>5.2434844520978907E-2</v>
      </c>
      <c r="Z325" s="5">
        <f t="shared" si="145"/>
        <v>0</v>
      </c>
      <c r="AA325" s="5">
        <f t="shared" si="141"/>
        <v>0</v>
      </c>
      <c r="AB325" s="5">
        <f t="shared" si="146"/>
        <v>0.5</v>
      </c>
      <c r="AC325" s="5">
        <f t="shared" si="147"/>
        <v>0</v>
      </c>
      <c r="AD325" s="1">
        <v>0.66382422094910087</v>
      </c>
      <c r="AE325" s="5">
        <f t="shared" si="142"/>
        <v>0</v>
      </c>
      <c r="AF325" s="1">
        <v>1.6754739709242641E-2</v>
      </c>
      <c r="AG325" s="6">
        <f t="shared" si="143"/>
        <v>0</v>
      </c>
      <c r="AH325" s="29">
        <v>1537.5569586888341</v>
      </c>
      <c r="AL325" s="5">
        <v>0</v>
      </c>
      <c r="AM325" t="s">
        <v>330</v>
      </c>
      <c r="AN325" s="1">
        <v>0.2445</v>
      </c>
      <c r="AO325" s="5">
        <f t="shared" si="148"/>
        <v>0</v>
      </c>
      <c r="AP325" s="5">
        <f t="shared" si="149"/>
        <v>0</v>
      </c>
      <c r="AQ325" s="9">
        <f t="shared" si="144"/>
        <v>9</v>
      </c>
      <c r="AT325" s="1"/>
    </row>
    <row r="326" spans="1:46" x14ac:dyDescent="0.35">
      <c r="A326" t="s">
        <v>308</v>
      </c>
      <c r="B326" s="1">
        <v>3.1784598601676005E-2</v>
      </c>
      <c r="C326" s="5">
        <f t="shared" si="125"/>
        <v>0</v>
      </c>
      <c r="D326" s="1">
        <v>0.46534768020363299</v>
      </c>
      <c r="E326" s="5">
        <f t="shared" si="126"/>
        <v>0</v>
      </c>
      <c r="F326" s="5">
        <f t="shared" si="127"/>
        <v>0</v>
      </c>
      <c r="G326" s="1">
        <v>0.47475314457612272</v>
      </c>
      <c r="H326" s="5">
        <f t="shared" si="128"/>
        <v>0</v>
      </c>
      <c r="I326" s="5">
        <f t="shared" si="129"/>
        <v>0</v>
      </c>
      <c r="J326" s="1">
        <v>0.22891133433739103</v>
      </c>
      <c r="K326" s="5">
        <f t="shared" si="130"/>
        <v>0</v>
      </c>
      <c r="L326" s="5">
        <f t="shared" si="131"/>
        <v>0</v>
      </c>
      <c r="M326" s="8">
        <f t="shared" si="132"/>
        <v>0</v>
      </c>
      <c r="N326" s="8">
        <f t="shared" si="133"/>
        <v>1</v>
      </c>
      <c r="O326" s="10" t="str">
        <f t="shared" si="134"/>
        <v>Nee</v>
      </c>
      <c r="P326" s="4">
        <f t="shared" si="135"/>
        <v>0</v>
      </c>
      <c r="Q326" s="1">
        <v>5.8256510329049188E-2</v>
      </c>
      <c r="R326" s="8">
        <f t="shared" si="136"/>
        <v>0</v>
      </c>
      <c r="S326" s="1">
        <v>-3.2576037109272045E-2</v>
      </c>
      <c r="T326" s="8">
        <f t="shared" si="137"/>
        <v>1</v>
      </c>
      <c r="U326" s="1">
        <v>-2.2164922893836467E-2</v>
      </c>
      <c r="V326" s="4">
        <f t="shared" si="138"/>
        <v>1</v>
      </c>
      <c r="W326" s="5">
        <f t="shared" si="139"/>
        <v>0.5</v>
      </c>
      <c r="X326" s="5">
        <f t="shared" si="140"/>
        <v>0</v>
      </c>
      <c r="Y326" s="1">
        <v>1.0805606518900513E-2</v>
      </c>
      <c r="Z326" s="5">
        <f t="shared" si="145"/>
        <v>0.5</v>
      </c>
      <c r="AA326" s="5">
        <f t="shared" si="141"/>
        <v>0</v>
      </c>
      <c r="AB326" s="5">
        <f t="shared" si="146"/>
        <v>0</v>
      </c>
      <c r="AC326" s="5">
        <f t="shared" si="147"/>
        <v>0</v>
      </c>
      <c r="AD326" s="1">
        <v>0.730599494223236</v>
      </c>
      <c r="AE326" s="5">
        <f t="shared" si="142"/>
        <v>0.5</v>
      </c>
      <c r="AF326" s="1">
        <v>5.5773003752004101E-3</v>
      </c>
      <c r="AG326" s="6">
        <f t="shared" si="143"/>
        <v>0</v>
      </c>
      <c r="AH326" s="29">
        <v>1697.9790906497242</v>
      </c>
      <c r="AL326" s="5">
        <v>0</v>
      </c>
      <c r="AM326" t="s">
        <v>330</v>
      </c>
      <c r="AN326" s="1">
        <v>0.35150000000000003</v>
      </c>
      <c r="AO326" s="5">
        <f t="shared" si="148"/>
        <v>0.5</v>
      </c>
      <c r="AP326" s="5">
        <f t="shared" si="149"/>
        <v>0.5</v>
      </c>
      <c r="AQ326" s="9">
        <f t="shared" si="144"/>
        <v>6.5</v>
      </c>
      <c r="AT326" s="1"/>
    </row>
    <row r="327" spans="1:46" x14ac:dyDescent="0.35">
      <c r="A327" t="s">
        <v>309</v>
      </c>
      <c r="B327" s="1">
        <v>0.10080810275523762</v>
      </c>
      <c r="C327" s="5">
        <f t="shared" si="125"/>
        <v>0.5</v>
      </c>
      <c r="D327" s="1">
        <v>0.59279810802002286</v>
      </c>
      <c r="E327" s="5">
        <f t="shared" si="126"/>
        <v>0</v>
      </c>
      <c r="F327" s="5">
        <f t="shared" si="127"/>
        <v>0</v>
      </c>
      <c r="G327" s="1">
        <v>0.55582109758237719</v>
      </c>
      <c r="H327" s="5">
        <f t="shared" si="128"/>
        <v>0</v>
      </c>
      <c r="I327" s="5">
        <f t="shared" si="129"/>
        <v>0</v>
      </c>
      <c r="J327" s="1">
        <v>0.34263380422098294</v>
      </c>
      <c r="K327" s="5">
        <f t="shared" si="130"/>
        <v>0</v>
      </c>
      <c r="L327" s="5">
        <f t="shared" si="131"/>
        <v>0</v>
      </c>
      <c r="M327" s="8">
        <f t="shared" si="132"/>
        <v>0</v>
      </c>
      <c r="N327" s="8">
        <f t="shared" si="133"/>
        <v>0</v>
      </c>
      <c r="O327" s="10" t="str">
        <f t="shared" si="134"/>
        <v>Nee</v>
      </c>
      <c r="P327" s="4">
        <f t="shared" si="135"/>
        <v>0</v>
      </c>
      <c r="Q327" s="1">
        <v>-2.2500356283584967E-2</v>
      </c>
      <c r="R327" s="8">
        <f t="shared" si="136"/>
        <v>1</v>
      </c>
      <c r="S327" s="1">
        <v>-7.1848951650953161E-3</v>
      </c>
      <c r="T327" s="8">
        <f t="shared" si="137"/>
        <v>1</v>
      </c>
      <c r="U327" s="1">
        <v>2.1861394081712809E-2</v>
      </c>
      <c r="V327" s="4">
        <f t="shared" si="138"/>
        <v>0</v>
      </c>
      <c r="W327" s="5">
        <f t="shared" si="139"/>
        <v>0.5</v>
      </c>
      <c r="X327" s="5">
        <f t="shared" si="140"/>
        <v>0</v>
      </c>
      <c r="Y327" s="1">
        <v>-2.5697166208435359E-4</v>
      </c>
      <c r="Z327" s="5">
        <f t="shared" si="145"/>
        <v>0.5</v>
      </c>
      <c r="AA327" s="5">
        <f t="shared" si="141"/>
        <v>0.5</v>
      </c>
      <c r="AB327" s="5">
        <f t="shared" si="146"/>
        <v>0</v>
      </c>
      <c r="AC327" s="5">
        <f t="shared" si="147"/>
        <v>0</v>
      </c>
      <c r="AD327" s="1">
        <v>0.66263590249283399</v>
      </c>
      <c r="AE327" s="5">
        <f t="shared" si="142"/>
        <v>0</v>
      </c>
      <c r="AF327" s="1">
        <v>3.5722445534542842E-3</v>
      </c>
      <c r="AG327" s="6">
        <f t="shared" si="143"/>
        <v>0</v>
      </c>
      <c r="AH327" s="29">
        <v>2631.7849376157033</v>
      </c>
      <c r="AL327" s="5">
        <v>1</v>
      </c>
      <c r="AM327" t="s">
        <v>329</v>
      </c>
      <c r="AN327" s="1">
        <v>0.27500000000000002</v>
      </c>
      <c r="AO327" s="5">
        <f t="shared" si="148"/>
        <v>0.5</v>
      </c>
      <c r="AP327" s="5">
        <f t="shared" si="149"/>
        <v>0</v>
      </c>
      <c r="AQ327" s="9">
        <f t="shared" si="144"/>
        <v>6.5</v>
      </c>
      <c r="AT327" s="1"/>
    </row>
    <row r="328" spans="1:46" x14ac:dyDescent="0.35">
      <c r="A328" t="s">
        <v>310</v>
      </c>
      <c r="B328" s="1">
        <v>-8.547986401673641E-3</v>
      </c>
      <c r="C328" s="5">
        <f t="shared" si="125"/>
        <v>0</v>
      </c>
      <c r="D328" s="1">
        <v>-4.8476725941422591E-2</v>
      </c>
      <c r="E328" s="5">
        <f t="shared" si="126"/>
        <v>0</v>
      </c>
      <c r="F328" s="5">
        <f t="shared" si="127"/>
        <v>0</v>
      </c>
      <c r="G328" s="1">
        <v>-3.1045044456066942E-2</v>
      </c>
      <c r="H328" s="5">
        <f t="shared" si="128"/>
        <v>0</v>
      </c>
      <c r="I328" s="5">
        <f t="shared" si="129"/>
        <v>0</v>
      </c>
      <c r="J328" s="1">
        <v>0.4796877312416753</v>
      </c>
      <c r="K328" s="5">
        <f t="shared" si="130"/>
        <v>0</v>
      </c>
      <c r="L328" s="5">
        <f t="shared" si="131"/>
        <v>0</v>
      </c>
      <c r="M328" s="8">
        <f t="shared" si="132"/>
        <v>0</v>
      </c>
      <c r="N328" s="8">
        <f t="shared" si="133"/>
        <v>0</v>
      </c>
      <c r="O328" s="10" t="str">
        <f t="shared" si="134"/>
        <v>Nee</v>
      </c>
      <c r="P328" s="4">
        <f t="shared" si="135"/>
        <v>0</v>
      </c>
      <c r="Q328" s="1">
        <v>7.242413383376398E-3</v>
      </c>
      <c r="R328" s="8">
        <f t="shared" si="136"/>
        <v>0</v>
      </c>
      <c r="S328" s="1">
        <v>4.9220203176420091E-2</v>
      </c>
      <c r="T328" s="8">
        <f t="shared" si="137"/>
        <v>0</v>
      </c>
      <c r="U328" s="1">
        <v>7.7242416317991627E-2</v>
      </c>
      <c r="V328" s="4">
        <f t="shared" si="138"/>
        <v>0</v>
      </c>
      <c r="W328" s="5">
        <f t="shared" si="139"/>
        <v>0</v>
      </c>
      <c r="X328" s="5">
        <f t="shared" si="140"/>
        <v>0</v>
      </c>
      <c r="Y328" s="1">
        <v>-6.3619573744769873E-3</v>
      </c>
      <c r="Z328" s="5">
        <f t="shared" si="145"/>
        <v>0.5</v>
      </c>
      <c r="AA328" s="5">
        <f t="shared" si="141"/>
        <v>0.5</v>
      </c>
      <c r="AB328" s="5">
        <f t="shared" si="146"/>
        <v>0</v>
      </c>
      <c r="AC328" s="5">
        <f t="shared" si="147"/>
        <v>0</v>
      </c>
      <c r="AD328" s="1">
        <v>0.74519482217573219</v>
      </c>
      <c r="AE328" s="5">
        <f t="shared" si="142"/>
        <v>0.5</v>
      </c>
      <c r="AF328" s="1">
        <v>1.433204759414226E-2</v>
      </c>
      <c r="AG328" s="6">
        <f t="shared" si="143"/>
        <v>0</v>
      </c>
      <c r="AH328" s="29">
        <v>1596.0710579014176</v>
      </c>
      <c r="AL328" s="5">
        <v>0</v>
      </c>
      <c r="AM328" t="s">
        <v>330</v>
      </c>
      <c r="AN328" s="1">
        <v>0.245</v>
      </c>
      <c r="AO328" s="5">
        <f t="shared" si="148"/>
        <v>0</v>
      </c>
      <c r="AP328" s="5">
        <f t="shared" si="149"/>
        <v>0</v>
      </c>
      <c r="AQ328" s="9">
        <f t="shared" si="144"/>
        <v>8.5</v>
      </c>
      <c r="AT328" s="1"/>
    </row>
    <row r="329" spans="1:46" x14ac:dyDescent="0.35">
      <c r="A329" t="s">
        <v>311</v>
      </c>
      <c r="B329" s="1">
        <v>-0.16510320007671611</v>
      </c>
      <c r="C329" s="5">
        <f t="shared" si="125"/>
        <v>0</v>
      </c>
      <c r="D329" s="1">
        <v>1.0613390343925044</v>
      </c>
      <c r="E329" s="5">
        <f t="shared" si="126"/>
        <v>0.5</v>
      </c>
      <c r="F329" s="5">
        <f t="shared" si="127"/>
        <v>0</v>
      </c>
      <c r="G329" s="1">
        <v>1.0635742933375454</v>
      </c>
      <c r="H329" s="5">
        <f t="shared" si="128"/>
        <v>0.5</v>
      </c>
      <c r="I329" s="5">
        <f t="shared" si="129"/>
        <v>0</v>
      </c>
      <c r="J329" s="1">
        <v>0.23241679253179989</v>
      </c>
      <c r="K329" s="5">
        <f t="shared" si="130"/>
        <v>0</v>
      </c>
      <c r="L329" s="5">
        <f t="shared" si="131"/>
        <v>0</v>
      </c>
      <c r="M329" s="8">
        <f t="shared" si="132"/>
        <v>0</v>
      </c>
      <c r="N329" s="8">
        <f t="shared" si="133"/>
        <v>1</v>
      </c>
      <c r="O329" s="10" t="str">
        <f t="shared" si="134"/>
        <v>Nee</v>
      </c>
      <c r="P329" s="4">
        <f t="shared" si="135"/>
        <v>0</v>
      </c>
      <c r="Q329" s="1">
        <v>-1.523317666263263E-2</v>
      </c>
      <c r="R329" s="8">
        <f t="shared" si="136"/>
        <v>1</v>
      </c>
      <c r="S329" s="1">
        <v>2.4397717523049478E-2</v>
      </c>
      <c r="T329" s="8">
        <f t="shared" si="137"/>
        <v>0</v>
      </c>
      <c r="U329" s="1">
        <v>7.982422987753629E-2</v>
      </c>
      <c r="V329" s="4">
        <f t="shared" si="138"/>
        <v>0</v>
      </c>
      <c r="W329" s="5">
        <f t="shared" si="139"/>
        <v>0</v>
      </c>
      <c r="X329" s="5">
        <f t="shared" si="140"/>
        <v>0</v>
      </c>
      <c r="Y329" s="1">
        <v>7.2718119101744721E-2</v>
      </c>
      <c r="Z329" s="5">
        <f t="shared" si="145"/>
        <v>0</v>
      </c>
      <c r="AA329" s="5">
        <f t="shared" si="141"/>
        <v>0</v>
      </c>
      <c r="AB329" s="5">
        <f t="shared" si="146"/>
        <v>0.5</v>
      </c>
      <c r="AC329" s="5">
        <f t="shared" si="147"/>
        <v>0.5</v>
      </c>
      <c r="AD329" s="1">
        <v>0.65559548051918748</v>
      </c>
      <c r="AE329" s="5">
        <f t="shared" si="142"/>
        <v>0</v>
      </c>
      <c r="AF329" s="1">
        <v>3.4863490469716884E-3</v>
      </c>
      <c r="AG329" s="6">
        <f t="shared" si="143"/>
        <v>0</v>
      </c>
      <c r="AH329" s="29">
        <v>1708.9848885030574</v>
      </c>
      <c r="AL329" s="5">
        <v>0</v>
      </c>
      <c r="AM329" t="s">
        <v>330</v>
      </c>
      <c r="AN329" s="1">
        <v>0.23449999999999999</v>
      </c>
      <c r="AO329" s="5">
        <f t="shared" si="148"/>
        <v>0</v>
      </c>
      <c r="AP329" s="5">
        <f t="shared" si="149"/>
        <v>0</v>
      </c>
      <c r="AQ329" s="9">
        <f t="shared" si="144"/>
        <v>8</v>
      </c>
      <c r="AT329" s="1"/>
    </row>
    <row r="330" spans="1:46" x14ac:dyDescent="0.35">
      <c r="A330" t="s">
        <v>312</v>
      </c>
      <c r="B330" s="1">
        <v>-0.13096606633456806</v>
      </c>
      <c r="C330" s="5">
        <f t="shared" si="125"/>
        <v>0</v>
      </c>
      <c r="D330" s="1">
        <v>0.13498956869757739</v>
      </c>
      <c r="E330" s="5">
        <f t="shared" si="126"/>
        <v>0</v>
      </c>
      <c r="F330" s="5">
        <f t="shared" si="127"/>
        <v>0</v>
      </c>
      <c r="G330" s="1">
        <v>0.14464597436879978</v>
      </c>
      <c r="H330" s="5">
        <f t="shared" si="128"/>
        <v>0</v>
      </c>
      <c r="I330" s="5">
        <f t="shared" si="129"/>
        <v>0</v>
      </c>
      <c r="J330" s="1">
        <v>0.37132512958493252</v>
      </c>
      <c r="K330" s="5">
        <f t="shared" si="130"/>
        <v>0</v>
      </c>
      <c r="L330" s="5">
        <f t="shared" si="131"/>
        <v>0</v>
      </c>
      <c r="M330" s="8">
        <f t="shared" si="132"/>
        <v>0</v>
      </c>
      <c r="N330" s="8">
        <f t="shared" si="133"/>
        <v>1</v>
      </c>
      <c r="O330" s="10" t="str">
        <f t="shared" si="134"/>
        <v>Nee</v>
      </c>
      <c r="P330" s="4">
        <f t="shared" si="135"/>
        <v>0</v>
      </c>
      <c r="Q330" s="1">
        <v>-3.9600249843847593E-2</v>
      </c>
      <c r="R330" s="8">
        <f t="shared" si="136"/>
        <v>1</v>
      </c>
      <c r="S330" s="1">
        <v>9.7234280044648392E-3</v>
      </c>
      <c r="T330" s="8">
        <f t="shared" si="137"/>
        <v>0</v>
      </c>
      <c r="U330" s="1">
        <v>-5.5520074935070461E-2</v>
      </c>
      <c r="V330" s="4">
        <f t="shared" si="138"/>
        <v>1</v>
      </c>
      <c r="W330" s="5">
        <f t="shared" si="139"/>
        <v>0.5</v>
      </c>
      <c r="X330" s="5">
        <f t="shared" si="140"/>
        <v>0</v>
      </c>
      <c r="Y330" s="1">
        <v>4.5237791118491079E-4</v>
      </c>
      <c r="Z330" s="5">
        <f t="shared" si="145"/>
        <v>0.5</v>
      </c>
      <c r="AA330" s="5">
        <f t="shared" si="141"/>
        <v>0</v>
      </c>
      <c r="AB330" s="5">
        <f t="shared" si="146"/>
        <v>0</v>
      </c>
      <c r="AC330" s="5">
        <f t="shared" si="147"/>
        <v>0</v>
      </c>
      <c r="AD330" s="1">
        <v>0.70581598330991613</v>
      </c>
      <c r="AE330" s="5">
        <f t="shared" si="142"/>
        <v>0</v>
      </c>
      <c r="AF330" s="1">
        <v>1.6265279729211903E-2</v>
      </c>
      <c r="AG330" s="6">
        <f t="shared" si="143"/>
        <v>0</v>
      </c>
      <c r="AH330" s="29">
        <v>2214.3437040578456</v>
      </c>
      <c r="AL330" s="5">
        <v>1</v>
      </c>
      <c r="AM330" t="s">
        <v>330</v>
      </c>
      <c r="AN330" s="1">
        <v>0.28199999999999997</v>
      </c>
      <c r="AO330" s="5">
        <f t="shared" si="148"/>
        <v>0.5</v>
      </c>
      <c r="AP330" s="5">
        <f t="shared" si="149"/>
        <v>0</v>
      </c>
      <c r="AQ330" s="9">
        <f t="shared" si="144"/>
        <v>6.5</v>
      </c>
      <c r="AT330" s="1"/>
    </row>
    <row r="331" spans="1:46" x14ac:dyDescent="0.35">
      <c r="A331" t="s">
        <v>313</v>
      </c>
      <c r="B331" s="1">
        <v>-8.4959962617616441E-3</v>
      </c>
      <c r="C331" s="5">
        <f t="shared" si="125"/>
        <v>0</v>
      </c>
      <c r="D331" s="1">
        <v>1.2510354495444022E-2</v>
      </c>
      <c r="E331" s="5">
        <f t="shared" si="126"/>
        <v>0</v>
      </c>
      <c r="F331" s="5">
        <f t="shared" si="127"/>
        <v>0</v>
      </c>
      <c r="G331" s="1">
        <v>4.1679658460950272E-2</v>
      </c>
      <c r="H331" s="5">
        <f t="shared" si="128"/>
        <v>0</v>
      </c>
      <c r="I331" s="5">
        <f t="shared" si="129"/>
        <v>0</v>
      </c>
      <c r="J331" s="1">
        <v>0.37617097517276682</v>
      </c>
      <c r="K331" s="5">
        <f t="shared" si="130"/>
        <v>0</v>
      </c>
      <c r="L331" s="5">
        <f t="shared" si="131"/>
        <v>0</v>
      </c>
      <c r="M331" s="8">
        <f t="shared" si="132"/>
        <v>0</v>
      </c>
      <c r="N331" s="8">
        <f t="shared" si="133"/>
        <v>0</v>
      </c>
      <c r="O331" s="10" t="str">
        <f t="shared" si="134"/>
        <v>Nee</v>
      </c>
      <c r="P331" s="4">
        <f t="shared" si="135"/>
        <v>0</v>
      </c>
      <c r="Q331" s="1">
        <v>-1.7188000427031065E-2</v>
      </c>
      <c r="R331" s="8">
        <f t="shared" si="136"/>
        <v>1</v>
      </c>
      <c r="S331" s="1">
        <v>3.7945888388751757E-2</v>
      </c>
      <c r="T331" s="8">
        <f t="shared" si="137"/>
        <v>0</v>
      </c>
      <c r="U331" s="1">
        <v>0.10577515345893247</v>
      </c>
      <c r="V331" s="4">
        <f t="shared" si="138"/>
        <v>0</v>
      </c>
      <c r="W331" s="5">
        <f t="shared" si="139"/>
        <v>0</v>
      </c>
      <c r="X331" s="5">
        <f t="shared" si="140"/>
        <v>0</v>
      </c>
      <c r="Y331" s="1">
        <v>1.090142520337291E-2</v>
      </c>
      <c r="Z331" s="5">
        <f t="shared" si="145"/>
        <v>0.5</v>
      </c>
      <c r="AA331" s="5">
        <f t="shared" si="141"/>
        <v>0</v>
      </c>
      <c r="AB331" s="5">
        <f t="shared" si="146"/>
        <v>0</v>
      </c>
      <c r="AC331" s="5">
        <f t="shared" si="147"/>
        <v>0</v>
      </c>
      <c r="AD331" s="1">
        <v>0.59886153650092389</v>
      </c>
      <c r="AE331" s="5">
        <f t="shared" si="142"/>
        <v>0</v>
      </c>
      <c r="AF331" s="1">
        <v>1.9993139483018629E-2</v>
      </c>
      <c r="AG331" s="6">
        <f t="shared" si="143"/>
        <v>0</v>
      </c>
      <c r="AH331" s="29">
        <v>1408.5578673657658</v>
      </c>
      <c r="AJ331" s="5">
        <v>1</v>
      </c>
      <c r="AL331" s="5">
        <v>0</v>
      </c>
      <c r="AM331" t="s">
        <v>330</v>
      </c>
      <c r="AN331" s="1">
        <v>0.24</v>
      </c>
      <c r="AO331" s="5">
        <f t="shared" si="148"/>
        <v>0</v>
      </c>
      <c r="AP331" s="5">
        <f t="shared" si="149"/>
        <v>0</v>
      </c>
      <c r="AQ331" s="9">
        <f t="shared" si="144"/>
        <v>8.5</v>
      </c>
      <c r="AT331" s="1"/>
    </row>
    <row r="332" spans="1:46" x14ac:dyDescent="0.35">
      <c r="A332" t="s">
        <v>314</v>
      </c>
      <c r="B332" s="1">
        <v>7.8869607841630773E-2</v>
      </c>
      <c r="C332" s="5">
        <f t="shared" si="125"/>
        <v>0</v>
      </c>
      <c r="D332" s="1">
        <v>0.89612359265684571</v>
      </c>
      <c r="E332" s="5">
        <f t="shared" si="126"/>
        <v>0</v>
      </c>
      <c r="F332" s="5">
        <f t="shared" si="127"/>
        <v>0</v>
      </c>
      <c r="G332" s="1">
        <v>0.85229303777142307</v>
      </c>
      <c r="H332" s="5">
        <f t="shared" si="128"/>
        <v>0</v>
      </c>
      <c r="I332" s="5">
        <f t="shared" si="129"/>
        <v>0</v>
      </c>
      <c r="J332" s="1">
        <v>0.21982620049268176</v>
      </c>
      <c r="K332" s="5">
        <f t="shared" si="130"/>
        <v>0</v>
      </c>
      <c r="L332" s="5">
        <f t="shared" si="131"/>
        <v>0</v>
      </c>
      <c r="M332" s="8">
        <f t="shared" si="132"/>
        <v>0</v>
      </c>
      <c r="N332" s="8">
        <f t="shared" si="133"/>
        <v>0</v>
      </c>
      <c r="O332" s="10" t="str">
        <f t="shared" si="134"/>
        <v>Nee</v>
      </c>
      <c r="P332" s="4">
        <f t="shared" si="135"/>
        <v>0</v>
      </c>
      <c r="Q332" s="1">
        <v>2.6978546693368483E-2</v>
      </c>
      <c r="R332" s="8">
        <f t="shared" si="136"/>
        <v>0</v>
      </c>
      <c r="S332" s="1">
        <v>4.4419233076733199E-2</v>
      </c>
      <c r="T332" s="8">
        <f t="shared" si="137"/>
        <v>0</v>
      </c>
      <c r="U332" s="1">
        <v>8.0052797937254047E-2</v>
      </c>
      <c r="V332" s="4">
        <f t="shared" si="138"/>
        <v>0</v>
      </c>
      <c r="W332" s="5">
        <f t="shared" si="139"/>
        <v>0</v>
      </c>
      <c r="X332" s="5">
        <f t="shared" si="140"/>
        <v>0</v>
      </c>
      <c r="Y332" s="1">
        <v>4.5647320228094465E-2</v>
      </c>
      <c r="Z332" s="5">
        <f t="shared" si="145"/>
        <v>0</v>
      </c>
      <c r="AA332" s="5">
        <f t="shared" si="141"/>
        <v>0</v>
      </c>
      <c r="AB332" s="5">
        <f t="shared" si="146"/>
        <v>0</v>
      </c>
      <c r="AC332" s="5">
        <f t="shared" si="147"/>
        <v>0</v>
      </c>
      <c r="AD332" s="1">
        <v>0.70387517805474331</v>
      </c>
      <c r="AE332" s="5">
        <f t="shared" si="142"/>
        <v>0</v>
      </c>
      <c r="AF332" s="1">
        <v>4.3371419505426542E-3</v>
      </c>
      <c r="AG332" s="6">
        <f t="shared" si="143"/>
        <v>0</v>
      </c>
      <c r="AH332" s="29">
        <v>2101.7471368176962</v>
      </c>
      <c r="AJ332" s="5">
        <v>1</v>
      </c>
      <c r="AL332" s="5">
        <v>0</v>
      </c>
      <c r="AM332" t="s">
        <v>331</v>
      </c>
      <c r="AN332" s="1">
        <v>0.17549999999999999</v>
      </c>
      <c r="AO332" s="5">
        <f t="shared" si="148"/>
        <v>0</v>
      </c>
      <c r="AP332" s="5">
        <f t="shared" si="149"/>
        <v>0</v>
      </c>
      <c r="AQ332" s="9">
        <f t="shared" si="144"/>
        <v>9</v>
      </c>
      <c r="AT332" s="1"/>
    </row>
    <row r="333" spans="1:46" x14ac:dyDescent="0.35">
      <c r="A333" t="s">
        <v>315</v>
      </c>
      <c r="B333" s="1">
        <v>-3.132969835546566E-2</v>
      </c>
      <c r="C333" s="5">
        <f t="shared" si="125"/>
        <v>0</v>
      </c>
      <c r="D333" s="1">
        <v>0.21066748746812067</v>
      </c>
      <c r="E333" s="5">
        <f t="shared" si="126"/>
        <v>0</v>
      </c>
      <c r="F333" s="5">
        <f t="shared" si="127"/>
        <v>0</v>
      </c>
      <c r="G333" s="1">
        <v>0.16203632046433911</v>
      </c>
      <c r="H333" s="5">
        <f t="shared" si="128"/>
        <v>0</v>
      </c>
      <c r="I333" s="5">
        <f t="shared" si="129"/>
        <v>0</v>
      </c>
      <c r="J333" s="1">
        <v>0.54613652745766328</v>
      </c>
      <c r="K333" s="5">
        <f t="shared" si="130"/>
        <v>0</v>
      </c>
      <c r="L333" s="5">
        <f t="shared" si="131"/>
        <v>0</v>
      </c>
      <c r="M333" s="8">
        <f t="shared" si="132"/>
        <v>0</v>
      </c>
      <c r="N333" s="8">
        <f t="shared" si="133"/>
        <v>1</v>
      </c>
      <c r="O333" s="10" t="str">
        <f t="shared" si="134"/>
        <v>Nee</v>
      </c>
      <c r="P333" s="4">
        <f t="shared" si="135"/>
        <v>0</v>
      </c>
      <c r="Q333" s="1">
        <v>9.7328378094102802E-2</v>
      </c>
      <c r="R333" s="8">
        <f t="shared" si="136"/>
        <v>0</v>
      </c>
      <c r="S333" s="1">
        <v>4.6535700879298383E-2</v>
      </c>
      <c r="T333" s="8">
        <f t="shared" si="137"/>
        <v>0</v>
      </c>
      <c r="U333" s="1">
        <v>-9.7473836953654039E-2</v>
      </c>
      <c r="V333" s="4">
        <f t="shared" si="138"/>
        <v>1</v>
      </c>
      <c r="W333" s="5">
        <f t="shared" si="139"/>
        <v>0</v>
      </c>
      <c r="X333" s="5">
        <f t="shared" si="140"/>
        <v>0</v>
      </c>
      <c r="Y333" s="1">
        <v>5.2606411045642426E-2</v>
      </c>
      <c r="Z333" s="5">
        <f t="shared" si="145"/>
        <v>0</v>
      </c>
      <c r="AA333" s="5">
        <f t="shared" si="141"/>
        <v>0</v>
      </c>
      <c r="AB333" s="5">
        <f t="shared" si="146"/>
        <v>0.5</v>
      </c>
      <c r="AC333" s="5">
        <f t="shared" si="147"/>
        <v>0</v>
      </c>
      <c r="AD333" s="1">
        <v>0.67375340779175097</v>
      </c>
      <c r="AE333" s="5">
        <f t="shared" si="142"/>
        <v>0</v>
      </c>
      <c r="AF333" s="1">
        <v>3.9222336425995957E-3</v>
      </c>
      <c r="AG333" s="6">
        <f t="shared" si="143"/>
        <v>0</v>
      </c>
      <c r="AH333" s="29">
        <v>2201.1789345318825</v>
      </c>
      <c r="AL333" s="5">
        <v>1</v>
      </c>
      <c r="AM333" t="s">
        <v>330</v>
      </c>
      <c r="AN333" s="1">
        <v>0.23199999999999998</v>
      </c>
      <c r="AO333" s="5">
        <f t="shared" si="148"/>
        <v>0</v>
      </c>
      <c r="AP333" s="5">
        <f t="shared" si="149"/>
        <v>0</v>
      </c>
      <c r="AQ333" s="9">
        <f t="shared" si="144"/>
        <v>7.5</v>
      </c>
      <c r="AT333" s="1"/>
    </row>
    <row r="334" spans="1:46" x14ac:dyDescent="0.35">
      <c r="A334" t="s">
        <v>316</v>
      </c>
      <c r="B334" s="1">
        <v>-1.6492984327562157E-2</v>
      </c>
      <c r="C334" s="5">
        <f t="shared" si="125"/>
        <v>0</v>
      </c>
      <c r="D334" s="1">
        <v>0.35066053991958646</v>
      </c>
      <c r="E334" s="5">
        <f t="shared" si="126"/>
        <v>0</v>
      </c>
      <c r="F334" s="5">
        <f t="shared" si="127"/>
        <v>0</v>
      </c>
      <c r="G334" s="1">
        <v>0.30770575203085254</v>
      </c>
      <c r="H334" s="5">
        <f t="shared" si="128"/>
        <v>0</v>
      </c>
      <c r="I334" s="5">
        <f t="shared" si="129"/>
        <v>0</v>
      </c>
      <c r="J334" s="1">
        <v>0.42807255580146136</v>
      </c>
      <c r="K334" s="5">
        <f t="shared" si="130"/>
        <v>0</v>
      </c>
      <c r="L334" s="5">
        <f t="shared" si="131"/>
        <v>0</v>
      </c>
      <c r="M334" s="8">
        <f t="shared" si="132"/>
        <v>0</v>
      </c>
      <c r="N334" s="8">
        <f t="shared" si="133"/>
        <v>0</v>
      </c>
      <c r="O334" s="10" t="str">
        <f t="shared" si="134"/>
        <v>Nee</v>
      </c>
      <c r="P334" s="4">
        <f t="shared" si="135"/>
        <v>0</v>
      </c>
      <c r="Q334" s="1">
        <v>0.18913703134720616</v>
      </c>
      <c r="R334" s="8">
        <f t="shared" si="136"/>
        <v>0</v>
      </c>
      <c r="S334" s="1">
        <v>-2.5208574833874838E-2</v>
      </c>
      <c r="T334" s="8">
        <f t="shared" si="137"/>
        <v>1</v>
      </c>
      <c r="U334" s="1">
        <v>5.669976204151965E-2</v>
      </c>
      <c r="V334" s="4">
        <f t="shared" si="138"/>
        <v>0</v>
      </c>
      <c r="W334" s="5">
        <f t="shared" si="139"/>
        <v>0</v>
      </c>
      <c r="X334" s="5">
        <f t="shared" si="140"/>
        <v>0</v>
      </c>
      <c r="Y334" s="1">
        <v>2.8910587784798009E-2</v>
      </c>
      <c r="Z334" s="5">
        <f t="shared" si="145"/>
        <v>0</v>
      </c>
      <c r="AA334" s="5">
        <f t="shared" si="141"/>
        <v>0</v>
      </c>
      <c r="AB334" s="5">
        <f t="shared" si="146"/>
        <v>0</v>
      </c>
      <c r="AC334" s="5">
        <f t="shared" si="147"/>
        <v>0</v>
      </c>
      <c r="AD334" s="1">
        <v>0.59392522086376198</v>
      </c>
      <c r="AE334" s="5">
        <f t="shared" si="142"/>
        <v>0</v>
      </c>
      <c r="AF334" s="1">
        <v>4.0688934246875086E-2</v>
      </c>
      <c r="AG334" s="6">
        <f t="shared" si="143"/>
        <v>0</v>
      </c>
      <c r="AH334" s="29">
        <v>1775.7213132701745</v>
      </c>
      <c r="AL334" s="5">
        <v>0</v>
      </c>
      <c r="AM334" t="s">
        <v>329</v>
      </c>
      <c r="AN334" s="1">
        <v>0.1545</v>
      </c>
      <c r="AO334" s="5">
        <f t="shared" si="148"/>
        <v>0</v>
      </c>
      <c r="AP334" s="5">
        <f t="shared" si="149"/>
        <v>0</v>
      </c>
      <c r="AQ334" s="9">
        <f t="shared" si="144"/>
        <v>10</v>
      </c>
      <c r="AT334" s="1"/>
    </row>
    <row r="335" spans="1:46" x14ac:dyDescent="0.35">
      <c r="A335" t="s">
        <v>317</v>
      </c>
      <c r="B335" s="1">
        <v>-5.324026900346444E-3</v>
      </c>
      <c r="C335" s="5">
        <f t="shared" si="125"/>
        <v>0</v>
      </c>
      <c r="D335" s="1">
        <v>-0.4152868351334828</v>
      </c>
      <c r="E335" s="5">
        <f t="shared" si="126"/>
        <v>0</v>
      </c>
      <c r="F335" s="5">
        <f t="shared" si="127"/>
        <v>0</v>
      </c>
      <c r="G335" s="1">
        <v>-0.72122248828204616</v>
      </c>
      <c r="H335" s="5">
        <f t="shared" si="128"/>
        <v>0</v>
      </c>
      <c r="I335" s="5">
        <f t="shared" si="129"/>
        <v>0</v>
      </c>
      <c r="J335" s="1">
        <v>0.80645977205313135</v>
      </c>
      <c r="K335" s="5">
        <f t="shared" si="130"/>
        <v>0</v>
      </c>
      <c r="L335" s="5">
        <f t="shared" si="131"/>
        <v>0</v>
      </c>
      <c r="M335" s="8">
        <f t="shared" si="132"/>
        <v>0</v>
      </c>
      <c r="N335" s="8">
        <f t="shared" si="133"/>
        <v>0</v>
      </c>
      <c r="O335" s="10" t="str">
        <f t="shared" si="134"/>
        <v>Nee</v>
      </c>
      <c r="P335" s="4">
        <f t="shared" si="135"/>
        <v>0</v>
      </c>
      <c r="Q335" s="1">
        <v>0.26871156972224186</v>
      </c>
      <c r="R335" s="8">
        <f t="shared" si="136"/>
        <v>0</v>
      </c>
      <c r="S335" s="1">
        <v>8.2937142267828598E-2</v>
      </c>
      <c r="T335" s="8">
        <f t="shared" si="137"/>
        <v>0</v>
      </c>
      <c r="U335" s="1">
        <v>4.6451497860199711E-2</v>
      </c>
      <c r="V335" s="4">
        <f t="shared" si="138"/>
        <v>0</v>
      </c>
      <c r="W335" s="5">
        <f t="shared" si="139"/>
        <v>0</v>
      </c>
      <c r="X335" s="5">
        <f t="shared" si="140"/>
        <v>0</v>
      </c>
      <c r="Y335" s="1">
        <v>6.5728805787650293E-2</v>
      </c>
      <c r="Z335" s="5">
        <f t="shared" si="145"/>
        <v>0</v>
      </c>
      <c r="AA335" s="5">
        <f t="shared" si="141"/>
        <v>0</v>
      </c>
      <c r="AB335" s="5">
        <f t="shared" si="146"/>
        <v>0.5</v>
      </c>
      <c r="AC335" s="5">
        <f t="shared" si="147"/>
        <v>0</v>
      </c>
      <c r="AD335" s="1">
        <v>0.5894895047890768</v>
      </c>
      <c r="AE335" s="5">
        <f t="shared" si="142"/>
        <v>0</v>
      </c>
      <c r="AF335" s="1">
        <v>-3.3366121611982887E-2</v>
      </c>
      <c r="AG335" s="6">
        <f t="shared" si="143"/>
        <v>1</v>
      </c>
      <c r="AH335" s="29">
        <v>1834.729159074592</v>
      </c>
      <c r="AL335" s="5">
        <v>0</v>
      </c>
      <c r="AM335" t="s">
        <v>330</v>
      </c>
      <c r="AN335" s="1">
        <v>0.22800000000000001</v>
      </c>
      <c r="AO335" s="5">
        <f t="shared" si="148"/>
        <v>0</v>
      </c>
      <c r="AP335" s="5">
        <f t="shared" si="149"/>
        <v>0</v>
      </c>
      <c r="AQ335" s="9">
        <f t="shared" si="144"/>
        <v>8.5</v>
      </c>
      <c r="AT335" s="1"/>
    </row>
    <row r="336" spans="1:46" x14ac:dyDescent="0.35">
      <c r="A336" t="s">
        <v>318</v>
      </c>
      <c r="B336" s="1">
        <v>-2.6904289421462372E-3</v>
      </c>
      <c r="C336" s="5">
        <f t="shared" si="125"/>
        <v>0</v>
      </c>
      <c r="D336" s="1">
        <v>1.5217142421004427E-3</v>
      </c>
      <c r="E336" s="5">
        <f t="shared" si="126"/>
        <v>0</v>
      </c>
      <c r="F336" s="5">
        <f t="shared" si="127"/>
        <v>0</v>
      </c>
      <c r="G336" s="1">
        <v>1.3888146847809493E-3</v>
      </c>
      <c r="H336" s="5">
        <f t="shared" si="128"/>
        <v>0</v>
      </c>
      <c r="I336" s="5">
        <f t="shared" si="129"/>
        <v>0</v>
      </c>
      <c r="J336" s="1">
        <v>0.66253701977839907</v>
      </c>
      <c r="K336" s="5">
        <f t="shared" si="130"/>
        <v>0</v>
      </c>
      <c r="L336" s="5">
        <f t="shared" si="131"/>
        <v>0</v>
      </c>
      <c r="M336" s="8">
        <f t="shared" si="132"/>
        <v>0</v>
      </c>
      <c r="N336" s="8">
        <f t="shared" si="133"/>
        <v>0</v>
      </c>
      <c r="O336" s="10" t="str">
        <f t="shared" si="134"/>
        <v>Nee</v>
      </c>
      <c r="P336" s="4">
        <f t="shared" si="135"/>
        <v>0</v>
      </c>
      <c r="Q336" s="1">
        <v>-2.5711126299587134E-2</v>
      </c>
      <c r="R336" s="8">
        <f t="shared" si="136"/>
        <v>1</v>
      </c>
      <c r="S336" s="1">
        <v>3.0995666555552706E-2</v>
      </c>
      <c r="T336" s="8">
        <f t="shared" si="137"/>
        <v>0</v>
      </c>
      <c r="U336" s="1">
        <v>9.3521027324072664E-2</v>
      </c>
      <c r="V336" s="4">
        <f t="shared" si="138"/>
        <v>0</v>
      </c>
      <c r="W336" s="5">
        <f t="shared" si="139"/>
        <v>0</v>
      </c>
      <c r="X336" s="5">
        <f t="shared" si="140"/>
        <v>0</v>
      </c>
      <c r="Y336" s="1">
        <v>3.0968554419172647E-2</v>
      </c>
      <c r="Z336" s="5">
        <f t="shared" si="145"/>
        <v>0</v>
      </c>
      <c r="AA336" s="5">
        <f t="shared" si="141"/>
        <v>0</v>
      </c>
      <c r="AB336" s="5">
        <f t="shared" si="146"/>
        <v>0</v>
      </c>
      <c r="AC336" s="5">
        <f t="shared" si="147"/>
        <v>0</v>
      </c>
      <c r="AD336" s="1">
        <v>0.74777228667379025</v>
      </c>
      <c r="AE336" s="5">
        <f t="shared" si="142"/>
        <v>0.5</v>
      </c>
      <c r="AF336" s="1">
        <v>4.831378439360403E-2</v>
      </c>
      <c r="AG336" s="6">
        <f t="shared" si="143"/>
        <v>0</v>
      </c>
      <c r="AH336" s="29">
        <v>1655.2584521528361</v>
      </c>
      <c r="AJ336" s="5">
        <v>1</v>
      </c>
      <c r="AL336" s="5">
        <v>0</v>
      </c>
      <c r="AM336" t="s">
        <v>329</v>
      </c>
      <c r="AN336" s="1">
        <v>0.22249999999999998</v>
      </c>
      <c r="AO336" s="5">
        <f t="shared" si="148"/>
        <v>0</v>
      </c>
      <c r="AP336" s="5">
        <f t="shared" si="149"/>
        <v>0</v>
      </c>
      <c r="AQ336" s="9">
        <f t="shared" si="144"/>
        <v>8.5</v>
      </c>
      <c r="AT336" s="1"/>
    </row>
    <row r="337" spans="1:46" x14ac:dyDescent="0.35">
      <c r="A337" t="s">
        <v>319</v>
      </c>
      <c r="B337" s="1">
        <v>-4.0214952167237509E-3</v>
      </c>
      <c r="C337" s="5">
        <f t="shared" si="125"/>
        <v>0</v>
      </c>
      <c r="D337" s="1">
        <v>0.46857210346049366</v>
      </c>
      <c r="E337" s="5">
        <f t="shared" si="126"/>
        <v>0</v>
      </c>
      <c r="F337" s="5">
        <f t="shared" si="127"/>
        <v>0</v>
      </c>
      <c r="G337" s="1">
        <v>0.37168465808432738</v>
      </c>
      <c r="H337" s="5">
        <f t="shared" si="128"/>
        <v>0</v>
      </c>
      <c r="I337" s="5">
        <f t="shared" si="129"/>
        <v>0</v>
      </c>
      <c r="J337" s="1">
        <v>0.34339961655441015</v>
      </c>
      <c r="K337" s="5">
        <f t="shared" si="130"/>
        <v>0</v>
      </c>
      <c r="L337" s="5">
        <f t="shared" si="131"/>
        <v>0</v>
      </c>
      <c r="M337" s="8">
        <f t="shared" si="132"/>
        <v>0</v>
      </c>
      <c r="N337" s="8">
        <f t="shared" si="133"/>
        <v>0</v>
      </c>
      <c r="O337" s="10" t="str">
        <f t="shared" si="134"/>
        <v>Nee</v>
      </c>
      <c r="P337" s="4">
        <f t="shared" si="135"/>
        <v>0</v>
      </c>
      <c r="Q337" s="1">
        <v>3.7555957584481096E-2</v>
      </c>
      <c r="R337" s="8">
        <f t="shared" si="136"/>
        <v>0</v>
      </c>
      <c r="S337" s="1">
        <v>4.1860050644943303E-2</v>
      </c>
      <c r="T337" s="8">
        <f t="shared" si="137"/>
        <v>0</v>
      </c>
      <c r="U337" s="1">
        <v>4.4195110428723282E-2</v>
      </c>
      <c r="V337" s="4">
        <f t="shared" si="138"/>
        <v>0</v>
      </c>
      <c r="W337" s="5">
        <f t="shared" si="139"/>
        <v>0</v>
      </c>
      <c r="X337" s="5">
        <f t="shared" si="140"/>
        <v>0</v>
      </c>
      <c r="Y337" s="1">
        <v>1.9088815400968465E-2</v>
      </c>
      <c r="Z337" s="5">
        <f t="shared" si="145"/>
        <v>0.5</v>
      </c>
      <c r="AA337" s="5">
        <f t="shared" si="141"/>
        <v>0</v>
      </c>
      <c r="AB337" s="5">
        <f t="shared" si="146"/>
        <v>0</v>
      </c>
      <c r="AC337" s="5">
        <f t="shared" si="147"/>
        <v>0</v>
      </c>
      <c r="AD337" s="1">
        <v>0.62129443722688082</v>
      </c>
      <c r="AE337" s="5">
        <f t="shared" si="142"/>
        <v>0</v>
      </c>
      <c r="AF337" s="1">
        <v>-2.2958262962088107E-2</v>
      </c>
      <c r="AG337" s="6">
        <f t="shared" si="143"/>
        <v>1</v>
      </c>
      <c r="AH337" s="29">
        <v>2134.0945563052651</v>
      </c>
      <c r="AL337" s="5">
        <v>0</v>
      </c>
      <c r="AM337" t="s">
        <v>329</v>
      </c>
      <c r="AN337" s="1">
        <v>0.112</v>
      </c>
      <c r="AO337" s="5">
        <f t="shared" si="148"/>
        <v>0</v>
      </c>
      <c r="AP337" s="5">
        <f t="shared" si="149"/>
        <v>0</v>
      </c>
      <c r="AQ337" s="9">
        <f t="shared" si="144"/>
        <v>8.5</v>
      </c>
      <c r="AT337" s="1"/>
    </row>
    <row r="338" spans="1:46" x14ac:dyDescent="0.35">
      <c r="A338" t="s">
        <v>320</v>
      </c>
      <c r="B338" s="1">
        <v>-0.27109815836795437</v>
      </c>
      <c r="C338" s="5">
        <f t="shared" si="125"/>
        <v>0</v>
      </c>
      <c r="D338" s="1">
        <v>-0.10365270309773317</v>
      </c>
      <c r="E338" s="5">
        <f t="shared" si="126"/>
        <v>0</v>
      </c>
      <c r="F338" s="5">
        <f t="shared" si="127"/>
        <v>0</v>
      </c>
      <c r="G338" s="1">
        <v>-0.10598357678781811</v>
      </c>
      <c r="H338" s="5">
        <f t="shared" si="128"/>
        <v>0</v>
      </c>
      <c r="I338" s="5">
        <f t="shared" si="129"/>
        <v>0</v>
      </c>
      <c r="J338" s="1">
        <v>0.65465806710494678</v>
      </c>
      <c r="K338" s="5">
        <f t="shared" si="130"/>
        <v>0</v>
      </c>
      <c r="L338" s="5">
        <f t="shared" si="131"/>
        <v>0</v>
      </c>
      <c r="M338" s="8">
        <f t="shared" si="132"/>
        <v>0</v>
      </c>
      <c r="N338" s="8">
        <f t="shared" si="133"/>
        <v>0</v>
      </c>
      <c r="O338" s="10" t="str">
        <f t="shared" si="134"/>
        <v>Nee</v>
      </c>
      <c r="P338" s="4">
        <f t="shared" si="135"/>
        <v>0</v>
      </c>
      <c r="Q338" s="1">
        <v>0.19646947797148959</v>
      </c>
      <c r="R338" s="8">
        <f t="shared" si="136"/>
        <v>0</v>
      </c>
      <c r="S338" s="1">
        <v>2.8068005881379202E-2</v>
      </c>
      <c r="T338" s="8">
        <f t="shared" si="137"/>
        <v>0</v>
      </c>
      <c r="U338" s="1">
        <v>5.7166774442151139E-2</v>
      </c>
      <c r="V338" s="4">
        <f t="shared" si="138"/>
        <v>0</v>
      </c>
      <c r="W338" s="5">
        <f t="shared" si="139"/>
        <v>0</v>
      </c>
      <c r="X338" s="5">
        <f t="shared" si="140"/>
        <v>0</v>
      </c>
      <c r="Y338" s="1">
        <v>1.5845210782272853E-2</v>
      </c>
      <c r="Z338" s="5">
        <f t="shared" si="145"/>
        <v>0.5</v>
      </c>
      <c r="AA338" s="5">
        <f t="shared" si="141"/>
        <v>0</v>
      </c>
      <c r="AB338" s="5">
        <f t="shared" si="146"/>
        <v>0</v>
      </c>
      <c r="AC338" s="5">
        <f t="shared" si="147"/>
        <v>0</v>
      </c>
      <c r="AD338" s="1">
        <v>0.73460434586186429</v>
      </c>
      <c r="AE338" s="5">
        <f t="shared" si="142"/>
        <v>0.5</v>
      </c>
      <c r="AF338" s="1">
        <v>-1.7704630765619324E-2</v>
      </c>
      <c r="AG338" s="6">
        <f t="shared" si="143"/>
        <v>1</v>
      </c>
      <c r="AH338" s="29">
        <v>2302.8944671934332</v>
      </c>
      <c r="AL338" s="5">
        <v>0</v>
      </c>
      <c r="AM338" t="s">
        <v>331</v>
      </c>
      <c r="AN338" s="1">
        <v>0.23550000000000001</v>
      </c>
      <c r="AO338" s="5">
        <f t="shared" si="148"/>
        <v>0</v>
      </c>
      <c r="AP338" s="5">
        <f t="shared" si="149"/>
        <v>0</v>
      </c>
      <c r="AQ338" s="9">
        <f t="shared" si="144"/>
        <v>8</v>
      </c>
      <c r="AT338" s="1"/>
    </row>
    <row r="339" spans="1:46" x14ac:dyDescent="0.35">
      <c r="A339" t="s">
        <v>321</v>
      </c>
      <c r="B339" s="1">
        <v>7.2501294665976179E-4</v>
      </c>
      <c r="C339" s="5">
        <f t="shared" si="125"/>
        <v>0</v>
      </c>
      <c r="D339" s="1">
        <v>0.20072501294665976</v>
      </c>
      <c r="E339" s="5">
        <f t="shared" si="126"/>
        <v>0</v>
      </c>
      <c r="F339" s="5">
        <f t="shared" si="127"/>
        <v>0</v>
      </c>
      <c r="G339" s="1">
        <v>0.20811254962886241</v>
      </c>
      <c r="H339" s="5">
        <f t="shared" si="128"/>
        <v>0</v>
      </c>
      <c r="I339" s="5">
        <f t="shared" si="129"/>
        <v>0</v>
      </c>
      <c r="J339" s="1">
        <v>0.4942066331732819</v>
      </c>
      <c r="K339" s="5">
        <f t="shared" si="130"/>
        <v>0</v>
      </c>
      <c r="L339" s="5">
        <f t="shared" si="131"/>
        <v>0</v>
      </c>
      <c r="M339" s="8">
        <f t="shared" si="132"/>
        <v>0</v>
      </c>
      <c r="N339" s="8">
        <f t="shared" si="133"/>
        <v>1</v>
      </c>
      <c r="O339" s="10" t="str">
        <f t="shared" si="134"/>
        <v>Nee</v>
      </c>
      <c r="P339" s="4">
        <f t="shared" si="135"/>
        <v>0</v>
      </c>
      <c r="Q339" s="1">
        <v>5.6046195652173912E-2</v>
      </c>
      <c r="R339" s="8">
        <f t="shared" si="136"/>
        <v>0</v>
      </c>
      <c r="S339" s="1">
        <v>-1.4007579698298283E-2</v>
      </c>
      <c r="T339" s="8">
        <f t="shared" si="137"/>
        <v>1</v>
      </c>
      <c r="U339" s="1">
        <v>-0.13992749870533402</v>
      </c>
      <c r="V339" s="4">
        <f t="shared" si="138"/>
        <v>1</v>
      </c>
      <c r="W339" s="5">
        <f t="shared" si="139"/>
        <v>0.5</v>
      </c>
      <c r="X339" s="5">
        <f t="shared" si="140"/>
        <v>0</v>
      </c>
      <c r="Y339" s="1">
        <v>2.2466770239944762E-2</v>
      </c>
      <c r="Z339" s="5">
        <f t="shared" si="145"/>
        <v>0</v>
      </c>
      <c r="AA339" s="5">
        <f t="shared" si="141"/>
        <v>0</v>
      </c>
      <c r="AB339" s="5">
        <f t="shared" si="146"/>
        <v>0</v>
      </c>
      <c r="AC339" s="5">
        <f t="shared" si="147"/>
        <v>0</v>
      </c>
      <c r="AD339" s="1">
        <v>0.60921802175038842</v>
      </c>
      <c r="AE339" s="5">
        <f t="shared" si="142"/>
        <v>0</v>
      </c>
      <c r="AF339" s="1">
        <v>-5.7253678922837913E-2</v>
      </c>
      <c r="AG339" s="6">
        <f t="shared" si="143"/>
        <v>1</v>
      </c>
      <c r="AH339" s="29">
        <v>2671.6470605153409</v>
      </c>
      <c r="AJ339" s="5">
        <v>1</v>
      </c>
      <c r="AL339" s="5">
        <v>0</v>
      </c>
      <c r="AM339" t="s">
        <v>330</v>
      </c>
      <c r="AN339" s="1">
        <v>0.22950000000000001</v>
      </c>
      <c r="AO339" s="5">
        <f t="shared" si="148"/>
        <v>0</v>
      </c>
      <c r="AP339" s="5">
        <f t="shared" si="149"/>
        <v>0</v>
      </c>
      <c r="AQ339" s="9">
        <f t="shared" si="144"/>
        <v>6.5</v>
      </c>
      <c r="AT339" s="1"/>
    </row>
    <row r="340" spans="1:46" x14ac:dyDescent="0.35">
      <c r="A340" t="s">
        <v>322</v>
      </c>
      <c r="B340" s="1">
        <v>1.1922481431894508E-2</v>
      </c>
      <c r="C340" s="5">
        <f t="shared" si="125"/>
        <v>0</v>
      </c>
      <c r="D340" s="1">
        <v>0.77635249856017707</v>
      </c>
      <c r="E340" s="5">
        <f t="shared" si="126"/>
        <v>0</v>
      </c>
      <c r="F340" s="5">
        <f t="shared" si="127"/>
        <v>0</v>
      </c>
      <c r="G340" s="1">
        <v>0.73787609295646117</v>
      </c>
      <c r="H340" s="5">
        <f t="shared" si="128"/>
        <v>0</v>
      </c>
      <c r="I340" s="5">
        <f t="shared" si="129"/>
        <v>0</v>
      </c>
      <c r="J340" s="1">
        <v>0.29169184095846562</v>
      </c>
      <c r="K340" s="5">
        <f t="shared" si="130"/>
        <v>0</v>
      </c>
      <c r="L340" s="5">
        <f t="shared" si="131"/>
        <v>0</v>
      </c>
      <c r="M340" s="8">
        <f t="shared" si="132"/>
        <v>0</v>
      </c>
      <c r="N340" s="8">
        <f t="shared" si="133"/>
        <v>0</v>
      </c>
      <c r="O340" s="10" t="str">
        <f t="shared" si="134"/>
        <v>Nee</v>
      </c>
      <c r="P340" s="4">
        <f t="shared" si="135"/>
        <v>0</v>
      </c>
      <c r="Q340" s="1">
        <v>3.3764979372667148E-2</v>
      </c>
      <c r="R340" s="8">
        <f t="shared" si="136"/>
        <v>0</v>
      </c>
      <c r="S340" s="1">
        <v>4.0486755700372287E-2</v>
      </c>
      <c r="T340" s="8">
        <f t="shared" si="137"/>
        <v>0</v>
      </c>
      <c r="U340" s="1">
        <v>6.4960320725221954E-2</v>
      </c>
      <c r="V340" s="4">
        <f t="shared" si="138"/>
        <v>0</v>
      </c>
      <c r="W340" s="5">
        <f t="shared" si="139"/>
        <v>0</v>
      </c>
      <c r="X340" s="5">
        <f t="shared" si="140"/>
        <v>0</v>
      </c>
      <c r="Y340" s="1">
        <v>5.7073083165665645E-2</v>
      </c>
      <c r="Z340" s="5">
        <f t="shared" si="145"/>
        <v>0</v>
      </c>
      <c r="AA340" s="5">
        <f t="shared" si="141"/>
        <v>0</v>
      </c>
      <c r="AB340" s="5">
        <f t="shared" si="146"/>
        <v>0.5</v>
      </c>
      <c r="AC340" s="5">
        <f t="shared" si="147"/>
        <v>0</v>
      </c>
      <c r="AD340" s="1">
        <v>0.64768842980769947</v>
      </c>
      <c r="AE340" s="5">
        <f t="shared" si="142"/>
        <v>0</v>
      </c>
      <c r="AF340" s="1">
        <v>1.2272291076089965E-2</v>
      </c>
      <c r="AG340" s="6">
        <f t="shared" si="143"/>
        <v>0</v>
      </c>
      <c r="AH340" s="29">
        <v>1660.507192002525</v>
      </c>
      <c r="AL340" s="5">
        <v>0</v>
      </c>
      <c r="AM340" t="s">
        <v>330</v>
      </c>
      <c r="AN340" s="1">
        <v>0.249</v>
      </c>
      <c r="AO340" s="5">
        <f t="shared" si="148"/>
        <v>0</v>
      </c>
      <c r="AP340" s="5">
        <f t="shared" si="149"/>
        <v>0</v>
      </c>
      <c r="AQ340" s="9">
        <f t="shared" si="144"/>
        <v>9.5</v>
      </c>
      <c r="AT340" s="1"/>
    </row>
    <row r="341" spans="1:46" x14ac:dyDescent="0.35">
      <c r="A341" t="s">
        <v>323</v>
      </c>
      <c r="B341" s="1">
        <v>-0.14296929115677673</v>
      </c>
      <c r="C341" s="5">
        <f t="shared" si="125"/>
        <v>0</v>
      </c>
      <c r="D341" s="1">
        <v>0.17075348264450088</v>
      </c>
      <c r="E341" s="5">
        <f t="shared" si="126"/>
        <v>0</v>
      </c>
      <c r="F341" s="5">
        <f t="shared" si="127"/>
        <v>0</v>
      </c>
      <c r="G341" s="1">
        <v>0.18496605864696372</v>
      </c>
      <c r="H341" s="5">
        <f t="shared" si="128"/>
        <v>0</v>
      </c>
      <c r="I341" s="5">
        <f t="shared" si="129"/>
        <v>0</v>
      </c>
      <c r="J341" s="1">
        <v>0.35506179873079174</v>
      </c>
      <c r="K341" s="5">
        <f t="shared" si="130"/>
        <v>0</v>
      </c>
      <c r="L341" s="5">
        <f t="shared" si="131"/>
        <v>0</v>
      </c>
      <c r="M341" s="8">
        <f t="shared" si="132"/>
        <v>0</v>
      </c>
      <c r="N341" s="8">
        <f t="shared" si="133"/>
        <v>0</v>
      </c>
      <c r="O341" s="10" t="str">
        <f t="shared" si="134"/>
        <v>Nee</v>
      </c>
      <c r="P341" s="4">
        <f t="shared" si="135"/>
        <v>0</v>
      </c>
      <c r="Q341" s="1">
        <v>-6.1015471780344298E-3</v>
      </c>
      <c r="R341" s="8">
        <f t="shared" si="136"/>
        <v>1</v>
      </c>
      <c r="S341" s="1">
        <v>6.6313624865789525E-2</v>
      </c>
      <c r="T341" s="8">
        <f t="shared" si="137"/>
        <v>0</v>
      </c>
      <c r="U341" s="1">
        <v>0.10548757023012391</v>
      </c>
      <c r="V341" s="4">
        <f t="shared" si="138"/>
        <v>0</v>
      </c>
      <c r="W341" s="5">
        <f t="shared" si="139"/>
        <v>0</v>
      </c>
      <c r="X341" s="5">
        <f t="shared" si="140"/>
        <v>0</v>
      </c>
      <c r="Y341" s="1">
        <v>3.8797814207650272E-2</v>
      </c>
      <c r="Z341" s="5">
        <f t="shared" si="145"/>
        <v>0</v>
      </c>
      <c r="AA341" s="5">
        <f t="shared" si="141"/>
        <v>0</v>
      </c>
      <c r="AB341" s="5">
        <f t="shared" si="146"/>
        <v>0</v>
      </c>
      <c r="AC341" s="5">
        <f t="shared" si="147"/>
        <v>0</v>
      </c>
      <c r="AD341" s="1">
        <v>0.66431155237435546</v>
      </c>
      <c r="AE341" s="5">
        <f t="shared" si="142"/>
        <v>0</v>
      </c>
      <c r="AF341" s="1">
        <v>6.9822019548987915E-3</v>
      </c>
      <c r="AG341" s="6">
        <f t="shared" si="143"/>
        <v>0</v>
      </c>
      <c r="AH341" s="29">
        <v>1754.3774106301325</v>
      </c>
      <c r="AL341" s="5">
        <v>0</v>
      </c>
      <c r="AM341" t="s">
        <v>330</v>
      </c>
      <c r="AN341" s="1">
        <v>0.20549999999999999</v>
      </c>
      <c r="AO341" s="5">
        <f t="shared" si="148"/>
        <v>0</v>
      </c>
      <c r="AP341" s="5">
        <f t="shared" si="149"/>
        <v>0</v>
      </c>
      <c r="AQ341" s="9">
        <f t="shared" si="144"/>
        <v>10</v>
      </c>
      <c r="AT341" s="1"/>
    </row>
    <row r="342" spans="1:46" x14ac:dyDescent="0.35">
      <c r="A342" t="s">
        <v>324</v>
      </c>
      <c r="B342" s="1">
        <v>-0.13576690639080549</v>
      </c>
      <c r="C342" s="5">
        <f t="shared" si="125"/>
        <v>0</v>
      </c>
      <c r="D342" s="1">
        <v>0.38185719707659821</v>
      </c>
      <c r="E342" s="5">
        <f t="shared" si="126"/>
        <v>0</v>
      </c>
      <c r="F342" s="5">
        <f t="shared" si="127"/>
        <v>0</v>
      </c>
      <c r="G342" s="1">
        <v>0.38961910137508887</v>
      </c>
      <c r="H342" s="5">
        <f t="shared" si="128"/>
        <v>0</v>
      </c>
      <c r="I342" s="5">
        <f t="shared" si="129"/>
        <v>0</v>
      </c>
      <c r="J342" s="1">
        <v>0.31737951922220387</v>
      </c>
      <c r="K342" s="5">
        <f t="shared" si="130"/>
        <v>0</v>
      </c>
      <c r="L342" s="5">
        <f t="shared" si="131"/>
        <v>0</v>
      </c>
      <c r="M342" s="8">
        <f t="shared" si="132"/>
        <v>0</v>
      </c>
      <c r="N342" s="8">
        <f t="shared" si="133"/>
        <v>0</v>
      </c>
      <c r="O342" s="10" t="str">
        <f t="shared" si="134"/>
        <v>Nee</v>
      </c>
      <c r="P342" s="4">
        <f t="shared" si="135"/>
        <v>0</v>
      </c>
      <c r="Q342" s="1">
        <v>4.0740520462176466E-2</v>
      </c>
      <c r="R342" s="8">
        <f t="shared" si="136"/>
        <v>0</v>
      </c>
      <c r="S342" s="1">
        <v>5.2549511316872431E-2</v>
      </c>
      <c r="T342" s="8">
        <f t="shared" si="137"/>
        <v>0</v>
      </c>
      <c r="U342" s="1">
        <v>7.5357396576388957E-2</v>
      </c>
      <c r="V342" s="4">
        <f t="shared" si="138"/>
        <v>0</v>
      </c>
      <c r="W342" s="5">
        <f t="shared" si="139"/>
        <v>0</v>
      </c>
      <c r="X342" s="5">
        <f t="shared" si="140"/>
        <v>0</v>
      </c>
      <c r="Y342" s="1">
        <v>1.9231049952801268E-2</v>
      </c>
      <c r="Z342" s="5">
        <f t="shared" si="145"/>
        <v>0.5</v>
      </c>
      <c r="AA342" s="5">
        <f t="shared" si="141"/>
        <v>0</v>
      </c>
      <c r="AB342" s="5">
        <f t="shared" si="146"/>
        <v>0</v>
      </c>
      <c r="AC342" s="5">
        <f t="shared" si="147"/>
        <v>0</v>
      </c>
      <c r="AD342" s="1">
        <v>0.72344949735784425</v>
      </c>
      <c r="AE342" s="5">
        <f t="shared" si="142"/>
        <v>0</v>
      </c>
      <c r="AF342" s="1">
        <v>-1.3854913777163599E-2</v>
      </c>
      <c r="AG342" s="6">
        <f t="shared" si="143"/>
        <v>1</v>
      </c>
      <c r="AH342" s="29">
        <v>2259.3473320902899</v>
      </c>
      <c r="AJ342" s="5">
        <v>0</v>
      </c>
      <c r="AL342" s="5">
        <v>0</v>
      </c>
      <c r="AM342" t="s">
        <v>331</v>
      </c>
      <c r="AN342" s="60">
        <v>0.219</v>
      </c>
      <c r="AO342" s="5">
        <f t="shared" si="148"/>
        <v>0</v>
      </c>
      <c r="AP342" s="5">
        <f t="shared" si="149"/>
        <v>0</v>
      </c>
      <c r="AQ342" s="9">
        <f t="shared" si="144"/>
        <v>8.5</v>
      </c>
      <c r="AT342" s="1"/>
    </row>
    <row r="343" spans="1:46" x14ac:dyDescent="0.35">
      <c r="A343" t="s">
        <v>325</v>
      </c>
      <c r="B343" s="1">
        <v>-0.16394495824057612</v>
      </c>
      <c r="C343" s="5">
        <f t="shared" si="125"/>
        <v>0</v>
      </c>
      <c r="D343" s="1">
        <v>0.65515232104704846</v>
      </c>
      <c r="E343" s="5">
        <f t="shared" si="126"/>
        <v>0</v>
      </c>
      <c r="F343" s="5">
        <f t="shared" si="127"/>
        <v>0</v>
      </c>
      <c r="G343" s="1">
        <v>0.57527632935411099</v>
      </c>
      <c r="H343" s="5">
        <f t="shared" si="128"/>
        <v>0</v>
      </c>
      <c r="I343" s="5">
        <f t="shared" si="129"/>
        <v>0</v>
      </c>
      <c r="J343" s="1">
        <v>0.36931282092027767</v>
      </c>
      <c r="K343" s="5">
        <f t="shared" si="130"/>
        <v>0</v>
      </c>
      <c r="L343" s="5">
        <f t="shared" si="131"/>
        <v>0</v>
      </c>
      <c r="M343" s="8">
        <f t="shared" si="132"/>
        <v>0</v>
      </c>
      <c r="N343" s="8">
        <f t="shared" si="133"/>
        <v>0</v>
      </c>
      <c r="O343" s="10" t="str">
        <f t="shared" si="134"/>
        <v>Nee</v>
      </c>
      <c r="P343" s="4">
        <f t="shared" si="135"/>
        <v>0</v>
      </c>
      <c r="Q343" s="1">
        <v>1.2505751659764674E-2</v>
      </c>
      <c r="R343" s="8">
        <f t="shared" si="136"/>
        <v>0</v>
      </c>
      <c r="S343" s="1">
        <v>4.1540392444975052E-2</v>
      </c>
      <c r="T343" s="8">
        <f t="shared" si="137"/>
        <v>0</v>
      </c>
      <c r="U343" s="1">
        <v>7.0610031226188169E-2</v>
      </c>
      <c r="V343" s="4">
        <f t="shared" si="138"/>
        <v>0</v>
      </c>
      <c r="W343" s="5">
        <f t="shared" si="139"/>
        <v>0</v>
      </c>
      <c r="X343" s="5">
        <f t="shared" si="140"/>
        <v>0</v>
      </c>
      <c r="Y343" s="1">
        <v>3.4195664191480776E-2</v>
      </c>
      <c r="Z343" s="5">
        <f t="shared" si="145"/>
        <v>0</v>
      </c>
      <c r="AA343" s="5">
        <f t="shared" si="141"/>
        <v>0</v>
      </c>
      <c r="AB343" s="5">
        <f t="shared" si="146"/>
        <v>0</v>
      </c>
      <c r="AC343" s="5">
        <f t="shared" si="147"/>
        <v>0</v>
      </c>
      <c r="AD343" s="1">
        <v>0.69334090331834275</v>
      </c>
      <c r="AE343" s="5">
        <f t="shared" si="142"/>
        <v>0</v>
      </c>
      <c r="AF343" s="1">
        <v>2.1061092767178137E-3</v>
      </c>
      <c r="AG343" s="6">
        <f t="shared" si="143"/>
        <v>0</v>
      </c>
      <c r="AH343" s="29">
        <v>1696.9510098487585</v>
      </c>
      <c r="AL343" s="5">
        <v>0</v>
      </c>
      <c r="AM343" t="s">
        <v>330</v>
      </c>
      <c r="AN343" s="1">
        <v>0.23650000000000002</v>
      </c>
      <c r="AO343" s="5">
        <f t="shared" si="148"/>
        <v>0</v>
      </c>
      <c r="AP343" s="5">
        <f t="shared" si="149"/>
        <v>0</v>
      </c>
      <c r="AQ343" s="9">
        <f t="shared" si="144"/>
        <v>10</v>
      </c>
      <c r="AT343" s="1"/>
    </row>
    <row r="344" spans="1:46" x14ac:dyDescent="0.35">
      <c r="A344" t="s">
        <v>326</v>
      </c>
      <c r="B344" s="1">
        <v>9.0316485031434579E-2</v>
      </c>
      <c r="C344" s="5">
        <f t="shared" si="125"/>
        <v>0.5</v>
      </c>
      <c r="D344" s="1">
        <v>0.87456472909214078</v>
      </c>
      <c r="E344" s="5">
        <f t="shared" si="126"/>
        <v>0</v>
      </c>
      <c r="F344" s="5">
        <f t="shared" si="127"/>
        <v>0</v>
      </c>
      <c r="G344" s="1">
        <v>0.83450720796738886</v>
      </c>
      <c r="H344" s="5">
        <f t="shared" si="128"/>
        <v>0</v>
      </c>
      <c r="I344" s="5">
        <f t="shared" si="129"/>
        <v>0</v>
      </c>
      <c r="J344" s="1">
        <v>0.29773088543559584</v>
      </c>
      <c r="K344" s="5">
        <f t="shared" si="130"/>
        <v>0</v>
      </c>
      <c r="L344" s="5">
        <f t="shared" si="131"/>
        <v>0</v>
      </c>
      <c r="M344" s="8">
        <f t="shared" si="132"/>
        <v>0</v>
      </c>
      <c r="N344" s="8">
        <f t="shared" si="133"/>
        <v>1</v>
      </c>
      <c r="O344" s="10" t="str">
        <f t="shared" si="134"/>
        <v>Nee</v>
      </c>
      <c r="P344" s="4">
        <f t="shared" si="135"/>
        <v>0</v>
      </c>
      <c r="Q344" s="1">
        <v>0.22487768859329929</v>
      </c>
      <c r="R344" s="8">
        <f t="shared" si="136"/>
        <v>0</v>
      </c>
      <c r="S344" s="1">
        <v>-2.9147155592567815E-2</v>
      </c>
      <c r="T344" s="8">
        <f t="shared" si="137"/>
        <v>1</v>
      </c>
      <c r="U344" s="1">
        <v>1.0630712002186753E-2</v>
      </c>
      <c r="V344" s="4">
        <f t="shared" si="138"/>
        <v>0</v>
      </c>
      <c r="W344" s="5">
        <f t="shared" si="139"/>
        <v>0</v>
      </c>
      <c r="X344" s="5">
        <f t="shared" si="140"/>
        <v>0</v>
      </c>
      <c r="Y344" s="1">
        <v>7.9621893680995454E-2</v>
      </c>
      <c r="Z344" s="5">
        <f t="shared" si="145"/>
        <v>0</v>
      </c>
      <c r="AA344" s="5">
        <f t="shared" si="141"/>
        <v>0</v>
      </c>
      <c r="AB344" s="5">
        <f t="shared" si="146"/>
        <v>0.5</v>
      </c>
      <c r="AC344" s="5">
        <f t="shared" si="147"/>
        <v>0.5</v>
      </c>
      <c r="AD344" s="1">
        <v>0.73966937237797559</v>
      </c>
      <c r="AE344" s="5">
        <f t="shared" si="142"/>
        <v>0.5</v>
      </c>
      <c r="AF344" s="1">
        <v>2.2795716815421366E-4</v>
      </c>
      <c r="AG344" s="6">
        <f t="shared" si="143"/>
        <v>0</v>
      </c>
      <c r="AH344" s="29">
        <v>2223.0802645325471</v>
      </c>
      <c r="AJ344" s="5">
        <v>0</v>
      </c>
      <c r="AL344" s="5">
        <v>0</v>
      </c>
      <c r="AM344" t="s">
        <v>329</v>
      </c>
      <c r="AN344" s="1">
        <v>0.29499999999999998</v>
      </c>
      <c r="AO344" s="5">
        <f t="shared" si="148"/>
        <v>0.5</v>
      </c>
      <c r="AP344" s="5">
        <f t="shared" si="149"/>
        <v>0</v>
      </c>
      <c r="AQ344" s="9">
        <f t="shared" si="144"/>
        <v>7.5</v>
      </c>
      <c r="AT344" s="1"/>
    </row>
    <row r="345" spans="1:46" x14ac:dyDescent="0.35">
      <c r="A345" t="s">
        <v>327</v>
      </c>
      <c r="B345" s="1">
        <v>-0.13711712265847614</v>
      </c>
      <c r="C345" s="5">
        <f t="shared" si="125"/>
        <v>0</v>
      </c>
      <c r="D345" s="1">
        <v>0.2477452240201001</v>
      </c>
      <c r="E345" s="5">
        <f t="shared" si="126"/>
        <v>0</v>
      </c>
      <c r="F345" s="5">
        <f t="shared" si="127"/>
        <v>0</v>
      </c>
      <c r="G345" s="1">
        <v>0.20724833758325456</v>
      </c>
      <c r="H345" s="5">
        <f t="shared" si="128"/>
        <v>0</v>
      </c>
      <c r="I345" s="5">
        <f t="shared" si="129"/>
        <v>0</v>
      </c>
      <c r="J345" s="1">
        <v>0.42342999471316817</v>
      </c>
      <c r="K345" s="5">
        <f t="shared" si="130"/>
        <v>0</v>
      </c>
      <c r="L345" s="5">
        <f t="shared" si="131"/>
        <v>0</v>
      </c>
      <c r="M345" s="8">
        <f t="shared" si="132"/>
        <v>0</v>
      </c>
      <c r="N345" s="8">
        <f t="shared" si="133"/>
        <v>0</v>
      </c>
      <c r="O345" s="10" t="str">
        <f t="shared" si="134"/>
        <v>Nee</v>
      </c>
      <c r="P345" s="4">
        <f t="shared" si="135"/>
        <v>0</v>
      </c>
      <c r="Q345" s="1">
        <v>3.0996167696068225E-2</v>
      </c>
      <c r="R345" s="8">
        <f t="shared" si="136"/>
        <v>0</v>
      </c>
      <c r="S345" s="1">
        <v>5.8468548049653631E-2</v>
      </c>
      <c r="T345" s="8">
        <f t="shared" si="137"/>
        <v>0</v>
      </c>
      <c r="U345" s="1">
        <v>8.4171171761446367E-2</v>
      </c>
      <c r="V345" s="4">
        <f t="shared" si="138"/>
        <v>0</v>
      </c>
      <c r="W345" s="5">
        <f t="shared" si="139"/>
        <v>0</v>
      </c>
      <c r="X345" s="5">
        <f t="shared" si="140"/>
        <v>0</v>
      </c>
      <c r="Y345" s="1">
        <v>-2.2297043418728446E-3</v>
      </c>
      <c r="Z345" s="5">
        <f t="shared" si="145"/>
        <v>0.5</v>
      </c>
      <c r="AA345" s="5">
        <f t="shared" si="141"/>
        <v>0.5</v>
      </c>
      <c r="AB345" s="5">
        <f t="shared" si="146"/>
        <v>0</v>
      </c>
      <c r="AC345" s="5">
        <f t="shared" si="147"/>
        <v>0</v>
      </c>
      <c r="AD345" s="1">
        <v>0.61546391890428254</v>
      </c>
      <c r="AE345" s="5">
        <f t="shared" si="142"/>
        <v>0</v>
      </c>
      <c r="AF345" s="1">
        <v>-1.4195303714480174E-2</v>
      </c>
      <c r="AG345" s="6">
        <f t="shared" si="143"/>
        <v>1</v>
      </c>
      <c r="AH345" s="29">
        <v>2726.8443863429643</v>
      </c>
      <c r="AJ345" s="5">
        <v>0</v>
      </c>
      <c r="AL345" s="5">
        <v>0</v>
      </c>
      <c r="AM345" t="s">
        <v>331</v>
      </c>
      <c r="AN345" s="1">
        <v>0.185</v>
      </c>
      <c r="AO345" s="5">
        <f t="shared" si="148"/>
        <v>0</v>
      </c>
      <c r="AP345" s="5">
        <f t="shared" si="149"/>
        <v>0</v>
      </c>
      <c r="AQ345" s="9">
        <f t="shared" si="144"/>
        <v>8</v>
      </c>
      <c r="AT345" s="1"/>
    </row>
    <row r="346" spans="1:46" x14ac:dyDescent="0.35">
      <c r="A346" t="s">
        <v>328</v>
      </c>
      <c r="B346" s="1">
        <v>-2.3429060395564492E-2</v>
      </c>
      <c r="C346" s="5">
        <f t="shared" si="125"/>
        <v>0</v>
      </c>
      <c r="D346" s="1">
        <v>0.41728509542488901</v>
      </c>
      <c r="E346" s="5">
        <f t="shared" si="126"/>
        <v>0</v>
      </c>
      <c r="F346" s="5">
        <f t="shared" si="127"/>
        <v>0</v>
      </c>
      <c r="G346" s="1">
        <v>0.38551622385695034</v>
      </c>
      <c r="H346" s="5">
        <f t="shared" si="128"/>
        <v>0</v>
      </c>
      <c r="I346" s="5">
        <f t="shared" si="129"/>
        <v>0</v>
      </c>
      <c r="J346" s="1">
        <v>0.39694147868595764</v>
      </c>
      <c r="K346" s="5">
        <f t="shared" si="130"/>
        <v>0</v>
      </c>
      <c r="L346" s="5">
        <f t="shared" si="131"/>
        <v>0</v>
      </c>
      <c r="M346" s="8">
        <f t="shared" si="132"/>
        <v>0</v>
      </c>
      <c r="N346" s="8">
        <f t="shared" si="133"/>
        <v>0</v>
      </c>
      <c r="O346" s="10" t="str">
        <f t="shared" si="134"/>
        <v>Nee</v>
      </c>
      <c r="P346" s="4">
        <f t="shared" si="135"/>
        <v>0</v>
      </c>
      <c r="Q346" s="1">
        <v>6.5612844218113614E-2</v>
      </c>
      <c r="R346" s="8">
        <f t="shared" si="136"/>
        <v>0</v>
      </c>
      <c r="S346" s="1">
        <v>2.4608663282863028E-2</v>
      </c>
      <c r="T346" s="8">
        <f t="shared" si="137"/>
        <v>0</v>
      </c>
      <c r="U346" s="1">
        <v>5.0288840949905697E-2</v>
      </c>
      <c r="V346" s="4">
        <f t="shared" si="138"/>
        <v>0</v>
      </c>
      <c r="W346" s="5">
        <f t="shared" si="139"/>
        <v>0</v>
      </c>
      <c r="X346" s="5">
        <f t="shared" si="140"/>
        <v>0</v>
      </c>
      <c r="Y346" s="1">
        <v>2.7317675968535182E-2</v>
      </c>
      <c r="Z346" s="5">
        <f t="shared" si="145"/>
        <v>0</v>
      </c>
      <c r="AA346" s="5">
        <f t="shared" si="141"/>
        <v>0</v>
      </c>
      <c r="AB346" s="5">
        <f t="shared" si="146"/>
        <v>0</v>
      </c>
      <c r="AC346" s="5">
        <f t="shared" si="147"/>
        <v>0</v>
      </c>
      <c r="AD346" s="1">
        <v>0.68514415032549858</v>
      </c>
      <c r="AE346" s="5">
        <f t="shared" si="142"/>
        <v>0</v>
      </c>
      <c r="AF346" s="1">
        <v>1.6218698677762098E-3</v>
      </c>
      <c r="AG346" s="6">
        <f t="shared" si="143"/>
        <v>0</v>
      </c>
      <c r="AH346" s="29">
        <v>2253.544956575302</v>
      </c>
      <c r="AL346" s="5">
        <v>1</v>
      </c>
      <c r="AM346" t="s">
        <v>329</v>
      </c>
      <c r="AN346" s="1">
        <v>0.2465</v>
      </c>
      <c r="AO346" s="5">
        <f t="shared" si="148"/>
        <v>0</v>
      </c>
      <c r="AP346" s="5">
        <f t="shared" si="149"/>
        <v>0</v>
      </c>
      <c r="AQ346" s="9">
        <f t="shared" si="144"/>
        <v>9</v>
      </c>
      <c r="AT346" s="1"/>
    </row>
    <row r="347" spans="1:46" x14ac:dyDescent="0.35">
      <c r="C347" s="5"/>
      <c r="E347" s="5"/>
      <c r="F347" s="5"/>
      <c r="H347" s="5"/>
      <c r="I347" s="5"/>
      <c r="K347" s="5"/>
      <c r="L347" s="5"/>
      <c r="M347" s="8"/>
      <c r="N347" s="8"/>
      <c r="O347" s="10"/>
      <c r="R347" s="8"/>
      <c r="T347" s="8"/>
      <c r="W347" s="5"/>
      <c r="X347" s="5"/>
      <c r="Z347" s="5"/>
      <c r="AA347" s="5"/>
      <c r="AB347" s="5"/>
      <c r="AC347" s="5"/>
      <c r="AE347" s="5"/>
      <c r="AH347" s="29"/>
      <c r="AO347" s="5"/>
      <c r="AP347" s="5"/>
      <c r="AR347" s="33"/>
    </row>
    <row r="348" spans="1:46" x14ac:dyDescent="0.35">
      <c r="C348" s="5"/>
      <c r="E348" s="5"/>
      <c r="F348" s="5"/>
      <c r="H348" s="5"/>
      <c r="I348" s="5"/>
      <c r="K348" s="5"/>
      <c r="L348" s="5"/>
      <c r="M348" s="8"/>
      <c r="N348" s="8"/>
      <c r="O348" s="10"/>
      <c r="R348" s="8"/>
      <c r="T348" s="8"/>
      <c r="W348" s="5"/>
      <c r="X348" s="5"/>
      <c r="Z348" s="5"/>
      <c r="AA348" s="5"/>
      <c r="AB348" s="5"/>
      <c r="AC348" s="5"/>
      <c r="AE348" s="5"/>
      <c r="AH348" s="29"/>
      <c r="AO348" s="5"/>
      <c r="AP348" s="5"/>
      <c r="AR348" s="33"/>
    </row>
    <row r="349" spans="1:46" x14ac:dyDescent="0.35">
      <c r="C349" s="5"/>
      <c r="E349" s="5"/>
      <c r="F349" s="5"/>
      <c r="H349" s="5"/>
      <c r="I349" s="5"/>
      <c r="K349" s="5"/>
      <c r="L349" s="5"/>
      <c r="M349" s="8"/>
      <c r="N349" s="8"/>
      <c r="O349" s="10"/>
      <c r="R349" s="8"/>
      <c r="T349" s="8"/>
      <c r="W349" s="5"/>
      <c r="X349" s="5"/>
      <c r="Z349" s="5"/>
      <c r="AA349" s="5"/>
      <c r="AB349" s="5"/>
      <c r="AC349" s="5"/>
      <c r="AE349" s="5"/>
      <c r="AH349" s="29"/>
      <c r="AO349" s="5"/>
      <c r="AP349" s="5"/>
      <c r="AR349" s="33"/>
    </row>
    <row r="350" spans="1:46" x14ac:dyDescent="0.35">
      <c r="AR350" s="33"/>
    </row>
    <row r="351" spans="1:46" x14ac:dyDescent="0.35">
      <c r="A351" t="s">
        <v>358</v>
      </c>
      <c r="B351" s="2">
        <f>COUNTIF(B2:B345,"&gt;8,5%")</f>
        <v>13</v>
      </c>
      <c r="D351" s="2">
        <f>COUNTIF(D2:D345,"&gt;1,0")</f>
        <v>12</v>
      </c>
      <c r="E351" s="2">
        <f>SUM(D351,-F351)</f>
        <v>11</v>
      </c>
      <c r="F351" s="2">
        <f>COUNTIF(F2:F345,"&gt;0,1")</f>
        <v>1</v>
      </c>
      <c r="G351" s="2">
        <f>COUNTIF(G2:G345,"&gt;0,9")</f>
        <v>16</v>
      </c>
      <c r="H351" s="2">
        <f>SUM(G351,-I351)</f>
        <v>12</v>
      </c>
      <c r="I351" s="2">
        <f>COUNTIF(I2:I345,"&gt;0,1")</f>
        <v>4</v>
      </c>
      <c r="J351" s="2">
        <f>COUNTIF(J2:J345,"&lt;0,2")</f>
        <v>28</v>
      </c>
      <c r="K351" s="2">
        <f>SUM(J351,-L351)</f>
        <v>28</v>
      </c>
      <c r="L351" s="2">
        <f>COUNTIF(L2:L345,"&gt;0,1")</f>
        <v>0</v>
      </c>
      <c r="N351" s="2"/>
      <c r="O351" s="2">
        <f>COUNTIF(O2:O345,"=Ja")</f>
        <v>3</v>
      </c>
      <c r="Q351" s="2">
        <f>COUNTIF(Q2:Q345,"&lt;0%")</f>
        <v>122</v>
      </c>
      <c r="S351" s="2">
        <f>COUNTIF(S2:S345,"&lt;0%")</f>
        <v>75</v>
      </c>
      <c r="U351" s="2">
        <f>COUNTIF(U2:U345,"&lt;0%")</f>
        <v>30</v>
      </c>
      <c r="V351" s="2">
        <f>COUNTIF(V2:V345,"=1")</f>
        <v>30</v>
      </c>
      <c r="W351" s="2">
        <f>COUNTIF(W2:W345,"=0,5")</f>
        <v>56</v>
      </c>
      <c r="X351" s="2">
        <f>COUNTIF(X2:X345,"=0,5")</f>
        <v>5</v>
      </c>
      <c r="Y351" s="2">
        <f>SUM(AA345,AC345)</f>
        <v>0.5</v>
      </c>
      <c r="Z351" s="2">
        <f>COUNTIF(Z2:Z345,"&gt;0,1")</f>
        <v>152</v>
      </c>
      <c r="AA351" s="79">
        <f>COUNTIF(AA2:AA345,"&gt;0,1")</f>
        <v>60</v>
      </c>
      <c r="AB351" s="2">
        <f>COUNTIF(AB2:AB345,"&gt;0,1")</f>
        <v>72</v>
      </c>
      <c r="AC351" s="79">
        <f>COUNTIF(AC2:AC345,"&gt;0,1")</f>
        <v>41</v>
      </c>
      <c r="AD351" s="2">
        <f>COUNTIF(AD2:AD345,"&gt;72,5%")</f>
        <v>96</v>
      </c>
      <c r="AF351" s="2">
        <f>COUNTIF(AF2:AF345,"&lt;0%")</f>
        <v>122</v>
      </c>
      <c r="AH351" s="2">
        <f>SUM(AJ351,AL351)</f>
        <v>94</v>
      </c>
      <c r="AI351" s="2">
        <f>COUNTIF(AI2:AI345,"=0,5")</f>
        <v>0</v>
      </c>
      <c r="AJ351" s="2">
        <f>COUNTIF(AJ2:AJ345,"=1")</f>
        <v>49</v>
      </c>
      <c r="AK351" s="2">
        <f>COUNTIF(AK2:AK345,"=0,5")</f>
        <v>0</v>
      </c>
      <c r="AL351" s="2">
        <f>COUNTIF(AL2:AL345,"=1")</f>
        <v>45</v>
      </c>
      <c r="AN351" s="2">
        <f>COUNTIF(AN2:AN345,"&gt;25%")</f>
        <v>174</v>
      </c>
      <c r="AO351" s="2">
        <f>SUM(AN351,-AP351)</f>
        <v>99</v>
      </c>
      <c r="AP351" s="2">
        <f>COUNTIF(AP2:AP345,"=0,5")</f>
        <v>75</v>
      </c>
      <c r="AQ351" s="9">
        <f>COUNTIF(AQ2:AQ345,"&lt;6")</f>
        <v>11</v>
      </c>
      <c r="AR351" s="33"/>
    </row>
    <row r="352" spans="1:46" x14ac:dyDescent="0.35">
      <c r="A352" t="s">
        <v>343</v>
      </c>
      <c r="B352" s="1">
        <f>AVERAGE(B2:B345)</f>
        <v>-4.6482371428541107E-2</v>
      </c>
      <c r="D352" s="1">
        <f>AVERAGE(D2:D345)</f>
        <v>0.32526447040817053</v>
      </c>
      <c r="G352" s="1">
        <f>AVERAGE(G2:G345)</f>
        <v>0.28450447281974933</v>
      </c>
      <c r="J352" s="1">
        <f>AVERAGE(J2:J345)</f>
        <v>0.3890809260966096</v>
      </c>
      <c r="Q352" s="1">
        <f>AVERAGE(Q2:Q345)</f>
        <v>3.5285067165474034E-2</v>
      </c>
      <c r="R352" s="8">
        <f t="shared" ref="R352" si="150">IF(Q352&lt;0%,1,0)</f>
        <v>0</v>
      </c>
      <c r="S352" s="1">
        <f>AVERAGE(S2:S345)</f>
        <v>2.8050887244696163E-2</v>
      </c>
      <c r="T352" s="8">
        <f t="shared" ref="T352" si="151">IF(S352&lt;0%,1,0)</f>
        <v>0</v>
      </c>
      <c r="U352" s="1">
        <f>AVERAGE(U2:U345)</f>
        <v>5.5259240187328827E-2</v>
      </c>
      <c r="V352" s="2">
        <f>V351</f>
        <v>30</v>
      </c>
      <c r="X352" s="56">
        <f>SUM(W351,-X351)</f>
        <v>51</v>
      </c>
      <c r="Y352" s="1">
        <f>AVERAGE(Y2:Y345)</f>
        <v>3.0764909404322451E-2</v>
      </c>
      <c r="Z352" s="79">
        <f>SUM(Z351,-AA351)</f>
        <v>92</v>
      </c>
      <c r="AA352" s="2">
        <f>SUM(Z352,AB352)</f>
        <v>123</v>
      </c>
      <c r="AB352" s="79">
        <f>SUM(AB351,-AC351)</f>
        <v>31</v>
      </c>
      <c r="AC352" s="2">
        <f>SUM(AA351,AC351)</f>
        <v>101</v>
      </c>
      <c r="AD352" s="1">
        <f>AVERAGE(AD2:AD345)</f>
        <v>0.68357833512125932</v>
      </c>
      <c r="AF352" s="1">
        <f>AVERAGE(AF2:AF345)</f>
        <v>7.0127196818271977E-3</v>
      </c>
      <c r="AH352" s="2">
        <f>AVERAGE(AH2:AH345)</f>
        <v>1984.5468733436915</v>
      </c>
      <c r="AL352" s="2">
        <f>SUM(AJ351,AL351)</f>
        <v>94</v>
      </c>
      <c r="AN352" s="1">
        <f>AVERAGE(AN2:AN345)</f>
        <v>0.25017325581395339</v>
      </c>
      <c r="AQ352" s="33">
        <f>AVERAGE($AQ$2:$AQ$346)</f>
        <v>8.1173913043478265</v>
      </c>
      <c r="AR352" s="33"/>
    </row>
    <row r="353" spans="1:44" x14ac:dyDescent="0.35">
      <c r="A353" t="s">
        <v>344</v>
      </c>
      <c r="B353" s="1">
        <f>MEDIAN(B2:B345)</f>
        <v>-6.5794742765010079E-3</v>
      </c>
      <c r="D353" s="1">
        <f>MEDIAN(D2:D345)</f>
        <v>0.31576048053238692</v>
      </c>
      <c r="G353" s="1">
        <f>MEDIAN(G2:G345)</f>
        <v>0.28006028830355412</v>
      </c>
      <c r="J353" s="1">
        <f>MEDIAN(J2:J345)</f>
        <v>0.3640427700744161</v>
      </c>
      <c r="Q353" s="1">
        <f>MEDIAN(Q2:Q345)</f>
        <v>1.487735500636387E-2</v>
      </c>
      <c r="S353" s="1">
        <f>MEDIAN(S2:S345)</f>
        <v>3.01756578615444E-2</v>
      </c>
      <c r="U353" s="1">
        <f>MEDIAN(U2:U345)</f>
        <v>5.6593251042202836E-2</v>
      </c>
      <c r="Y353" s="1">
        <f>MEDIAN(Y2:Y345)</f>
        <v>2.3817776159085084E-2</v>
      </c>
      <c r="AD353" s="1">
        <f>MEDIAN(AD2:AD345)</f>
        <v>0.69467701430254047</v>
      </c>
      <c r="AF353" s="1">
        <f>MEDIAN(AF2:AF345)</f>
        <v>7.4280089324175987E-3</v>
      </c>
      <c r="AH353" s="2">
        <f>MEDIAN(AH2:AH345)</f>
        <v>1869.047362578558</v>
      </c>
      <c r="AN353" s="1">
        <f>MEDIAN(AN2:AN345)</f>
        <v>0.25275000000000003</v>
      </c>
      <c r="AQ353" s="4">
        <v>345</v>
      </c>
      <c r="AR353" s="4">
        <f t="shared" ref="AR353:AR356" si="152">SUM(AQ353,-AQ354)</f>
        <v>19</v>
      </c>
    </row>
    <row r="354" spans="1:44" x14ac:dyDescent="0.35">
      <c r="A354" t="s">
        <v>345</v>
      </c>
      <c r="B354" s="1">
        <f>_xlfn.QUARTILE.INC(B2:B345,1)</f>
        <v>-8.0472773887923732E-2</v>
      </c>
      <c r="D354" s="1">
        <f>_xlfn.QUARTILE.INC(D2:D345,1)</f>
        <v>0.14012127647998934</v>
      </c>
      <c r="G354" s="1">
        <f>_xlfn.QUARTILE.INC(G2:G345,1)</f>
        <v>0.10232502109727969</v>
      </c>
      <c r="J354" s="1">
        <f>_xlfn.QUARTILE.INC(J2:J345,1)</f>
        <v>0.28385866099084206</v>
      </c>
      <c r="Q354" s="1">
        <f>_xlfn.QUARTILE.INC(Q2:Q345,1)</f>
        <v>-1.213917661076617E-2</v>
      </c>
      <c r="S354" s="1">
        <f>_xlfn.QUARTILE.INC(S2:S345,1)</f>
        <v>5.470947962814895E-3</v>
      </c>
      <c r="U354" s="1">
        <f>_xlfn.QUARTILE.INC(U2:U345,1)</f>
        <v>2.9888176810917596E-2</v>
      </c>
      <c r="Y354" s="1">
        <f>_xlfn.QUARTILE.INC(Y2:Y345,1)</f>
        <v>7.2992596162415498E-3</v>
      </c>
      <c r="AD354" s="1">
        <f>_xlfn.QUARTILE.INC(AD2:AD345,1)</f>
        <v>0.64801982073298181</v>
      </c>
      <c r="AF354" s="1">
        <f>_xlfn.QUARTILE.INC(AF2:AF345,1)</f>
        <v>-5.8486074870273998E-3</v>
      </c>
      <c r="AH354" s="2">
        <f>_xlfn.QUARTILE.INC(AH2:AH345,1)</f>
        <v>1715.2284372296772</v>
      </c>
      <c r="AN354" s="1">
        <f>_xlfn.QUARTILE.INC(AN2:AN345,1)</f>
        <v>0.21274999999999999</v>
      </c>
      <c r="AQ354" s="4">
        <f>COUNTIF(AQ2:AQ346,"&lt;10")</f>
        <v>326</v>
      </c>
      <c r="AR354" s="4">
        <f t="shared" si="152"/>
        <v>22</v>
      </c>
    </row>
    <row r="355" spans="1:44" x14ac:dyDescent="0.35">
      <c r="A355" t="s">
        <v>346</v>
      </c>
      <c r="B355" s="1">
        <f>_xlfn.QUARTILE.INC(B2:B345,3)</f>
        <v>2.0128308396376456E-3</v>
      </c>
      <c r="D355" s="1">
        <f>_xlfn.QUARTILE.INC(D2:D345,3)</f>
        <v>0.51537065330064269</v>
      </c>
      <c r="G355" s="1">
        <f>_xlfn.QUARTILE.INC(G2:G345,3)</f>
        <v>0.47652876575464381</v>
      </c>
      <c r="J355" s="1">
        <f>_xlfn.QUARTILE.INC(J2:J345,3)</f>
        <v>0.49357330967806801</v>
      </c>
      <c r="Q355" s="1">
        <f>_xlfn.QUARTILE.INC(Q2:Q345,3)</f>
        <v>4.4431584914437737E-2</v>
      </c>
      <c r="S355" s="1">
        <f>_xlfn.QUARTILE.INC(S2:S345,3)</f>
        <v>5.183731894730767E-2</v>
      </c>
      <c r="U355" s="1">
        <f>_xlfn.QUARTILE.INC(U2:U345,3)</f>
        <v>8.2949900149715275E-2</v>
      </c>
      <c r="Y355" s="1">
        <f>_xlfn.QUARTILE.INC(Y2:Y345,3)</f>
        <v>4.4758557667194374E-2</v>
      </c>
      <c r="AD355" s="1">
        <f>_xlfn.QUARTILE.INC(AD2:AD345,3)</f>
        <v>0.72903436664411503</v>
      </c>
      <c r="AF355" s="1">
        <f>_xlfn.QUARTILE.INC(AF2:AF345,3)</f>
        <v>1.9999564485747294E-2</v>
      </c>
      <c r="AH355" s="2">
        <f>_xlfn.QUARTILE.INC(AH2:AH345,3)</f>
        <v>2175.6184266790515</v>
      </c>
      <c r="AN355" s="1">
        <f>_xlfn.QUARTILE.INC(AN2:AN345,3)</f>
        <v>0.29512499999999997</v>
      </c>
      <c r="AQ355" s="4">
        <f>COUNTIF(AQ2:AQ346,"&lt;9,5")</f>
        <v>304</v>
      </c>
      <c r="AR355" s="4">
        <f t="shared" si="152"/>
        <v>60</v>
      </c>
    </row>
    <row r="356" spans="1:44" x14ac:dyDescent="0.35">
      <c r="A356" t="s">
        <v>347</v>
      </c>
      <c r="B356" s="1">
        <f>_xlfn.STDEV.P(B2:B345)</f>
        <v>0.12155921374743575</v>
      </c>
      <c r="D356" s="1">
        <f>_xlfn.STDEV.P(D2:D345)</f>
        <v>0.35111141837414855</v>
      </c>
      <c r="G356" s="1">
        <f>_xlfn.STDEV.P(G2:G345)</f>
        <v>0.34309998951886472</v>
      </c>
      <c r="J356" s="1">
        <f>_xlfn.STDEV.P(J2:J345)</f>
        <v>0.15202602914935279</v>
      </c>
      <c r="Q356" s="1">
        <f>_xlfn.STDEV.P(Q2:Q345)</f>
        <v>8.4478095131399408E-2</v>
      </c>
      <c r="S356" s="1">
        <f>_xlfn.STDEV.P(S2:S345)</f>
        <v>3.8883369000970287E-2</v>
      </c>
      <c r="U356" s="1">
        <f>_xlfn.STDEV.P(U2:U345)</f>
        <v>4.932100925894662E-2</v>
      </c>
      <c r="Y356" s="1">
        <f>_xlfn.STDEV.P(Y2:Y345)</f>
        <v>4.4918437913295792E-2</v>
      </c>
      <c r="AD356" s="1">
        <f>_xlfn.STDEV.P(AD2:AD345)</f>
        <v>6.7555841131995337E-2</v>
      </c>
      <c r="AF356" s="1">
        <f>_xlfn.STDEV.P(AF2:AF345)</f>
        <v>2.1466947767872231E-2</v>
      </c>
      <c r="AH356" s="2">
        <f>_xlfn.STDEV.P(AH2:AH345)</f>
        <v>450.14605433418899</v>
      </c>
      <c r="AN356" s="1">
        <f>_xlfn.STDEV.P(AN2:AN345)</f>
        <v>7.1095107728226095E-2</v>
      </c>
      <c r="AQ356" s="4">
        <f>COUNTIF(AQ2:AQ346,"&lt;9,0")</f>
        <v>244</v>
      </c>
      <c r="AR356" s="4">
        <f t="shared" si="152"/>
        <v>72</v>
      </c>
    </row>
    <row r="357" spans="1:44" x14ac:dyDescent="0.35">
      <c r="AQ357" s="4">
        <f>COUNTIF(AQ2:AQ346,"&lt;8,5")</f>
        <v>172</v>
      </c>
      <c r="AR357" s="4">
        <f t="shared" ref="AR357:AR368" si="153">SUM(AQ357,-AQ358)</f>
        <v>69</v>
      </c>
    </row>
    <row r="358" spans="1:44" x14ac:dyDescent="0.35">
      <c r="AQ358" s="4">
        <f>COUNTIF(AQ2:AQ346,"&lt;8,0")</f>
        <v>103</v>
      </c>
      <c r="AR358" s="4">
        <f t="shared" si="153"/>
        <v>36</v>
      </c>
    </row>
    <row r="359" spans="1:44" x14ac:dyDescent="0.35">
      <c r="AQ359" s="4">
        <f>COUNTIF(AQ2:AQ346,"&lt;7,5")</f>
        <v>67</v>
      </c>
      <c r="AR359" s="4">
        <f t="shared" si="153"/>
        <v>26</v>
      </c>
    </row>
    <row r="360" spans="1:44" x14ac:dyDescent="0.35">
      <c r="X360" s="8"/>
      <c r="AQ360" s="4">
        <f>COUNTIF(AQ2:AQ346,"&lt;7,0")</f>
        <v>41</v>
      </c>
      <c r="AR360" s="4">
        <f t="shared" si="153"/>
        <v>21</v>
      </c>
    </row>
    <row r="361" spans="1:44" x14ac:dyDescent="0.35">
      <c r="X361" s="8"/>
      <c r="AQ361" s="4">
        <f>COUNTIF(AQ2:AQ346,"&lt;6,5")</f>
        <v>20</v>
      </c>
      <c r="AR361" s="4">
        <f t="shared" si="153"/>
        <v>9</v>
      </c>
    </row>
    <row r="362" spans="1:44" x14ac:dyDescent="0.35">
      <c r="X362" s="8"/>
      <c r="AQ362" s="4">
        <f>COUNTIF(AQ2:AQ346,"&lt;6")</f>
        <v>11</v>
      </c>
      <c r="AR362" s="4">
        <f t="shared" si="153"/>
        <v>7</v>
      </c>
    </row>
    <row r="363" spans="1:44" x14ac:dyDescent="0.35">
      <c r="X363" s="8"/>
      <c r="AQ363" s="4">
        <f>COUNTIF(AQ2:AQ346,"&lt;5,5")</f>
        <v>4</v>
      </c>
      <c r="AR363" s="4">
        <f t="shared" si="153"/>
        <v>1</v>
      </c>
    </row>
    <row r="364" spans="1:44" x14ac:dyDescent="0.35">
      <c r="AQ364" s="4">
        <f>COUNTIF(AQ2:AQ346,"&lt;5")</f>
        <v>3</v>
      </c>
      <c r="AR364" s="4">
        <f t="shared" si="153"/>
        <v>2</v>
      </c>
    </row>
    <row r="365" spans="1:44" x14ac:dyDescent="0.35">
      <c r="AQ365" s="4">
        <f>COUNTIF(AQ2:AQ346,"&lt;4,5")</f>
        <v>1</v>
      </c>
      <c r="AR365" s="4">
        <f t="shared" si="153"/>
        <v>0</v>
      </c>
    </row>
    <row r="366" spans="1:44" x14ac:dyDescent="0.35">
      <c r="AQ366" s="4">
        <f>COUNTIF(AQ2:AQ346,"&lt;4,0")</f>
        <v>1</v>
      </c>
      <c r="AR366" s="4">
        <f t="shared" si="153"/>
        <v>0</v>
      </c>
    </row>
    <row r="367" spans="1:44" x14ac:dyDescent="0.35">
      <c r="AQ367" s="4">
        <f>COUNTIF(AQ2:AQ346,"&lt;3,5")</f>
        <v>1</v>
      </c>
      <c r="AR367" s="4">
        <f t="shared" si="153"/>
        <v>0</v>
      </c>
    </row>
    <row r="368" spans="1:44" x14ac:dyDescent="0.35">
      <c r="AQ368" s="4">
        <f>COUNTIF(AQ2:AQ346,"&lt;3,0")</f>
        <v>1</v>
      </c>
      <c r="AR368" s="4">
        <f t="shared" si="153"/>
        <v>1</v>
      </c>
    </row>
    <row r="369" spans="43:44" x14ac:dyDescent="0.35">
      <c r="AQ369" s="4">
        <f>COUNTIF(AQ2:AQ346,"&lt;2,5")</f>
        <v>0</v>
      </c>
    </row>
    <row r="370" spans="43:44" x14ac:dyDescent="0.35">
      <c r="AR370" s="2"/>
    </row>
  </sheetData>
  <sheetProtection algorithmName="SHA-512" hashValue="og6WPvsgMF0I1gGmp7zhglexkEBKVIQOAOueNP+23HoHB67AGylozWaf4h5HK/zkC5ZNmdstkjf8c7FJa+BODw==" saltValue="oMEyePlC1Vh1dTno95g+NQ==" spinCount="100000" sheet="1" objects="1" scenarios="1"/>
  <sortState xmlns:xlrd2="http://schemas.microsoft.com/office/spreadsheetml/2017/richdata2" ref="A2:AQ346">
    <sortCondition ref="A2:A346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2 Y / U L 4 c D M i o A A A A + A A A A B I A H A B D b 2 5 m a W c v U G F j a 2 F n Z S 5 4 b W w g o h g A K K A U A A A A A A A A A A A A A A A A A A A A A A A A A A A A h Y 9 N D o I w G E S v Q r q n L R h + Q j 7 K w i 0 Y E x P j t q k V G q E Y W i x 3 c + G R v I I k i r p z O Z M 3 y Z v H 7 Q 7 F 1 L X e V Q 5 G 9 T p H A a b I k 1 r 0 R 6 X r H I 3 2 5 K e o Y L D l 4 s x r 6 c 2 w N t l k V I 4 a a y 8 Z I c 4 5 7 F a 4 H 2 o S U h q Q Q 1 X u R C M 7 7 i t t L N d C o s / q + H + F G O x f M i z E S Y y j O E l x l A Z A l h o q p b 9 I O B t j C u S n h P X Y 2 n G Q T L f + p g S y R C D v F + w J U E s D B B Q A A g A I A C d m P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Z j 9 Q K I p H u A 4 A A A A R A A A A E w A c A E Z v c m 1 1 b G F z L 1 N l Y 3 R p b 2 4 x L m 0 g o h g A K K A U A A A A A A A A A A A A A A A A A A A A A A A A A A A A K 0 5 N L s n M z 1 M I h t C G 1 g B Q S w E C L Q A U A A I A C A A n Z j 9 Q v h w M y K g A A A D 4 A A A A E g A A A A A A A A A A A A A A A A A A A A A A Q 2 9 u Z m l n L 1 B h Y 2 t h Z 2 U u e G 1 s U E s B A i 0 A F A A C A A g A J 2 Y / U A / K 6 a u k A A A A 6 Q A A A B M A A A A A A A A A A A A A A A A A 9 A A A A F t D b 2 5 0 Z W 5 0 X 1 R 5 c G V z X S 5 4 b W x Q S w E C L Q A U A A I A C A A n Z j 9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L p U U K y p T E y F W 9 f u F H q S G w A A A A A C A A A A A A A Q Z g A A A A E A A C A A A A A Z s d C o 6 d W D L k i z a M x z U E x 3 n y 6 L 0 Z k d 1 o n H 6 Y x g V 3 H A 8 w A A A A A O g A A A A A I A A C A A A A C F 9 S u p 7 T V V + a 9 Z 5 C x 4 l s 5 J v f 3 y Z O d x H Q x J h K c y J H p k Q 1 A A A A B P P L b j t Y 2 f E x Q A h E U m F b 8 v n 4 A K r x W y J N 2 P T M N x Q p T j q P 8 q C i T s v N b F Y x 8 0 z j a y e J Y B 4 Z g i Q b z X W Z y i k K q 0 o + x w C I P 5 f I E I 9 I M J 3 y Q Y k U 2 j y U A A A A C C y T + N C I 3 D 3 h O v v V P F m 2 t e W d Z 5 u J I P 0 A 5 D J + C I q 6 S O l e j E c W I 3 f Y U / S y h K r Z I K i z 7 l c t H W L H + b M K C k 7 I C t 6 O j 6 < / D a t a M a s h u p > 
</file>

<file path=customXml/itemProps1.xml><?xml version="1.0" encoding="utf-8"?>
<ds:datastoreItem xmlns:ds="http://schemas.openxmlformats.org/officeDocument/2006/customXml" ds:itemID="{585D02CA-340D-4DEE-B43C-0665A5EFE1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Monitor</vt:lpstr>
      <vt:lpstr>Signaalwaarden</vt:lpstr>
      <vt:lpstr>Definities</vt:lpstr>
      <vt:lpstr>Kengetallen FCI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Lei</dc:creator>
  <cp:lastModifiedBy>Marlies van Randwijk</cp:lastModifiedBy>
  <dcterms:created xsi:type="dcterms:W3CDTF">2020-01-31T07:13:04Z</dcterms:created>
  <dcterms:modified xsi:type="dcterms:W3CDTF">2024-01-16T13:30:21Z</dcterms:modified>
</cp:coreProperties>
</file>