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1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ml.chartshap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i_j\Documents\FCI 2021\"/>
    </mc:Choice>
  </mc:AlternateContent>
  <xr:revisionPtr revIDLastSave="0" documentId="13_ncr:1_{82D90ADA-4FBE-42DB-B79F-30C68489C907}" xr6:coauthVersionLast="47" xr6:coauthVersionMax="47" xr10:uidLastSave="{00000000-0000-0000-0000-000000000000}"/>
  <workbookProtection workbookAlgorithmName="SHA-512" workbookHashValue="22Z6OAYUAJRa94iq3q53XC/X0dI4Aj5fuQAaOfV/jxSlci4xvrJ1Lz33DzYJzmKDp+0M2O/Di6Le6PF5rXnO5Q==" workbookSaltValue="ZiBQksg2TMQ3Qi5tl+c9XQ==" workbookSpinCount="100000" lockStructure="1"/>
  <bookViews>
    <workbookView xWindow="-110" yWindow="-110" windowWidth="19420" windowHeight="10420" xr2:uid="{BBB1A5A6-539C-4E87-8C43-C4F4D8D66AEA}"/>
  </bookViews>
  <sheets>
    <sheet name="Monitor" sheetId="2" r:id="rId1"/>
    <sheet name="Signaalwaarden" sheetId="3" r:id="rId2"/>
    <sheet name="Definities" sheetId="4" r:id="rId3"/>
    <sheet name="Kengetallen FCI" sheetId="1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2" l="1"/>
  <c r="E10" i="2"/>
  <c r="F18" i="2"/>
  <c r="C7" i="2"/>
  <c r="AN363" i="1"/>
  <c r="Z360" i="1"/>
  <c r="F13" i="2"/>
  <c r="F15" i="2"/>
  <c r="F16" i="2"/>
  <c r="F19" i="2"/>
  <c r="AN364" i="1"/>
  <c r="AN360" i="1"/>
  <c r="E18" i="2" s="1"/>
  <c r="AH364" i="1"/>
  <c r="AH363" i="1"/>
  <c r="AH362" i="1"/>
  <c r="AH361" i="1"/>
  <c r="AH360" i="1"/>
  <c r="AF364" i="1"/>
  <c r="AF363" i="1"/>
  <c r="AF362" i="1"/>
  <c r="AF361" i="1"/>
  <c r="AF360" i="1"/>
  <c r="Y364" i="1"/>
  <c r="Y363" i="1"/>
  <c r="Y362" i="1"/>
  <c r="Y361" i="1"/>
  <c r="Y360" i="1"/>
  <c r="U364" i="1"/>
  <c r="U363" i="1"/>
  <c r="U362" i="1"/>
  <c r="U361" i="1"/>
  <c r="U360" i="1"/>
  <c r="S364" i="1"/>
  <c r="S363" i="1"/>
  <c r="S362" i="1"/>
  <c r="S361" i="1"/>
  <c r="S360" i="1"/>
  <c r="Q364" i="1"/>
  <c r="Q363" i="1"/>
  <c r="Q362" i="1"/>
  <c r="Q361" i="1"/>
  <c r="Q360" i="1"/>
  <c r="G364" i="1"/>
  <c r="G363" i="1"/>
  <c r="G362" i="1"/>
  <c r="G361" i="1"/>
  <c r="G360" i="1"/>
  <c r="D364" i="1"/>
  <c r="D363" i="1"/>
  <c r="D362" i="1"/>
  <c r="D361" i="1"/>
  <c r="D360" i="1"/>
  <c r="B364" i="1"/>
  <c r="B363" i="1"/>
  <c r="B362" i="1"/>
  <c r="B361" i="1"/>
  <c r="B360" i="1"/>
  <c r="F12" i="2"/>
  <c r="F10" i="2"/>
  <c r="F8" i="2"/>
  <c r="F7" i="2"/>
  <c r="F6" i="2"/>
  <c r="C15" i="2"/>
  <c r="C16" i="2"/>
  <c r="C18" i="2"/>
  <c r="C13" i="2"/>
  <c r="C12" i="2"/>
  <c r="D11" i="2"/>
  <c r="C10" i="2"/>
  <c r="K4" i="2"/>
  <c r="C8" i="2"/>
  <c r="C6" i="2"/>
  <c r="AN361" i="1" l="1"/>
  <c r="AN362" i="1"/>
  <c r="AN359" i="1"/>
  <c r="AL359" i="1"/>
  <c r="AK359" i="1"/>
  <c r="AJ359" i="1"/>
  <c r="AI359" i="1"/>
  <c r="AF359" i="1"/>
  <c r="H12" i="2" s="1"/>
  <c r="AD364" i="1"/>
  <c r="AD363" i="1"/>
  <c r="AD362" i="1"/>
  <c r="AD361" i="1"/>
  <c r="AD360" i="1"/>
  <c r="AD359" i="1"/>
  <c r="U359" i="1"/>
  <c r="H10" i="2" s="1"/>
  <c r="S359" i="1"/>
  <c r="Q359" i="1"/>
  <c r="J359" i="1"/>
  <c r="D359" i="1"/>
  <c r="B359" i="1"/>
  <c r="J364" i="1"/>
  <c r="J363" i="1"/>
  <c r="J362" i="1"/>
  <c r="J361" i="1"/>
  <c r="J360" i="1"/>
  <c r="AP354" i="1"/>
  <c r="AP353" i="1"/>
  <c r="AP352" i="1"/>
  <c r="AP351" i="1"/>
  <c r="AP350" i="1"/>
  <c r="AP349" i="1"/>
  <c r="AP348" i="1"/>
  <c r="AP347" i="1"/>
  <c r="AP346" i="1"/>
  <c r="AP345" i="1"/>
  <c r="AP344" i="1"/>
  <c r="AP343" i="1"/>
  <c r="AP342" i="1"/>
  <c r="AP341" i="1"/>
  <c r="AP340" i="1"/>
  <c r="AP339" i="1"/>
  <c r="AP338" i="1"/>
  <c r="AP337" i="1"/>
  <c r="AP336" i="1"/>
  <c r="AP335" i="1"/>
  <c r="AP334" i="1"/>
  <c r="AP333" i="1"/>
  <c r="AP332" i="1"/>
  <c r="AP331" i="1"/>
  <c r="AP330" i="1"/>
  <c r="AP329" i="1"/>
  <c r="AP328" i="1"/>
  <c r="AP327" i="1"/>
  <c r="AP326" i="1"/>
  <c r="AP325" i="1"/>
  <c r="AP324" i="1"/>
  <c r="AP322" i="1"/>
  <c r="AP323" i="1"/>
  <c r="AP321" i="1"/>
  <c r="AP320" i="1"/>
  <c r="AP319" i="1"/>
  <c r="AP318" i="1"/>
  <c r="AP317" i="1"/>
  <c r="AP316" i="1"/>
  <c r="AP315" i="1"/>
  <c r="AP314" i="1"/>
  <c r="AP313" i="1"/>
  <c r="AP312" i="1"/>
  <c r="AP311" i="1"/>
  <c r="AP310" i="1"/>
  <c r="AP309" i="1"/>
  <c r="AP308" i="1"/>
  <c r="AP307" i="1"/>
  <c r="AP306" i="1"/>
  <c r="AP305" i="1"/>
  <c r="AP304" i="1"/>
  <c r="AP303" i="1"/>
  <c r="AP302" i="1"/>
  <c r="AP301" i="1"/>
  <c r="AP300" i="1"/>
  <c r="AP299" i="1"/>
  <c r="AP298" i="1"/>
  <c r="AP297" i="1"/>
  <c r="AP296" i="1"/>
  <c r="AP295" i="1"/>
  <c r="AP294" i="1"/>
  <c r="AP293" i="1"/>
  <c r="AP292" i="1"/>
  <c r="AP291" i="1"/>
  <c r="AP290" i="1"/>
  <c r="AP289" i="1"/>
  <c r="AP288" i="1"/>
  <c r="AP287" i="1"/>
  <c r="AP286" i="1"/>
  <c r="AP285" i="1"/>
  <c r="AP284" i="1"/>
  <c r="AP283" i="1"/>
  <c r="AP282" i="1"/>
  <c r="AP281" i="1"/>
  <c r="AP280" i="1"/>
  <c r="AP279" i="1"/>
  <c r="AP278" i="1"/>
  <c r="AP277" i="1"/>
  <c r="AP276" i="1"/>
  <c r="AP275" i="1"/>
  <c r="AP274" i="1"/>
  <c r="AP273" i="1"/>
  <c r="AP272" i="1"/>
  <c r="AP271" i="1"/>
  <c r="AP270" i="1"/>
  <c r="AP269" i="1"/>
  <c r="AP268" i="1"/>
  <c r="AP267" i="1"/>
  <c r="AP266" i="1"/>
  <c r="AP265" i="1"/>
  <c r="AP264" i="1"/>
  <c r="AP263" i="1"/>
  <c r="AP262" i="1"/>
  <c r="AP261" i="1"/>
  <c r="AP260" i="1"/>
  <c r="AP259" i="1"/>
  <c r="AP258" i="1"/>
  <c r="AP257" i="1"/>
  <c r="AP256" i="1"/>
  <c r="AP255" i="1"/>
  <c r="AP254" i="1"/>
  <c r="AP253" i="1"/>
  <c r="AP252" i="1"/>
  <c r="AP251" i="1"/>
  <c r="AP250" i="1"/>
  <c r="AP249" i="1"/>
  <c r="AP248" i="1"/>
  <c r="AP247" i="1"/>
  <c r="AP246" i="1"/>
  <c r="AP245" i="1"/>
  <c r="AP244" i="1"/>
  <c r="AP243" i="1"/>
  <c r="AP242" i="1"/>
  <c r="AP241" i="1"/>
  <c r="AP240" i="1"/>
  <c r="AP239" i="1"/>
  <c r="AP238" i="1"/>
  <c r="AP237" i="1"/>
  <c r="AP236" i="1"/>
  <c r="AP235" i="1"/>
  <c r="AP234" i="1"/>
  <c r="AP233" i="1"/>
  <c r="AP232" i="1"/>
  <c r="AP231" i="1"/>
  <c r="AP230" i="1"/>
  <c r="AP229" i="1"/>
  <c r="AP228" i="1"/>
  <c r="AP227" i="1"/>
  <c r="AP226" i="1"/>
  <c r="AP225" i="1"/>
  <c r="AP224" i="1"/>
  <c r="AP223" i="1"/>
  <c r="AP222" i="1"/>
  <c r="AP221" i="1"/>
  <c r="AP220" i="1"/>
  <c r="AP219" i="1"/>
  <c r="AP218" i="1"/>
  <c r="AP217" i="1"/>
  <c r="AP216" i="1"/>
  <c r="AP215" i="1"/>
  <c r="AP214" i="1"/>
  <c r="AP213" i="1"/>
  <c r="AP212" i="1"/>
  <c r="AP211" i="1"/>
  <c r="AP210" i="1"/>
  <c r="AP209" i="1"/>
  <c r="AP208" i="1"/>
  <c r="AP207" i="1"/>
  <c r="AP206" i="1"/>
  <c r="AP205" i="1"/>
  <c r="AP204" i="1"/>
  <c r="AP203" i="1"/>
  <c r="AP202" i="1"/>
  <c r="AP201" i="1"/>
  <c r="AP200" i="1"/>
  <c r="AP199" i="1"/>
  <c r="AP198" i="1"/>
  <c r="AP197" i="1"/>
  <c r="AP196" i="1"/>
  <c r="AP195" i="1"/>
  <c r="AP194" i="1"/>
  <c r="AP193" i="1"/>
  <c r="AP192" i="1"/>
  <c r="AP191" i="1"/>
  <c r="AP190" i="1"/>
  <c r="AP189" i="1"/>
  <c r="AP188" i="1"/>
  <c r="AP187" i="1"/>
  <c r="AP186" i="1"/>
  <c r="AP185" i="1"/>
  <c r="AP184" i="1"/>
  <c r="AP183" i="1"/>
  <c r="AP182" i="1"/>
  <c r="AP181" i="1"/>
  <c r="AP180" i="1"/>
  <c r="AP179" i="1"/>
  <c r="AP178" i="1"/>
  <c r="AP177" i="1"/>
  <c r="AP176" i="1"/>
  <c r="AP175" i="1"/>
  <c r="AP174" i="1"/>
  <c r="AP173" i="1"/>
  <c r="AP172" i="1"/>
  <c r="AP171" i="1"/>
  <c r="AP170" i="1"/>
  <c r="AP169" i="1"/>
  <c r="AP168" i="1"/>
  <c r="AP167" i="1"/>
  <c r="AP166" i="1"/>
  <c r="AP165" i="1"/>
  <c r="AP164" i="1"/>
  <c r="AP163" i="1"/>
  <c r="AP162" i="1"/>
  <c r="AP161" i="1"/>
  <c r="AP160" i="1"/>
  <c r="AP159" i="1"/>
  <c r="AP158" i="1"/>
  <c r="AP157" i="1"/>
  <c r="AP156" i="1"/>
  <c r="AP155" i="1"/>
  <c r="AP154" i="1"/>
  <c r="AP153" i="1"/>
  <c r="AP152" i="1"/>
  <c r="AP151" i="1"/>
  <c r="AP150" i="1"/>
  <c r="AP149" i="1"/>
  <c r="AP148" i="1"/>
  <c r="AP147" i="1"/>
  <c r="AP146" i="1"/>
  <c r="AP145" i="1"/>
  <c r="AP144" i="1"/>
  <c r="AP143" i="1"/>
  <c r="AP142" i="1"/>
  <c r="AP141" i="1"/>
  <c r="AP140" i="1"/>
  <c r="AP139" i="1"/>
  <c r="AP138" i="1"/>
  <c r="AP137" i="1"/>
  <c r="AP136" i="1"/>
  <c r="AP135" i="1"/>
  <c r="AP134" i="1"/>
  <c r="AP133" i="1"/>
  <c r="AP132" i="1"/>
  <c r="AP131" i="1"/>
  <c r="AP130" i="1"/>
  <c r="AP129" i="1"/>
  <c r="AP128" i="1"/>
  <c r="AP127" i="1"/>
  <c r="AP126" i="1"/>
  <c r="AP125" i="1"/>
  <c r="AP124" i="1"/>
  <c r="AP123" i="1"/>
  <c r="AP122" i="1"/>
  <c r="AP121" i="1"/>
  <c r="AP120" i="1"/>
  <c r="AP119" i="1"/>
  <c r="AP118" i="1"/>
  <c r="AP117" i="1"/>
  <c r="AP116" i="1"/>
  <c r="AP115" i="1"/>
  <c r="AP114" i="1"/>
  <c r="AP113" i="1"/>
  <c r="AP112" i="1"/>
  <c r="AP111" i="1"/>
  <c r="AP110" i="1"/>
  <c r="AP109" i="1"/>
  <c r="AP108" i="1"/>
  <c r="AP107" i="1"/>
  <c r="AP106" i="1"/>
  <c r="AP105" i="1"/>
  <c r="AP104" i="1"/>
  <c r="AP103" i="1"/>
  <c r="AP102" i="1"/>
  <c r="AP101" i="1"/>
  <c r="AP100" i="1"/>
  <c r="AP99" i="1"/>
  <c r="AP98" i="1"/>
  <c r="AP97" i="1"/>
  <c r="AP96" i="1"/>
  <c r="AP95" i="1"/>
  <c r="AP94" i="1"/>
  <c r="AP93" i="1"/>
  <c r="AP92" i="1"/>
  <c r="AP91" i="1"/>
  <c r="AP90" i="1"/>
  <c r="AP89" i="1"/>
  <c r="AP88" i="1"/>
  <c r="AP87" i="1"/>
  <c r="AP86" i="1"/>
  <c r="AP85" i="1"/>
  <c r="AP84" i="1"/>
  <c r="AP83" i="1"/>
  <c r="AP82" i="1"/>
  <c r="AP81" i="1"/>
  <c r="AP80" i="1"/>
  <c r="AP79" i="1"/>
  <c r="AP78" i="1"/>
  <c r="AP77" i="1"/>
  <c r="AP76" i="1"/>
  <c r="AP75" i="1"/>
  <c r="AP74" i="1"/>
  <c r="AP73" i="1"/>
  <c r="AP72" i="1"/>
  <c r="AP71" i="1"/>
  <c r="AP70" i="1"/>
  <c r="AP69" i="1"/>
  <c r="AP68" i="1"/>
  <c r="AP67" i="1"/>
  <c r="AP66" i="1"/>
  <c r="AP65" i="1"/>
  <c r="AP64" i="1"/>
  <c r="AP63" i="1"/>
  <c r="AP62" i="1"/>
  <c r="AP61" i="1"/>
  <c r="AP60" i="1"/>
  <c r="AP59" i="1"/>
  <c r="AP58" i="1"/>
  <c r="AP57" i="1"/>
  <c r="AP56" i="1"/>
  <c r="AP55" i="1"/>
  <c r="AP54" i="1"/>
  <c r="AP53" i="1"/>
  <c r="AP52" i="1"/>
  <c r="AP51" i="1"/>
  <c r="AP50" i="1"/>
  <c r="AP49" i="1"/>
  <c r="AP48" i="1"/>
  <c r="AP47" i="1"/>
  <c r="AP46" i="1"/>
  <c r="AP45" i="1"/>
  <c r="AP44" i="1"/>
  <c r="AP43" i="1"/>
  <c r="AP42" i="1"/>
  <c r="AP41" i="1"/>
  <c r="AP40" i="1"/>
  <c r="AP39" i="1"/>
  <c r="AP38" i="1"/>
  <c r="AP37" i="1"/>
  <c r="AP36" i="1"/>
  <c r="AP35" i="1"/>
  <c r="AP34" i="1"/>
  <c r="AP33" i="1"/>
  <c r="AP32" i="1"/>
  <c r="AP31" i="1"/>
  <c r="AP30" i="1"/>
  <c r="AP29" i="1"/>
  <c r="AP28" i="1"/>
  <c r="AP27" i="1"/>
  <c r="AP26" i="1"/>
  <c r="AP25" i="1"/>
  <c r="AP24" i="1"/>
  <c r="AP23" i="1"/>
  <c r="AP22" i="1"/>
  <c r="AP21" i="1"/>
  <c r="AP20" i="1"/>
  <c r="AP19" i="1"/>
  <c r="AP18" i="1"/>
  <c r="AP17" i="1"/>
  <c r="AP16" i="1"/>
  <c r="AP15" i="1"/>
  <c r="AP14" i="1"/>
  <c r="AP13" i="1"/>
  <c r="AP12" i="1"/>
  <c r="AP11" i="1"/>
  <c r="AP10" i="1"/>
  <c r="AP9" i="1"/>
  <c r="AP8" i="1"/>
  <c r="AP7" i="1"/>
  <c r="AP6" i="1"/>
  <c r="AP5" i="1"/>
  <c r="AP4" i="1"/>
  <c r="AP3" i="1"/>
  <c r="AO354" i="1"/>
  <c r="AO353" i="1"/>
  <c r="AO352" i="1"/>
  <c r="AO351" i="1"/>
  <c r="AO350" i="1"/>
  <c r="AO349" i="1"/>
  <c r="AO348" i="1"/>
  <c r="AO347" i="1"/>
  <c r="AO346" i="1"/>
  <c r="AO345" i="1"/>
  <c r="AO344" i="1"/>
  <c r="AO343" i="1"/>
  <c r="AO342" i="1"/>
  <c r="AO341" i="1"/>
  <c r="AO340" i="1"/>
  <c r="AO339" i="1"/>
  <c r="AO338" i="1"/>
  <c r="AO337" i="1"/>
  <c r="AO336" i="1"/>
  <c r="AO335" i="1"/>
  <c r="AO334" i="1"/>
  <c r="AO333" i="1"/>
  <c r="AO332" i="1"/>
  <c r="AO331" i="1"/>
  <c r="AO330" i="1"/>
  <c r="AO329" i="1"/>
  <c r="AO328" i="1"/>
  <c r="AO327" i="1"/>
  <c r="AO326" i="1"/>
  <c r="AO325" i="1"/>
  <c r="AO324" i="1"/>
  <c r="AO322" i="1"/>
  <c r="AO323" i="1"/>
  <c r="AO321" i="1"/>
  <c r="AO320" i="1"/>
  <c r="AO319" i="1"/>
  <c r="AO318" i="1"/>
  <c r="AO317" i="1"/>
  <c r="AO316" i="1"/>
  <c r="AO315" i="1"/>
  <c r="AO314" i="1"/>
  <c r="AO313" i="1"/>
  <c r="AO312" i="1"/>
  <c r="AO311" i="1"/>
  <c r="AO310" i="1"/>
  <c r="AO309" i="1"/>
  <c r="AO308" i="1"/>
  <c r="AO307" i="1"/>
  <c r="AO306" i="1"/>
  <c r="AO305" i="1"/>
  <c r="AO304" i="1"/>
  <c r="AO303" i="1"/>
  <c r="AO302" i="1"/>
  <c r="AO301" i="1"/>
  <c r="AO300" i="1"/>
  <c r="AO299" i="1"/>
  <c r="AO298" i="1"/>
  <c r="AO297" i="1"/>
  <c r="AO296" i="1"/>
  <c r="AO295" i="1"/>
  <c r="AO294" i="1"/>
  <c r="AO293" i="1"/>
  <c r="AO292" i="1"/>
  <c r="AO291" i="1"/>
  <c r="AO290" i="1"/>
  <c r="AO289" i="1"/>
  <c r="AO288" i="1"/>
  <c r="AO287" i="1"/>
  <c r="AO286" i="1"/>
  <c r="AO285" i="1"/>
  <c r="AO284" i="1"/>
  <c r="AO283" i="1"/>
  <c r="AO282" i="1"/>
  <c r="AO281" i="1"/>
  <c r="AO280" i="1"/>
  <c r="AO279" i="1"/>
  <c r="AO278" i="1"/>
  <c r="AO277" i="1"/>
  <c r="AO276" i="1"/>
  <c r="AO275" i="1"/>
  <c r="AO274" i="1"/>
  <c r="AO273" i="1"/>
  <c r="AO272" i="1"/>
  <c r="AO271" i="1"/>
  <c r="AO270" i="1"/>
  <c r="AO269" i="1"/>
  <c r="AO268" i="1"/>
  <c r="AO267" i="1"/>
  <c r="AO266" i="1"/>
  <c r="AO265" i="1"/>
  <c r="AO264" i="1"/>
  <c r="AO263" i="1"/>
  <c r="AO262" i="1"/>
  <c r="AO261" i="1"/>
  <c r="AO260" i="1"/>
  <c r="AO259" i="1"/>
  <c r="AO258" i="1"/>
  <c r="AO257" i="1"/>
  <c r="AO256" i="1"/>
  <c r="AO255" i="1"/>
  <c r="AO254" i="1"/>
  <c r="AO253" i="1"/>
  <c r="AO252" i="1"/>
  <c r="AO251" i="1"/>
  <c r="AO250" i="1"/>
  <c r="AO249" i="1"/>
  <c r="AO248" i="1"/>
  <c r="AO247" i="1"/>
  <c r="AO246" i="1"/>
  <c r="AO245" i="1"/>
  <c r="AO244" i="1"/>
  <c r="AO243" i="1"/>
  <c r="AO242" i="1"/>
  <c r="AO241" i="1"/>
  <c r="AO240" i="1"/>
  <c r="AO239" i="1"/>
  <c r="AO238" i="1"/>
  <c r="AO237" i="1"/>
  <c r="AO236" i="1"/>
  <c r="AO235" i="1"/>
  <c r="AO234" i="1"/>
  <c r="AO233" i="1"/>
  <c r="AO232" i="1"/>
  <c r="AO231" i="1"/>
  <c r="AO230" i="1"/>
  <c r="AO229" i="1"/>
  <c r="AO228" i="1"/>
  <c r="AO227" i="1"/>
  <c r="AO226" i="1"/>
  <c r="AO225" i="1"/>
  <c r="AO224" i="1"/>
  <c r="AO223" i="1"/>
  <c r="AO222" i="1"/>
  <c r="AO221" i="1"/>
  <c r="AO220" i="1"/>
  <c r="AO219" i="1"/>
  <c r="AO218" i="1"/>
  <c r="AO217" i="1"/>
  <c r="AO216" i="1"/>
  <c r="AO215" i="1"/>
  <c r="AO214" i="1"/>
  <c r="AO213" i="1"/>
  <c r="AO212" i="1"/>
  <c r="AO211" i="1"/>
  <c r="AO210" i="1"/>
  <c r="AO209" i="1"/>
  <c r="AO208" i="1"/>
  <c r="AO207" i="1"/>
  <c r="AO206" i="1"/>
  <c r="AO205" i="1"/>
  <c r="AO204" i="1"/>
  <c r="AO203" i="1"/>
  <c r="AO202" i="1"/>
  <c r="AO201" i="1"/>
  <c r="AO200" i="1"/>
  <c r="AO199" i="1"/>
  <c r="AO198" i="1"/>
  <c r="AO197" i="1"/>
  <c r="AO196" i="1"/>
  <c r="AO195" i="1"/>
  <c r="AO194" i="1"/>
  <c r="AO193" i="1"/>
  <c r="AO192" i="1"/>
  <c r="AO191" i="1"/>
  <c r="AO190" i="1"/>
  <c r="AO189" i="1"/>
  <c r="AO188" i="1"/>
  <c r="AO187" i="1"/>
  <c r="AO186" i="1"/>
  <c r="AO185" i="1"/>
  <c r="AO184" i="1"/>
  <c r="AO183" i="1"/>
  <c r="AO182" i="1"/>
  <c r="AO181" i="1"/>
  <c r="AO180" i="1"/>
  <c r="AO179" i="1"/>
  <c r="AO178" i="1"/>
  <c r="AO177" i="1"/>
  <c r="AO176" i="1"/>
  <c r="AO175" i="1"/>
  <c r="AO174" i="1"/>
  <c r="AO173" i="1"/>
  <c r="AO172" i="1"/>
  <c r="AO171" i="1"/>
  <c r="AO170" i="1"/>
  <c r="AO169" i="1"/>
  <c r="AO168" i="1"/>
  <c r="AO167" i="1"/>
  <c r="AO166" i="1"/>
  <c r="AO165" i="1"/>
  <c r="AO164" i="1"/>
  <c r="AO163" i="1"/>
  <c r="AO162" i="1"/>
  <c r="AO161" i="1"/>
  <c r="AO160" i="1"/>
  <c r="AO159" i="1"/>
  <c r="AO158" i="1"/>
  <c r="AO157" i="1"/>
  <c r="AO156" i="1"/>
  <c r="AO155" i="1"/>
  <c r="AO154" i="1"/>
  <c r="AO153" i="1"/>
  <c r="AO152" i="1"/>
  <c r="AO151" i="1"/>
  <c r="AO150" i="1"/>
  <c r="AO149" i="1"/>
  <c r="AO148" i="1"/>
  <c r="AO147" i="1"/>
  <c r="AO146" i="1"/>
  <c r="AO145" i="1"/>
  <c r="AO144" i="1"/>
  <c r="AO143" i="1"/>
  <c r="AO142" i="1"/>
  <c r="AO141" i="1"/>
  <c r="AO140" i="1"/>
  <c r="AO139" i="1"/>
  <c r="AO138" i="1"/>
  <c r="AO137" i="1"/>
  <c r="AO136" i="1"/>
  <c r="AO135" i="1"/>
  <c r="AO134" i="1"/>
  <c r="AO133" i="1"/>
  <c r="AO132" i="1"/>
  <c r="AO131" i="1"/>
  <c r="AO130" i="1"/>
  <c r="AO129" i="1"/>
  <c r="AO128" i="1"/>
  <c r="AO127" i="1"/>
  <c r="AO126" i="1"/>
  <c r="AO125" i="1"/>
  <c r="AO124" i="1"/>
  <c r="AO123" i="1"/>
  <c r="AO122" i="1"/>
  <c r="AO121" i="1"/>
  <c r="AO120" i="1"/>
  <c r="AO119" i="1"/>
  <c r="AO118" i="1"/>
  <c r="AO117" i="1"/>
  <c r="AO116" i="1"/>
  <c r="AO115" i="1"/>
  <c r="AO114" i="1"/>
  <c r="AO113" i="1"/>
  <c r="AO112" i="1"/>
  <c r="AO111" i="1"/>
  <c r="AO110" i="1"/>
  <c r="AO109" i="1"/>
  <c r="AO108" i="1"/>
  <c r="AO107" i="1"/>
  <c r="AO106" i="1"/>
  <c r="AO105" i="1"/>
  <c r="AO104" i="1"/>
  <c r="AO103" i="1"/>
  <c r="AO102" i="1"/>
  <c r="AO101" i="1"/>
  <c r="AO100" i="1"/>
  <c r="AO99" i="1"/>
  <c r="AO98" i="1"/>
  <c r="AO97" i="1"/>
  <c r="AO96" i="1"/>
  <c r="AO95" i="1"/>
  <c r="AO94" i="1"/>
  <c r="AO93" i="1"/>
  <c r="AO92" i="1"/>
  <c r="AO91" i="1"/>
  <c r="AO90" i="1"/>
  <c r="AO89" i="1"/>
  <c r="AO88" i="1"/>
  <c r="AO87" i="1"/>
  <c r="AO86" i="1"/>
  <c r="AO85" i="1"/>
  <c r="AO84" i="1"/>
  <c r="AO83" i="1"/>
  <c r="AO82" i="1"/>
  <c r="AO81" i="1"/>
  <c r="AO80" i="1"/>
  <c r="AO79" i="1"/>
  <c r="AO78" i="1"/>
  <c r="AO77" i="1"/>
  <c r="AO76" i="1"/>
  <c r="AO75" i="1"/>
  <c r="AO74" i="1"/>
  <c r="AO73" i="1"/>
  <c r="AO72" i="1"/>
  <c r="AO71" i="1"/>
  <c r="AO70" i="1"/>
  <c r="AO69" i="1"/>
  <c r="AO68" i="1"/>
  <c r="AO67" i="1"/>
  <c r="AO66" i="1"/>
  <c r="AO65" i="1"/>
  <c r="AO64" i="1"/>
  <c r="AO63" i="1"/>
  <c r="AO62" i="1"/>
  <c r="AO61" i="1"/>
  <c r="AO60" i="1"/>
  <c r="AO59" i="1"/>
  <c r="AO58" i="1"/>
  <c r="AO57" i="1"/>
  <c r="AO56" i="1"/>
  <c r="AO55" i="1"/>
  <c r="AO54" i="1"/>
  <c r="AO53" i="1"/>
  <c r="AO52" i="1"/>
  <c r="AO51" i="1"/>
  <c r="AO50" i="1"/>
  <c r="AO49" i="1"/>
  <c r="AO48" i="1"/>
  <c r="AO47" i="1"/>
  <c r="AO46" i="1"/>
  <c r="AO45" i="1"/>
  <c r="AO44" i="1"/>
  <c r="AO43" i="1"/>
  <c r="AO42" i="1"/>
  <c r="AO41" i="1"/>
  <c r="AO40" i="1"/>
  <c r="AO39" i="1"/>
  <c r="AO38" i="1"/>
  <c r="AO37" i="1"/>
  <c r="AO36" i="1"/>
  <c r="AO35" i="1"/>
  <c r="AO34" i="1"/>
  <c r="AO33" i="1"/>
  <c r="AO32" i="1"/>
  <c r="AO31" i="1"/>
  <c r="AO30" i="1"/>
  <c r="AO29" i="1"/>
  <c r="AO28" i="1"/>
  <c r="AO27" i="1"/>
  <c r="AO26" i="1"/>
  <c r="AO25" i="1"/>
  <c r="AO24" i="1"/>
  <c r="AO23" i="1"/>
  <c r="AO22" i="1"/>
  <c r="AO21" i="1"/>
  <c r="AO20" i="1"/>
  <c r="AO19" i="1"/>
  <c r="AO18" i="1"/>
  <c r="AO17" i="1"/>
  <c r="AO16" i="1"/>
  <c r="AO15" i="1"/>
  <c r="AO14" i="1"/>
  <c r="AO13" i="1"/>
  <c r="AO12" i="1"/>
  <c r="AO11" i="1"/>
  <c r="AO10" i="1"/>
  <c r="AO9" i="1"/>
  <c r="AO8" i="1"/>
  <c r="AO7" i="1"/>
  <c r="AO6" i="1"/>
  <c r="AO5" i="1"/>
  <c r="AO4" i="1"/>
  <c r="AO3" i="1"/>
  <c r="AP2" i="1"/>
  <c r="AO2" i="1"/>
  <c r="AP359" i="1" l="1"/>
  <c r="AL360" i="1"/>
  <c r="H16" i="2" s="1"/>
  <c r="AO359" i="1" l="1"/>
  <c r="G18" i="2" s="1"/>
  <c r="H18" i="2"/>
  <c r="AE354" i="1"/>
  <c r="AE353" i="1"/>
  <c r="AE352" i="1"/>
  <c r="AE351" i="1"/>
  <c r="AE350" i="1"/>
  <c r="AE349" i="1"/>
  <c r="AE348" i="1"/>
  <c r="AE347" i="1"/>
  <c r="AE346" i="1"/>
  <c r="AE345" i="1"/>
  <c r="AE344" i="1"/>
  <c r="AE343" i="1"/>
  <c r="AE342" i="1"/>
  <c r="AE341" i="1"/>
  <c r="AE340" i="1"/>
  <c r="AE339" i="1"/>
  <c r="AE338" i="1"/>
  <c r="AE337" i="1"/>
  <c r="AE336" i="1"/>
  <c r="AE335" i="1"/>
  <c r="AE334" i="1"/>
  <c r="AE333" i="1"/>
  <c r="AE332" i="1"/>
  <c r="AE331" i="1"/>
  <c r="AE330" i="1"/>
  <c r="AE329" i="1"/>
  <c r="AE328" i="1"/>
  <c r="AE327" i="1"/>
  <c r="AE326" i="1"/>
  <c r="AE325" i="1"/>
  <c r="AE324" i="1"/>
  <c r="AE322" i="1"/>
  <c r="AE323" i="1"/>
  <c r="AE321" i="1"/>
  <c r="AE320" i="1"/>
  <c r="AE319" i="1"/>
  <c r="AE318" i="1"/>
  <c r="AE317" i="1"/>
  <c r="AE316" i="1"/>
  <c r="AE315" i="1"/>
  <c r="AE314" i="1"/>
  <c r="AE313" i="1"/>
  <c r="AE312" i="1"/>
  <c r="AE311" i="1"/>
  <c r="AE310" i="1"/>
  <c r="AE309" i="1"/>
  <c r="AE308" i="1"/>
  <c r="AE307" i="1"/>
  <c r="AE306" i="1"/>
  <c r="AE305" i="1"/>
  <c r="AE304" i="1"/>
  <c r="AE303" i="1"/>
  <c r="AE302" i="1"/>
  <c r="AE301" i="1"/>
  <c r="AE300" i="1"/>
  <c r="AE299" i="1"/>
  <c r="AE298" i="1"/>
  <c r="AE297" i="1"/>
  <c r="AE296" i="1"/>
  <c r="AE295" i="1"/>
  <c r="AE294" i="1"/>
  <c r="AE293" i="1"/>
  <c r="AE292" i="1"/>
  <c r="AE291" i="1"/>
  <c r="AE290" i="1"/>
  <c r="AE289" i="1"/>
  <c r="AE288" i="1"/>
  <c r="AE287" i="1"/>
  <c r="AE286" i="1"/>
  <c r="AE285" i="1"/>
  <c r="AE284" i="1"/>
  <c r="AE283" i="1"/>
  <c r="AE282" i="1"/>
  <c r="AE281" i="1"/>
  <c r="AE280" i="1"/>
  <c r="AE279" i="1"/>
  <c r="AE278" i="1"/>
  <c r="AE277" i="1"/>
  <c r="AE276" i="1"/>
  <c r="AE275" i="1"/>
  <c r="AE274" i="1"/>
  <c r="AE273" i="1"/>
  <c r="AE272" i="1"/>
  <c r="AE271" i="1"/>
  <c r="AE270" i="1"/>
  <c r="AE269" i="1"/>
  <c r="AE268" i="1"/>
  <c r="AE267" i="1"/>
  <c r="AE266" i="1"/>
  <c r="AE265" i="1"/>
  <c r="AE264" i="1"/>
  <c r="AE263" i="1"/>
  <c r="AE262" i="1"/>
  <c r="AE261" i="1"/>
  <c r="AE260" i="1"/>
  <c r="AE259" i="1"/>
  <c r="AE258" i="1"/>
  <c r="AE257" i="1"/>
  <c r="AE256" i="1"/>
  <c r="AE255" i="1"/>
  <c r="AE254" i="1"/>
  <c r="AE253" i="1"/>
  <c r="AE252" i="1"/>
  <c r="AE251" i="1"/>
  <c r="AE250" i="1"/>
  <c r="AE249" i="1"/>
  <c r="AE248" i="1"/>
  <c r="AE247" i="1"/>
  <c r="AE246" i="1"/>
  <c r="AE245" i="1"/>
  <c r="AE244" i="1"/>
  <c r="AE243" i="1"/>
  <c r="AE242" i="1"/>
  <c r="AE241" i="1"/>
  <c r="AE240" i="1"/>
  <c r="AE239" i="1"/>
  <c r="AE238" i="1"/>
  <c r="AE237" i="1"/>
  <c r="AE236" i="1"/>
  <c r="AE235" i="1"/>
  <c r="AE234" i="1"/>
  <c r="AE233" i="1"/>
  <c r="AE232" i="1"/>
  <c r="AE231" i="1"/>
  <c r="AE230" i="1"/>
  <c r="AE229" i="1"/>
  <c r="AE228" i="1"/>
  <c r="AE227" i="1"/>
  <c r="AE226" i="1"/>
  <c r="AE225" i="1"/>
  <c r="AE224" i="1"/>
  <c r="AE223" i="1"/>
  <c r="AE222" i="1"/>
  <c r="AE221" i="1"/>
  <c r="AE220" i="1"/>
  <c r="AE219" i="1"/>
  <c r="AE218" i="1"/>
  <c r="AE217" i="1"/>
  <c r="AE216" i="1"/>
  <c r="AE215" i="1"/>
  <c r="AE214" i="1"/>
  <c r="AE213" i="1"/>
  <c r="AE212" i="1"/>
  <c r="AE211" i="1"/>
  <c r="AE210" i="1"/>
  <c r="AE209" i="1"/>
  <c r="AE208" i="1"/>
  <c r="AE207" i="1"/>
  <c r="AE206" i="1"/>
  <c r="AE205" i="1"/>
  <c r="AE204" i="1"/>
  <c r="AE203" i="1"/>
  <c r="AE202" i="1"/>
  <c r="AE201" i="1"/>
  <c r="AE200" i="1"/>
  <c r="AE199" i="1"/>
  <c r="AE198" i="1"/>
  <c r="AE197" i="1"/>
  <c r="AE196" i="1"/>
  <c r="AE195" i="1"/>
  <c r="AE194" i="1"/>
  <c r="AE193" i="1"/>
  <c r="AE192" i="1"/>
  <c r="AE191" i="1"/>
  <c r="AE190" i="1"/>
  <c r="AE189" i="1"/>
  <c r="AE188" i="1"/>
  <c r="AE187" i="1"/>
  <c r="AE186" i="1"/>
  <c r="AE185" i="1"/>
  <c r="AE184" i="1"/>
  <c r="AE183" i="1"/>
  <c r="AE182" i="1"/>
  <c r="AE181" i="1"/>
  <c r="AE180" i="1"/>
  <c r="AE179" i="1"/>
  <c r="AE178" i="1"/>
  <c r="AE177" i="1"/>
  <c r="AE176" i="1"/>
  <c r="AE175" i="1"/>
  <c r="AE174" i="1"/>
  <c r="AE173" i="1"/>
  <c r="AE172" i="1"/>
  <c r="AE171" i="1"/>
  <c r="AE170" i="1"/>
  <c r="AE169" i="1"/>
  <c r="AE168" i="1"/>
  <c r="AE167" i="1"/>
  <c r="AE166" i="1"/>
  <c r="AE165" i="1"/>
  <c r="AE164" i="1"/>
  <c r="AE163" i="1"/>
  <c r="AE162" i="1"/>
  <c r="AE161" i="1"/>
  <c r="AE160" i="1"/>
  <c r="AE159" i="1"/>
  <c r="AE158" i="1"/>
  <c r="AE157" i="1"/>
  <c r="AE156" i="1"/>
  <c r="AE155" i="1"/>
  <c r="AE154" i="1"/>
  <c r="AE153" i="1"/>
  <c r="AE152" i="1"/>
  <c r="AE151" i="1"/>
  <c r="AE150" i="1"/>
  <c r="AE149" i="1"/>
  <c r="AE148" i="1"/>
  <c r="AE147" i="1"/>
  <c r="AE146" i="1"/>
  <c r="AE145" i="1"/>
  <c r="AE144" i="1"/>
  <c r="AE143" i="1"/>
  <c r="AE142" i="1"/>
  <c r="AE141" i="1"/>
  <c r="AE140" i="1"/>
  <c r="AE139" i="1"/>
  <c r="AE138" i="1"/>
  <c r="AE137" i="1"/>
  <c r="AE136" i="1"/>
  <c r="AE135" i="1"/>
  <c r="AE134" i="1"/>
  <c r="AE133" i="1"/>
  <c r="AE132" i="1"/>
  <c r="AE131" i="1"/>
  <c r="AE130" i="1"/>
  <c r="AE129" i="1"/>
  <c r="AE128" i="1"/>
  <c r="AE127" i="1"/>
  <c r="AE126" i="1"/>
  <c r="AE125" i="1"/>
  <c r="AE124" i="1"/>
  <c r="AE123" i="1"/>
  <c r="AE122" i="1"/>
  <c r="AE121" i="1"/>
  <c r="AE120" i="1"/>
  <c r="AE119" i="1"/>
  <c r="AE118" i="1"/>
  <c r="AE117" i="1"/>
  <c r="AE116" i="1"/>
  <c r="AE115" i="1"/>
  <c r="AE114" i="1"/>
  <c r="AE113" i="1"/>
  <c r="AE112" i="1"/>
  <c r="AE111" i="1"/>
  <c r="AE110" i="1"/>
  <c r="AE109" i="1"/>
  <c r="AE108" i="1"/>
  <c r="AE107" i="1"/>
  <c r="AE106" i="1"/>
  <c r="AE105" i="1"/>
  <c r="AE104" i="1"/>
  <c r="AE103" i="1"/>
  <c r="AE102" i="1"/>
  <c r="AE101" i="1"/>
  <c r="AE100" i="1"/>
  <c r="AE99" i="1"/>
  <c r="AE98" i="1"/>
  <c r="AE97" i="1"/>
  <c r="AE96" i="1"/>
  <c r="AE95" i="1"/>
  <c r="AE94" i="1"/>
  <c r="AE93" i="1"/>
  <c r="AE92" i="1"/>
  <c r="AE91" i="1"/>
  <c r="AE90" i="1"/>
  <c r="AE89" i="1"/>
  <c r="AE88" i="1"/>
  <c r="AE87" i="1"/>
  <c r="AE86" i="1"/>
  <c r="AE85" i="1"/>
  <c r="AE84" i="1"/>
  <c r="AE83" i="1"/>
  <c r="AE82" i="1"/>
  <c r="AE81" i="1"/>
  <c r="AE80" i="1"/>
  <c r="AE79" i="1"/>
  <c r="AE78" i="1"/>
  <c r="AE77" i="1"/>
  <c r="AE76" i="1"/>
  <c r="AE75" i="1"/>
  <c r="AE74" i="1"/>
  <c r="AE73" i="1"/>
  <c r="AE72" i="1"/>
  <c r="AE71" i="1"/>
  <c r="AE70" i="1"/>
  <c r="AE69" i="1"/>
  <c r="AE68" i="1"/>
  <c r="AE67" i="1"/>
  <c r="AE66" i="1"/>
  <c r="AE65" i="1"/>
  <c r="AE64" i="1"/>
  <c r="AE63" i="1"/>
  <c r="AE62" i="1"/>
  <c r="AE61" i="1"/>
  <c r="AE60" i="1"/>
  <c r="AE59" i="1"/>
  <c r="AE58" i="1"/>
  <c r="AE57" i="1"/>
  <c r="AE56" i="1"/>
  <c r="AE55" i="1"/>
  <c r="AE54" i="1"/>
  <c r="AE53" i="1"/>
  <c r="AE52" i="1"/>
  <c r="AE51" i="1"/>
  <c r="AE50" i="1"/>
  <c r="AE49" i="1"/>
  <c r="AE48" i="1"/>
  <c r="AE47" i="1"/>
  <c r="AE46" i="1"/>
  <c r="AE45" i="1"/>
  <c r="AE44" i="1"/>
  <c r="AE43" i="1"/>
  <c r="AE42" i="1"/>
  <c r="AE41" i="1"/>
  <c r="AE40" i="1"/>
  <c r="AE39" i="1"/>
  <c r="AE38" i="1"/>
  <c r="AE37" i="1"/>
  <c r="AE36" i="1"/>
  <c r="AE35" i="1"/>
  <c r="AE34" i="1"/>
  <c r="AE33" i="1"/>
  <c r="AE32" i="1"/>
  <c r="AE31" i="1"/>
  <c r="AE30" i="1"/>
  <c r="AE29" i="1"/>
  <c r="AE28" i="1"/>
  <c r="AE27" i="1"/>
  <c r="AE26" i="1"/>
  <c r="AE25" i="1"/>
  <c r="AE24" i="1"/>
  <c r="AE23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AE7" i="1"/>
  <c r="AE6" i="1"/>
  <c r="AE5" i="1"/>
  <c r="AE4" i="1"/>
  <c r="AE3" i="1"/>
  <c r="AE2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2" i="1"/>
  <c r="C323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  <c r="T2" i="1" l="1"/>
  <c r="V2" i="1"/>
  <c r="Z2" i="1"/>
  <c r="AA2" i="1"/>
  <c r="AB2" i="1"/>
  <c r="AC2" i="1"/>
  <c r="AG2" i="1"/>
  <c r="T3" i="1"/>
  <c r="V3" i="1"/>
  <c r="Z3" i="1"/>
  <c r="AA3" i="1"/>
  <c r="AB3" i="1"/>
  <c r="AC3" i="1"/>
  <c r="AG3" i="1"/>
  <c r="T4" i="1"/>
  <c r="V4" i="1"/>
  <c r="Z4" i="1"/>
  <c r="AA4" i="1"/>
  <c r="AB4" i="1"/>
  <c r="AC4" i="1"/>
  <c r="AG4" i="1"/>
  <c r="T5" i="1"/>
  <c r="V5" i="1"/>
  <c r="Z5" i="1"/>
  <c r="AA5" i="1"/>
  <c r="AB5" i="1"/>
  <c r="AC5" i="1"/>
  <c r="AG5" i="1"/>
  <c r="T6" i="1"/>
  <c r="V6" i="1"/>
  <c r="Z6" i="1"/>
  <c r="AA6" i="1"/>
  <c r="AB6" i="1"/>
  <c r="AC6" i="1"/>
  <c r="AG6" i="1"/>
  <c r="T7" i="1"/>
  <c r="V7" i="1"/>
  <c r="Z7" i="1"/>
  <c r="AA7" i="1"/>
  <c r="AB7" i="1"/>
  <c r="AC7" i="1"/>
  <c r="AG7" i="1"/>
  <c r="T8" i="1"/>
  <c r="V8" i="1"/>
  <c r="Z8" i="1"/>
  <c r="AA8" i="1"/>
  <c r="AB8" i="1"/>
  <c r="AC8" i="1"/>
  <c r="AG8" i="1"/>
  <c r="T9" i="1"/>
  <c r="V9" i="1"/>
  <c r="Z9" i="1"/>
  <c r="AA9" i="1"/>
  <c r="AB9" i="1"/>
  <c r="AC9" i="1"/>
  <c r="AG9" i="1"/>
  <c r="T10" i="1"/>
  <c r="V10" i="1"/>
  <c r="Z10" i="1"/>
  <c r="AA10" i="1"/>
  <c r="AB10" i="1"/>
  <c r="AC10" i="1"/>
  <c r="AG10" i="1"/>
  <c r="T11" i="1"/>
  <c r="V11" i="1"/>
  <c r="Z11" i="1"/>
  <c r="AA11" i="1"/>
  <c r="AB11" i="1"/>
  <c r="AC11" i="1"/>
  <c r="AG11" i="1"/>
  <c r="T12" i="1"/>
  <c r="V12" i="1"/>
  <c r="Z12" i="1"/>
  <c r="AA12" i="1"/>
  <c r="AB12" i="1"/>
  <c r="AC12" i="1"/>
  <c r="AG12" i="1"/>
  <c r="T13" i="1"/>
  <c r="V13" i="1"/>
  <c r="Z13" i="1"/>
  <c r="AA13" i="1"/>
  <c r="AB13" i="1"/>
  <c r="AC13" i="1"/>
  <c r="AG13" i="1"/>
  <c r="T14" i="1"/>
  <c r="V14" i="1"/>
  <c r="Z14" i="1"/>
  <c r="AA14" i="1"/>
  <c r="AB14" i="1"/>
  <c r="AC14" i="1"/>
  <c r="AG14" i="1"/>
  <c r="T15" i="1"/>
  <c r="V15" i="1"/>
  <c r="Z15" i="1"/>
  <c r="AA15" i="1"/>
  <c r="AB15" i="1"/>
  <c r="AC15" i="1"/>
  <c r="AG15" i="1"/>
  <c r="T16" i="1"/>
  <c r="V16" i="1"/>
  <c r="Z16" i="1"/>
  <c r="AA16" i="1"/>
  <c r="AB16" i="1"/>
  <c r="AC16" i="1"/>
  <c r="AG16" i="1"/>
  <c r="T17" i="1"/>
  <c r="V17" i="1"/>
  <c r="Z17" i="1"/>
  <c r="AA17" i="1"/>
  <c r="AB17" i="1"/>
  <c r="AC17" i="1"/>
  <c r="AG17" i="1"/>
  <c r="T18" i="1"/>
  <c r="V18" i="1"/>
  <c r="Z18" i="1"/>
  <c r="AA18" i="1"/>
  <c r="AB18" i="1"/>
  <c r="AC18" i="1"/>
  <c r="AG18" i="1"/>
  <c r="T19" i="1"/>
  <c r="V19" i="1"/>
  <c r="Z19" i="1"/>
  <c r="AA19" i="1"/>
  <c r="AB19" i="1"/>
  <c r="AC19" i="1"/>
  <c r="AG19" i="1"/>
  <c r="T20" i="1"/>
  <c r="V20" i="1"/>
  <c r="Z20" i="1"/>
  <c r="AA20" i="1"/>
  <c r="AB20" i="1"/>
  <c r="AC20" i="1"/>
  <c r="AG20" i="1"/>
  <c r="T21" i="1"/>
  <c r="V21" i="1"/>
  <c r="Z21" i="1"/>
  <c r="AA21" i="1"/>
  <c r="AB21" i="1"/>
  <c r="AC21" i="1"/>
  <c r="AG21" i="1"/>
  <c r="T22" i="1"/>
  <c r="V22" i="1"/>
  <c r="Z22" i="1"/>
  <c r="AA22" i="1"/>
  <c r="AB22" i="1"/>
  <c r="AC22" i="1"/>
  <c r="AG22" i="1"/>
  <c r="T23" i="1"/>
  <c r="V23" i="1"/>
  <c r="Z23" i="1"/>
  <c r="AA23" i="1"/>
  <c r="AB23" i="1"/>
  <c r="AC23" i="1"/>
  <c r="AG23" i="1"/>
  <c r="T24" i="1"/>
  <c r="V24" i="1"/>
  <c r="Z24" i="1"/>
  <c r="AA24" i="1"/>
  <c r="AB24" i="1"/>
  <c r="AC24" i="1"/>
  <c r="AG24" i="1"/>
  <c r="T25" i="1"/>
  <c r="V25" i="1"/>
  <c r="Z25" i="1"/>
  <c r="AA25" i="1"/>
  <c r="AB25" i="1"/>
  <c r="AC25" i="1"/>
  <c r="AG25" i="1"/>
  <c r="T26" i="1"/>
  <c r="V26" i="1"/>
  <c r="Z26" i="1"/>
  <c r="AA26" i="1"/>
  <c r="AB26" i="1"/>
  <c r="AC26" i="1"/>
  <c r="AG26" i="1"/>
  <c r="T27" i="1"/>
  <c r="V27" i="1"/>
  <c r="Z27" i="1"/>
  <c r="AA27" i="1"/>
  <c r="AB27" i="1"/>
  <c r="AC27" i="1"/>
  <c r="AG27" i="1"/>
  <c r="T28" i="1"/>
  <c r="V28" i="1"/>
  <c r="Z28" i="1"/>
  <c r="AA28" i="1"/>
  <c r="AB28" i="1"/>
  <c r="AC28" i="1"/>
  <c r="AG28" i="1"/>
  <c r="T29" i="1"/>
  <c r="V29" i="1"/>
  <c r="Z29" i="1"/>
  <c r="AA29" i="1"/>
  <c r="AB29" i="1"/>
  <c r="AC29" i="1"/>
  <c r="AG29" i="1"/>
  <c r="T30" i="1"/>
  <c r="V30" i="1"/>
  <c r="Z30" i="1"/>
  <c r="AA30" i="1"/>
  <c r="AB30" i="1"/>
  <c r="AC30" i="1"/>
  <c r="AG30" i="1"/>
  <c r="T31" i="1"/>
  <c r="V31" i="1"/>
  <c r="Z31" i="1"/>
  <c r="AA31" i="1"/>
  <c r="AB31" i="1"/>
  <c r="AC31" i="1"/>
  <c r="AG31" i="1"/>
  <c r="T32" i="1"/>
  <c r="V32" i="1"/>
  <c r="Z32" i="1"/>
  <c r="AA32" i="1"/>
  <c r="AB32" i="1"/>
  <c r="AC32" i="1"/>
  <c r="AG32" i="1"/>
  <c r="T33" i="1"/>
  <c r="V33" i="1"/>
  <c r="Z33" i="1"/>
  <c r="AA33" i="1"/>
  <c r="AB33" i="1"/>
  <c r="AC33" i="1"/>
  <c r="AG33" i="1"/>
  <c r="T34" i="1"/>
  <c r="V34" i="1"/>
  <c r="Z34" i="1"/>
  <c r="AA34" i="1"/>
  <c r="AB34" i="1"/>
  <c r="AC34" i="1"/>
  <c r="AG34" i="1"/>
  <c r="T35" i="1"/>
  <c r="V35" i="1"/>
  <c r="Z35" i="1"/>
  <c r="AA35" i="1"/>
  <c r="AB35" i="1"/>
  <c r="AC35" i="1"/>
  <c r="AG35" i="1"/>
  <c r="T36" i="1"/>
  <c r="V36" i="1"/>
  <c r="Z36" i="1"/>
  <c r="AA36" i="1"/>
  <c r="AB36" i="1"/>
  <c r="AC36" i="1"/>
  <c r="AG36" i="1"/>
  <c r="T37" i="1"/>
  <c r="V37" i="1"/>
  <c r="Z37" i="1"/>
  <c r="AA37" i="1"/>
  <c r="AB37" i="1"/>
  <c r="AC37" i="1"/>
  <c r="AG37" i="1"/>
  <c r="T38" i="1"/>
  <c r="V38" i="1"/>
  <c r="Z38" i="1"/>
  <c r="AA38" i="1"/>
  <c r="AB38" i="1"/>
  <c r="AC38" i="1"/>
  <c r="AG38" i="1"/>
  <c r="T39" i="1"/>
  <c r="V39" i="1"/>
  <c r="Z39" i="1"/>
  <c r="AA39" i="1"/>
  <c r="AB39" i="1"/>
  <c r="AC39" i="1"/>
  <c r="AG39" i="1"/>
  <c r="T40" i="1"/>
  <c r="V40" i="1"/>
  <c r="Z40" i="1"/>
  <c r="AA40" i="1"/>
  <c r="AB40" i="1"/>
  <c r="AC40" i="1"/>
  <c r="AG40" i="1"/>
  <c r="T41" i="1"/>
  <c r="V41" i="1"/>
  <c r="Z41" i="1"/>
  <c r="AA41" i="1"/>
  <c r="AB41" i="1"/>
  <c r="AC41" i="1"/>
  <c r="AG41" i="1"/>
  <c r="T42" i="1"/>
  <c r="V42" i="1"/>
  <c r="Z42" i="1"/>
  <c r="AA42" i="1"/>
  <c r="AB42" i="1"/>
  <c r="AC42" i="1"/>
  <c r="AG42" i="1"/>
  <c r="T43" i="1"/>
  <c r="V43" i="1"/>
  <c r="Z43" i="1"/>
  <c r="AA43" i="1"/>
  <c r="AB43" i="1"/>
  <c r="AC43" i="1"/>
  <c r="AG43" i="1"/>
  <c r="T44" i="1"/>
  <c r="V44" i="1"/>
  <c r="Z44" i="1"/>
  <c r="AA44" i="1"/>
  <c r="AB44" i="1"/>
  <c r="AC44" i="1"/>
  <c r="AG44" i="1"/>
  <c r="T45" i="1"/>
  <c r="V45" i="1"/>
  <c r="Z45" i="1"/>
  <c r="AA45" i="1"/>
  <c r="AB45" i="1"/>
  <c r="AC45" i="1"/>
  <c r="AG45" i="1"/>
  <c r="T46" i="1"/>
  <c r="V46" i="1"/>
  <c r="Z46" i="1"/>
  <c r="AA46" i="1"/>
  <c r="AB46" i="1"/>
  <c r="AC46" i="1"/>
  <c r="AG46" i="1"/>
  <c r="T47" i="1"/>
  <c r="V47" i="1"/>
  <c r="Z47" i="1"/>
  <c r="AA47" i="1"/>
  <c r="AB47" i="1"/>
  <c r="AC47" i="1"/>
  <c r="AG47" i="1"/>
  <c r="T48" i="1"/>
  <c r="V48" i="1"/>
  <c r="Z48" i="1"/>
  <c r="AA48" i="1"/>
  <c r="AB48" i="1"/>
  <c r="AC48" i="1"/>
  <c r="AG48" i="1"/>
  <c r="T49" i="1"/>
  <c r="V49" i="1"/>
  <c r="Z49" i="1"/>
  <c r="AA49" i="1"/>
  <c r="AB49" i="1"/>
  <c r="AC49" i="1"/>
  <c r="AG49" i="1"/>
  <c r="T50" i="1"/>
  <c r="V50" i="1"/>
  <c r="Z50" i="1"/>
  <c r="AA50" i="1"/>
  <c r="AB50" i="1"/>
  <c r="AC50" i="1"/>
  <c r="AG50" i="1"/>
  <c r="T51" i="1"/>
  <c r="V51" i="1"/>
  <c r="Z51" i="1"/>
  <c r="AA51" i="1"/>
  <c r="AB51" i="1"/>
  <c r="AC51" i="1"/>
  <c r="AG51" i="1"/>
  <c r="T52" i="1"/>
  <c r="V52" i="1"/>
  <c r="Z52" i="1"/>
  <c r="AA52" i="1"/>
  <c r="AB52" i="1"/>
  <c r="AC52" i="1"/>
  <c r="AG52" i="1"/>
  <c r="T53" i="1"/>
  <c r="V53" i="1"/>
  <c r="Z53" i="1"/>
  <c r="AA53" i="1"/>
  <c r="AB53" i="1"/>
  <c r="AC53" i="1"/>
  <c r="AG53" i="1"/>
  <c r="T54" i="1"/>
  <c r="V54" i="1"/>
  <c r="Z54" i="1"/>
  <c r="AA54" i="1"/>
  <c r="AB54" i="1"/>
  <c r="AC54" i="1"/>
  <c r="AG54" i="1"/>
  <c r="T55" i="1"/>
  <c r="V55" i="1"/>
  <c r="Z55" i="1"/>
  <c r="AA55" i="1"/>
  <c r="AB55" i="1"/>
  <c r="AC55" i="1"/>
  <c r="AG55" i="1"/>
  <c r="T56" i="1"/>
  <c r="V56" i="1"/>
  <c r="Z56" i="1"/>
  <c r="AA56" i="1"/>
  <c r="AB56" i="1"/>
  <c r="AC56" i="1"/>
  <c r="AG56" i="1"/>
  <c r="T57" i="1"/>
  <c r="V57" i="1"/>
  <c r="Z57" i="1"/>
  <c r="AA57" i="1"/>
  <c r="AB57" i="1"/>
  <c r="AC57" i="1"/>
  <c r="AG57" i="1"/>
  <c r="T58" i="1"/>
  <c r="V58" i="1"/>
  <c r="Z58" i="1"/>
  <c r="AA58" i="1"/>
  <c r="AB58" i="1"/>
  <c r="AC58" i="1"/>
  <c r="AG58" i="1"/>
  <c r="T59" i="1"/>
  <c r="V59" i="1"/>
  <c r="Z59" i="1"/>
  <c r="AA59" i="1"/>
  <c r="AB59" i="1"/>
  <c r="AC59" i="1"/>
  <c r="AG59" i="1"/>
  <c r="T60" i="1"/>
  <c r="V60" i="1"/>
  <c r="Z60" i="1"/>
  <c r="AA60" i="1"/>
  <c r="AB60" i="1"/>
  <c r="AC60" i="1"/>
  <c r="AG60" i="1"/>
  <c r="T61" i="1"/>
  <c r="V61" i="1"/>
  <c r="Z61" i="1"/>
  <c r="AA61" i="1"/>
  <c r="AB61" i="1"/>
  <c r="AC61" i="1"/>
  <c r="AG61" i="1"/>
  <c r="T62" i="1"/>
  <c r="V62" i="1"/>
  <c r="Z62" i="1"/>
  <c r="AA62" i="1"/>
  <c r="AB62" i="1"/>
  <c r="AC62" i="1"/>
  <c r="AG62" i="1"/>
  <c r="T63" i="1"/>
  <c r="V63" i="1"/>
  <c r="Z63" i="1"/>
  <c r="AA63" i="1"/>
  <c r="AB63" i="1"/>
  <c r="AC63" i="1"/>
  <c r="AG63" i="1"/>
  <c r="T64" i="1"/>
  <c r="V64" i="1"/>
  <c r="Z64" i="1"/>
  <c r="AA64" i="1"/>
  <c r="AB64" i="1"/>
  <c r="AC64" i="1"/>
  <c r="AG64" i="1"/>
  <c r="T65" i="1"/>
  <c r="V65" i="1"/>
  <c r="Z65" i="1"/>
  <c r="AA65" i="1"/>
  <c r="AB65" i="1"/>
  <c r="AC65" i="1"/>
  <c r="AG65" i="1"/>
  <c r="T66" i="1"/>
  <c r="V66" i="1"/>
  <c r="Z66" i="1"/>
  <c r="AA66" i="1"/>
  <c r="AB66" i="1"/>
  <c r="AC66" i="1"/>
  <c r="AG66" i="1"/>
  <c r="T67" i="1"/>
  <c r="V67" i="1"/>
  <c r="Z67" i="1"/>
  <c r="AA67" i="1"/>
  <c r="AB67" i="1"/>
  <c r="AC67" i="1"/>
  <c r="AG67" i="1"/>
  <c r="T68" i="1"/>
  <c r="V68" i="1"/>
  <c r="Z68" i="1"/>
  <c r="AA68" i="1"/>
  <c r="AB68" i="1"/>
  <c r="AC68" i="1"/>
  <c r="AG68" i="1"/>
  <c r="T69" i="1"/>
  <c r="V69" i="1"/>
  <c r="Z69" i="1"/>
  <c r="AA69" i="1"/>
  <c r="AB69" i="1"/>
  <c r="AC69" i="1"/>
  <c r="AG69" i="1"/>
  <c r="T70" i="1"/>
  <c r="V70" i="1"/>
  <c r="Z70" i="1"/>
  <c r="AA70" i="1"/>
  <c r="AB70" i="1"/>
  <c r="AC70" i="1"/>
  <c r="AG70" i="1"/>
  <c r="T71" i="1"/>
  <c r="V71" i="1"/>
  <c r="Z71" i="1"/>
  <c r="AA71" i="1"/>
  <c r="AB71" i="1"/>
  <c r="AC71" i="1"/>
  <c r="AG71" i="1"/>
  <c r="T72" i="1"/>
  <c r="V72" i="1"/>
  <c r="Z72" i="1"/>
  <c r="AA72" i="1"/>
  <c r="AB72" i="1"/>
  <c r="AC72" i="1"/>
  <c r="AG72" i="1"/>
  <c r="T73" i="1"/>
  <c r="V73" i="1"/>
  <c r="Z73" i="1"/>
  <c r="AA73" i="1"/>
  <c r="AB73" i="1"/>
  <c r="AC73" i="1"/>
  <c r="AG73" i="1"/>
  <c r="T74" i="1"/>
  <c r="V74" i="1"/>
  <c r="Z74" i="1"/>
  <c r="AA74" i="1"/>
  <c r="AB74" i="1"/>
  <c r="AC74" i="1"/>
  <c r="AG74" i="1"/>
  <c r="T75" i="1"/>
  <c r="V75" i="1"/>
  <c r="Z75" i="1"/>
  <c r="AA75" i="1"/>
  <c r="AB75" i="1"/>
  <c r="AC75" i="1"/>
  <c r="AG75" i="1"/>
  <c r="T76" i="1"/>
  <c r="V76" i="1"/>
  <c r="Z76" i="1"/>
  <c r="AA76" i="1"/>
  <c r="AB76" i="1"/>
  <c r="AC76" i="1"/>
  <c r="AG76" i="1"/>
  <c r="T77" i="1"/>
  <c r="V77" i="1"/>
  <c r="Z77" i="1"/>
  <c r="AA77" i="1"/>
  <c r="AB77" i="1"/>
  <c r="AC77" i="1"/>
  <c r="AG77" i="1"/>
  <c r="T78" i="1"/>
  <c r="V78" i="1"/>
  <c r="Z78" i="1"/>
  <c r="AA78" i="1"/>
  <c r="AB78" i="1"/>
  <c r="AC78" i="1"/>
  <c r="AG78" i="1"/>
  <c r="T79" i="1"/>
  <c r="V79" i="1"/>
  <c r="Z79" i="1"/>
  <c r="AA79" i="1"/>
  <c r="AB79" i="1"/>
  <c r="AC79" i="1"/>
  <c r="AG79" i="1"/>
  <c r="T80" i="1"/>
  <c r="V80" i="1"/>
  <c r="Z80" i="1"/>
  <c r="AA80" i="1"/>
  <c r="AB80" i="1"/>
  <c r="AC80" i="1"/>
  <c r="AG80" i="1"/>
  <c r="T81" i="1"/>
  <c r="V81" i="1"/>
  <c r="Z81" i="1"/>
  <c r="AA81" i="1"/>
  <c r="AB81" i="1"/>
  <c r="AC81" i="1"/>
  <c r="AG81" i="1"/>
  <c r="T82" i="1"/>
  <c r="V82" i="1"/>
  <c r="Z82" i="1"/>
  <c r="AA82" i="1"/>
  <c r="AB82" i="1"/>
  <c r="AC82" i="1"/>
  <c r="AG82" i="1"/>
  <c r="T83" i="1"/>
  <c r="V83" i="1"/>
  <c r="Z83" i="1"/>
  <c r="AA83" i="1"/>
  <c r="AB83" i="1"/>
  <c r="AC83" i="1"/>
  <c r="AG83" i="1"/>
  <c r="T84" i="1"/>
  <c r="V84" i="1"/>
  <c r="Z84" i="1"/>
  <c r="AA84" i="1"/>
  <c r="AB84" i="1"/>
  <c r="AC84" i="1"/>
  <c r="AG84" i="1"/>
  <c r="T85" i="1"/>
  <c r="V85" i="1"/>
  <c r="Z85" i="1"/>
  <c r="AA85" i="1"/>
  <c r="AB85" i="1"/>
  <c r="AC85" i="1"/>
  <c r="AG85" i="1"/>
  <c r="T86" i="1"/>
  <c r="V86" i="1"/>
  <c r="Z86" i="1"/>
  <c r="AA86" i="1"/>
  <c r="AB86" i="1"/>
  <c r="AC86" i="1"/>
  <c r="AG86" i="1"/>
  <c r="T87" i="1"/>
  <c r="V87" i="1"/>
  <c r="Z87" i="1"/>
  <c r="AA87" i="1"/>
  <c r="AB87" i="1"/>
  <c r="AC87" i="1"/>
  <c r="AG87" i="1"/>
  <c r="T88" i="1"/>
  <c r="V88" i="1"/>
  <c r="Z88" i="1"/>
  <c r="AA88" i="1"/>
  <c r="AB88" i="1"/>
  <c r="AC88" i="1"/>
  <c r="AG88" i="1"/>
  <c r="T89" i="1"/>
  <c r="V89" i="1"/>
  <c r="Z89" i="1"/>
  <c r="AA89" i="1"/>
  <c r="AB89" i="1"/>
  <c r="AC89" i="1"/>
  <c r="AG89" i="1"/>
  <c r="T90" i="1"/>
  <c r="V90" i="1"/>
  <c r="Z90" i="1"/>
  <c r="AA90" i="1"/>
  <c r="AB90" i="1"/>
  <c r="AC90" i="1"/>
  <c r="AG90" i="1"/>
  <c r="T91" i="1"/>
  <c r="V91" i="1"/>
  <c r="Z91" i="1"/>
  <c r="AA91" i="1"/>
  <c r="AB91" i="1"/>
  <c r="AC91" i="1"/>
  <c r="AG91" i="1"/>
  <c r="T92" i="1"/>
  <c r="V92" i="1"/>
  <c r="Z92" i="1"/>
  <c r="AA92" i="1"/>
  <c r="AB92" i="1"/>
  <c r="AC92" i="1"/>
  <c r="AG92" i="1"/>
  <c r="T93" i="1"/>
  <c r="V93" i="1"/>
  <c r="Z93" i="1"/>
  <c r="AA93" i="1"/>
  <c r="AB93" i="1"/>
  <c r="AC93" i="1"/>
  <c r="AG93" i="1"/>
  <c r="T94" i="1"/>
  <c r="V94" i="1"/>
  <c r="Z94" i="1"/>
  <c r="AA94" i="1"/>
  <c r="AB94" i="1"/>
  <c r="AC94" i="1"/>
  <c r="AG94" i="1"/>
  <c r="T95" i="1"/>
  <c r="V95" i="1"/>
  <c r="Z95" i="1"/>
  <c r="AA95" i="1"/>
  <c r="AB95" i="1"/>
  <c r="AC95" i="1"/>
  <c r="AG95" i="1"/>
  <c r="T96" i="1"/>
  <c r="V96" i="1"/>
  <c r="Z96" i="1"/>
  <c r="AA96" i="1"/>
  <c r="AB96" i="1"/>
  <c r="AC96" i="1"/>
  <c r="AG96" i="1"/>
  <c r="T97" i="1"/>
  <c r="V97" i="1"/>
  <c r="Z97" i="1"/>
  <c r="AA97" i="1"/>
  <c r="AB97" i="1"/>
  <c r="AC97" i="1"/>
  <c r="AG97" i="1"/>
  <c r="T98" i="1"/>
  <c r="V98" i="1"/>
  <c r="Z98" i="1"/>
  <c r="AA98" i="1"/>
  <c r="AB98" i="1"/>
  <c r="AC98" i="1"/>
  <c r="AG98" i="1"/>
  <c r="T99" i="1"/>
  <c r="V99" i="1"/>
  <c r="Z99" i="1"/>
  <c r="AA99" i="1"/>
  <c r="AB99" i="1"/>
  <c r="AC99" i="1"/>
  <c r="AG99" i="1"/>
  <c r="T100" i="1"/>
  <c r="V100" i="1"/>
  <c r="Z100" i="1"/>
  <c r="AA100" i="1"/>
  <c r="AB100" i="1"/>
  <c r="AC100" i="1"/>
  <c r="AG100" i="1"/>
  <c r="T101" i="1"/>
  <c r="V101" i="1"/>
  <c r="Z101" i="1"/>
  <c r="AA101" i="1"/>
  <c r="AB101" i="1"/>
  <c r="AC101" i="1"/>
  <c r="AG101" i="1"/>
  <c r="T102" i="1"/>
  <c r="V102" i="1"/>
  <c r="Z102" i="1"/>
  <c r="AA102" i="1"/>
  <c r="AB102" i="1"/>
  <c r="AC102" i="1"/>
  <c r="AG102" i="1"/>
  <c r="T103" i="1"/>
  <c r="V103" i="1"/>
  <c r="Z103" i="1"/>
  <c r="AA103" i="1"/>
  <c r="AB103" i="1"/>
  <c r="AC103" i="1"/>
  <c r="AG103" i="1"/>
  <c r="T104" i="1"/>
  <c r="V104" i="1"/>
  <c r="Z104" i="1"/>
  <c r="AA104" i="1"/>
  <c r="AB104" i="1"/>
  <c r="AC104" i="1"/>
  <c r="AG104" i="1"/>
  <c r="T105" i="1"/>
  <c r="V105" i="1"/>
  <c r="Z105" i="1"/>
  <c r="AA105" i="1"/>
  <c r="AB105" i="1"/>
  <c r="AC105" i="1"/>
  <c r="AG105" i="1"/>
  <c r="T106" i="1"/>
  <c r="V106" i="1"/>
  <c r="Z106" i="1"/>
  <c r="AA106" i="1"/>
  <c r="AB106" i="1"/>
  <c r="AC106" i="1"/>
  <c r="AG106" i="1"/>
  <c r="T107" i="1"/>
  <c r="V107" i="1"/>
  <c r="Z107" i="1"/>
  <c r="AA107" i="1"/>
  <c r="AB107" i="1"/>
  <c r="AC107" i="1"/>
  <c r="AG107" i="1"/>
  <c r="T108" i="1"/>
  <c r="V108" i="1"/>
  <c r="Z108" i="1"/>
  <c r="AA108" i="1"/>
  <c r="AB108" i="1"/>
  <c r="AC108" i="1"/>
  <c r="AG108" i="1"/>
  <c r="T109" i="1"/>
  <c r="V109" i="1"/>
  <c r="Z109" i="1"/>
  <c r="AA109" i="1"/>
  <c r="AB109" i="1"/>
  <c r="AC109" i="1"/>
  <c r="AG109" i="1"/>
  <c r="T110" i="1"/>
  <c r="V110" i="1"/>
  <c r="Z110" i="1"/>
  <c r="AA110" i="1"/>
  <c r="AB110" i="1"/>
  <c r="AC110" i="1"/>
  <c r="AG110" i="1"/>
  <c r="T111" i="1"/>
  <c r="V111" i="1"/>
  <c r="Z111" i="1"/>
  <c r="AA111" i="1"/>
  <c r="AB111" i="1"/>
  <c r="AC111" i="1"/>
  <c r="AG111" i="1"/>
  <c r="T112" i="1"/>
  <c r="V112" i="1"/>
  <c r="Z112" i="1"/>
  <c r="AA112" i="1"/>
  <c r="AB112" i="1"/>
  <c r="AC112" i="1"/>
  <c r="AG112" i="1"/>
  <c r="T113" i="1"/>
  <c r="V113" i="1"/>
  <c r="Z113" i="1"/>
  <c r="AA113" i="1"/>
  <c r="AB113" i="1"/>
  <c r="AC113" i="1"/>
  <c r="AG113" i="1"/>
  <c r="T114" i="1"/>
  <c r="V114" i="1"/>
  <c r="Z114" i="1"/>
  <c r="AA114" i="1"/>
  <c r="AB114" i="1"/>
  <c r="AC114" i="1"/>
  <c r="AG114" i="1"/>
  <c r="T115" i="1"/>
  <c r="V115" i="1"/>
  <c r="Z115" i="1"/>
  <c r="AA115" i="1"/>
  <c r="AB115" i="1"/>
  <c r="AC115" i="1"/>
  <c r="AG115" i="1"/>
  <c r="T116" i="1"/>
  <c r="V116" i="1"/>
  <c r="Z116" i="1"/>
  <c r="AA116" i="1"/>
  <c r="AB116" i="1"/>
  <c r="AC116" i="1"/>
  <c r="AG116" i="1"/>
  <c r="T117" i="1"/>
  <c r="V117" i="1"/>
  <c r="Z117" i="1"/>
  <c r="AA117" i="1"/>
  <c r="AB117" i="1"/>
  <c r="AC117" i="1"/>
  <c r="AG117" i="1"/>
  <c r="T118" i="1"/>
  <c r="V118" i="1"/>
  <c r="Z118" i="1"/>
  <c r="AA118" i="1"/>
  <c r="AB118" i="1"/>
  <c r="AC118" i="1"/>
  <c r="AG118" i="1"/>
  <c r="T119" i="1"/>
  <c r="V119" i="1"/>
  <c r="Z119" i="1"/>
  <c r="AA119" i="1"/>
  <c r="AB119" i="1"/>
  <c r="AC119" i="1"/>
  <c r="AG119" i="1"/>
  <c r="T120" i="1"/>
  <c r="V120" i="1"/>
  <c r="Z120" i="1"/>
  <c r="AA120" i="1"/>
  <c r="AB120" i="1"/>
  <c r="AC120" i="1"/>
  <c r="AG120" i="1"/>
  <c r="T121" i="1"/>
  <c r="V121" i="1"/>
  <c r="Z121" i="1"/>
  <c r="AA121" i="1"/>
  <c r="AB121" i="1"/>
  <c r="AC121" i="1"/>
  <c r="AG121" i="1"/>
  <c r="T122" i="1"/>
  <c r="V122" i="1"/>
  <c r="Z122" i="1"/>
  <c r="AA122" i="1"/>
  <c r="AB122" i="1"/>
  <c r="AC122" i="1"/>
  <c r="AG122" i="1"/>
  <c r="T123" i="1"/>
  <c r="V123" i="1"/>
  <c r="Z123" i="1"/>
  <c r="AA123" i="1"/>
  <c r="AB123" i="1"/>
  <c r="AC123" i="1"/>
  <c r="AG123" i="1"/>
  <c r="T124" i="1"/>
  <c r="V124" i="1"/>
  <c r="Z124" i="1"/>
  <c r="AA124" i="1"/>
  <c r="AB124" i="1"/>
  <c r="AC124" i="1"/>
  <c r="AG124" i="1"/>
  <c r="T125" i="1"/>
  <c r="V125" i="1"/>
  <c r="Z125" i="1"/>
  <c r="AA125" i="1"/>
  <c r="AB125" i="1"/>
  <c r="AC125" i="1"/>
  <c r="AG125" i="1"/>
  <c r="T126" i="1"/>
  <c r="V126" i="1"/>
  <c r="Z126" i="1"/>
  <c r="AA126" i="1"/>
  <c r="AB126" i="1"/>
  <c r="AC126" i="1"/>
  <c r="AG126" i="1"/>
  <c r="T127" i="1"/>
  <c r="V127" i="1"/>
  <c r="Z127" i="1"/>
  <c r="AA127" i="1"/>
  <c r="AB127" i="1"/>
  <c r="AC127" i="1"/>
  <c r="AG127" i="1"/>
  <c r="T128" i="1"/>
  <c r="V128" i="1"/>
  <c r="Z128" i="1"/>
  <c r="AA128" i="1"/>
  <c r="AB128" i="1"/>
  <c r="AC128" i="1"/>
  <c r="AG128" i="1"/>
  <c r="T129" i="1"/>
  <c r="V129" i="1"/>
  <c r="Z129" i="1"/>
  <c r="AA129" i="1"/>
  <c r="AB129" i="1"/>
  <c r="AC129" i="1"/>
  <c r="AG129" i="1"/>
  <c r="T130" i="1"/>
  <c r="V130" i="1"/>
  <c r="Z130" i="1"/>
  <c r="AA130" i="1"/>
  <c r="AB130" i="1"/>
  <c r="AC130" i="1"/>
  <c r="AG130" i="1"/>
  <c r="T131" i="1"/>
  <c r="V131" i="1"/>
  <c r="Z131" i="1"/>
  <c r="AA131" i="1"/>
  <c r="AB131" i="1"/>
  <c r="AC131" i="1"/>
  <c r="AG131" i="1"/>
  <c r="T132" i="1"/>
  <c r="V132" i="1"/>
  <c r="Z132" i="1"/>
  <c r="AA132" i="1"/>
  <c r="AB132" i="1"/>
  <c r="AC132" i="1"/>
  <c r="AG132" i="1"/>
  <c r="T133" i="1"/>
  <c r="V133" i="1"/>
  <c r="Z133" i="1"/>
  <c r="AA133" i="1"/>
  <c r="AB133" i="1"/>
  <c r="AC133" i="1"/>
  <c r="AG133" i="1"/>
  <c r="T134" i="1"/>
  <c r="V134" i="1"/>
  <c r="Z134" i="1"/>
  <c r="AA134" i="1"/>
  <c r="AB134" i="1"/>
  <c r="AC134" i="1"/>
  <c r="AG134" i="1"/>
  <c r="T135" i="1"/>
  <c r="V135" i="1"/>
  <c r="Z135" i="1"/>
  <c r="AA135" i="1"/>
  <c r="AB135" i="1"/>
  <c r="AC135" i="1"/>
  <c r="AG135" i="1"/>
  <c r="T136" i="1"/>
  <c r="V136" i="1"/>
  <c r="Z136" i="1"/>
  <c r="AA136" i="1"/>
  <c r="AB136" i="1"/>
  <c r="AC136" i="1"/>
  <c r="AG136" i="1"/>
  <c r="T137" i="1"/>
  <c r="V137" i="1"/>
  <c r="Z137" i="1"/>
  <c r="AA137" i="1"/>
  <c r="AB137" i="1"/>
  <c r="AC137" i="1"/>
  <c r="AG137" i="1"/>
  <c r="T138" i="1"/>
  <c r="V138" i="1"/>
  <c r="Z138" i="1"/>
  <c r="AA138" i="1"/>
  <c r="AB138" i="1"/>
  <c r="AC138" i="1"/>
  <c r="AG138" i="1"/>
  <c r="T139" i="1"/>
  <c r="V139" i="1"/>
  <c r="Z139" i="1"/>
  <c r="AA139" i="1"/>
  <c r="AB139" i="1"/>
  <c r="AC139" i="1"/>
  <c r="AG139" i="1"/>
  <c r="T140" i="1"/>
  <c r="V140" i="1"/>
  <c r="Z140" i="1"/>
  <c r="AA140" i="1"/>
  <c r="AB140" i="1"/>
  <c r="AC140" i="1"/>
  <c r="AG140" i="1"/>
  <c r="T141" i="1"/>
  <c r="V141" i="1"/>
  <c r="Z141" i="1"/>
  <c r="AA141" i="1"/>
  <c r="AB141" i="1"/>
  <c r="AC141" i="1"/>
  <c r="AG141" i="1"/>
  <c r="T142" i="1"/>
  <c r="V142" i="1"/>
  <c r="Z142" i="1"/>
  <c r="AA142" i="1"/>
  <c r="AB142" i="1"/>
  <c r="AC142" i="1"/>
  <c r="AG142" i="1"/>
  <c r="T143" i="1"/>
  <c r="V143" i="1"/>
  <c r="Z143" i="1"/>
  <c r="AA143" i="1"/>
  <c r="AB143" i="1"/>
  <c r="AC143" i="1"/>
  <c r="AG143" i="1"/>
  <c r="T144" i="1"/>
  <c r="V144" i="1"/>
  <c r="Z144" i="1"/>
  <c r="AA144" i="1"/>
  <c r="AB144" i="1"/>
  <c r="AC144" i="1"/>
  <c r="AG144" i="1"/>
  <c r="T145" i="1"/>
  <c r="V145" i="1"/>
  <c r="Z145" i="1"/>
  <c r="AA145" i="1"/>
  <c r="AB145" i="1"/>
  <c r="AC145" i="1"/>
  <c r="AG145" i="1"/>
  <c r="T146" i="1"/>
  <c r="V146" i="1"/>
  <c r="Z146" i="1"/>
  <c r="AA146" i="1"/>
  <c r="AB146" i="1"/>
  <c r="AC146" i="1"/>
  <c r="AG146" i="1"/>
  <c r="T147" i="1"/>
  <c r="V147" i="1"/>
  <c r="Z147" i="1"/>
  <c r="AA147" i="1"/>
  <c r="AB147" i="1"/>
  <c r="AC147" i="1"/>
  <c r="AG147" i="1"/>
  <c r="T148" i="1"/>
  <c r="V148" i="1"/>
  <c r="Z148" i="1"/>
  <c r="AA148" i="1"/>
  <c r="AB148" i="1"/>
  <c r="AC148" i="1"/>
  <c r="AG148" i="1"/>
  <c r="T149" i="1"/>
  <c r="V149" i="1"/>
  <c r="Z149" i="1"/>
  <c r="AA149" i="1"/>
  <c r="AB149" i="1"/>
  <c r="AC149" i="1"/>
  <c r="AG149" i="1"/>
  <c r="T150" i="1"/>
  <c r="V150" i="1"/>
  <c r="Z150" i="1"/>
  <c r="AA150" i="1"/>
  <c r="AB150" i="1"/>
  <c r="AC150" i="1"/>
  <c r="AG150" i="1"/>
  <c r="T151" i="1"/>
  <c r="V151" i="1"/>
  <c r="Z151" i="1"/>
  <c r="AA151" i="1"/>
  <c r="AB151" i="1"/>
  <c r="AC151" i="1"/>
  <c r="AG151" i="1"/>
  <c r="T152" i="1"/>
  <c r="V152" i="1"/>
  <c r="Z152" i="1"/>
  <c r="AA152" i="1"/>
  <c r="AB152" i="1"/>
  <c r="AC152" i="1"/>
  <c r="AG152" i="1"/>
  <c r="T153" i="1"/>
  <c r="V153" i="1"/>
  <c r="Z153" i="1"/>
  <c r="AA153" i="1"/>
  <c r="AB153" i="1"/>
  <c r="AC153" i="1"/>
  <c r="AG153" i="1"/>
  <c r="T154" i="1"/>
  <c r="V154" i="1"/>
  <c r="Z154" i="1"/>
  <c r="AA154" i="1"/>
  <c r="AB154" i="1"/>
  <c r="AC154" i="1"/>
  <c r="AG154" i="1"/>
  <c r="T155" i="1"/>
  <c r="V155" i="1"/>
  <c r="Z155" i="1"/>
  <c r="AA155" i="1"/>
  <c r="AB155" i="1"/>
  <c r="AC155" i="1"/>
  <c r="AG155" i="1"/>
  <c r="T156" i="1"/>
  <c r="V156" i="1"/>
  <c r="Z156" i="1"/>
  <c r="AA156" i="1"/>
  <c r="AB156" i="1"/>
  <c r="AC156" i="1"/>
  <c r="AG156" i="1"/>
  <c r="T157" i="1"/>
  <c r="V157" i="1"/>
  <c r="Z157" i="1"/>
  <c r="AA157" i="1"/>
  <c r="AB157" i="1"/>
  <c r="AC157" i="1"/>
  <c r="AG157" i="1"/>
  <c r="T158" i="1"/>
  <c r="V158" i="1"/>
  <c r="Z158" i="1"/>
  <c r="AA158" i="1"/>
  <c r="AB158" i="1"/>
  <c r="AC158" i="1"/>
  <c r="AG158" i="1"/>
  <c r="T159" i="1"/>
  <c r="V159" i="1"/>
  <c r="Z159" i="1"/>
  <c r="AA159" i="1"/>
  <c r="AB159" i="1"/>
  <c r="AC159" i="1"/>
  <c r="AG159" i="1"/>
  <c r="T160" i="1"/>
  <c r="V160" i="1"/>
  <c r="Z160" i="1"/>
  <c r="AA160" i="1"/>
  <c r="AB160" i="1"/>
  <c r="AC160" i="1"/>
  <c r="AG160" i="1"/>
  <c r="T161" i="1"/>
  <c r="V161" i="1"/>
  <c r="Z161" i="1"/>
  <c r="AA161" i="1"/>
  <c r="AB161" i="1"/>
  <c r="AC161" i="1"/>
  <c r="AG161" i="1"/>
  <c r="T162" i="1"/>
  <c r="V162" i="1"/>
  <c r="Z162" i="1"/>
  <c r="AA162" i="1"/>
  <c r="AB162" i="1"/>
  <c r="AC162" i="1"/>
  <c r="AG162" i="1"/>
  <c r="T163" i="1"/>
  <c r="V163" i="1"/>
  <c r="Z163" i="1"/>
  <c r="AA163" i="1"/>
  <c r="AB163" i="1"/>
  <c r="AC163" i="1"/>
  <c r="AG163" i="1"/>
  <c r="T164" i="1"/>
  <c r="V164" i="1"/>
  <c r="Z164" i="1"/>
  <c r="AA164" i="1"/>
  <c r="AB164" i="1"/>
  <c r="AC164" i="1"/>
  <c r="AG164" i="1"/>
  <c r="T165" i="1"/>
  <c r="V165" i="1"/>
  <c r="Z165" i="1"/>
  <c r="AA165" i="1"/>
  <c r="AB165" i="1"/>
  <c r="AC165" i="1"/>
  <c r="AG165" i="1"/>
  <c r="T166" i="1"/>
  <c r="V166" i="1"/>
  <c r="Z166" i="1"/>
  <c r="AA166" i="1"/>
  <c r="AB166" i="1"/>
  <c r="AC166" i="1"/>
  <c r="AG166" i="1"/>
  <c r="T167" i="1"/>
  <c r="V167" i="1"/>
  <c r="Z167" i="1"/>
  <c r="AA167" i="1"/>
  <c r="AB167" i="1"/>
  <c r="AC167" i="1"/>
  <c r="AG167" i="1"/>
  <c r="T168" i="1"/>
  <c r="V168" i="1"/>
  <c r="Z168" i="1"/>
  <c r="AA168" i="1"/>
  <c r="AB168" i="1"/>
  <c r="AC168" i="1"/>
  <c r="AG168" i="1"/>
  <c r="T169" i="1"/>
  <c r="V169" i="1"/>
  <c r="Z169" i="1"/>
  <c r="AA169" i="1"/>
  <c r="AB169" i="1"/>
  <c r="AC169" i="1"/>
  <c r="AG169" i="1"/>
  <c r="T170" i="1"/>
  <c r="V170" i="1"/>
  <c r="Z170" i="1"/>
  <c r="AA170" i="1"/>
  <c r="AB170" i="1"/>
  <c r="AC170" i="1"/>
  <c r="AG170" i="1"/>
  <c r="T171" i="1"/>
  <c r="V171" i="1"/>
  <c r="Z171" i="1"/>
  <c r="AA171" i="1"/>
  <c r="AB171" i="1"/>
  <c r="AC171" i="1"/>
  <c r="AG171" i="1"/>
  <c r="T172" i="1"/>
  <c r="V172" i="1"/>
  <c r="Z172" i="1"/>
  <c r="AA172" i="1"/>
  <c r="AB172" i="1"/>
  <c r="AC172" i="1"/>
  <c r="AG172" i="1"/>
  <c r="T173" i="1"/>
  <c r="V173" i="1"/>
  <c r="Z173" i="1"/>
  <c r="AA173" i="1"/>
  <c r="AB173" i="1"/>
  <c r="AC173" i="1"/>
  <c r="AG173" i="1"/>
  <c r="T174" i="1"/>
  <c r="V174" i="1"/>
  <c r="Z174" i="1"/>
  <c r="AA174" i="1"/>
  <c r="AB174" i="1"/>
  <c r="AC174" i="1"/>
  <c r="AG174" i="1"/>
  <c r="T175" i="1"/>
  <c r="V175" i="1"/>
  <c r="Z175" i="1"/>
  <c r="AA175" i="1"/>
  <c r="AB175" i="1"/>
  <c r="AC175" i="1"/>
  <c r="AG175" i="1"/>
  <c r="T176" i="1"/>
  <c r="V176" i="1"/>
  <c r="Z176" i="1"/>
  <c r="AA176" i="1"/>
  <c r="AB176" i="1"/>
  <c r="AC176" i="1"/>
  <c r="AG176" i="1"/>
  <c r="T177" i="1"/>
  <c r="V177" i="1"/>
  <c r="Z177" i="1"/>
  <c r="AA177" i="1"/>
  <c r="AB177" i="1"/>
  <c r="AC177" i="1"/>
  <c r="AG177" i="1"/>
  <c r="T178" i="1"/>
  <c r="V178" i="1"/>
  <c r="Z178" i="1"/>
  <c r="AA178" i="1"/>
  <c r="AB178" i="1"/>
  <c r="AC178" i="1"/>
  <c r="AG178" i="1"/>
  <c r="T179" i="1"/>
  <c r="V179" i="1"/>
  <c r="Z179" i="1"/>
  <c r="AA179" i="1"/>
  <c r="AB179" i="1"/>
  <c r="AC179" i="1"/>
  <c r="AG179" i="1"/>
  <c r="T180" i="1"/>
  <c r="V180" i="1"/>
  <c r="Z180" i="1"/>
  <c r="AA180" i="1"/>
  <c r="AB180" i="1"/>
  <c r="AC180" i="1"/>
  <c r="AG180" i="1"/>
  <c r="T181" i="1"/>
  <c r="V181" i="1"/>
  <c r="Z181" i="1"/>
  <c r="AA181" i="1"/>
  <c r="AB181" i="1"/>
  <c r="AC181" i="1"/>
  <c r="AG181" i="1"/>
  <c r="T182" i="1"/>
  <c r="V182" i="1"/>
  <c r="Z182" i="1"/>
  <c r="AA182" i="1"/>
  <c r="AB182" i="1"/>
  <c r="AC182" i="1"/>
  <c r="AG182" i="1"/>
  <c r="T183" i="1"/>
  <c r="V183" i="1"/>
  <c r="Z183" i="1"/>
  <c r="AA183" i="1"/>
  <c r="AB183" i="1"/>
  <c r="AC183" i="1"/>
  <c r="AG183" i="1"/>
  <c r="T184" i="1"/>
  <c r="V184" i="1"/>
  <c r="Z184" i="1"/>
  <c r="AA184" i="1"/>
  <c r="AB184" i="1"/>
  <c r="AC184" i="1"/>
  <c r="AG184" i="1"/>
  <c r="T185" i="1"/>
  <c r="V185" i="1"/>
  <c r="Z185" i="1"/>
  <c r="AA185" i="1"/>
  <c r="AB185" i="1"/>
  <c r="AC185" i="1"/>
  <c r="AG185" i="1"/>
  <c r="T186" i="1"/>
  <c r="V186" i="1"/>
  <c r="Z186" i="1"/>
  <c r="AA186" i="1"/>
  <c r="AB186" i="1"/>
  <c r="AC186" i="1"/>
  <c r="AG186" i="1"/>
  <c r="T187" i="1"/>
  <c r="V187" i="1"/>
  <c r="Z187" i="1"/>
  <c r="AA187" i="1"/>
  <c r="AB187" i="1"/>
  <c r="AC187" i="1"/>
  <c r="AG187" i="1"/>
  <c r="T188" i="1"/>
  <c r="V188" i="1"/>
  <c r="Z188" i="1"/>
  <c r="AA188" i="1"/>
  <c r="AB188" i="1"/>
  <c r="AC188" i="1"/>
  <c r="AG188" i="1"/>
  <c r="T189" i="1"/>
  <c r="V189" i="1"/>
  <c r="Z189" i="1"/>
  <c r="AA189" i="1"/>
  <c r="AB189" i="1"/>
  <c r="AC189" i="1"/>
  <c r="AG189" i="1"/>
  <c r="T190" i="1"/>
  <c r="V190" i="1"/>
  <c r="Z190" i="1"/>
  <c r="AA190" i="1"/>
  <c r="AB190" i="1"/>
  <c r="AC190" i="1"/>
  <c r="AG190" i="1"/>
  <c r="T191" i="1"/>
  <c r="V191" i="1"/>
  <c r="Z191" i="1"/>
  <c r="AA191" i="1"/>
  <c r="AB191" i="1"/>
  <c r="AC191" i="1"/>
  <c r="AG191" i="1"/>
  <c r="T192" i="1"/>
  <c r="V192" i="1"/>
  <c r="Z192" i="1"/>
  <c r="AA192" i="1"/>
  <c r="AB192" i="1"/>
  <c r="AC192" i="1"/>
  <c r="AG192" i="1"/>
  <c r="T193" i="1"/>
  <c r="V193" i="1"/>
  <c r="Z193" i="1"/>
  <c r="AA193" i="1"/>
  <c r="AB193" i="1"/>
  <c r="AC193" i="1"/>
  <c r="AG193" i="1"/>
  <c r="T194" i="1"/>
  <c r="V194" i="1"/>
  <c r="Z194" i="1"/>
  <c r="AA194" i="1"/>
  <c r="AB194" i="1"/>
  <c r="AC194" i="1"/>
  <c r="AG194" i="1"/>
  <c r="T195" i="1"/>
  <c r="V195" i="1"/>
  <c r="Z195" i="1"/>
  <c r="AA195" i="1"/>
  <c r="AB195" i="1"/>
  <c r="AC195" i="1"/>
  <c r="AG195" i="1"/>
  <c r="T196" i="1"/>
  <c r="V196" i="1"/>
  <c r="Z196" i="1"/>
  <c r="AA196" i="1"/>
  <c r="AB196" i="1"/>
  <c r="AC196" i="1"/>
  <c r="AG196" i="1"/>
  <c r="T197" i="1"/>
  <c r="V197" i="1"/>
  <c r="Z197" i="1"/>
  <c r="AA197" i="1"/>
  <c r="AB197" i="1"/>
  <c r="AC197" i="1"/>
  <c r="AG197" i="1"/>
  <c r="T198" i="1"/>
  <c r="V198" i="1"/>
  <c r="Z198" i="1"/>
  <c r="AA198" i="1"/>
  <c r="AB198" i="1"/>
  <c r="AC198" i="1"/>
  <c r="AG198" i="1"/>
  <c r="T199" i="1"/>
  <c r="V199" i="1"/>
  <c r="Z199" i="1"/>
  <c r="AA199" i="1"/>
  <c r="AB199" i="1"/>
  <c r="AC199" i="1"/>
  <c r="AG199" i="1"/>
  <c r="T200" i="1"/>
  <c r="V200" i="1"/>
  <c r="Z200" i="1"/>
  <c r="AA200" i="1"/>
  <c r="AB200" i="1"/>
  <c r="AC200" i="1"/>
  <c r="AG200" i="1"/>
  <c r="T201" i="1"/>
  <c r="V201" i="1"/>
  <c r="Z201" i="1"/>
  <c r="AA201" i="1"/>
  <c r="AB201" i="1"/>
  <c r="AC201" i="1"/>
  <c r="AG201" i="1"/>
  <c r="T202" i="1"/>
  <c r="V202" i="1"/>
  <c r="Z202" i="1"/>
  <c r="AA202" i="1"/>
  <c r="AB202" i="1"/>
  <c r="AC202" i="1"/>
  <c r="AG202" i="1"/>
  <c r="T203" i="1"/>
  <c r="V203" i="1"/>
  <c r="Z203" i="1"/>
  <c r="AA203" i="1"/>
  <c r="AB203" i="1"/>
  <c r="AC203" i="1"/>
  <c r="AG203" i="1"/>
  <c r="T204" i="1"/>
  <c r="V204" i="1"/>
  <c r="Z204" i="1"/>
  <c r="AA204" i="1"/>
  <c r="AB204" i="1"/>
  <c r="AC204" i="1"/>
  <c r="AG204" i="1"/>
  <c r="T205" i="1"/>
  <c r="V205" i="1"/>
  <c r="Z205" i="1"/>
  <c r="AA205" i="1"/>
  <c r="AB205" i="1"/>
  <c r="AC205" i="1"/>
  <c r="AG205" i="1"/>
  <c r="T206" i="1"/>
  <c r="V206" i="1"/>
  <c r="Z206" i="1"/>
  <c r="AA206" i="1"/>
  <c r="AB206" i="1"/>
  <c r="AC206" i="1"/>
  <c r="AG206" i="1"/>
  <c r="T207" i="1"/>
  <c r="V207" i="1"/>
  <c r="Z207" i="1"/>
  <c r="AA207" i="1"/>
  <c r="AB207" i="1"/>
  <c r="AC207" i="1"/>
  <c r="AG207" i="1"/>
  <c r="T208" i="1"/>
  <c r="V208" i="1"/>
  <c r="Z208" i="1"/>
  <c r="AA208" i="1"/>
  <c r="AB208" i="1"/>
  <c r="AC208" i="1"/>
  <c r="AG208" i="1"/>
  <c r="T209" i="1"/>
  <c r="V209" i="1"/>
  <c r="Z209" i="1"/>
  <c r="AA209" i="1"/>
  <c r="AB209" i="1"/>
  <c r="AC209" i="1"/>
  <c r="AG209" i="1"/>
  <c r="T210" i="1"/>
  <c r="V210" i="1"/>
  <c r="Z210" i="1"/>
  <c r="AA210" i="1"/>
  <c r="AB210" i="1"/>
  <c r="AC210" i="1"/>
  <c r="AG210" i="1"/>
  <c r="T211" i="1"/>
  <c r="V211" i="1"/>
  <c r="Z211" i="1"/>
  <c r="AA211" i="1"/>
  <c r="AB211" i="1"/>
  <c r="AC211" i="1"/>
  <c r="AG211" i="1"/>
  <c r="T212" i="1"/>
  <c r="V212" i="1"/>
  <c r="Z212" i="1"/>
  <c r="AA212" i="1"/>
  <c r="AB212" i="1"/>
  <c r="AC212" i="1"/>
  <c r="AG212" i="1"/>
  <c r="T213" i="1"/>
  <c r="V213" i="1"/>
  <c r="Z213" i="1"/>
  <c r="AA213" i="1"/>
  <c r="AB213" i="1"/>
  <c r="AC213" i="1"/>
  <c r="AG213" i="1"/>
  <c r="T214" i="1"/>
  <c r="V214" i="1"/>
  <c r="Z214" i="1"/>
  <c r="AA214" i="1"/>
  <c r="AB214" i="1"/>
  <c r="AC214" i="1"/>
  <c r="AG214" i="1"/>
  <c r="T215" i="1"/>
  <c r="V215" i="1"/>
  <c r="Z215" i="1"/>
  <c r="AA215" i="1"/>
  <c r="AB215" i="1"/>
  <c r="AC215" i="1"/>
  <c r="AG215" i="1"/>
  <c r="T216" i="1"/>
  <c r="V216" i="1"/>
  <c r="Z216" i="1"/>
  <c r="AA216" i="1"/>
  <c r="AB216" i="1"/>
  <c r="AC216" i="1"/>
  <c r="AG216" i="1"/>
  <c r="T217" i="1"/>
  <c r="V217" i="1"/>
  <c r="Z217" i="1"/>
  <c r="AA217" i="1"/>
  <c r="AB217" i="1"/>
  <c r="AC217" i="1"/>
  <c r="AG217" i="1"/>
  <c r="T218" i="1"/>
  <c r="V218" i="1"/>
  <c r="Z218" i="1"/>
  <c r="AA218" i="1"/>
  <c r="AB218" i="1"/>
  <c r="AC218" i="1"/>
  <c r="AG218" i="1"/>
  <c r="T219" i="1"/>
  <c r="V219" i="1"/>
  <c r="Z219" i="1"/>
  <c r="AA219" i="1"/>
  <c r="AB219" i="1"/>
  <c r="AC219" i="1"/>
  <c r="AG219" i="1"/>
  <c r="T220" i="1"/>
  <c r="V220" i="1"/>
  <c r="Z220" i="1"/>
  <c r="AA220" i="1"/>
  <c r="AB220" i="1"/>
  <c r="AC220" i="1"/>
  <c r="AG220" i="1"/>
  <c r="T221" i="1"/>
  <c r="V221" i="1"/>
  <c r="Z221" i="1"/>
  <c r="AA221" i="1"/>
  <c r="AB221" i="1"/>
  <c r="AC221" i="1"/>
  <c r="AG221" i="1"/>
  <c r="T222" i="1"/>
  <c r="V222" i="1"/>
  <c r="Z222" i="1"/>
  <c r="AA222" i="1"/>
  <c r="AB222" i="1"/>
  <c r="AC222" i="1"/>
  <c r="AG222" i="1"/>
  <c r="T223" i="1"/>
  <c r="V223" i="1"/>
  <c r="Z223" i="1"/>
  <c r="AA223" i="1"/>
  <c r="AB223" i="1"/>
  <c r="AC223" i="1"/>
  <c r="AG223" i="1"/>
  <c r="T224" i="1"/>
  <c r="V224" i="1"/>
  <c r="Z224" i="1"/>
  <c r="AA224" i="1"/>
  <c r="AB224" i="1"/>
  <c r="AC224" i="1"/>
  <c r="AG224" i="1"/>
  <c r="T225" i="1"/>
  <c r="V225" i="1"/>
  <c r="Z225" i="1"/>
  <c r="AA225" i="1"/>
  <c r="AB225" i="1"/>
  <c r="AC225" i="1"/>
  <c r="AG225" i="1"/>
  <c r="T226" i="1"/>
  <c r="V226" i="1"/>
  <c r="Z226" i="1"/>
  <c r="AA226" i="1"/>
  <c r="AB226" i="1"/>
  <c r="AC226" i="1"/>
  <c r="AG226" i="1"/>
  <c r="T227" i="1"/>
  <c r="V227" i="1"/>
  <c r="Z227" i="1"/>
  <c r="AA227" i="1"/>
  <c r="AB227" i="1"/>
  <c r="AC227" i="1"/>
  <c r="AG227" i="1"/>
  <c r="T228" i="1"/>
  <c r="V228" i="1"/>
  <c r="Z228" i="1"/>
  <c r="AA228" i="1"/>
  <c r="AB228" i="1"/>
  <c r="AC228" i="1"/>
  <c r="AG228" i="1"/>
  <c r="T229" i="1"/>
  <c r="V229" i="1"/>
  <c r="Z229" i="1"/>
  <c r="AA229" i="1"/>
  <c r="AB229" i="1"/>
  <c r="AC229" i="1"/>
  <c r="AG229" i="1"/>
  <c r="T230" i="1"/>
  <c r="V230" i="1"/>
  <c r="Z230" i="1"/>
  <c r="AA230" i="1"/>
  <c r="AB230" i="1"/>
  <c r="AC230" i="1"/>
  <c r="AG230" i="1"/>
  <c r="T231" i="1"/>
  <c r="V231" i="1"/>
  <c r="Z231" i="1"/>
  <c r="AA231" i="1"/>
  <c r="AB231" i="1"/>
  <c r="AC231" i="1"/>
  <c r="AG231" i="1"/>
  <c r="T232" i="1"/>
  <c r="V232" i="1"/>
  <c r="Z232" i="1"/>
  <c r="AA232" i="1"/>
  <c r="AB232" i="1"/>
  <c r="AC232" i="1"/>
  <c r="AG232" i="1"/>
  <c r="T233" i="1"/>
  <c r="V233" i="1"/>
  <c r="Z233" i="1"/>
  <c r="AA233" i="1"/>
  <c r="AB233" i="1"/>
  <c r="AC233" i="1"/>
  <c r="AG233" i="1"/>
  <c r="T234" i="1"/>
  <c r="V234" i="1"/>
  <c r="Z234" i="1"/>
  <c r="AA234" i="1"/>
  <c r="AB234" i="1"/>
  <c r="AC234" i="1"/>
  <c r="AG234" i="1"/>
  <c r="T235" i="1"/>
  <c r="V235" i="1"/>
  <c r="Z235" i="1"/>
  <c r="AA235" i="1"/>
  <c r="AB235" i="1"/>
  <c r="AC235" i="1"/>
  <c r="AG235" i="1"/>
  <c r="T236" i="1"/>
  <c r="V236" i="1"/>
  <c r="Z236" i="1"/>
  <c r="AA236" i="1"/>
  <c r="AB236" i="1"/>
  <c r="AC236" i="1"/>
  <c r="AG236" i="1"/>
  <c r="T237" i="1"/>
  <c r="V237" i="1"/>
  <c r="Z237" i="1"/>
  <c r="AA237" i="1"/>
  <c r="AB237" i="1"/>
  <c r="AC237" i="1"/>
  <c r="AG237" i="1"/>
  <c r="T238" i="1"/>
  <c r="V238" i="1"/>
  <c r="Z238" i="1"/>
  <c r="AA238" i="1"/>
  <c r="AB238" i="1"/>
  <c r="AC238" i="1"/>
  <c r="AG238" i="1"/>
  <c r="T239" i="1"/>
  <c r="V239" i="1"/>
  <c r="Z239" i="1"/>
  <c r="AA239" i="1"/>
  <c r="AB239" i="1"/>
  <c r="AC239" i="1"/>
  <c r="AG239" i="1"/>
  <c r="T240" i="1"/>
  <c r="V240" i="1"/>
  <c r="Z240" i="1"/>
  <c r="AA240" i="1"/>
  <c r="AB240" i="1"/>
  <c r="AC240" i="1"/>
  <c r="AG240" i="1"/>
  <c r="T241" i="1"/>
  <c r="V241" i="1"/>
  <c r="Z241" i="1"/>
  <c r="AA241" i="1"/>
  <c r="AB241" i="1"/>
  <c r="AC241" i="1"/>
  <c r="AG241" i="1"/>
  <c r="T242" i="1"/>
  <c r="V242" i="1"/>
  <c r="Z242" i="1"/>
  <c r="AA242" i="1"/>
  <c r="AB242" i="1"/>
  <c r="AC242" i="1"/>
  <c r="AG242" i="1"/>
  <c r="T243" i="1"/>
  <c r="V243" i="1"/>
  <c r="Z243" i="1"/>
  <c r="AA243" i="1"/>
  <c r="AB243" i="1"/>
  <c r="AC243" i="1"/>
  <c r="AG243" i="1"/>
  <c r="T244" i="1"/>
  <c r="V244" i="1"/>
  <c r="Z244" i="1"/>
  <c r="AA244" i="1"/>
  <c r="AB244" i="1"/>
  <c r="AC244" i="1"/>
  <c r="AG244" i="1"/>
  <c r="T245" i="1"/>
  <c r="V245" i="1"/>
  <c r="Z245" i="1"/>
  <c r="AA245" i="1"/>
  <c r="AB245" i="1"/>
  <c r="AC245" i="1"/>
  <c r="AG245" i="1"/>
  <c r="T246" i="1"/>
  <c r="V246" i="1"/>
  <c r="Z246" i="1"/>
  <c r="AA246" i="1"/>
  <c r="AB246" i="1"/>
  <c r="AC246" i="1"/>
  <c r="AG246" i="1"/>
  <c r="T247" i="1"/>
  <c r="V247" i="1"/>
  <c r="Z247" i="1"/>
  <c r="AA247" i="1"/>
  <c r="AB247" i="1"/>
  <c r="AC247" i="1"/>
  <c r="AG247" i="1"/>
  <c r="T248" i="1"/>
  <c r="V248" i="1"/>
  <c r="Z248" i="1"/>
  <c r="AA248" i="1"/>
  <c r="AB248" i="1"/>
  <c r="AC248" i="1"/>
  <c r="AG248" i="1"/>
  <c r="T249" i="1"/>
  <c r="V249" i="1"/>
  <c r="Z249" i="1"/>
  <c r="AA249" i="1"/>
  <c r="AB249" i="1"/>
  <c r="AC249" i="1"/>
  <c r="AG249" i="1"/>
  <c r="T250" i="1"/>
  <c r="V250" i="1"/>
  <c r="Z250" i="1"/>
  <c r="AA250" i="1"/>
  <c r="AB250" i="1"/>
  <c r="AC250" i="1"/>
  <c r="AG250" i="1"/>
  <c r="T251" i="1"/>
  <c r="V251" i="1"/>
  <c r="Z251" i="1"/>
  <c r="AA251" i="1"/>
  <c r="AB251" i="1"/>
  <c r="AC251" i="1"/>
  <c r="AG251" i="1"/>
  <c r="T252" i="1"/>
  <c r="V252" i="1"/>
  <c r="Z252" i="1"/>
  <c r="AA252" i="1"/>
  <c r="AB252" i="1"/>
  <c r="AC252" i="1"/>
  <c r="AG252" i="1"/>
  <c r="T253" i="1"/>
  <c r="V253" i="1"/>
  <c r="Z253" i="1"/>
  <c r="AA253" i="1"/>
  <c r="AB253" i="1"/>
  <c r="AC253" i="1"/>
  <c r="AG253" i="1"/>
  <c r="T254" i="1"/>
  <c r="V254" i="1"/>
  <c r="Z254" i="1"/>
  <c r="AA254" i="1"/>
  <c r="AB254" i="1"/>
  <c r="AC254" i="1"/>
  <c r="AG254" i="1"/>
  <c r="T255" i="1"/>
  <c r="V255" i="1"/>
  <c r="Z255" i="1"/>
  <c r="AA255" i="1"/>
  <c r="AB255" i="1"/>
  <c r="AC255" i="1"/>
  <c r="AG255" i="1"/>
  <c r="T256" i="1"/>
  <c r="V256" i="1"/>
  <c r="Z256" i="1"/>
  <c r="AA256" i="1"/>
  <c r="AB256" i="1"/>
  <c r="AC256" i="1"/>
  <c r="AG256" i="1"/>
  <c r="T257" i="1"/>
  <c r="V257" i="1"/>
  <c r="Z257" i="1"/>
  <c r="AA257" i="1"/>
  <c r="AB257" i="1"/>
  <c r="AC257" i="1"/>
  <c r="AG257" i="1"/>
  <c r="T258" i="1"/>
  <c r="V258" i="1"/>
  <c r="Z258" i="1"/>
  <c r="AA258" i="1"/>
  <c r="AB258" i="1"/>
  <c r="AC258" i="1"/>
  <c r="AG258" i="1"/>
  <c r="T259" i="1"/>
  <c r="V259" i="1"/>
  <c r="Z259" i="1"/>
  <c r="AA259" i="1"/>
  <c r="AB259" i="1"/>
  <c r="AC259" i="1"/>
  <c r="AG259" i="1"/>
  <c r="T260" i="1"/>
  <c r="V260" i="1"/>
  <c r="Z260" i="1"/>
  <c r="AA260" i="1"/>
  <c r="AB260" i="1"/>
  <c r="AC260" i="1"/>
  <c r="AG260" i="1"/>
  <c r="T261" i="1"/>
  <c r="V261" i="1"/>
  <c r="Z261" i="1"/>
  <c r="AA261" i="1"/>
  <c r="AB261" i="1"/>
  <c r="AC261" i="1"/>
  <c r="AG261" i="1"/>
  <c r="T262" i="1"/>
  <c r="V262" i="1"/>
  <c r="Z262" i="1"/>
  <c r="AA262" i="1"/>
  <c r="AB262" i="1"/>
  <c r="AC262" i="1"/>
  <c r="AG262" i="1"/>
  <c r="T263" i="1"/>
  <c r="V263" i="1"/>
  <c r="Z263" i="1"/>
  <c r="AA263" i="1"/>
  <c r="AB263" i="1"/>
  <c r="AC263" i="1"/>
  <c r="AG263" i="1"/>
  <c r="T264" i="1"/>
  <c r="V264" i="1"/>
  <c r="Z264" i="1"/>
  <c r="AA264" i="1"/>
  <c r="AB264" i="1"/>
  <c r="AC264" i="1"/>
  <c r="AG264" i="1"/>
  <c r="T265" i="1"/>
  <c r="V265" i="1"/>
  <c r="Z265" i="1"/>
  <c r="AA265" i="1"/>
  <c r="AB265" i="1"/>
  <c r="AC265" i="1"/>
  <c r="AG265" i="1"/>
  <c r="T266" i="1"/>
  <c r="V266" i="1"/>
  <c r="Z266" i="1"/>
  <c r="AA266" i="1"/>
  <c r="AB266" i="1"/>
  <c r="AC266" i="1"/>
  <c r="AG266" i="1"/>
  <c r="T267" i="1"/>
  <c r="V267" i="1"/>
  <c r="Z267" i="1"/>
  <c r="AA267" i="1"/>
  <c r="AB267" i="1"/>
  <c r="AC267" i="1"/>
  <c r="AG267" i="1"/>
  <c r="T268" i="1"/>
  <c r="V268" i="1"/>
  <c r="Z268" i="1"/>
  <c r="AA268" i="1"/>
  <c r="AB268" i="1"/>
  <c r="AC268" i="1"/>
  <c r="AG268" i="1"/>
  <c r="T269" i="1"/>
  <c r="V269" i="1"/>
  <c r="Z269" i="1"/>
  <c r="AA269" i="1"/>
  <c r="AB269" i="1"/>
  <c r="AC269" i="1"/>
  <c r="AG269" i="1"/>
  <c r="T270" i="1"/>
  <c r="V270" i="1"/>
  <c r="Z270" i="1"/>
  <c r="AA270" i="1"/>
  <c r="AB270" i="1"/>
  <c r="AC270" i="1"/>
  <c r="AG270" i="1"/>
  <c r="T271" i="1"/>
  <c r="V271" i="1"/>
  <c r="Z271" i="1"/>
  <c r="AA271" i="1"/>
  <c r="AB271" i="1"/>
  <c r="AC271" i="1"/>
  <c r="AG271" i="1"/>
  <c r="T272" i="1"/>
  <c r="V272" i="1"/>
  <c r="Z272" i="1"/>
  <c r="AA272" i="1"/>
  <c r="AB272" i="1"/>
  <c r="AC272" i="1"/>
  <c r="AG272" i="1"/>
  <c r="T273" i="1"/>
  <c r="V273" i="1"/>
  <c r="Z273" i="1"/>
  <c r="AA273" i="1"/>
  <c r="AB273" i="1"/>
  <c r="AC273" i="1"/>
  <c r="AG273" i="1"/>
  <c r="T274" i="1"/>
  <c r="V274" i="1"/>
  <c r="Z274" i="1"/>
  <c r="AA274" i="1"/>
  <c r="AB274" i="1"/>
  <c r="AC274" i="1"/>
  <c r="AG274" i="1"/>
  <c r="T275" i="1"/>
  <c r="V275" i="1"/>
  <c r="Z275" i="1"/>
  <c r="AA275" i="1"/>
  <c r="AB275" i="1"/>
  <c r="AC275" i="1"/>
  <c r="AG275" i="1"/>
  <c r="T276" i="1"/>
  <c r="V276" i="1"/>
  <c r="Z276" i="1"/>
  <c r="AA276" i="1"/>
  <c r="AB276" i="1"/>
  <c r="AC276" i="1"/>
  <c r="AG276" i="1"/>
  <c r="T277" i="1"/>
  <c r="V277" i="1"/>
  <c r="Z277" i="1"/>
  <c r="AA277" i="1"/>
  <c r="AB277" i="1"/>
  <c r="AC277" i="1"/>
  <c r="AG277" i="1"/>
  <c r="T278" i="1"/>
  <c r="V278" i="1"/>
  <c r="Z278" i="1"/>
  <c r="AA278" i="1"/>
  <c r="AB278" i="1"/>
  <c r="AC278" i="1"/>
  <c r="AG278" i="1"/>
  <c r="T279" i="1"/>
  <c r="V279" i="1"/>
  <c r="Z279" i="1"/>
  <c r="AA279" i="1"/>
  <c r="AB279" i="1"/>
  <c r="AC279" i="1"/>
  <c r="AG279" i="1"/>
  <c r="T280" i="1"/>
  <c r="V280" i="1"/>
  <c r="Z280" i="1"/>
  <c r="AA280" i="1"/>
  <c r="AB280" i="1"/>
  <c r="AC280" i="1"/>
  <c r="AG280" i="1"/>
  <c r="T281" i="1"/>
  <c r="V281" i="1"/>
  <c r="Z281" i="1"/>
  <c r="AA281" i="1"/>
  <c r="AB281" i="1"/>
  <c r="AC281" i="1"/>
  <c r="AG281" i="1"/>
  <c r="T282" i="1"/>
  <c r="V282" i="1"/>
  <c r="Z282" i="1"/>
  <c r="AA282" i="1"/>
  <c r="AB282" i="1"/>
  <c r="AC282" i="1"/>
  <c r="AG282" i="1"/>
  <c r="T283" i="1"/>
  <c r="V283" i="1"/>
  <c r="Z283" i="1"/>
  <c r="AA283" i="1"/>
  <c r="AB283" i="1"/>
  <c r="AC283" i="1"/>
  <c r="AG283" i="1"/>
  <c r="T284" i="1"/>
  <c r="V284" i="1"/>
  <c r="Z284" i="1"/>
  <c r="AA284" i="1"/>
  <c r="AB284" i="1"/>
  <c r="AC284" i="1"/>
  <c r="AG284" i="1"/>
  <c r="T285" i="1"/>
  <c r="V285" i="1"/>
  <c r="Z285" i="1"/>
  <c r="AA285" i="1"/>
  <c r="AB285" i="1"/>
  <c r="AC285" i="1"/>
  <c r="AG285" i="1"/>
  <c r="T286" i="1"/>
  <c r="V286" i="1"/>
  <c r="Z286" i="1"/>
  <c r="AA286" i="1"/>
  <c r="AB286" i="1"/>
  <c r="AC286" i="1"/>
  <c r="AG286" i="1"/>
  <c r="T287" i="1"/>
  <c r="V287" i="1"/>
  <c r="Z287" i="1"/>
  <c r="AA287" i="1"/>
  <c r="AB287" i="1"/>
  <c r="AC287" i="1"/>
  <c r="AG287" i="1"/>
  <c r="T288" i="1"/>
  <c r="V288" i="1"/>
  <c r="Z288" i="1"/>
  <c r="AA288" i="1"/>
  <c r="AB288" i="1"/>
  <c r="AC288" i="1"/>
  <c r="AG288" i="1"/>
  <c r="T289" i="1"/>
  <c r="V289" i="1"/>
  <c r="Z289" i="1"/>
  <c r="AA289" i="1"/>
  <c r="AB289" i="1"/>
  <c r="AC289" i="1"/>
  <c r="AG289" i="1"/>
  <c r="T290" i="1"/>
  <c r="V290" i="1"/>
  <c r="Z290" i="1"/>
  <c r="AA290" i="1"/>
  <c r="AB290" i="1"/>
  <c r="AC290" i="1"/>
  <c r="AG290" i="1"/>
  <c r="T291" i="1"/>
  <c r="V291" i="1"/>
  <c r="Z291" i="1"/>
  <c r="AA291" i="1"/>
  <c r="AB291" i="1"/>
  <c r="AC291" i="1"/>
  <c r="AG291" i="1"/>
  <c r="T292" i="1"/>
  <c r="V292" i="1"/>
  <c r="Z292" i="1"/>
  <c r="AA292" i="1"/>
  <c r="AB292" i="1"/>
  <c r="AC292" i="1"/>
  <c r="AG292" i="1"/>
  <c r="T293" i="1"/>
  <c r="V293" i="1"/>
  <c r="Z293" i="1"/>
  <c r="AA293" i="1"/>
  <c r="AB293" i="1"/>
  <c r="AC293" i="1"/>
  <c r="AG293" i="1"/>
  <c r="T294" i="1"/>
  <c r="V294" i="1"/>
  <c r="Z294" i="1"/>
  <c r="AA294" i="1"/>
  <c r="AB294" i="1"/>
  <c r="AC294" i="1"/>
  <c r="AG294" i="1"/>
  <c r="T295" i="1"/>
  <c r="V295" i="1"/>
  <c r="Z295" i="1"/>
  <c r="AA295" i="1"/>
  <c r="AB295" i="1"/>
  <c r="AC295" i="1"/>
  <c r="AG295" i="1"/>
  <c r="T296" i="1"/>
  <c r="V296" i="1"/>
  <c r="Z296" i="1"/>
  <c r="AA296" i="1"/>
  <c r="AB296" i="1"/>
  <c r="AC296" i="1"/>
  <c r="AG296" i="1"/>
  <c r="T297" i="1"/>
  <c r="V297" i="1"/>
  <c r="Z297" i="1"/>
  <c r="AA297" i="1"/>
  <c r="AB297" i="1"/>
  <c r="AC297" i="1"/>
  <c r="AG297" i="1"/>
  <c r="T298" i="1"/>
  <c r="V298" i="1"/>
  <c r="Z298" i="1"/>
  <c r="AA298" i="1"/>
  <c r="AB298" i="1"/>
  <c r="AC298" i="1"/>
  <c r="AG298" i="1"/>
  <c r="T299" i="1"/>
  <c r="V299" i="1"/>
  <c r="Z299" i="1"/>
  <c r="AA299" i="1"/>
  <c r="AB299" i="1"/>
  <c r="AC299" i="1"/>
  <c r="AG299" i="1"/>
  <c r="T300" i="1"/>
  <c r="V300" i="1"/>
  <c r="Z300" i="1"/>
  <c r="AA300" i="1"/>
  <c r="AB300" i="1"/>
  <c r="AC300" i="1"/>
  <c r="AG300" i="1"/>
  <c r="T301" i="1"/>
  <c r="V301" i="1"/>
  <c r="Z301" i="1"/>
  <c r="AA301" i="1"/>
  <c r="AB301" i="1"/>
  <c r="AC301" i="1"/>
  <c r="AG301" i="1"/>
  <c r="T302" i="1"/>
  <c r="V302" i="1"/>
  <c r="Z302" i="1"/>
  <c r="AA302" i="1"/>
  <c r="AB302" i="1"/>
  <c r="AC302" i="1"/>
  <c r="AG302" i="1"/>
  <c r="T303" i="1"/>
  <c r="V303" i="1"/>
  <c r="Z303" i="1"/>
  <c r="AA303" i="1"/>
  <c r="AB303" i="1"/>
  <c r="AC303" i="1"/>
  <c r="AG303" i="1"/>
  <c r="T304" i="1"/>
  <c r="V304" i="1"/>
  <c r="Z304" i="1"/>
  <c r="AA304" i="1"/>
  <c r="AB304" i="1"/>
  <c r="AC304" i="1"/>
  <c r="AG304" i="1"/>
  <c r="T305" i="1"/>
  <c r="V305" i="1"/>
  <c r="Z305" i="1"/>
  <c r="AA305" i="1"/>
  <c r="AB305" i="1"/>
  <c r="AC305" i="1"/>
  <c r="AG305" i="1"/>
  <c r="T306" i="1"/>
  <c r="V306" i="1"/>
  <c r="Z306" i="1"/>
  <c r="AA306" i="1"/>
  <c r="AB306" i="1"/>
  <c r="AC306" i="1"/>
  <c r="AG306" i="1"/>
  <c r="T307" i="1"/>
  <c r="V307" i="1"/>
  <c r="Z307" i="1"/>
  <c r="AA307" i="1"/>
  <c r="AB307" i="1"/>
  <c r="AC307" i="1"/>
  <c r="AG307" i="1"/>
  <c r="T308" i="1"/>
  <c r="V308" i="1"/>
  <c r="Z308" i="1"/>
  <c r="AA308" i="1"/>
  <c r="AB308" i="1"/>
  <c r="AC308" i="1"/>
  <c r="AG308" i="1"/>
  <c r="T309" i="1"/>
  <c r="V309" i="1"/>
  <c r="Z309" i="1"/>
  <c r="AA309" i="1"/>
  <c r="AB309" i="1"/>
  <c r="AC309" i="1"/>
  <c r="AG309" i="1"/>
  <c r="T310" i="1"/>
  <c r="V310" i="1"/>
  <c r="Z310" i="1"/>
  <c r="AA310" i="1"/>
  <c r="AB310" i="1"/>
  <c r="AC310" i="1"/>
  <c r="AG310" i="1"/>
  <c r="T311" i="1"/>
  <c r="V311" i="1"/>
  <c r="Z311" i="1"/>
  <c r="AA311" i="1"/>
  <c r="AB311" i="1"/>
  <c r="AC311" i="1"/>
  <c r="AG311" i="1"/>
  <c r="T312" i="1"/>
  <c r="V312" i="1"/>
  <c r="Z312" i="1"/>
  <c r="AA312" i="1"/>
  <c r="AB312" i="1"/>
  <c r="AC312" i="1"/>
  <c r="AG312" i="1"/>
  <c r="T313" i="1"/>
  <c r="V313" i="1"/>
  <c r="Z313" i="1"/>
  <c r="AA313" i="1"/>
  <c r="AB313" i="1"/>
  <c r="AC313" i="1"/>
  <c r="AG313" i="1"/>
  <c r="T314" i="1"/>
  <c r="V314" i="1"/>
  <c r="Z314" i="1"/>
  <c r="AA314" i="1"/>
  <c r="AB314" i="1"/>
  <c r="AC314" i="1"/>
  <c r="AG314" i="1"/>
  <c r="T315" i="1"/>
  <c r="V315" i="1"/>
  <c r="Z315" i="1"/>
  <c r="AA315" i="1"/>
  <c r="AB315" i="1"/>
  <c r="AC315" i="1"/>
  <c r="AG315" i="1"/>
  <c r="T316" i="1"/>
  <c r="V316" i="1"/>
  <c r="Z316" i="1"/>
  <c r="AA316" i="1"/>
  <c r="AB316" i="1"/>
  <c r="AC316" i="1"/>
  <c r="AG316" i="1"/>
  <c r="T317" i="1"/>
  <c r="V317" i="1"/>
  <c r="Z317" i="1"/>
  <c r="AA317" i="1"/>
  <c r="AB317" i="1"/>
  <c r="AC317" i="1"/>
  <c r="AG317" i="1"/>
  <c r="T318" i="1"/>
  <c r="V318" i="1"/>
  <c r="Z318" i="1"/>
  <c r="AA318" i="1"/>
  <c r="AB318" i="1"/>
  <c r="AC318" i="1"/>
  <c r="AG318" i="1"/>
  <c r="T319" i="1"/>
  <c r="V319" i="1"/>
  <c r="Z319" i="1"/>
  <c r="AA319" i="1"/>
  <c r="AB319" i="1"/>
  <c r="AC319" i="1"/>
  <c r="AG319" i="1"/>
  <c r="T320" i="1"/>
  <c r="V320" i="1"/>
  <c r="Z320" i="1"/>
  <c r="AA320" i="1"/>
  <c r="AB320" i="1"/>
  <c r="AC320" i="1"/>
  <c r="AG320" i="1"/>
  <c r="T321" i="1"/>
  <c r="V321" i="1"/>
  <c r="Z321" i="1"/>
  <c r="AA321" i="1"/>
  <c r="AB321" i="1"/>
  <c r="AC321" i="1"/>
  <c r="AG321" i="1"/>
  <c r="T323" i="1"/>
  <c r="V323" i="1"/>
  <c r="Z323" i="1"/>
  <c r="AA323" i="1"/>
  <c r="AB323" i="1"/>
  <c r="AC323" i="1"/>
  <c r="AG323" i="1"/>
  <c r="T322" i="1"/>
  <c r="V322" i="1"/>
  <c r="Z322" i="1"/>
  <c r="AA322" i="1"/>
  <c r="AB322" i="1"/>
  <c r="AC322" i="1"/>
  <c r="AG322" i="1"/>
  <c r="T324" i="1"/>
  <c r="V324" i="1"/>
  <c r="Z324" i="1"/>
  <c r="AA324" i="1"/>
  <c r="AB324" i="1"/>
  <c r="AC324" i="1"/>
  <c r="AG324" i="1"/>
  <c r="N10" i="1" l="1"/>
  <c r="N166" i="1"/>
  <c r="N54" i="1"/>
  <c r="N310" i="1"/>
  <c r="N294" i="1"/>
  <c r="N278" i="1"/>
  <c r="N246" i="1"/>
  <c r="N230" i="1"/>
  <c r="N214" i="1"/>
  <c r="N182" i="1"/>
  <c r="N150" i="1"/>
  <c r="N118" i="1"/>
  <c r="N102" i="1"/>
  <c r="N86" i="1"/>
  <c r="N38" i="1"/>
  <c r="N22" i="1"/>
  <c r="N6" i="1"/>
  <c r="N4" i="1"/>
  <c r="N198" i="1"/>
  <c r="N134" i="1"/>
  <c r="N70" i="1"/>
  <c r="N2" i="1"/>
  <c r="N14" i="1"/>
  <c r="N262" i="1"/>
  <c r="N316" i="1"/>
  <c r="N312" i="1"/>
  <c r="N280" i="1"/>
  <c r="N268" i="1"/>
  <c r="N260" i="1"/>
  <c r="N252" i="1"/>
  <c r="N244" i="1"/>
  <c r="N236" i="1"/>
  <c r="N228" i="1"/>
  <c r="N216" i="1"/>
  <c r="N204" i="1"/>
  <c r="N200" i="1"/>
  <c r="N188" i="1"/>
  <c r="N176" i="1"/>
  <c r="N164" i="1"/>
  <c r="N160" i="1"/>
  <c r="N156" i="1"/>
  <c r="N152" i="1"/>
  <c r="N148" i="1"/>
  <c r="N144" i="1"/>
  <c r="N140" i="1"/>
  <c r="N136" i="1"/>
  <c r="N132" i="1"/>
  <c r="N128" i="1"/>
  <c r="N124" i="1"/>
  <c r="N120" i="1"/>
  <c r="N116" i="1"/>
  <c r="N112" i="1"/>
  <c r="N108" i="1"/>
  <c r="N104" i="1"/>
  <c r="N100" i="1"/>
  <c r="N96" i="1"/>
  <c r="N92" i="1"/>
  <c r="N88" i="1"/>
  <c r="N84" i="1"/>
  <c r="N80" i="1"/>
  <c r="N76" i="1"/>
  <c r="N72" i="1"/>
  <c r="N68" i="1"/>
  <c r="N64" i="1"/>
  <c r="N60" i="1"/>
  <c r="N56" i="1"/>
  <c r="N52" i="1"/>
  <c r="N48" i="1"/>
  <c r="N44" i="1"/>
  <c r="N40" i="1"/>
  <c r="N36" i="1"/>
  <c r="N32" i="1"/>
  <c r="N28" i="1"/>
  <c r="N24" i="1"/>
  <c r="N20" i="1"/>
  <c r="N3" i="1"/>
  <c r="N7" i="1"/>
  <c r="N11" i="1"/>
  <c r="N15" i="1"/>
  <c r="N26" i="1"/>
  <c r="N42" i="1"/>
  <c r="N58" i="1"/>
  <c r="N74" i="1"/>
  <c r="N90" i="1"/>
  <c r="N106" i="1"/>
  <c r="N122" i="1"/>
  <c r="N138" i="1"/>
  <c r="N154" i="1"/>
  <c r="N170" i="1"/>
  <c r="N186" i="1"/>
  <c r="N202" i="1"/>
  <c r="N218" i="1"/>
  <c r="N234" i="1"/>
  <c r="N250" i="1"/>
  <c r="N266" i="1"/>
  <c r="N282" i="1"/>
  <c r="N298" i="1"/>
  <c r="N314" i="1"/>
  <c r="N324" i="1"/>
  <c r="N320" i="1"/>
  <c r="N308" i="1"/>
  <c r="N304" i="1"/>
  <c r="N284" i="1"/>
  <c r="N276" i="1"/>
  <c r="N272" i="1"/>
  <c r="N264" i="1"/>
  <c r="N256" i="1"/>
  <c r="N248" i="1"/>
  <c r="N240" i="1"/>
  <c r="N232" i="1"/>
  <c r="N224" i="1"/>
  <c r="N220" i="1"/>
  <c r="N212" i="1"/>
  <c r="N208" i="1"/>
  <c r="N196" i="1"/>
  <c r="N192" i="1"/>
  <c r="N184" i="1"/>
  <c r="N180" i="1"/>
  <c r="N172" i="1"/>
  <c r="N168" i="1"/>
  <c r="N8" i="1"/>
  <c r="N12" i="1"/>
  <c r="N16" i="1"/>
  <c r="N30" i="1"/>
  <c r="N46" i="1"/>
  <c r="N62" i="1"/>
  <c r="N78" i="1"/>
  <c r="N94" i="1"/>
  <c r="N110" i="1"/>
  <c r="N126" i="1"/>
  <c r="N142" i="1"/>
  <c r="N158" i="1"/>
  <c r="N174" i="1"/>
  <c r="N190" i="1"/>
  <c r="N206" i="1"/>
  <c r="N222" i="1"/>
  <c r="N238" i="1"/>
  <c r="N254" i="1"/>
  <c r="N270" i="1"/>
  <c r="N286" i="1"/>
  <c r="N302" i="1"/>
  <c r="N318" i="1"/>
  <c r="N300" i="1"/>
  <c r="N296" i="1"/>
  <c r="N292" i="1"/>
  <c r="N288" i="1"/>
  <c r="N322" i="1"/>
  <c r="N321" i="1"/>
  <c r="N319" i="1"/>
  <c r="N317" i="1"/>
  <c r="N315" i="1"/>
  <c r="N313" i="1"/>
  <c r="N311" i="1"/>
  <c r="N309" i="1"/>
  <c r="N307" i="1"/>
  <c r="N305" i="1"/>
  <c r="N303" i="1"/>
  <c r="N301" i="1"/>
  <c r="N299" i="1"/>
  <c r="N297" i="1"/>
  <c r="N295" i="1"/>
  <c r="N293" i="1"/>
  <c r="N291" i="1"/>
  <c r="N289" i="1"/>
  <c r="N287" i="1"/>
  <c r="N285" i="1"/>
  <c r="N283" i="1"/>
  <c r="N281" i="1"/>
  <c r="N279" i="1"/>
  <c r="N277" i="1"/>
  <c r="N275" i="1"/>
  <c r="N273" i="1"/>
  <c r="N271" i="1"/>
  <c r="N269" i="1"/>
  <c r="N267" i="1"/>
  <c r="N265" i="1"/>
  <c r="N263" i="1"/>
  <c r="N261" i="1"/>
  <c r="N259" i="1"/>
  <c r="N257" i="1"/>
  <c r="N255" i="1"/>
  <c r="N253" i="1"/>
  <c r="N251" i="1"/>
  <c r="N249" i="1"/>
  <c r="N247" i="1"/>
  <c r="N245" i="1"/>
  <c r="N243" i="1"/>
  <c r="N241" i="1"/>
  <c r="N239" i="1"/>
  <c r="N237" i="1"/>
  <c r="N235" i="1"/>
  <c r="N233" i="1"/>
  <c r="N231" i="1"/>
  <c r="N229" i="1"/>
  <c r="N227" i="1"/>
  <c r="N225" i="1"/>
  <c r="N223" i="1"/>
  <c r="N221" i="1"/>
  <c r="N219" i="1"/>
  <c r="N217" i="1"/>
  <c r="N215" i="1"/>
  <c r="N213" i="1"/>
  <c r="N211" i="1"/>
  <c r="N209" i="1"/>
  <c r="N207" i="1"/>
  <c r="N205" i="1"/>
  <c r="N203" i="1"/>
  <c r="N201" i="1"/>
  <c r="N199" i="1"/>
  <c r="N197" i="1"/>
  <c r="N195" i="1"/>
  <c r="N193" i="1"/>
  <c r="N191" i="1"/>
  <c r="N189" i="1"/>
  <c r="N187" i="1"/>
  <c r="N185" i="1"/>
  <c r="N183" i="1"/>
  <c r="N181" i="1"/>
  <c r="N179" i="1"/>
  <c r="N177" i="1"/>
  <c r="N175" i="1"/>
  <c r="N173" i="1"/>
  <c r="N171" i="1"/>
  <c r="N169" i="1"/>
  <c r="N167" i="1"/>
  <c r="N165" i="1"/>
  <c r="N163" i="1"/>
  <c r="N161" i="1"/>
  <c r="N159" i="1"/>
  <c r="N157" i="1"/>
  <c r="N155" i="1"/>
  <c r="N153" i="1"/>
  <c r="N151" i="1"/>
  <c r="N149" i="1"/>
  <c r="N147" i="1"/>
  <c r="N145" i="1"/>
  <c r="N143" i="1"/>
  <c r="N141" i="1"/>
  <c r="N139" i="1"/>
  <c r="N137" i="1"/>
  <c r="N135" i="1"/>
  <c r="N133" i="1"/>
  <c r="N131" i="1"/>
  <c r="N129" i="1"/>
  <c r="N127" i="1"/>
  <c r="N125" i="1"/>
  <c r="N123" i="1"/>
  <c r="N121" i="1"/>
  <c r="N119" i="1"/>
  <c r="N117" i="1"/>
  <c r="N115" i="1"/>
  <c r="N113" i="1"/>
  <c r="N111" i="1"/>
  <c r="N109" i="1"/>
  <c r="N107" i="1"/>
  <c r="N105" i="1"/>
  <c r="N103" i="1"/>
  <c r="N101" i="1"/>
  <c r="N99" i="1"/>
  <c r="N97" i="1"/>
  <c r="N95" i="1"/>
  <c r="N93" i="1"/>
  <c r="N91" i="1"/>
  <c r="N89" i="1"/>
  <c r="N87" i="1"/>
  <c r="N85" i="1"/>
  <c r="N83" i="1"/>
  <c r="N81" i="1"/>
  <c r="N79" i="1"/>
  <c r="N77" i="1"/>
  <c r="N75" i="1"/>
  <c r="N73" i="1"/>
  <c r="N71" i="1"/>
  <c r="N69" i="1"/>
  <c r="N67" i="1"/>
  <c r="N65" i="1"/>
  <c r="N63" i="1"/>
  <c r="N61" i="1"/>
  <c r="N59" i="1"/>
  <c r="N57" i="1"/>
  <c r="N55" i="1"/>
  <c r="N53" i="1"/>
  <c r="N51" i="1"/>
  <c r="N49" i="1"/>
  <c r="N47" i="1"/>
  <c r="N45" i="1"/>
  <c r="N43" i="1"/>
  <c r="N41" i="1"/>
  <c r="N39" i="1"/>
  <c r="N37" i="1"/>
  <c r="N35" i="1"/>
  <c r="N33" i="1"/>
  <c r="N31" i="1"/>
  <c r="N29" i="1"/>
  <c r="N27" i="1"/>
  <c r="N25" i="1"/>
  <c r="N23" i="1"/>
  <c r="N21" i="1"/>
  <c r="N19" i="1"/>
  <c r="N17" i="1"/>
  <c r="N5" i="1"/>
  <c r="N9" i="1"/>
  <c r="N13" i="1"/>
  <c r="N18" i="1"/>
  <c r="N34" i="1"/>
  <c r="N50" i="1"/>
  <c r="N66" i="1"/>
  <c r="N82" i="1"/>
  <c r="N98" i="1"/>
  <c r="N114" i="1"/>
  <c r="N130" i="1"/>
  <c r="N146" i="1"/>
  <c r="N162" i="1"/>
  <c r="N178" i="1"/>
  <c r="N194" i="1"/>
  <c r="N210" i="1"/>
  <c r="N226" i="1"/>
  <c r="N242" i="1"/>
  <c r="N258" i="1"/>
  <c r="N274" i="1"/>
  <c r="N290" i="1"/>
  <c r="N306" i="1"/>
  <c r="N323" i="1"/>
  <c r="C4" i="2"/>
  <c r="K13" i="2" l="1"/>
  <c r="K5" i="2" s="1"/>
  <c r="L14" i="2"/>
  <c r="L6" i="2" s="1"/>
  <c r="K14" i="2"/>
  <c r="K6" i="2" s="1"/>
  <c r="L13" i="2"/>
  <c r="L5" i="2" s="1"/>
  <c r="AH359" i="1" l="1"/>
  <c r="G13" i="2" l="1"/>
  <c r="D18" i="2" l="1"/>
  <c r="D6" i="2"/>
  <c r="D8" i="2"/>
  <c r="E19" i="2" l="1"/>
  <c r="E6" i="2"/>
  <c r="E8" i="2"/>
  <c r="T360" i="1"/>
  <c r="V360" i="1"/>
  <c r="E15" i="2"/>
  <c r="E13" i="2"/>
  <c r="E12" i="2"/>
  <c r="G19" i="2"/>
  <c r="E16" i="2"/>
  <c r="AC354" i="1"/>
  <c r="AB354" i="1"/>
  <c r="AA354" i="1"/>
  <c r="Z354" i="1"/>
  <c r="AC353" i="1"/>
  <c r="AB353" i="1"/>
  <c r="AA353" i="1"/>
  <c r="Z353" i="1"/>
  <c r="AC352" i="1"/>
  <c r="AB352" i="1"/>
  <c r="AA352" i="1"/>
  <c r="Z352" i="1"/>
  <c r="AC351" i="1"/>
  <c r="AB351" i="1"/>
  <c r="AA351" i="1"/>
  <c r="Z351" i="1"/>
  <c r="AC350" i="1"/>
  <c r="AB350" i="1"/>
  <c r="AA350" i="1"/>
  <c r="Z350" i="1"/>
  <c r="AC349" i="1"/>
  <c r="AB349" i="1"/>
  <c r="AA349" i="1"/>
  <c r="Z349" i="1"/>
  <c r="AC348" i="1"/>
  <c r="AB348" i="1"/>
  <c r="AA348" i="1"/>
  <c r="Z348" i="1"/>
  <c r="AC347" i="1"/>
  <c r="AB347" i="1"/>
  <c r="AA347" i="1"/>
  <c r="Z347" i="1"/>
  <c r="AC346" i="1"/>
  <c r="AB346" i="1"/>
  <c r="AA346" i="1"/>
  <c r="Z346" i="1"/>
  <c r="AC345" i="1"/>
  <c r="AB345" i="1"/>
  <c r="AA345" i="1"/>
  <c r="Z345" i="1"/>
  <c r="AC344" i="1"/>
  <c r="AB344" i="1"/>
  <c r="AA344" i="1"/>
  <c r="Z344" i="1"/>
  <c r="AC343" i="1"/>
  <c r="AB343" i="1"/>
  <c r="AA343" i="1"/>
  <c r="Z343" i="1"/>
  <c r="AC342" i="1"/>
  <c r="AB342" i="1"/>
  <c r="AA342" i="1"/>
  <c r="Z342" i="1"/>
  <c r="AC341" i="1"/>
  <c r="AB341" i="1"/>
  <c r="AA341" i="1"/>
  <c r="Z341" i="1"/>
  <c r="AC340" i="1"/>
  <c r="AB340" i="1"/>
  <c r="AA340" i="1"/>
  <c r="Z340" i="1"/>
  <c r="AC339" i="1"/>
  <c r="AB339" i="1"/>
  <c r="AA339" i="1"/>
  <c r="Z339" i="1"/>
  <c r="AC338" i="1"/>
  <c r="AB338" i="1"/>
  <c r="AA338" i="1"/>
  <c r="Z338" i="1"/>
  <c r="AC337" i="1"/>
  <c r="AB337" i="1"/>
  <c r="AA337" i="1"/>
  <c r="Z337" i="1"/>
  <c r="AC336" i="1"/>
  <c r="AB336" i="1"/>
  <c r="AA336" i="1"/>
  <c r="Z336" i="1"/>
  <c r="AC335" i="1"/>
  <c r="AB335" i="1"/>
  <c r="AA335" i="1"/>
  <c r="Z335" i="1"/>
  <c r="AC334" i="1"/>
  <c r="AB334" i="1"/>
  <c r="AA334" i="1"/>
  <c r="Z334" i="1"/>
  <c r="AC333" i="1"/>
  <c r="AB333" i="1"/>
  <c r="AA333" i="1"/>
  <c r="Z333" i="1"/>
  <c r="AC332" i="1"/>
  <c r="AB332" i="1"/>
  <c r="AA332" i="1"/>
  <c r="Z332" i="1"/>
  <c r="AC331" i="1"/>
  <c r="AB331" i="1"/>
  <c r="AA331" i="1"/>
  <c r="Z331" i="1"/>
  <c r="AC330" i="1"/>
  <c r="AB330" i="1"/>
  <c r="AA330" i="1"/>
  <c r="Z330" i="1"/>
  <c r="AC329" i="1"/>
  <c r="AB329" i="1"/>
  <c r="AA329" i="1"/>
  <c r="Z329" i="1"/>
  <c r="AC328" i="1"/>
  <c r="AB328" i="1"/>
  <c r="AA328" i="1"/>
  <c r="Z328" i="1"/>
  <c r="AC327" i="1"/>
  <c r="AB327" i="1"/>
  <c r="AA327" i="1"/>
  <c r="Z327" i="1"/>
  <c r="AC326" i="1"/>
  <c r="AB326" i="1"/>
  <c r="AA326" i="1"/>
  <c r="Z326" i="1"/>
  <c r="AC325" i="1"/>
  <c r="AC359" i="1" s="1"/>
  <c r="AB325" i="1"/>
  <c r="AB359" i="1" s="1"/>
  <c r="AA325" i="1"/>
  <c r="Z325" i="1"/>
  <c r="Z359" i="1" s="1"/>
  <c r="V354" i="1"/>
  <c r="V353" i="1"/>
  <c r="V352" i="1"/>
  <c r="V351" i="1"/>
  <c r="V350" i="1"/>
  <c r="V349" i="1"/>
  <c r="V348" i="1"/>
  <c r="V347" i="1"/>
  <c r="V346" i="1"/>
  <c r="V345" i="1"/>
  <c r="V344" i="1"/>
  <c r="V343" i="1"/>
  <c r="V342" i="1"/>
  <c r="V341" i="1"/>
  <c r="V340" i="1"/>
  <c r="V339" i="1"/>
  <c r="V338" i="1"/>
  <c r="V337" i="1"/>
  <c r="V336" i="1"/>
  <c r="V335" i="1"/>
  <c r="V334" i="1"/>
  <c r="V333" i="1"/>
  <c r="V332" i="1"/>
  <c r="V331" i="1"/>
  <c r="V330" i="1"/>
  <c r="V329" i="1"/>
  <c r="V328" i="1"/>
  <c r="V327" i="1"/>
  <c r="V326" i="1"/>
  <c r="V325" i="1"/>
  <c r="T354" i="1"/>
  <c r="T353" i="1"/>
  <c r="T352" i="1"/>
  <c r="T351" i="1"/>
  <c r="T350" i="1"/>
  <c r="T349" i="1"/>
  <c r="T348" i="1"/>
  <c r="T347" i="1"/>
  <c r="T346" i="1"/>
  <c r="T345" i="1"/>
  <c r="T344" i="1"/>
  <c r="T343" i="1"/>
  <c r="T342" i="1"/>
  <c r="T341" i="1"/>
  <c r="T340" i="1"/>
  <c r="T339" i="1"/>
  <c r="T338" i="1"/>
  <c r="T337" i="1"/>
  <c r="T336" i="1"/>
  <c r="T335" i="1"/>
  <c r="T334" i="1"/>
  <c r="T333" i="1"/>
  <c r="T332" i="1"/>
  <c r="T331" i="1"/>
  <c r="T330" i="1"/>
  <c r="T329" i="1"/>
  <c r="T328" i="1"/>
  <c r="T327" i="1"/>
  <c r="T326" i="1"/>
  <c r="T325" i="1"/>
  <c r="R354" i="1"/>
  <c r="R353" i="1"/>
  <c r="R352" i="1"/>
  <c r="R351" i="1"/>
  <c r="R350" i="1"/>
  <c r="R349" i="1"/>
  <c r="R348" i="1"/>
  <c r="R347" i="1"/>
  <c r="R346" i="1"/>
  <c r="R345" i="1"/>
  <c r="R344" i="1"/>
  <c r="R343" i="1"/>
  <c r="R342" i="1"/>
  <c r="R341" i="1"/>
  <c r="R340" i="1"/>
  <c r="R339" i="1"/>
  <c r="R338" i="1"/>
  <c r="R337" i="1"/>
  <c r="R336" i="1"/>
  <c r="R335" i="1"/>
  <c r="R334" i="1"/>
  <c r="R333" i="1"/>
  <c r="R332" i="1"/>
  <c r="R331" i="1"/>
  <c r="R330" i="1"/>
  <c r="R329" i="1"/>
  <c r="R328" i="1"/>
  <c r="R327" i="1"/>
  <c r="R326" i="1"/>
  <c r="R325" i="1"/>
  <c r="R324" i="1"/>
  <c r="R322" i="1"/>
  <c r="R323" i="1"/>
  <c r="R321" i="1"/>
  <c r="R320" i="1"/>
  <c r="R319" i="1"/>
  <c r="R318" i="1"/>
  <c r="R317" i="1"/>
  <c r="R316" i="1"/>
  <c r="R315" i="1"/>
  <c r="R314" i="1"/>
  <c r="R313" i="1"/>
  <c r="R312" i="1"/>
  <c r="R311" i="1"/>
  <c r="R310" i="1"/>
  <c r="R309" i="1"/>
  <c r="R308" i="1"/>
  <c r="R307" i="1"/>
  <c r="R306" i="1"/>
  <c r="R305" i="1"/>
  <c r="R304" i="1"/>
  <c r="R303" i="1"/>
  <c r="R302" i="1"/>
  <c r="R301" i="1"/>
  <c r="R300" i="1"/>
  <c r="R299" i="1"/>
  <c r="R298" i="1"/>
  <c r="R297" i="1"/>
  <c r="R296" i="1"/>
  <c r="R295" i="1"/>
  <c r="R294" i="1"/>
  <c r="R293" i="1"/>
  <c r="R292" i="1"/>
  <c r="R291" i="1"/>
  <c r="R290" i="1"/>
  <c r="R289" i="1"/>
  <c r="R288" i="1"/>
  <c r="R287" i="1"/>
  <c r="R286" i="1"/>
  <c r="R285" i="1"/>
  <c r="R284" i="1"/>
  <c r="R283" i="1"/>
  <c r="R282" i="1"/>
  <c r="R281" i="1"/>
  <c r="R280" i="1"/>
  <c r="R279" i="1"/>
  <c r="R278" i="1"/>
  <c r="R277" i="1"/>
  <c r="R276" i="1"/>
  <c r="R275" i="1"/>
  <c r="R274" i="1"/>
  <c r="R273" i="1"/>
  <c r="R272" i="1"/>
  <c r="R271" i="1"/>
  <c r="R270" i="1"/>
  <c r="R269" i="1"/>
  <c r="R268" i="1"/>
  <c r="R267" i="1"/>
  <c r="R266" i="1"/>
  <c r="R265" i="1"/>
  <c r="R264" i="1"/>
  <c r="R263" i="1"/>
  <c r="R262" i="1"/>
  <c r="R261" i="1"/>
  <c r="R260" i="1"/>
  <c r="R259" i="1"/>
  <c r="R258" i="1"/>
  <c r="R257" i="1"/>
  <c r="R256" i="1"/>
  <c r="R255" i="1"/>
  <c r="R254" i="1"/>
  <c r="R253" i="1"/>
  <c r="R252" i="1"/>
  <c r="R251" i="1"/>
  <c r="R250" i="1"/>
  <c r="R249" i="1"/>
  <c r="R248" i="1"/>
  <c r="R247" i="1"/>
  <c r="R246" i="1"/>
  <c r="R245" i="1"/>
  <c r="R244" i="1"/>
  <c r="R243" i="1"/>
  <c r="R242" i="1"/>
  <c r="R241" i="1"/>
  <c r="R240" i="1"/>
  <c r="R239" i="1"/>
  <c r="R238" i="1"/>
  <c r="R237" i="1"/>
  <c r="R236" i="1"/>
  <c r="R235" i="1"/>
  <c r="R234" i="1"/>
  <c r="R233" i="1"/>
  <c r="R232" i="1"/>
  <c r="R231" i="1"/>
  <c r="R230" i="1"/>
  <c r="R229" i="1"/>
  <c r="R228" i="1"/>
  <c r="R227" i="1"/>
  <c r="R226" i="1"/>
  <c r="R225" i="1"/>
  <c r="R224" i="1"/>
  <c r="R223" i="1"/>
  <c r="R222" i="1"/>
  <c r="R221" i="1"/>
  <c r="R220" i="1"/>
  <c r="R219" i="1"/>
  <c r="R218" i="1"/>
  <c r="R217" i="1"/>
  <c r="R216" i="1"/>
  <c r="R215" i="1"/>
  <c r="R214" i="1"/>
  <c r="R213" i="1"/>
  <c r="R212" i="1"/>
  <c r="R211" i="1"/>
  <c r="R210" i="1"/>
  <c r="R209" i="1"/>
  <c r="R208" i="1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R3" i="1"/>
  <c r="R2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2" i="1"/>
  <c r="L323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2" i="1"/>
  <c r="K323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L2" i="1"/>
  <c r="K2" i="1"/>
  <c r="AG354" i="1"/>
  <c r="AG353" i="1"/>
  <c r="AG352" i="1"/>
  <c r="AG351" i="1"/>
  <c r="AG350" i="1"/>
  <c r="AG349" i="1"/>
  <c r="AG348" i="1"/>
  <c r="AG347" i="1"/>
  <c r="AG346" i="1"/>
  <c r="AG345" i="1"/>
  <c r="AG344" i="1"/>
  <c r="AG343" i="1"/>
  <c r="AG342" i="1"/>
  <c r="AG341" i="1"/>
  <c r="AG340" i="1"/>
  <c r="AG339" i="1"/>
  <c r="AG338" i="1"/>
  <c r="AG337" i="1"/>
  <c r="AG336" i="1"/>
  <c r="AG335" i="1"/>
  <c r="AG334" i="1"/>
  <c r="AG333" i="1"/>
  <c r="AG332" i="1"/>
  <c r="AG331" i="1"/>
  <c r="AG330" i="1"/>
  <c r="AG329" i="1"/>
  <c r="AG328" i="1"/>
  <c r="AG327" i="1"/>
  <c r="AG326" i="1"/>
  <c r="AG32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2" i="1"/>
  <c r="F323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2" i="1"/>
  <c r="E323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I353" i="1"/>
  <c r="I350" i="1"/>
  <c r="I349" i="1"/>
  <c r="I345" i="1"/>
  <c r="I341" i="1"/>
  <c r="I339" i="1"/>
  <c r="I337" i="1"/>
  <c r="I334" i="1"/>
  <c r="I329" i="1"/>
  <c r="I322" i="1"/>
  <c r="I318" i="1"/>
  <c r="I313" i="1"/>
  <c r="H307" i="1"/>
  <c r="I302" i="1"/>
  <c r="I297" i="1"/>
  <c r="H291" i="1"/>
  <c r="I286" i="1"/>
  <c r="I281" i="1"/>
  <c r="I275" i="1"/>
  <c r="I270" i="1"/>
  <c r="I265" i="1"/>
  <c r="I259" i="1"/>
  <c r="I254" i="1"/>
  <c r="I249" i="1"/>
  <c r="I245" i="1"/>
  <c r="H243" i="1"/>
  <c r="I241" i="1"/>
  <c r="I237" i="1"/>
  <c r="I233" i="1"/>
  <c r="I229" i="1"/>
  <c r="H227" i="1"/>
  <c r="I225" i="1"/>
  <c r="I221" i="1"/>
  <c r="I217" i="1"/>
  <c r="I213" i="1"/>
  <c r="H211" i="1"/>
  <c r="I209" i="1"/>
  <c r="I205" i="1"/>
  <c r="I201" i="1"/>
  <c r="H200" i="1"/>
  <c r="I197" i="1"/>
  <c r="I193" i="1"/>
  <c r="H190" i="1"/>
  <c r="I189" i="1"/>
  <c r="I185" i="1"/>
  <c r="I181" i="1"/>
  <c r="H179" i="1"/>
  <c r="I177" i="1"/>
  <c r="I173" i="1"/>
  <c r="I169" i="1"/>
  <c r="H168" i="1"/>
  <c r="I165" i="1"/>
  <c r="I161" i="1"/>
  <c r="H158" i="1"/>
  <c r="I157" i="1"/>
  <c r="I153" i="1"/>
  <c r="I149" i="1"/>
  <c r="H147" i="1"/>
  <c r="I145" i="1"/>
  <c r="I141" i="1"/>
  <c r="I137" i="1"/>
  <c r="H136" i="1"/>
  <c r="I133" i="1"/>
  <c r="I129" i="1"/>
  <c r="H126" i="1"/>
  <c r="I125" i="1"/>
  <c r="I121" i="1"/>
  <c r="I118" i="1"/>
  <c r="I117" i="1"/>
  <c r="H115" i="1"/>
  <c r="I114" i="1"/>
  <c r="I113" i="1"/>
  <c r="I110" i="1"/>
  <c r="I109" i="1"/>
  <c r="I106" i="1"/>
  <c r="I105" i="1"/>
  <c r="H104" i="1"/>
  <c r="I102" i="1"/>
  <c r="I101" i="1"/>
  <c r="I98" i="1"/>
  <c r="I97" i="1"/>
  <c r="H94" i="1"/>
  <c r="I93" i="1"/>
  <c r="I90" i="1"/>
  <c r="I89" i="1"/>
  <c r="I86" i="1"/>
  <c r="I85" i="1"/>
  <c r="H83" i="1"/>
  <c r="I82" i="1"/>
  <c r="I81" i="1"/>
  <c r="I78" i="1"/>
  <c r="I77" i="1"/>
  <c r="I74" i="1"/>
  <c r="I73" i="1"/>
  <c r="H72" i="1"/>
  <c r="I70" i="1"/>
  <c r="I69" i="1"/>
  <c r="I66" i="1"/>
  <c r="I65" i="1"/>
  <c r="I62" i="1"/>
  <c r="I61" i="1"/>
  <c r="H58" i="1"/>
  <c r="I57" i="1"/>
  <c r="I54" i="1"/>
  <c r="I53" i="1"/>
  <c r="H51" i="1"/>
  <c r="I50" i="1"/>
  <c r="I46" i="1"/>
  <c r="I45" i="1"/>
  <c r="H44" i="1"/>
  <c r="I42" i="1"/>
  <c r="I41" i="1"/>
  <c r="I38" i="1"/>
  <c r="I37" i="1"/>
  <c r="H36" i="1"/>
  <c r="I34" i="1"/>
  <c r="I33" i="1"/>
  <c r="H30" i="1"/>
  <c r="I29" i="1"/>
  <c r="I26" i="1"/>
  <c r="I25" i="1"/>
  <c r="H23" i="1"/>
  <c r="I22" i="1"/>
  <c r="I21" i="1"/>
  <c r="I18" i="1"/>
  <c r="I17" i="1"/>
  <c r="H16" i="1"/>
  <c r="I14" i="1"/>
  <c r="I13" i="1"/>
  <c r="H11" i="1"/>
  <c r="I10" i="1"/>
  <c r="I9" i="1"/>
  <c r="H6" i="1"/>
  <c r="I5" i="1"/>
  <c r="AB360" i="1" l="1"/>
  <c r="AA359" i="1"/>
  <c r="AC360" i="1" s="1"/>
  <c r="H15" i="2" s="1"/>
  <c r="F359" i="1"/>
  <c r="L359" i="1"/>
  <c r="I49" i="1"/>
  <c r="M49" i="1" s="1"/>
  <c r="O49" i="1" s="1"/>
  <c r="P49" i="1" s="1"/>
  <c r="V359" i="1"/>
  <c r="G359" i="1"/>
  <c r="E7" i="2"/>
  <c r="X9" i="1"/>
  <c r="W9" i="1"/>
  <c r="X17" i="1"/>
  <c r="W17" i="1"/>
  <c r="W29" i="1"/>
  <c r="X29" i="1"/>
  <c r="X41" i="1"/>
  <c r="W41" i="1"/>
  <c r="X53" i="1"/>
  <c r="W53" i="1"/>
  <c r="X61" i="1"/>
  <c r="W61" i="1"/>
  <c r="X73" i="1"/>
  <c r="W73" i="1"/>
  <c r="X85" i="1"/>
  <c r="W85" i="1"/>
  <c r="X93" i="1"/>
  <c r="W93" i="1"/>
  <c r="X105" i="1"/>
  <c r="W105" i="1"/>
  <c r="X113" i="1"/>
  <c r="W113" i="1"/>
  <c r="X125" i="1"/>
  <c r="W125" i="1"/>
  <c r="X137" i="1"/>
  <c r="W137" i="1"/>
  <c r="X145" i="1"/>
  <c r="W145" i="1"/>
  <c r="X157" i="1"/>
  <c r="W157" i="1"/>
  <c r="X169" i="1"/>
  <c r="W169" i="1"/>
  <c r="X177" i="1"/>
  <c r="W177" i="1"/>
  <c r="X189" i="1"/>
  <c r="W189" i="1"/>
  <c r="X201" i="1"/>
  <c r="W201" i="1"/>
  <c r="X217" i="1"/>
  <c r="W217" i="1"/>
  <c r="X229" i="1"/>
  <c r="W229" i="1"/>
  <c r="X233" i="1"/>
  <c r="W233" i="1"/>
  <c r="X245" i="1"/>
  <c r="W245" i="1"/>
  <c r="X257" i="1"/>
  <c r="W257" i="1"/>
  <c r="X269" i="1"/>
  <c r="W269" i="1"/>
  <c r="X281" i="1"/>
  <c r="W281" i="1"/>
  <c r="X301" i="1"/>
  <c r="W301" i="1"/>
  <c r="X21" i="1"/>
  <c r="W21" i="1"/>
  <c r="X33" i="1"/>
  <c r="W33" i="1"/>
  <c r="X45" i="1"/>
  <c r="W45" i="1"/>
  <c r="X65" i="1"/>
  <c r="W65" i="1"/>
  <c r="X81" i="1"/>
  <c r="W81" i="1"/>
  <c r="X97" i="1"/>
  <c r="W97" i="1"/>
  <c r="X117" i="1"/>
  <c r="W117" i="1"/>
  <c r="X133" i="1"/>
  <c r="W133" i="1"/>
  <c r="X149" i="1"/>
  <c r="W149" i="1"/>
  <c r="X165" i="1"/>
  <c r="W165" i="1"/>
  <c r="X181" i="1"/>
  <c r="W181" i="1"/>
  <c r="X197" i="1"/>
  <c r="W197" i="1"/>
  <c r="X209" i="1"/>
  <c r="W209" i="1"/>
  <c r="X225" i="1"/>
  <c r="W225" i="1"/>
  <c r="X241" i="1"/>
  <c r="W241" i="1"/>
  <c r="X253" i="1"/>
  <c r="W253" i="1"/>
  <c r="X265" i="1"/>
  <c r="W265" i="1"/>
  <c r="X277" i="1"/>
  <c r="W277" i="1"/>
  <c r="X285" i="1"/>
  <c r="W285" i="1"/>
  <c r="X293" i="1"/>
  <c r="W293" i="1"/>
  <c r="X297" i="1"/>
  <c r="W297" i="1"/>
  <c r="X305" i="1"/>
  <c r="W305" i="1"/>
  <c r="X309" i="1"/>
  <c r="W309" i="1"/>
  <c r="X313" i="1"/>
  <c r="W313" i="1"/>
  <c r="X317" i="1"/>
  <c r="W317" i="1"/>
  <c r="X321" i="1"/>
  <c r="W321" i="1"/>
  <c r="X325" i="1"/>
  <c r="W325" i="1"/>
  <c r="X329" i="1"/>
  <c r="W329" i="1"/>
  <c r="X333" i="1"/>
  <c r="W333" i="1"/>
  <c r="X337" i="1"/>
  <c r="W337" i="1"/>
  <c r="X341" i="1"/>
  <c r="W341" i="1"/>
  <c r="X345" i="1"/>
  <c r="W345" i="1"/>
  <c r="X349" i="1"/>
  <c r="W349" i="1"/>
  <c r="X353" i="1"/>
  <c r="W353" i="1"/>
  <c r="X2" i="1"/>
  <c r="W2" i="1"/>
  <c r="W6" i="1"/>
  <c r="X6" i="1"/>
  <c r="W10" i="1"/>
  <c r="X10" i="1"/>
  <c r="W14" i="1"/>
  <c r="X14" i="1"/>
  <c r="X18" i="1"/>
  <c r="W18" i="1"/>
  <c r="X22" i="1"/>
  <c r="W22" i="1"/>
  <c r="X26" i="1"/>
  <c r="W26" i="1"/>
  <c r="X30" i="1"/>
  <c r="W30" i="1"/>
  <c r="X34" i="1"/>
  <c r="W34" i="1"/>
  <c r="X38" i="1"/>
  <c r="W38" i="1"/>
  <c r="X42" i="1"/>
  <c r="W42" i="1"/>
  <c r="X46" i="1"/>
  <c r="W46" i="1"/>
  <c r="X50" i="1"/>
  <c r="W50" i="1"/>
  <c r="X54" i="1"/>
  <c r="W54" i="1"/>
  <c r="X58" i="1"/>
  <c r="W58" i="1"/>
  <c r="X62" i="1"/>
  <c r="W62" i="1"/>
  <c r="X66" i="1"/>
  <c r="W66" i="1"/>
  <c r="X70" i="1"/>
  <c r="W70" i="1"/>
  <c r="X74" i="1"/>
  <c r="W74" i="1"/>
  <c r="X78" i="1"/>
  <c r="W78" i="1"/>
  <c r="X82" i="1"/>
  <c r="W82" i="1"/>
  <c r="X86" i="1"/>
  <c r="W86" i="1"/>
  <c r="X90" i="1"/>
  <c r="W90" i="1"/>
  <c r="X94" i="1"/>
  <c r="W94" i="1"/>
  <c r="X98" i="1"/>
  <c r="W98" i="1"/>
  <c r="X102" i="1"/>
  <c r="W102" i="1"/>
  <c r="X106" i="1"/>
  <c r="W106" i="1"/>
  <c r="X110" i="1"/>
  <c r="W110" i="1"/>
  <c r="X114" i="1"/>
  <c r="W114" i="1"/>
  <c r="X118" i="1"/>
  <c r="W118" i="1"/>
  <c r="X122" i="1"/>
  <c r="W122" i="1"/>
  <c r="X126" i="1"/>
  <c r="W126" i="1"/>
  <c r="X130" i="1"/>
  <c r="W130" i="1"/>
  <c r="X134" i="1"/>
  <c r="W134" i="1"/>
  <c r="X138" i="1"/>
  <c r="W138" i="1"/>
  <c r="X142" i="1"/>
  <c r="W142" i="1"/>
  <c r="X146" i="1"/>
  <c r="W146" i="1"/>
  <c r="X150" i="1"/>
  <c r="W150" i="1"/>
  <c r="X154" i="1"/>
  <c r="W154" i="1"/>
  <c r="X158" i="1"/>
  <c r="W158" i="1"/>
  <c r="X162" i="1"/>
  <c r="W162" i="1"/>
  <c r="X166" i="1"/>
  <c r="W166" i="1"/>
  <c r="X170" i="1"/>
  <c r="W170" i="1"/>
  <c r="X174" i="1"/>
  <c r="W174" i="1"/>
  <c r="X178" i="1"/>
  <c r="W178" i="1"/>
  <c r="X182" i="1"/>
  <c r="W182" i="1"/>
  <c r="X186" i="1"/>
  <c r="W186" i="1"/>
  <c r="X190" i="1"/>
  <c r="W190" i="1"/>
  <c r="X194" i="1"/>
  <c r="W194" i="1"/>
  <c r="X198" i="1"/>
  <c r="W198" i="1"/>
  <c r="X202" i="1"/>
  <c r="W202" i="1"/>
  <c r="X206" i="1"/>
  <c r="W206" i="1"/>
  <c r="X210" i="1"/>
  <c r="W210" i="1"/>
  <c r="X214" i="1"/>
  <c r="W214" i="1"/>
  <c r="X218" i="1"/>
  <c r="W218" i="1"/>
  <c r="X222" i="1"/>
  <c r="W222" i="1"/>
  <c r="X226" i="1"/>
  <c r="W226" i="1"/>
  <c r="X230" i="1"/>
  <c r="W230" i="1"/>
  <c r="X234" i="1"/>
  <c r="W234" i="1"/>
  <c r="X238" i="1"/>
  <c r="W238" i="1"/>
  <c r="X242" i="1"/>
  <c r="W242" i="1"/>
  <c r="X246" i="1"/>
  <c r="W246" i="1"/>
  <c r="X250" i="1"/>
  <c r="W250" i="1"/>
  <c r="X254" i="1"/>
  <c r="W254" i="1"/>
  <c r="X258" i="1"/>
  <c r="W258" i="1"/>
  <c r="X262" i="1"/>
  <c r="W262" i="1"/>
  <c r="X266" i="1"/>
  <c r="W266" i="1"/>
  <c r="X270" i="1"/>
  <c r="W270" i="1"/>
  <c r="X274" i="1"/>
  <c r="W274" i="1"/>
  <c r="X278" i="1"/>
  <c r="W278" i="1"/>
  <c r="X282" i="1"/>
  <c r="W282" i="1"/>
  <c r="X286" i="1"/>
  <c r="W286" i="1"/>
  <c r="X290" i="1"/>
  <c r="W290" i="1"/>
  <c r="X294" i="1"/>
  <c r="W294" i="1"/>
  <c r="X298" i="1"/>
  <c r="W298" i="1"/>
  <c r="X302" i="1"/>
  <c r="W302" i="1"/>
  <c r="X306" i="1"/>
  <c r="W306" i="1"/>
  <c r="X310" i="1"/>
  <c r="W310" i="1"/>
  <c r="X314" i="1"/>
  <c r="W314" i="1"/>
  <c r="X318" i="1"/>
  <c r="W318" i="1"/>
  <c r="X323" i="1"/>
  <c r="W323" i="1"/>
  <c r="X326" i="1"/>
  <c r="W326" i="1"/>
  <c r="X330" i="1"/>
  <c r="W330" i="1"/>
  <c r="X334" i="1"/>
  <c r="W334" i="1"/>
  <c r="X338" i="1"/>
  <c r="W338" i="1"/>
  <c r="X342" i="1"/>
  <c r="W342" i="1"/>
  <c r="X346" i="1"/>
  <c r="W346" i="1"/>
  <c r="X350" i="1"/>
  <c r="W350" i="1"/>
  <c r="X354" i="1"/>
  <c r="W354" i="1"/>
  <c r="X4" i="1"/>
  <c r="W4" i="1"/>
  <c r="X8" i="1"/>
  <c r="W8" i="1"/>
  <c r="X12" i="1"/>
  <c r="W12" i="1"/>
  <c r="X16" i="1"/>
  <c r="W16" i="1"/>
  <c r="X20" i="1"/>
  <c r="W20" i="1"/>
  <c r="X24" i="1"/>
  <c r="W24" i="1"/>
  <c r="X28" i="1"/>
  <c r="W28" i="1"/>
  <c r="X32" i="1"/>
  <c r="W32" i="1"/>
  <c r="X36" i="1"/>
  <c r="W36" i="1"/>
  <c r="X40" i="1"/>
  <c r="W40" i="1"/>
  <c r="X44" i="1"/>
  <c r="W44" i="1"/>
  <c r="X48" i="1"/>
  <c r="W48" i="1"/>
  <c r="W52" i="1"/>
  <c r="X52" i="1"/>
  <c r="X56" i="1"/>
  <c r="W56" i="1"/>
  <c r="X60" i="1"/>
  <c r="W60" i="1"/>
  <c r="X64" i="1"/>
  <c r="W64" i="1"/>
  <c r="W68" i="1"/>
  <c r="X68" i="1"/>
  <c r="X72" i="1"/>
  <c r="W72" i="1"/>
  <c r="X76" i="1"/>
  <c r="W76" i="1"/>
  <c r="X80" i="1"/>
  <c r="W80" i="1"/>
  <c r="X84" i="1"/>
  <c r="W84" i="1"/>
  <c r="X88" i="1"/>
  <c r="W88" i="1"/>
  <c r="X92" i="1"/>
  <c r="W92" i="1"/>
  <c r="X96" i="1"/>
  <c r="W96" i="1"/>
  <c r="W100" i="1"/>
  <c r="X100" i="1"/>
  <c r="X104" i="1"/>
  <c r="W104" i="1"/>
  <c r="X108" i="1"/>
  <c r="W108" i="1"/>
  <c r="X112" i="1"/>
  <c r="W112" i="1"/>
  <c r="X116" i="1"/>
  <c r="W116" i="1"/>
  <c r="X120" i="1"/>
  <c r="W120" i="1"/>
  <c r="X124" i="1"/>
  <c r="W124" i="1"/>
  <c r="X128" i="1"/>
  <c r="W128" i="1"/>
  <c r="W132" i="1"/>
  <c r="X132" i="1"/>
  <c r="X136" i="1"/>
  <c r="W136" i="1"/>
  <c r="X140" i="1"/>
  <c r="W140" i="1"/>
  <c r="X144" i="1"/>
  <c r="W144" i="1"/>
  <c r="X148" i="1"/>
  <c r="W148" i="1"/>
  <c r="X152" i="1"/>
  <c r="W152" i="1"/>
  <c r="X156" i="1"/>
  <c r="W156" i="1"/>
  <c r="X160" i="1"/>
  <c r="W160" i="1"/>
  <c r="W164" i="1"/>
  <c r="X164" i="1"/>
  <c r="X168" i="1"/>
  <c r="W168" i="1"/>
  <c r="X172" i="1"/>
  <c r="W172" i="1"/>
  <c r="X176" i="1"/>
  <c r="W176" i="1"/>
  <c r="X180" i="1"/>
  <c r="W180" i="1"/>
  <c r="X184" i="1"/>
  <c r="W184" i="1"/>
  <c r="X188" i="1"/>
  <c r="W188" i="1"/>
  <c r="X192" i="1"/>
  <c r="W192" i="1"/>
  <c r="W196" i="1"/>
  <c r="X196" i="1"/>
  <c r="X200" i="1"/>
  <c r="W200" i="1"/>
  <c r="W204" i="1"/>
  <c r="X204" i="1"/>
  <c r="X208" i="1"/>
  <c r="W208" i="1"/>
  <c r="W212" i="1"/>
  <c r="X212" i="1"/>
  <c r="X216" i="1"/>
  <c r="W216" i="1"/>
  <c r="W220" i="1"/>
  <c r="X220" i="1"/>
  <c r="X224" i="1"/>
  <c r="W224" i="1"/>
  <c r="W228" i="1"/>
  <c r="X228" i="1"/>
  <c r="X232" i="1"/>
  <c r="W232" i="1"/>
  <c r="W236" i="1"/>
  <c r="X236" i="1"/>
  <c r="X240" i="1"/>
  <c r="W240" i="1"/>
  <c r="W244" i="1"/>
  <c r="X244" i="1"/>
  <c r="X248" i="1"/>
  <c r="W248" i="1"/>
  <c r="W252" i="1"/>
  <c r="X252" i="1"/>
  <c r="X256" i="1"/>
  <c r="W256" i="1"/>
  <c r="W260" i="1"/>
  <c r="X260" i="1"/>
  <c r="X264" i="1"/>
  <c r="W264" i="1"/>
  <c r="W268" i="1"/>
  <c r="X268" i="1"/>
  <c r="X272" i="1"/>
  <c r="W272" i="1"/>
  <c r="W276" i="1"/>
  <c r="X276" i="1"/>
  <c r="X280" i="1"/>
  <c r="W280" i="1"/>
  <c r="W284" i="1"/>
  <c r="X284" i="1"/>
  <c r="X288" i="1"/>
  <c r="W288" i="1"/>
  <c r="W292" i="1"/>
  <c r="X292" i="1"/>
  <c r="X296" i="1"/>
  <c r="W296" i="1"/>
  <c r="W300" i="1"/>
  <c r="X300" i="1"/>
  <c r="X304" i="1"/>
  <c r="W304" i="1"/>
  <c r="W308" i="1"/>
  <c r="X308" i="1"/>
  <c r="X312" i="1"/>
  <c r="W312" i="1"/>
  <c r="W316" i="1"/>
  <c r="X316" i="1"/>
  <c r="X320" i="1"/>
  <c r="W320" i="1"/>
  <c r="W324" i="1"/>
  <c r="X324" i="1"/>
  <c r="X328" i="1"/>
  <c r="W328" i="1"/>
  <c r="W332" i="1"/>
  <c r="X332" i="1"/>
  <c r="X336" i="1"/>
  <c r="W336" i="1"/>
  <c r="W340" i="1"/>
  <c r="X340" i="1"/>
  <c r="X344" i="1"/>
  <c r="W344" i="1"/>
  <c r="W348" i="1"/>
  <c r="X348" i="1"/>
  <c r="X352" i="1"/>
  <c r="W352" i="1"/>
  <c r="X5" i="1"/>
  <c r="W5" i="1"/>
  <c r="X13" i="1"/>
  <c r="W13" i="1"/>
  <c r="W25" i="1"/>
  <c r="X25" i="1"/>
  <c r="X37" i="1"/>
  <c r="W37" i="1"/>
  <c r="X49" i="1"/>
  <c r="W49" i="1"/>
  <c r="X57" i="1"/>
  <c r="W57" i="1"/>
  <c r="X69" i="1"/>
  <c r="W69" i="1"/>
  <c r="X77" i="1"/>
  <c r="W77" i="1"/>
  <c r="X89" i="1"/>
  <c r="W89" i="1"/>
  <c r="X101" i="1"/>
  <c r="W101" i="1"/>
  <c r="X109" i="1"/>
  <c r="W109" i="1"/>
  <c r="X121" i="1"/>
  <c r="W121" i="1"/>
  <c r="X129" i="1"/>
  <c r="W129" i="1"/>
  <c r="X141" i="1"/>
  <c r="W141" i="1"/>
  <c r="X153" i="1"/>
  <c r="W153" i="1"/>
  <c r="X161" i="1"/>
  <c r="W161" i="1"/>
  <c r="X173" i="1"/>
  <c r="W173" i="1"/>
  <c r="X185" i="1"/>
  <c r="W185" i="1"/>
  <c r="X193" i="1"/>
  <c r="W193" i="1"/>
  <c r="X205" i="1"/>
  <c r="W205" i="1"/>
  <c r="X213" i="1"/>
  <c r="W213" i="1"/>
  <c r="X221" i="1"/>
  <c r="W221" i="1"/>
  <c r="X237" i="1"/>
  <c r="W237" i="1"/>
  <c r="X249" i="1"/>
  <c r="W249" i="1"/>
  <c r="X261" i="1"/>
  <c r="W261" i="1"/>
  <c r="X273" i="1"/>
  <c r="W273" i="1"/>
  <c r="X289" i="1"/>
  <c r="W289" i="1"/>
  <c r="X3" i="1"/>
  <c r="W3" i="1"/>
  <c r="X7" i="1"/>
  <c r="W7" i="1"/>
  <c r="X11" i="1"/>
  <c r="W11" i="1"/>
  <c r="W15" i="1"/>
  <c r="X15" i="1"/>
  <c r="X19" i="1"/>
  <c r="W19" i="1"/>
  <c r="X23" i="1"/>
  <c r="W23" i="1"/>
  <c r="X27" i="1"/>
  <c r="W27" i="1"/>
  <c r="X31" i="1"/>
  <c r="W31" i="1"/>
  <c r="X35" i="1"/>
  <c r="W35" i="1"/>
  <c r="X39" i="1"/>
  <c r="W39" i="1"/>
  <c r="X43" i="1"/>
  <c r="W43" i="1"/>
  <c r="X47" i="1"/>
  <c r="W47" i="1"/>
  <c r="W51" i="1"/>
  <c r="X51" i="1"/>
  <c r="X55" i="1"/>
  <c r="W55" i="1"/>
  <c r="X59" i="1"/>
  <c r="W59" i="1"/>
  <c r="X63" i="1"/>
  <c r="W63" i="1"/>
  <c r="W67" i="1"/>
  <c r="X67" i="1"/>
  <c r="X71" i="1"/>
  <c r="W71" i="1"/>
  <c r="X75" i="1"/>
  <c r="W75" i="1"/>
  <c r="X79" i="1"/>
  <c r="W79" i="1"/>
  <c r="X83" i="1"/>
  <c r="W83" i="1"/>
  <c r="X87" i="1"/>
  <c r="W87" i="1"/>
  <c r="X91" i="1"/>
  <c r="W91" i="1"/>
  <c r="X95" i="1"/>
  <c r="W95" i="1"/>
  <c r="W99" i="1"/>
  <c r="X99" i="1"/>
  <c r="X103" i="1"/>
  <c r="W103" i="1"/>
  <c r="X107" i="1"/>
  <c r="W107" i="1"/>
  <c r="X111" i="1"/>
  <c r="W111" i="1"/>
  <c r="X115" i="1"/>
  <c r="W115" i="1"/>
  <c r="X119" i="1"/>
  <c r="W119" i="1"/>
  <c r="X123" i="1"/>
  <c r="W123" i="1"/>
  <c r="X127" i="1"/>
  <c r="W127" i="1"/>
  <c r="W131" i="1"/>
  <c r="X131" i="1"/>
  <c r="X135" i="1"/>
  <c r="W135" i="1"/>
  <c r="X139" i="1"/>
  <c r="W139" i="1"/>
  <c r="X143" i="1"/>
  <c r="W143" i="1"/>
  <c r="X147" i="1"/>
  <c r="W147" i="1"/>
  <c r="X151" i="1"/>
  <c r="W151" i="1"/>
  <c r="X155" i="1"/>
  <c r="W155" i="1"/>
  <c r="X159" i="1"/>
  <c r="W159" i="1"/>
  <c r="W163" i="1"/>
  <c r="X163" i="1"/>
  <c r="X167" i="1"/>
  <c r="W167" i="1"/>
  <c r="X171" i="1"/>
  <c r="W171" i="1"/>
  <c r="X175" i="1"/>
  <c r="W175" i="1"/>
  <c r="X179" i="1"/>
  <c r="W179" i="1"/>
  <c r="X183" i="1"/>
  <c r="W183" i="1"/>
  <c r="X187" i="1"/>
  <c r="W187" i="1"/>
  <c r="X191" i="1"/>
  <c r="W191" i="1"/>
  <c r="W195" i="1"/>
  <c r="X195" i="1"/>
  <c r="X199" i="1"/>
  <c r="W199" i="1"/>
  <c r="X203" i="1"/>
  <c r="W203" i="1"/>
  <c r="X207" i="1"/>
  <c r="W207" i="1"/>
  <c r="X211" i="1"/>
  <c r="W211" i="1"/>
  <c r="X215" i="1"/>
  <c r="W215" i="1"/>
  <c r="X219" i="1"/>
  <c r="W219" i="1"/>
  <c r="X223" i="1"/>
  <c r="W223" i="1"/>
  <c r="W227" i="1"/>
  <c r="X227" i="1"/>
  <c r="X231" i="1"/>
  <c r="W231" i="1"/>
  <c r="X235" i="1"/>
  <c r="W235" i="1"/>
  <c r="X239" i="1"/>
  <c r="W239" i="1"/>
  <c r="W243" i="1"/>
  <c r="X243" i="1"/>
  <c r="X247" i="1"/>
  <c r="W247" i="1"/>
  <c r="X251" i="1"/>
  <c r="W251" i="1"/>
  <c r="X255" i="1"/>
  <c r="W255" i="1"/>
  <c r="X259" i="1"/>
  <c r="W259" i="1"/>
  <c r="X263" i="1"/>
  <c r="W263" i="1"/>
  <c r="X267" i="1"/>
  <c r="W267" i="1"/>
  <c r="X271" i="1"/>
  <c r="W271" i="1"/>
  <c r="X275" i="1"/>
  <c r="W275" i="1"/>
  <c r="X279" i="1"/>
  <c r="W279" i="1"/>
  <c r="X283" i="1"/>
  <c r="W283" i="1"/>
  <c r="X287" i="1"/>
  <c r="W287" i="1"/>
  <c r="W291" i="1"/>
  <c r="X291" i="1"/>
  <c r="X295" i="1"/>
  <c r="W295" i="1"/>
  <c r="X299" i="1"/>
  <c r="W299" i="1"/>
  <c r="X303" i="1"/>
  <c r="W303" i="1"/>
  <c r="W307" i="1"/>
  <c r="X307" i="1"/>
  <c r="X311" i="1"/>
  <c r="W311" i="1"/>
  <c r="X315" i="1"/>
  <c r="W315" i="1"/>
  <c r="X319" i="1"/>
  <c r="W319" i="1"/>
  <c r="X322" i="1"/>
  <c r="W322" i="1"/>
  <c r="X327" i="1"/>
  <c r="W327" i="1"/>
  <c r="W331" i="1"/>
  <c r="X331" i="1"/>
  <c r="X335" i="1"/>
  <c r="W335" i="1"/>
  <c r="W339" i="1"/>
  <c r="X339" i="1"/>
  <c r="X343" i="1"/>
  <c r="W343" i="1"/>
  <c r="W347" i="1"/>
  <c r="X347" i="1"/>
  <c r="X351" i="1"/>
  <c r="W351" i="1"/>
  <c r="R360" i="1"/>
  <c r="E11" i="2" s="1"/>
  <c r="C11" i="2"/>
  <c r="N326" i="1"/>
  <c r="N330" i="1"/>
  <c r="N334" i="1"/>
  <c r="N338" i="1"/>
  <c r="N342" i="1"/>
  <c r="N346" i="1"/>
  <c r="N350" i="1"/>
  <c r="N354" i="1"/>
  <c r="N328" i="1"/>
  <c r="N332" i="1"/>
  <c r="N336" i="1"/>
  <c r="N340" i="1"/>
  <c r="N344" i="1"/>
  <c r="N348" i="1"/>
  <c r="N352" i="1"/>
  <c r="N325" i="1"/>
  <c r="N329" i="1"/>
  <c r="N333" i="1"/>
  <c r="N337" i="1"/>
  <c r="N341" i="1"/>
  <c r="N345" i="1"/>
  <c r="N349" i="1"/>
  <c r="N353" i="1"/>
  <c r="N327" i="1"/>
  <c r="N331" i="1"/>
  <c r="N335" i="1"/>
  <c r="N339" i="1"/>
  <c r="N343" i="1"/>
  <c r="N347" i="1"/>
  <c r="N351" i="1"/>
  <c r="M9" i="1"/>
  <c r="O9" i="1" s="1"/>
  <c r="P9" i="1" s="1"/>
  <c r="M17" i="1"/>
  <c r="O17" i="1" s="1"/>
  <c r="P17" i="1" s="1"/>
  <c r="M25" i="1"/>
  <c r="O25" i="1" s="1"/>
  <c r="P25" i="1" s="1"/>
  <c r="M33" i="1"/>
  <c r="O33" i="1" s="1"/>
  <c r="P33" i="1" s="1"/>
  <c r="M41" i="1"/>
  <c r="O41" i="1" s="1"/>
  <c r="P41" i="1" s="1"/>
  <c r="M57" i="1"/>
  <c r="O57" i="1" s="1"/>
  <c r="P57" i="1" s="1"/>
  <c r="M65" i="1"/>
  <c r="O65" i="1" s="1"/>
  <c r="P65" i="1" s="1"/>
  <c r="M73" i="1"/>
  <c r="O73" i="1" s="1"/>
  <c r="P73" i="1" s="1"/>
  <c r="M81" i="1"/>
  <c r="O81" i="1" s="1"/>
  <c r="P81" i="1" s="1"/>
  <c r="M89" i="1"/>
  <c r="O89" i="1" s="1"/>
  <c r="P89" i="1" s="1"/>
  <c r="M97" i="1"/>
  <c r="O97" i="1" s="1"/>
  <c r="P97" i="1" s="1"/>
  <c r="M105" i="1"/>
  <c r="O105" i="1" s="1"/>
  <c r="P105" i="1" s="1"/>
  <c r="M113" i="1"/>
  <c r="O113" i="1" s="1"/>
  <c r="P113" i="1" s="1"/>
  <c r="M121" i="1"/>
  <c r="O121" i="1" s="1"/>
  <c r="P121" i="1" s="1"/>
  <c r="M129" i="1"/>
  <c r="O129" i="1" s="1"/>
  <c r="P129" i="1" s="1"/>
  <c r="M137" i="1"/>
  <c r="O137" i="1" s="1"/>
  <c r="P137" i="1" s="1"/>
  <c r="M145" i="1"/>
  <c r="O145" i="1" s="1"/>
  <c r="P145" i="1" s="1"/>
  <c r="M153" i="1"/>
  <c r="O153" i="1" s="1"/>
  <c r="P153" i="1" s="1"/>
  <c r="M161" i="1"/>
  <c r="O161" i="1" s="1"/>
  <c r="P161" i="1" s="1"/>
  <c r="M169" i="1"/>
  <c r="O169" i="1" s="1"/>
  <c r="P169" i="1" s="1"/>
  <c r="H2" i="1"/>
  <c r="M177" i="1"/>
  <c r="O177" i="1" s="1"/>
  <c r="P177" i="1" s="1"/>
  <c r="M185" i="1"/>
  <c r="O185" i="1" s="1"/>
  <c r="P185" i="1" s="1"/>
  <c r="M193" i="1"/>
  <c r="O193" i="1" s="1"/>
  <c r="P193" i="1" s="1"/>
  <c r="M201" i="1"/>
  <c r="O201" i="1" s="1"/>
  <c r="P201" i="1" s="1"/>
  <c r="M209" i="1"/>
  <c r="O209" i="1" s="1"/>
  <c r="P209" i="1" s="1"/>
  <c r="M217" i="1"/>
  <c r="O217" i="1" s="1"/>
  <c r="P217" i="1" s="1"/>
  <c r="M225" i="1"/>
  <c r="O225" i="1" s="1"/>
  <c r="P225" i="1" s="1"/>
  <c r="M233" i="1"/>
  <c r="O233" i="1" s="1"/>
  <c r="P233" i="1" s="1"/>
  <c r="M241" i="1"/>
  <c r="O241" i="1" s="1"/>
  <c r="P241" i="1" s="1"/>
  <c r="M249" i="1"/>
  <c r="O249" i="1" s="1"/>
  <c r="P249" i="1" s="1"/>
  <c r="M265" i="1"/>
  <c r="O265" i="1" s="1"/>
  <c r="P265" i="1" s="1"/>
  <c r="M281" i="1"/>
  <c r="O281" i="1" s="1"/>
  <c r="P281" i="1" s="1"/>
  <c r="M297" i="1"/>
  <c r="O297" i="1" s="1"/>
  <c r="P297" i="1" s="1"/>
  <c r="M313" i="1"/>
  <c r="O313" i="1" s="1"/>
  <c r="P313" i="1" s="1"/>
  <c r="M329" i="1"/>
  <c r="M337" i="1"/>
  <c r="M341" i="1"/>
  <c r="M349" i="1"/>
  <c r="M13" i="1"/>
  <c r="O13" i="1" s="1"/>
  <c r="P13" i="1" s="1"/>
  <c r="M29" i="1"/>
  <c r="O29" i="1" s="1"/>
  <c r="P29" i="1" s="1"/>
  <c r="M45" i="1"/>
  <c r="O45" i="1" s="1"/>
  <c r="P45" i="1" s="1"/>
  <c r="M69" i="1"/>
  <c r="M77" i="1"/>
  <c r="O77" i="1" s="1"/>
  <c r="P77" i="1" s="1"/>
  <c r="M93" i="1"/>
  <c r="O93" i="1" s="1"/>
  <c r="P93" i="1" s="1"/>
  <c r="M109" i="1"/>
  <c r="O109" i="1" s="1"/>
  <c r="P109" i="1" s="1"/>
  <c r="M133" i="1"/>
  <c r="M141" i="1"/>
  <c r="O141" i="1" s="1"/>
  <c r="P141" i="1" s="1"/>
  <c r="M157" i="1"/>
  <c r="O157" i="1" s="1"/>
  <c r="P157" i="1" s="1"/>
  <c r="M181" i="1"/>
  <c r="O181" i="1" s="1"/>
  <c r="P181" i="1" s="1"/>
  <c r="M197" i="1"/>
  <c r="M165" i="1"/>
  <c r="O165" i="1" s="1"/>
  <c r="P165" i="1" s="1"/>
  <c r="M213" i="1"/>
  <c r="O213" i="1" s="1"/>
  <c r="P213" i="1" s="1"/>
  <c r="M229" i="1"/>
  <c r="M245" i="1"/>
  <c r="O245" i="1" s="1"/>
  <c r="P245" i="1" s="1"/>
  <c r="M345" i="1"/>
  <c r="M10" i="1"/>
  <c r="M18" i="1"/>
  <c r="M26" i="1"/>
  <c r="M34" i="1"/>
  <c r="M42" i="1"/>
  <c r="M50" i="1"/>
  <c r="M66" i="1"/>
  <c r="M74" i="1"/>
  <c r="M82" i="1"/>
  <c r="M90" i="1"/>
  <c r="M98" i="1"/>
  <c r="M106" i="1"/>
  <c r="M114" i="1"/>
  <c r="M350" i="1"/>
  <c r="M5" i="1"/>
  <c r="O5" i="1" s="1"/>
  <c r="P5" i="1" s="1"/>
  <c r="M21" i="1"/>
  <c r="O21" i="1" s="1"/>
  <c r="P21" i="1" s="1"/>
  <c r="M37" i="1"/>
  <c r="M53" i="1"/>
  <c r="O53" i="1" s="1"/>
  <c r="P53" i="1" s="1"/>
  <c r="M61" i="1"/>
  <c r="O61" i="1" s="1"/>
  <c r="P61" i="1" s="1"/>
  <c r="M85" i="1"/>
  <c r="O85" i="1" s="1"/>
  <c r="P85" i="1" s="1"/>
  <c r="M101" i="1"/>
  <c r="M117" i="1"/>
  <c r="O117" i="1" s="1"/>
  <c r="P117" i="1" s="1"/>
  <c r="M125" i="1"/>
  <c r="O125" i="1" s="1"/>
  <c r="P125" i="1" s="1"/>
  <c r="M149" i="1"/>
  <c r="O149" i="1" s="1"/>
  <c r="P149" i="1" s="1"/>
  <c r="M173" i="1"/>
  <c r="M189" i="1"/>
  <c r="O189" i="1" s="1"/>
  <c r="P189" i="1" s="1"/>
  <c r="M205" i="1"/>
  <c r="O205" i="1" s="1"/>
  <c r="P205" i="1" s="1"/>
  <c r="M221" i="1"/>
  <c r="O221" i="1" s="1"/>
  <c r="P221" i="1" s="1"/>
  <c r="M237" i="1"/>
  <c r="M353" i="1"/>
  <c r="M14" i="1"/>
  <c r="O14" i="1" s="1"/>
  <c r="P14" i="1" s="1"/>
  <c r="M22" i="1"/>
  <c r="M38" i="1"/>
  <c r="O38" i="1" s="1"/>
  <c r="M46" i="1"/>
  <c r="O46" i="1" s="1"/>
  <c r="P46" i="1" s="1"/>
  <c r="M54" i="1"/>
  <c r="M62" i="1"/>
  <c r="O62" i="1" s="1"/>
  <c r="P62" i="1" s="1"/>
  <c r="M70" i="1"/>
  <c r="M78" i="1"/>
  <c r="O78" i="1" s="1"/>
  <c r="P78" i="1" s="1"/>
  <c r="M86" i="1"/>
  <c r="M102" i="1"/>
  <c r="M110" i="1"/>
  <c r="O110" i="1" s="1"/>
  <c r="P110" i="1" s="1"/>
  <c r="M118" i="1"/>
  <c r="M254" i="1"/>
  <c r="M270" i="1"/>
  <c r="M286" i="1"/>
  <c r="O286" i="1" s="1"/>
  <c r="P286" i="1" s="1"/>
  <c r="M302" i="1"/>
  <c r="M318" i="1"/>
  <c r="M334" i="1"/>
  <c r="M259" i="1"/>
  <c r="M275" i="1"/>
  <c r="M322" i="1"/>
  <c r="M339" i="1"/>
  <c r="H157" i="1"/>
  <c r="H10" i="1"/>
  <c r="H26" i="1"/>
  <c r="H90" i="1"/>
  <c r="H189" i="1"/>
  <c r="I58" i="1"/>
  <c r="H42" i="1"/>
  <c r="H106" i="1"/>
  <c r="H221" i="1"/>
  <c r="H74" i="1"/>
  <c r="H318" i="1"/>
  <c r="H125" i="1"/>
  <c r="H254" i="1"/>
  <c r="H13" i="1"/>
  <c r="H29" i="1"/>
  <c r="H45" i="1"/>
  <c r="H61" i="1"/>
  <c r="H77" i="1"/>
  <c r="H93" i="1"/>
  <c r="H109" i="1"/>
  <c r="H129" i="1"/>
  <c r="H161" i="1"/>
  <c r="H193" i="1"/>
  <c r="H225" i="1"/>
  <c r="H281" i="1"/>
  <c r="H345" i="1"/>
  <c r="I94" i="1"/>
  <c r="I2" i="1"/>
  <c r="D7" i="2" s="1"/>
  <c r="H18" i="1"/>
  <c r="H34" i="1"/>
  <c r="H50" i="1"/>
  <c r="H66" i="1"/>
  <c r="H82" i="1"/>
  <c r="H98" i="1"/>
  <c r="H114" i="1"/>
  <c r="H141" i="1"/>
  <c r="H173" i="1"/>
  <c r="H205" i="1"/>
  <c r="H237" i="1"/>
  <c r="H297" i="1"/>
  <c r="I6" i="1"/>
  <c r="M6" i="1" s="1"/>
  <c r="I136" i="1"/>
  <c r="H5" i="1"/>
  <c r="H21" i="1"/>
  <c r="H37" i="1"/>
  <c r="H53" i="1"/>
  <c r="H69" i="1"/>
  <c r="H85" i="1"/>
  <c r="H101" i="1"/>
  <c r="H117" i="1"/>
  <c r="H145" i="1"/>
  <c r="H177" i="1"/>
  <c r="H209" i="1"/>
  <c r="H241" i="1"/>
  <c r="H302" i="1"/>
  <c r="I30" i="1"/>
  <c r="I190" i="1"/>
  <c r="H159" i="1"/>
  <c r="I159" i="1"/>
  <c r="H191" i="1"/>
  <c r="I191" i="1"/>
  <c r="M191" i="1" s="1"/>
  <c r="O191" i="1" s="1"/>
  <c r="I203" i="1"/>
  <c r="M203" i="1" s="1"/>
  <c r="H203" i="1"/>
  <c r="I215" i="1"/>
  <c r="M215" i="1" s="1"/>
  <c r="H215" i="1"/>
  <c r="I223" i="1"/>
  <c r="M223" i="1" s="1"/>
  <c r="O223" i="1" s="1"/>
  <c r="H223" i="1"/>
  <c r="I235" i="1"/>
  <c r="H235" i="1"/>
  <c r="I247" i="1"/>
  <c r="H247" i="1"/>
  <c r="I271" i="1"/>
  <c r="H271" i="1"/>
  <c r="I283" i="1"/>
  <c r="M283" i="1" s="1"/>
  <c r="O283" i="1" s="1"/>
  <c r="H283" i="1"/>
  <c r="I295" i="1"/>
  <c r="H295" i="1"/>
  <c r="I319" i="1"/>
  <c r="M319" i="1" s="1"/>
  <c r="O319" i="1" s="1"/>
  <c r="H319" i="1"/>
  <c r="I335" i="1"/>
  <c r="M335" i="1" s="1"/>
  <c r="H335" i="1"/>
  <c r="I351" i="1"/>
  <c r="M351" i="1" s="1"/>
  <c r="H351" i="1"/>
  <c r="I179" i="1"/>
  <c r="I4" i="1"/>
  <c r="H4" i="1"/>
  <c r="I20" i="1"/>
  <c r="H20" i="1"/>
  <c r="H60" i="1"/>
  <c r="I60" i="1"/>
  <c r="M60" i="1" s="1"/>
  <c r="O60" i="1" s="1"/>
  <c r="I80" i="1"/>
  <c r="H80" i="1"/>
  <c r="H120" i="1"/>
  <c r="I120" i="1"/>
  <c r="I132" i="1"/>
  <c r="H132" i="1"/>
  <c r="H152" i="1"/>
  <c r="I152" i="1"/>
  <c r="M152" i="1" s="1"/>
  <c r="I176" i="1"/>
  <c r="M176" i="1" s="1"/>
  <c r="H176" i="1"/>
  <c r="I256" i="1"/>
  <c r="H256" i="1"/>
  <c r="I3" i="1"/>
  <c r="H3" i="1"/>
  <c r="H7" i="1"/>
  <c r="I7" i="1"/>
  <c r="I15" i="1"/>
  <c r="M15" i="1" s="1"/>
  <c r="H15" i="1"/>
  <c r="I19" i="1"/>
  <c r="H19" i="1"/>
  <c r="I27" i="1"/>
  <c r="H27" i="1"/>
  <c r="I35" i="1"/>
  <c r="H35" i="1"/>
  <c r="I43" i="1"/>
  <c r="H43" i="1"/>
  <c r="I47" i="1"/>
  <c r="M47" i="1" s="1"/>
  <c r="O47" i="1" s="1"/>
  <c r="H47" i="1"/>
  <c r="I55" i="1"/>
  <c r="H55" i="1"/>
  <c r="I63" i="1"/>
  <c r="M63" i="1" s="1"/>
  <c r="O63" i="1" s="1"/>
  <c r="H63" i="1"/>
  <c r="I71" i="1"/>
  <c r="H71" i="1"/>
  <c r="I91" i="1"/>
  <c r="M91" i="1" s="1"/>
  <c r="H91" i="1"/>
  <c r="I99" i="1"/>
  <c r="H99" i="1"/>
  <c r="I107" i="1"/>
  <c r="M107" i="1" s="1"/>
  <c r="H107" i="1"/>
  <c r="I111" i="1"/>
  <c r="M111" i="1" s="1"/>
  <c r="H111" i="1"/>
  <c r="I119" i="1"/>
  <c r="M119" i="1" s="1"/>
  <c r="H119" i="1"/>
  <c r="H127" i="1"/>
  <c r="I127" i="1"/>
  <c r="M127" i="1" s="1"/>
  <c r="I135" i="1"/>
  <c r="M135" i="1" s="1"/>
  <c r="H135" i="1"/>
  <c r="I155" i="1"/>
  <c r="H155" i="1"/>
  <c r="I163" i="1"/>
  <c r="H163" i="1"/>
  <c r="I171" i="1"/>
  <c r="H171" i="1"/>
  <c r="I183" i="1"/>
  <c r="M183" i="1" s="1"/>
  <c r="H183" i="1"/>
  <c r="I195" i="1"/>
  <c r="H195" i="1"/>
  <c r="I219" i="1"/>
  <c r="M219" i="1" s="1"/>
  <c r="H219" i="1"/>
  <c r="I231" i="1"/>
  <c r="H231" i="1"/>
  <c r="I239" i="1"/>
  <c r="M239" i="1" s="1"/>
  <c r="O239" i="1" s="1"/>
  <c r="H239" i="1"/>
  <c r="I251" i="1"/>
  <c r="H251" i="1"/>
  <c r="I267" i="1"/>
  <c r="M267" i="1" s="1"/>
  <c r="O267" i="1" s="1"/>
  <c r="H267" i="1"/>
  <c r="I279" i="1"/>
  <c r="H279" i="1"/>
  <c r="I303" i="1"/>
  <c r="M303" i="1" s="1"/>
  <c r="H303" i="1"/>
  <c r="I315" i="1"/>
  <c r="H315" i="1"/>
  <c r="I331" i="1"/>
  <c r="M331" i="1" s="1"/>
  <c r="H331" i="1"/>
  <c r="I343" i="1"/>
  <c r="H343" i="1"/>
  <c r="I347" i="1"/>
  <c r="M347" i="1" s="1"/>
  <c r="H347" i="1"/>
  <c r="H275" i="1"/>
  <c r="I227" i="1"/>
  <c r="H8" i="1"/>
  <c r="I8" i="1"/>
  <c r="H12" i="1"/>
  <c r="I12" i="1"/>
  <c r="M12" i="1" s="1"/>
  <c r="H24" i="1"/>
  <c r="I24" i="1"/>
  <c r="M24" i="1" s="1"/>
  <c r="I32" i="1"/>
  <c r="M32" i="1" s="1"/>
  <c r="H32" i="1"/>
  <c r="H40" i="1"/>
  <c r="I40" i="1"/>
  <c r="M40" i="1" s="1"/>
  <c r="H52" i="1"/>
  <c r="I52" i="1"/>
  <c r="M52" i="1" s="1"/>
  <c r="I64" i="1"/>
  <c r="M64" i="1" s="1"/>
  <c r="H64" i="1"/>
  <c r="H68" i="1"/>
  <c r="I68" i="1"/>
  <c r="I76" i="1"/>
  <c r="M76" i="1" s="1"/>
  <c r="O76" i="1" s="1"/>
  <c r="H76" i="1"/>
  <c r="H88" i="1"/>
  <c r="I88" i="1"/>
  <c r="I96" i="1"/>
  <c r="M96" i="1" s="1"/>
  <c r="H96" i="1"/>
  <c r="I112" i="1"/>
  <c r="H112" i="1"/>
  <c r="I124" i="1"/>
  <c r="M124" i="1" s="1"/>
  <c r="O124" i="1" s="1"/>
  <c r="H124" i="1"/>
  <c r="I144" i="1"/>
  <c r="H144" i="1"/>
  <c r="I156" i="1"/>
  <c r="M156" i="1" s="1"/>
  <c r="O156" i="1" s="1"/>
  <c r="H156" i="1"/>
  <c r="I164" i="1"/>
  <c r="H164" i="1"/>
  <c r="I172" i="1"/>
  <c r="M172" i="1" s="1"/>
  <c r="O172" i="1" s="1"/>
  <c r="H172" i="1"/>
  <c r="H184" i="1"/>
  <c r="I184" i="1"/>
  <c r="I188" i="1"/>
  <c r="M188" i="1" s="1"/>
  <c r="O188" i="1" s="1"/>
  <c r="H188" i="1"/>
  <c r="I196" i="1"/>
  <c r="H196" i="1"/>
  <c r="I204" i="1"/>
  <c r="M204" i="1" s="1"/>
  <c r="O204" i="1" s="1"/>
  <c r="H204" i="1"/>
  <c r="I212" i="1"/>
  <c r="H212" i="1"/>
  <c r="I220" i="1"/>
  <c r="M220" i="1" s="1"/>
  <c r="O220" i="1" s="1"/>
  <c r="H220" i="1"/>
  <c r="I228" i="1"/>
  <c r="H228" i="1"/>
  <c r="I236" i="1"/>
  <c r="M236" i="1" s="1"/>
  <c r="H236" i="1"/>
  <c r="I244" i="1"/>
  <c r="H244" i="1"/>
  <c r="I252" i="1"/>
  <c r="M252" i="1" s="1"/>
  <c r="H252" i="1"/>
  <c r="I264" i="1"/>
  <c r="H264" i="1"/>
  <c r="I272" i="1"/>
  <c r="M272" i="1" s="1"/>
  <c r="H272" i="1"/>
  <c r="I280" i="1"/>
  <c r="H280" i="1"/>
  <c r="I288" i="1"/>
  <c r="M288" i="1" s="1"/>
  <c r="H288" i="1"/>
  <c r="I296" i="1"/>
  <c r="M296" i="1" s="1"/>
  <c r="H296" i="1"/>
  <c r="I304" i="1"/>
  <c r="M304" i="1" s="1"/>
  <c r="H304" i="1"/>
  <c r="I312" i="1"/>
  <c r="H312" i="1"/>
  <c r="I320" i="1"/>
  <c r="H320" i="1"/>
  <c r="I328" i="1"/>
  <c r="H328" i="1"/>
  <c r="I336" i="1"/>
  <c r="M336" i="1" s="1"/>
  <c r="H336" i="1"/>
  <c r="I344" i="1"/>
  <c r="H344" i="1"/>
  <c r="I352" i="1"/>
  <c r="M352" i="1" s="1"/>
  <c r="H352" i="1"/>
  <c r="H259" i="1"/>
  <c r="H322" i="1"/>
  <c r="I11" i="1"/>
  <c r="M11" i="1" s="1"/>
  <c r="I36" i="1"/>
  <c r="I104" i="1"/>
  <c r="I147" i="1"/>
  <c r="I243" i="1"/>
  <c r="I307" i="1"/>
  <c r="I253" i="1"/>
  <c r="H253" i="1"/>
  <c r="I257" i="1"/>
  <c r="M257" i="1" s="1"/>
  <c r="O257" i="1" s="1"/>
  <c r="H257" i="1"/>
  <c r="I261" i="1"/>
  <c r="H261" i="1"/>
  <c r="I269" i="1"/>
  <c r="H269" i="1"/>
  <c r="I273" i="1"/>
  <c r="M273" i="1" s="1"/>
  <c r="O273" i="1" s="1"/>
  <c r="H273" i="1"/>
  <c r="I277" i="1"/>
  <c r="M277" i="1" s="1"/>
  <c r="O277" i="1" s="1"/>
  <c r="H277" i="1"/>
  <c r="I285" i="1"/>
  <c r="H285" i="1"/>
  <c r="I289" i="1"/>
  <c r="H289" i="1"/>
  <c r="I293" i="1"/>
  <c r="H293" i="1"/>
  <c r="I301" i="1"/>
  <c r="M301" i="1" s="1"/>
  <c r="O301" i="1" s="1"/>
  <c r="H301" i="1"/>
  <c r="I305" i="1"/>
  <c r="H305" i="1"/>
  <c r="I309" i="1"/>
  <c r="M309" i="1" s="1"/>
  <c r="O309" i="1" s="1"/>
  <c r="H309" i="1"/>
  <c r="I317" i="1"/>
  <c r="M317" i="1" s="1"/>
  <c r="O317" i="1" s="1"/>
  <c r="H317" i="1"/>
  <c r="I321" i="1"/>
  <c r="M321" i="1" s="1"/>
  <c r="O321" i="1" s="1"/>
  <c r="H321" i="1"/>
  <c r="I325" i="1"/>
  <c r="M325" i="1" s="1"/>
  <c r="H325" i="1"/>
  <c r="I333" i="1"/>
  <c r="H333" i="1"/>
  <c r="H14" i="1"/>
  <c r="H22" i="1"/>
  <c r="H38" i="1"/>
  <c r="H46" i="1"/>
  <c r="H54" i="1"/>
  <c r="H62" i="1"/>
  <c r="H70" i="1"/>
  <c r="H78" i="1"/>
  <c r="H86" i="1"/>
  <c r="H102" i="1"/>
  <c r="H110" i="1"/>
  <c r="H118" i="1"/>
  <c r="H133" i="1"/>
  <c r="H149" i="1"/>
  <c r="H165" i="1"/>
  <c r="H181" i="1"/>
  <c r="H197" i="1"/>
  <c r="H213" i="1"/>
  <c r="H229" i="1"/>
  <c r="H245" i="1"/>
  <c r="H265" i="1"/>
  <c r="AQ265" i="1" s="1"/>
  <c r="H286" i="1"/>
  <c r="H329" i="1"/>
  <c r="H350" i="1"/>
  <c r="I16" i="1"/>
  <c r="I44" i="1"/>
  <c r="I72" i="1"/>
  <c r="I115" i="1"/>
  <c r="I158" i="1"/>
  <c r="I200" i="1"/>
  <c r="H31" i="1"/>
  <c r="I31" i="1"/>
  <c r="M31" i="1" s="1"/>
  <c r="O31" i="1" s="1"/>
  <c r="H39" i="1"/>
  <c r="I39" i="1"/>
  <c r="I59" i="1"/>
  <c r="M59" i="1" s="1"/>
  <c r="H59" i="1"/>
  <c r="H67" i="1"/>
  <c r="I67" i="1"/>
  <c r="I75" i="1"/>
  <c r="M75" i="1" s="1"/>
  <c r="H75" i="1"/>
  <c r="I79" i="1"/>
  <c r="M79" i="1" s="1"/>
  <c r="H79" i="1"/>
  <c r="I87" i="1"/>
  <c r="M87" i="1" s="1"/>
  <c r="O87" i="1" s="1"/>
  <c r="H87" i="1"/>
  <c r="H95" i="1"/>
  <c r="I95" i="1"/>
  <c r="M95" i="1" s="1"/>
  <c r="I103" i="1"/>
  <c r="M103" i="1" s="1"/>
  <c r="O103" i="1" s="1"/>
  <c r="H103" i="1"/>
  <c r="I123" i="1"/>
  <c r="H123" i="1"/>
  <c r="I131" i="1"/>
  <c r="H131" i="1"/>
  <c r="I139" i="1"/>
  <c r="M139" i="1" s="1"/>
  <c r="O139" i="1" s="1"/>
  <c r="H139" i="1"/>
  <c r="I143" i="1"/>
  <c r="M143" i="1" s="1"/>
  <c r="O143" i="1" s="1"/>
  <c r="H143" i="1"/>
  <c r="I151" i="1"/>
  <c r="H151" i="1"/>
  <c r="I167" i="1"/>
  <c r="M167" i="1" s="1"/>
  <c r="O167" i="1" s="1"/>
  <c r="H167" i="1"/>
  <c r="I175" i="1"/>
  <c r="M175" i="1" s="1"/>
  <c r="H175" i="1"/>
  <c r="I187" i="1"/>
  <c r="M187" i="1" s="1"/>
  <c r="H187" i="1"/>
  <c r="I199" i="1"/>
  <c r="H199" i="1"/>
  <c r="I207" i="1"/>
  <c r="M207" i="1" s="1"/>
  <c r="O207" i="1" s="1"/>
  <c r="H207" i="1"/>
  <c r="I255" i="1"/>
  <c r="M255" i="1" s="1"/>
  <c r="O255" i="1" s="1"/>
  <c r="H255" i="1"/>
  <c r="I263" i="1"/>
  <c r="M263" i="1" s="1"/>
  <c r="H263" i="1"/>
  <c r="I287" i="1"/>
  <c r="M287" i="1" s="1"/>
  <c r="O287" i="1" s="1"/>
  <c r="H287" i="1"/>
  <c r="I299" i="1"/>
  <c r="M299" i="1" s="1"/>
  <c r="O299" i="1" s="1"/>
  <c r="H299" i="1"/>
  <c r="I311" i="1"/>
  <c r="H311" i="1"/>
  <c r="I327" i="1"/>
  <c r="M327" i="1" s="1"/>
  <c r="H327" i="1"/>
  <c r="H339" i="1"/>
  <c r="I291" i="1"/>
  <c r="I28" i="1"/>
  <c r="M28" i="1" s="1"/>
  <c r="O28" i="1" s="1"/>
  <c r="H28" i="1"/>
  <c r="I48" i="1"/>
  <c r="H48" i="1"/>
  <c r="I56" i="1"/>
  <c r="H56" i="1"/>
  <c r="H84" i="1"/>
  <c r="I84" i="1"/>
  <c r="I92" i="1"/>
  <c r="M92" i="1" s="1"/>
  <c r="O92" i="1" s="1"/>
  <c r="H92" i="1"/>
  <c r="I100" i="1"/>
  <c r="H100" i="1"/>
  <c r="I108" i="1"/>
  <c r="M108" i="1" s="1"/>
  <c r="O108" i="1" s="1"/>
  <c r="H108" i="1"/>
  <c r="H116" i="1"/>
  <c r="I116" i="1"/>
  <c r="M116" i="1" s="1"/>
  <c r="I128" i="1"/>
  <c r="H128" i="1"/>
  <c r="I140" i="1"/>
  <c r="H140" i="1"/>
  <c r="H148" i="1"/>
  <c r="I148" i="1"/>
  <c r="M148" i="1" s="1"/>
  <c r="O148" i="1" s="1"/>
  <c r="I160" i="1"/>
  <c r="H160" i="1"/>
  <c r="H180" i="1"/>
  <c r="I180" i="1"/>
  <c r="M180" i="1" s="1"/>
  <c r="O180" i="1" s="1"/>
  <c r="I192" i="1"/>
  <c r="H192" i="1"/>
  <c r="I208" i="1"/>
  <c r="M208" i="1" s="1"/>
  <c r="H208" i="1"/>
  <c r="I216" i="1"/>
  <c r="H216" i="1"/>
  <c r="I224" i="1"/>
  <c r="M224" i="1" s="1"/>
  <c r="H224" i="1"/>
  <c r="I232" i="1"/>
  <c r="M232" i="1" s="1"/>
  <c r="H232" i="1"/>
  <c r="I240" i="1"/>
  <c r="M240" i="1" s="1"/>
  <c r="H240" i="1"/>
  <c r="I248" i="1"/>
  <c r="H248" i="1"/>
  <c r="I260" i="1"/>
  <c r="H260" i="1"/>
  <c r="I268" i="1"/>
  <c r="H268" i="1"/>
  <c r="I276" i="1"/>
  <c r="M276" i="1" s="1"/>
  <c r="O276" i="1" s="1"/>
  <c r="H276" i="1"/>
  <c r="I284" i="1"/>
  <c r="M284" i="1" s="1"/>
  <c r="O284" i="1" s="1"/>
  <c r="H284" i="1"/>
  <c r="I292" i="1"/>
  <c r="H292" i="1"/>
  <c r="I300" i="1"/>
  <c r="H300" i="1"/>
  <c r="I308" i="1"/>
  <c r="M308" i="1" s="1"/>
  <c r="O308" i="1" s="1"/>
  <c r="H308" i="1"/>
  <c r="I316" i="1"/>
  <c r="M316" i="1" s="1"/>
  <c r="O316" i="1" s="1"/>
  <c r="H316" i="1"/>
  <c r="I324" i="1"/>
  <c r="H324" i="1"/>
  <c r="I332" i="1"/>
  <c r="H332" i="1"/>
  <c r="I340" i="1"/>
  <c r="M340" i="1" s="1"/>
  <c r="H340" i="1"/>
  <c r="I348" i="1"/>
  <c r="M348" i="1" s="1"/>
  <c r="H348" i="1"/>
  <c r="I122" i="1"/>
  <c r="M122" i="1" s="1"/>
  <c r="H122" i="1"/>
  <c r="I130" i="1"/>
  <c r="H130" i="1"/>
  <c r="I134" i="1"/>
  <c r="H134" i="1"/>
  <c r="I138" i="1"/>
  <c r="M138" i="1" s="1"/>
  <c r="H138" i="1"/>
  <c r="I142" i="1"/>
  <c r="M142" i="1" s="1"/>
  <c r="O142" i="1" s="1"/>
  <c r="H142" i="1"/>
  <c r="I146" i="1"/>
  <c r="M146" i="1" s="1"/>
  <c r="H146" i="1"/>
  <c r="I150" i="1"/>
  <c r="M150" i="1" s="1"/>
  <c r="O150" i="1" s="1"/>
  <c r="H150" i="1"/>
  <c r="I154" i="1"/>
  <c r="M154" i="1" s="1"/>
  <c r="O154" i="1" s="1"/>
  <c r="H154" i="1"/>
  <c r="I162" i="1"/>
  <c r="H162" i="1"/>
  <c r="I166" i="1"/>
  <c r="M166" i="1" s="1"/>
  <c r="H166" i="1"/>
  <c r="I170" i="1"/>
  <c r="H170" i="1"/>
  <c r="I174" i="1"/>
  <c r="M174" i="1" s="1"/>
  <c r="O174" i="1" s="1"/>
  <c r="H174" i="1"/>
  <c r="I178" i="1"/>
  <c r="H178" i="1"/>
  <c r="I182" i="1"/>
  <c r="M182" i="1" s="1"/>
  <c r="H182" i="1"/>
  <c r="I186" i="1"/>
  <c r="M186" i="1" s="1"/>
  <c r="O186" i="1" s="1"/>
  <c r="H186" i="1"/>
  <c r="I194" i="1"/>
  <c r="H194" i="1"/>
  <c r="I198" i="1"/>
  <c r="M198" i="1" s="1"/>
  <c r="O198" i="1" s="1"/>
  <c r="H198" i="1"/>
  <c r="I202" i="1"/>
  <c r="M202" i="1" s="1"/>
  <c r="H202" i="1"/>
  <c r="I206" i="1"/>
  <c r="H206" i="1"/>
  <c r="I210" i="1"/>
  <c r="M210" i="1" s="1"/>
  <c r="H210" i="1"/>
  <c r="I214" i="1"/>
  <c r="M214" i="1" s="1"/>
  <c r="O214" i="1" s="1"/>
  <c r="H214" i="1"/>
  <c r="I218" i="1"/>
  <c r="M218" i="1" s="1"/>
  <c r="O218" i="1" s="1"/>
  <c r="H218" i="1"/>
  <c r="I222" i="1"/>
  <c r="H222" i="1"/>
  <c r="I226" i="1"/>
  <c r="H226" i="1"/>
  <c r="I230" i="1"/>
  <c r="H230" i="1"/>
  <c r="I234" i="1"/>
  <c r="M234" i="1" s="1"/>
  <c r="O234" i="1" s="1"/>
  <c r="H234" i="1"/>
  <c r="I238" i="1"/>
  <c r="M238" i="1" s="1"/>
  <c r="H238" i="1"/>
  <c r="I242" i="1"/>
  <c r="M242" i="1" s="1"/>
  <c r="H242" i="1"/>
  <c r="I246" i="1"/>
  <c r="M246" i="1" s="1"/>
  <c r="O246" i="1" s="1"/>
  <c r="H246" i="1"/>
  <c r="I250" i="1"/>
  <c r="M250" i="1" s="1"/>
  <c r="O250" i="1" s="1"/>
  <c r="H250" i="1"/>
  <c r="I258" i="1"/>
  <c r="H258" i="1"/>
  <c r="H262" i="1"/>
  <c r="I262" i="1"/>
  <c r="I266" i="1"/>
  <c r="H266" i="1"/>
  <c r="I274" i="1"/>
  <c r="M274" i="1" s="1"/>
  <c r="H274" i="1"/>
  <c r="H278" i="1"/>
  <c r="I278" i="1"/>
  <c r="I282" i="1"/>
  <c r="M282" i="1" s="1"/>
  <c r="O282" i="1" s="1"/>
  <c r="H282" i="1"/>
  <c r="I290" i="1"/>
  <c r="H290" i="1"/>
  <c r="H294" i="1"/>
  <c r="I294" i="1"/>
  <c r="I298" i="1"/>
  <c r="M298" i="1" s="1"/>
  <c r="H298" i="1"/>
  <c r="I306" i="1"/>
  <c r="M306" i="1" s="1"/>
  <c r="H306" i="1"/>
  <c r="H310" i="1"/>
  <c r="I310" i="1"/>
  <c r="M310" i="1" s="1"/>
  <c r="I314" i="1"/>
  <c r="M314" i="1" s="1"/>
  <c r="O314" i="1" s="1"/>
  <c r="H314" i="1"/>
  <c r="I323" i="1"/>
  <c r="H323" i="1"/>
  <c r="H326" i="1"/>
  <c r="I326" i="1"/>
  <c r="I330" i="1"/>
  <c r="M330" i="1" s="1"/>
  <c r="H330" i="1"/>
  <c r="I338" i="1"/>
  <c r="M338" i="1" s="1"/>
  <c r="H338" i="1"/>
  <c r="H342" i="1"/>
  <c r="I342" i="1"/>
  <c r="I346" i="1"/>
  <c r="H346" i="1"/>
  <c r="I354" i="1"/>
  <c r="H354" i="1"/>
  <c r="H9" i="1"/>
  <c r="H17" i="1"/>
  <c r="H25" i="1"/>
  <c r="H33" i="1"/>
  <c r="H41" i="1"/>
  <c r="H49" i="1"/>
  <c r="H57" i="1"/>
  <c r="H65" i="1"/>
  <c r="H73" i="1"/>
  <c r="H81" i="1"/>
  <c r="H89" i="1"/>
  <c r="H97" i="1"/>
  <c r="H105" i="1"/>
  <c r="H113" i="1"/>
  <c r="H121" i="1"/>
  <c r="H137" i="1"/>
  <c r="H153" i="1"/>
  <c r="H169" i="1"/>
  <c r="H185" i="1"/>
  <c r="H201" i="1"/>
  <c r="H217" i="1"/>
  <c r="H233" i="1"/>
  <c r="H249" i="1"/>
  <c r="H270" i="1"/>
  <c r="H313" i="1"/>
  <c r="H334" i="1"/>
  <c r="I23" i="1"/>
  <c r="I51" i="1"/>
  <c r="I83" i="1"/>
  <c r="I126" i="1"/>
  <c r="I168" i="1"/>
  <c r="I211" i="1"/>
  <c r="H341" i="1"/>
  <c r="H337" i="1"/>
  <c r="H353" i="1"/>
  <c r="H349" i="1"/>
  <c r="AQ58" i="1" l="1"/>
  <c r="AQ201" i="1"/>
  <c r="O353" i="1"/>
  <c r="P353" i="1" s="1"/>
  <c r="AA360" i="1"/>
  <c r="G15" i="2" s="1"/>
  <c r="AQ73" i="1"/>
  <c r="AQ345" i="1"/>
  <c r="AQ65" i="1"/>
  <c r="AQ245" i="1"/>
  <c r="AQ118" i="1"/>
  <c r="AQ29" i="1"/>
  <c r="AQ36" i="1"/>
  <c r="AQ13" i="1"/>
  <c r="AQ82" i="1"/>
  <c r="AQ330" i="1"/>
  <c r="AQ266" i="1"/>
  <c r="I359" i="1"/>
  <c r="W359" i="1"/>
  <c r="X359" i="1"/>
  <c r="AQ81" i="1"/>
  <c r="AQ149" i="1"/>
  <c r="AQ26" i="1"/>
  <c r="AQ349" i="1"/>
  <c r="AQ74" i="1"/>
  <c r="AQ297" i="1"/>
  <c r="AQ106" i="1"/>
  <c r="AQ97" i="1"/>
  <c r="AQ350" i="1"/>
  <c r="Y359" i="1"/>
  <c r="AQ9" i="1"/>
  <c r="AQ46" i="1"/>
  <c r="AQ53" i="1"/>
  <c r="AQ270" i="1"/>
  <c r="AQ137" i="1"/>
  <c r="AQ93" i="1"/>
  <c r="AQ33" i="1"/>
  <c r="AQ78" i="1"/>
  <c r="AQ147" i="1"/>
  <c r="AQ66" i="1"/>
  <c r="AQ45" i="1"/>
  <c r="AQ341" i="1"/>
  <c r="AQ104" i="1"/>
  <c r="AQ50" i="1"/>
  <c r="AQ42" i="1"/>
  <c r="AQ354" i="1"/>
  <c r="AQ290" i="1"/>
  <c r="AQ241" i="1"/>
  <c r="AQ34" i="1"/>
  <c r="AQ161" i="1"/>
  <c r="AQ209" i="1"/>
  <c r="AQ18" i="1"/>
  <c r="AQ211" i="1"/>
  <c r="AQ115" i="1"/>
  <c r="AQ205" i="1"/>
  <c r="AQ291" i="1"/>
  <c r="AQ322" i="1"/>
  <c r="AQ227" i="1"/>
  <c r="AQ21" i="1"/>
  <c r="AQ141" i="1"/>
  <c r="AQ90" i="1"/>
  <c r="AQ83" i="1"/>
  <c r="AQ259" i="1"/>
  <c r="AQ275" i="1"/>
  <c r="AQ114" i="1"/>
  <c r="H8" i="2"/>
  <c r="K359" i="1"/>
  <c r="G8" i="2" s="1"/>
  <c r="AQ339" i="1"/>
  <c r="AQ51" i="1"/>
  <c r="AQ323" i="1"/>
  <c r="AQ298" i="1"/>
  <c r="AQ181" i="1"/>
  <c r="AQ307" i="1"/>
  <c r="AQ117" i="1"/>
  <c r="AQ136" i="1"/>
  <c r="AQ98" i="1"/>
  <c r="AQ77" i="1"/>
  <c r="H6" i="2"/>
  <c r="E359" i="1"/>
  <c r="G6" i="2" s="1"/>
  <c r="AQ157" i="1"/>
  <c r="AQ229" i="1"/>
  <c r="AQ113" i="1"/>
  <c r="AQ177" i="1"/>
  <c r="M8" i="1"/>
  <c r="O8" i="1" s="1"/>
  <c r="AQ258" i="1"/>
  <c r="AQ246" i="1"/>
  <c r="AQ238" i="1"/>
  <c r="AQ230" i="1"/>
  <c r="AQ222" i="1"/>
  <c r="AQ214" i="1"/>
  <c r="AQ206" i="1"/>
  <c r="AQ198" i="1"/>
  <c r="AQ186" i="1"/>
  <c r="AQ178" i="1"/>
  <c r="AQ170" i="1"/>
  <c r="AQ162" i="1"/>
  <c r="AQ150" i="1"/>
  <c r="AQ142" i="1"/>
  <c r="AQ134" i="1"/>
  <c r="AQ122" i="1"/>
  <c r="AQ179" i="1"/>
  <c r="AQ168" i="1"/>
  <c r="AQ249" i="1"/>
  <c r="AQ185" i="1"/>
  <c r="AQ121" i="1"/>
  <c r="AQ57" i="1"/>
  <c r="AQ243" i="1"/>
  <c r="AQ101" i="1"/>
  <c r="AQ37" i="1"/>
  <c r="AQ221" i="1"/>
  <c r="AQ89" i="1"/>
  <c r="AQ25" i="1"/>
  <c r="AQ329" i="1"/>
  <c r="AQ165" i="1"/>
  <c r="AQ38" i="1"/>
  <c r="AQ295" i="1"/>
  <c r="AQ215" i="1"/>
  <c r="AQ173" i="1"/>
  <c r="AQ281" i="1"/>
  <c r="AQ129" i="1"/>
  <c r="AQ61" i="1"/>
  <c r="AQ189" i="1"/>
  <c r="AQ23" i="1"/>
  <c r="AQ233" i="1"/>
  <c r="AQ169" i="1"/>
  <c r="AQ49" i="1"/>
  <c r="AQ17" i="1"/>
  <c r="AQ213" i="1"/>
  <c r="AQ85" i="1"/>
  <c r="AQ225" i="1"/>
  <c r="AQ109" i="1"/>
  <c r="AQ125" i="1"/>
  <c r="AQ353" i="1"/>
  <c r="AQ337" i="1"/>
  <c r="AQ313" i="1"/>
  <c r="AQ217" i="1"/>
  <c r="AQ153" i="1"/>
  <c r="AQ105" i="1"/>
  <c r="AQ41" i="1"/>
  <c r="AQ197" i="1"/>
  <c r="AQ133" i="1"/>
  <c r="AQ145" i="1"/>
  <c r="AQ237" i="1"/>
  <c r="AQ318" i="1"/>
  <c r="AQ84" i="1"/>
  <c r="AQ39" i="1"/>
  <c r="AQ40" i="1"/>
  <c r="AQ274" i="1"/>
  <c r="AQ218" i="1"/>
  <c r="AQ199" i="1"/>
  <c r="AQ317" i="1"/>
  <c r="AQ285" i="1"/>
  <c r="AQ253" i="1"/>
  <c r="AQ346" i="1"/>
  <c r="AQ338" i="1"/>
  <c r="AQ314" i="1"/>
  <c r="AQ306" i="1"/>
  <c r="AQ282" i="1"/>
  <c r="AQ250" i="1"/>
  <c r="AQ242" i="1"/>
  <c r="AQ234" i="1"/>
  <c r="AQ226" i="1"/>
  <c r="AQ210" i="1"/>
  <c r="AQ202" i="1"/>
  <c r="AQ194" i="1"/>
  <c r="AQ182" i="1"/>
  <c r="AQ154" i="1"/>
  <c r="AQ146" i="1"/>
  <c r="AQ138" i="1"/>
  <c r="AQ130" i="1"/>
  <c r="AQ348" i="1"/>
  <c r="AQ332" i="1"/>
  <c r="AQ316" i="1"/>
  <c r="AQ300" i="1"/>
  <c r="AQ284" i="1"/>
  <c r="AQ268" i="1"/>
  <c r="AQ248" i="1"/>
  <c r="AQ232" i="1"/>
  <c r="AQ216" i="1"/>
  <c r="AQ140" i="1"/>
  <c r="AQ100" i="1"/>
  <c r="AQ311" i="1"/>
  <c r="AQ151" i="1"/>
  <c r="AQ325" i="1"/>
  <c r="AQ305" i="1"/>
  <c r="AQ293" i="1"/>
  <c r="AQ273" i="1"/>
  <c r="AQ261" i="1"/>
  <c r="AQ344" i="1"/>
  <c r="AQ328" i="1"/>
  <c r="AQ312" i="1"/>
  <c r="AQ296" i="1"/>
  <c r="AQ280" i="1"/>
  <c r="AQ264" i="1"/>
  <c r="AQ244" i="1"/>
  <c r="AQ228" i="1"/>
  <c r="AQ212" i="1"/>
  <c r="AQ196" i="1"/>
  <c r="AQ164" i="1"/>
  <c r="AQ343" i="1"/>
  <c r="AQ279" i="1"/>
  <c r="AQ231" i="1"/>
  <c r="AQ195" i="1"/>
  <c r="AQ99" i="1"/>
  <c r="AQ132" i="1"/>
  <c r="AQ20" i="1"/>
  <c r="AQ14" i="1"/>
  <c r="AQ6" i="1"/>
  <c r="AQ340" i="1"/>
  <c r="AQ324" i="1"/>
  <c r="AQ308" i="1"/>
  <c r="AQ292" i="1"/>
  <c r="AQ276" i="1"/>
  <c r="AQ260" i="1"/>
  <c r="AQ240" i="1"/>
  <c r="AQ224" i="1"/>
  <c r="AQ208" i="1"/>
  <c r="AQ108" i="1"/>
  <c r="AQ92" i="1"/>
  <c r="AQ56" i="1"/>
  <c r="AQ28" i="1"/>
  <c r="AQ327" i="1"/>
  <c r="AQ263" i="1"/>
  <c r="AQ167" i="1"/>
  <c r="AQ131" i="1"/>
  <c r="AQ103" i="1"/>
  <c r="AQ87" i="1"/>
  <c r="AQ333" i="1"/>
  <c r="AQ321" i="1"/>
  <c r="AQ309" i="1"/>
  <c r="AQ301" i="1"/>
  <c r="AQ289" i="1"/>
  <c r="AQ277" i="1"/>
  <c r="AQ269" i="1"/>
  <c r="AQ257" i="1"/>
  <c r="AQ352" i="1"/>
  <c r="AQ336" i="1"/>
  <c r="AQ320" i="1"/>
  <c r="AQ304" i="1"/>
  <c r="AQ288" i="1"/>
  <c r="AQ272" i="1"/>
  <c r="AQ252" i="1"/>
  <c r="AQ236" i="1"/>
  <c r="AQ220" i="1"/>
  <c r="AQ204" i="1"/>
  <c r="AQ188" i="1"/>
  <c r="AQ172" i="1"/>
  <c r="AQ156" i="1"/>
  <c r="AQ124" i="1"/>
  <c r="AQ76" i="1"/>
  <c r="AQ183" i="1"/>
  <c r="AQ163" i="1"/>
  <c r="AQ135" i="1"/>
  <c r="AQ119" i="1"/>
  <c r="AQ35" i="1"/>
  <c r="AQ19" i="1"/>
  <c r="AQ256" i="1"/>
  <c r="AQ127" i="1"/>
  <c r="AQ111" i="1"/>
  <c r="AQ342" i="1"/>
  <c r="AQ310" i="1"/>
  <c r="M72" i="1"/>
  <c r="O72" i="1" s="1"/>
  <c r="P72" i="1" s="1"/>
  <c r="AQ72" i="1"/>
  <c r="AQ110" i="1"/>
  <c r="O347" i="1"/>
  <c r="P347" i="1" s="1"/>
  <c r="AQ152" i="1"/>
  <c r="M190" i="1"/>
  <c r="O190" i="1" s="1"/>
  <c r="P190" i="1" s="1"/>
  <c r="AQ190" i="1"/>
  <c r="AQ254" i="1"/>
  <c r="AQ351" i="1"/>
  <c r="AQ335" i="1"/>
  <c r="AQ319" i="1"/>
  <c r="AQ303" i="1"/>
  <c r="AQ287" i="1"/>
  <c r="AQ271" i="1"/>
  <c r="AQ255" i="1"/>
  <c r="AQ239" i="1"/>
  <c r="AQ223" i="1"/>
  <c r="AQ207" i="1"/>
  <c r="AQ191" i="1"/>
  <c r="AQ175" i="1"/>
  <c r="AQ159" i="1"/>
  <c r="AQ143" i="1"/>
  <c r="AQ95" i="1"/>
  <c r="AQ79" i="1"/>
  <c r="AQ63" i="1"/>
  <c r="AQ47" i="1"/>
  <c r="AQ31" i="1"/>
  <c r="AQ7" i="1"/>
  <c r="AQ148" i="1"/>
  <c r="AQ60" i="1"/>
  <c r="AQ278" i="1"/>
  <c r="AQ180" i="1"/>
  <c r="AQ70" i="1"/>
  <c r="O331" i="1"/>
  <c r="P331" i="1" s="1"/>
  <c r="AQ120" i="1"/>
  <c r="AQ126" i="1"/>
  <c r="AQ174" i="1"/>
  <c r="M200" i="1"/>
  <c r="O200" i="1" s="1"/>
  <c r="P200" i="1" s="1"/>
  <c r="AQ200" i="1"/>
  <c r="M44" i="1"/>
  <c r="O44" i="1" s="1"/>
  <c r="P44" i="1" s="1"/>
  <c r="AQ44" i="1"/>
  <c r="AQ286" i="1"/>
  <c r="AQ102" i="1"/>
  <c r="AQ62" i="1"/>
  <c r="AQ22" i="1"/>
  <c r="AQ71" i="1"/>
  <c r="AQ55" i="1"/>
  <c r="AQ30" i="1"/>
  <c r="AQ347" i="1"/>
  <c r="AQ331" i="1"/>
  <c r="AQ12" i="1"/>
  <c r="AQ4" i="1"/>
  <c r="AQ24" i="1"/>
  <c r="AQ334" i="1"/>
  <c r="AQ166" i="1"/>
  <c r="AQ326" i="1"/>
  <c r="AQ294" i="1"/>
  <c r="AQ262" i="1"/>
  <c r="AQ116" i="1"/>
  <c r="AQ67" i="1"/>
  <c r="AQ158" i="1"/>
  <c r="AQ86" i="1"/>
  <c r="AQ54" i="1"/>
  <c r="AQ184" i="1"/>
  <c r="AQ88" i="1"/>
  <c r="AQ68" i="1"/>
  <c r="AQ52" i="1"/>
  <c r="AQ247" i="1"/>
  <c r="AQ302" i="1"/>
  <c r="AQ69" i="1"/>
  <c r="AQ5" i="1"/>
  <c r="AQ94" i="1"/>
  <c r="AQ193" i="1"/>
  <c r="AQ2" i="1"/>
  <c r="AQ315" i="1"/>
  <c r="AQ299" i="1"/>
  <c r="AQ283" i="1"/>
  <c r="AQ267" i="1"/>
  <c r="AQ251" i="1"/>
  <c r="AQ235" i="1"/>
  <c r="AQ219" i="1"/>
  <c r="AQ203" i="1"/>
  <c r="AQ187" i="1"/>
  <c r="AQ171" i="1"/>
  <c r="AQ155" i="1"/>
  <c r="AQ139" i="1"/>
  <c r="AQ123" i="1"/>
  <c r="AQ107" i="1"/>
  <c r="AQ91" i="1"/>
  <c r="AQ75" i="1"/>
  <c r="AQ59" i="1"/>
  <c r="AQ43" i="1"/>
  <c r="AQ27" i="1"/>
  <c r="AQ11" i="1"/>
  <c r="AQ3" i="1"/>
  <c r="AQ15" i="1"/>
  <c r="AQ192" i="1"/>
  <c r="AQ176" i="1"/>
  <c r="AQ160" i="1"/>
  <c r="AQ144" i="1"/>
  <c r="AQ128" i="1"/>
  <c r="AQ112" i="1"/>
  <c r="AQ96" i="1"/>
  <c r="AQ80" i="1"/>
  <c r="AQ64" i="1"/>
  <c r="AQ48" i="1"/>
  <c r="AQ32" i="1"/>
  <c r="AQ16" i="1"/>
  <c r="AQ8" i="1"/>
  <c r="AQ10" i="1"/>
  <c r="O325" i="1"/>
  <c r="P325" i="1" s="1"/>
  <c r="O349" i="1"/>
  <c r="P349" i="1" s="1"/>
  <c r="O341" i="1"/>
  <c r="P341" i="1" s="1"/>
  <c r="O351" i="1"/>
  <c r="P351" i="1" s="1"/>
  <c r="O340" i="1"/>
  <c r="P340" i="1" s="1"/>
  <c r="O337" i="1"/>
  <c r="P337" i="1" s="1"/>
  <c r="O330" i="1"/>
  <c r="P330" i="1" s="1"/>
  <c r="O348" i="1"/>
  <c r="P348" i="1" s="1"/>
  <c r="O329" i="1"/>
  <c r="P329" i="1" s="1"/>
  <c r="O202" i="1"/>
  <c r="P202" i="1" s="1"/>
  <c r="O96" i="1"/>
  <c r="P96" i="1" s="1"/>
  <c r="O338" i="1"/>
  <c r="P338" i="1" s="1"/>
  <c r="O182" i="1"/>
  <c r="P182" i="1" s="1"/>
  <c r="O166" i="1"/>
  <c r="P166" i="1" s="1"/>
  <c r="O95" i="1"/>
  <c r="P95" i="1" s="1"/>
  <c r="O12" i="1"/>
  <c r="P12" i="1" s="1"/>
  <c r="O127" i="1"/>
  <c r="P127" i="1" s="1"/>
  <c r="O254" i="1"/>
  <c r="P254" i="1" s="1"/>
  <c r="O303" i="1"/>
  <c r="P303" i="1" s="1"/>
  <c r="O6" i="1"/>
  <c r="P6" i="1" s="1"/>
  <c r="O298" i="1"/>
  <c r="P298" i="1" s="1"/>
  <c r="O238" i="1"/>
  <c r="P238" i="1" s="1"/>
  <c r="O122" i="1"/>
  <c r="P122" i="1" s="1"/>
  <c r="O232" i="1"/>
  <c r="P232" i="1" s="1"/>
  <c r="O175" i="1"/>
  <c r="P175" i="1" s="1"/>
  <c r="O79" i="1"/>
  <c r="P79" i="1" s="1"/>
  <c r="O296" i="1"/>
  <c r="P296" i="1" s="1"/>
  <c r="O32" i="1"/>
  <c r="P32" i="1" s="1"/>
  <c r="O111" i="1"/>
  <c r="P111" i="1" s="1"/>
  <c r="O15" i="1"/>
  <c r="P15" i="1" s="1"/>
  <c r="O176" i="1"/>
  <c r="P176" i="1" s="1"/>
  <c r="O302" i="1"/>
  <c r="P302" i="1" s="1"/>
  <c r="O34" i="1"/>
  <c r="P34" i="1" s="1"/>
  <c r="O40" i="1"/>
  <c r="P40" i="1" s="1"/>
  <c r="O152" i="1"/>
  <c r="P152" i="1" s="1"/>
  <c r="O203" i="1"/>
  <c r="P203" i="1" s="1"/>
  <c r="O322" i="1"/>
  <c r="P322" i="1" s="1"/>
  <c r="O24" i="1"/>
  <c r="P24" i="1" s="1"/>
  <c r="O146" i="1"/>
  <c r="P146" i="1" s="1"/>
  <c r="O240" i="1"/>
  <c r="P240" i="1" s="1"/>
  <c r="O327" i="1"/>
  <c r="P327" i="1" s="1"/>
  <c r="O263" i="1"/>
  <c r="P263" i="1" s="1"/>
  <c r="O187" i="1"/>
  <c r="P187" i="1" s="1"/>
  <c r="O59" i="1"/>
  <c r="P59" i="1" s="1"/>
  <c r="O11" i="1"/>
  <c r="P11" i="1" s="1"/>
  <c r="O352" i="1"/>
  <c r="P352" i="1" s="1"/>
  <c r="O336" i="1"/>
  <c r="P336" i="1" s="1"/>
  <c r="O304" i="1"/>
  <c r="P304" i="1" s="1"/>
  <c r="O288" i="1"/>
  <c r="P288" i="1" s="1"/>
  <c r="O272" i="1"/>
  <c r="P272" i="1" s="1"/>
  <c r="O252" i="1"/>
  <c r="P252" i="1" s="1"/>
  <c r="O236" i="1"/>
  <c r="P236" i="1" s="1"/>
  <c r="O183" i="1"/>
  <c r="P183" i="1" s="1"/>
  <c r="O135" i="1"/>
  <c r="P135" i="1" s="1"/>
  <c r="O119" i="1"/>
  <c r="P119" i="1" s="1"/>
  <c r="O107" i="1"/>
  <c r="P107" i="1" s="1"/>
  <c r="O91" i="1"/>
  <c r="P91" i="1" s="1"/>
  <c r="O275" i="1"/>
  <c r="P275" i="1" s="1"/>
  <c r="O66" i="1"/>
  <c r="P66" i="1" s="1"/>
  <c r="O224" i="1"/>
  <c r="P224" i="1" s="1"/>
  <c r="O75" i="1"/>
  <c r="P75" i="1" s="1"/>
  <c r="O310" i="1"/>
  <c r="P310" i="1" s="1"/>
  <c r="O116" i="1"/>
  <c r="P116" i="1" s="1"/>
  <c r="O52" i="1"/>
  <c r="P52" i="1" s="1"/>
  <c r="O259" i="1"/>
  <c r="P259" i="1" s="1"/>
  <c r="M51" i="1"/>
  <c r="O51" i="1" s="1"/>
  <c r="P51" i="1" s="1"/>
  <c r="M211" i="1"/>
  <c r="O211" i="1" s="1"/>
  <c r="P211" i="1" s="1"/>
  <c r="M23" i="1"/>
  <c r="O23" i="1" s="1"/>
  <c r="P23" i="1" s="1"/>
  <c r="M159" i="1"/>
  <c r="O159" i="1" s="1"/>
  <c r="P159" i="1" s="1"/>
  <c r="O318" i="1"/>
  <c r="P318" i="1" s="1"/>
  <c r="O98" i="1"/>
  <c r="P98" i="1" s="1"/>
  <c r="O197" i="1"/>
  <c r="P197" i="1" s="1"/>
  <c r="O118" i="1"/>
  <c r="P118" i="1" s="1"/>
  <c r="O90" i="1"/>
  <c r="P90" i="1" s="1"/>
  <c r="M58" i="1"/>
  <c r="O58" i="1" s="1"/>
  <c r="P58" i="1" s="1"/>
  <c r="O26" i="1"/>
  <c r="P26" i="1" s="1"/>
  <c r="O86" i="1"/>
  <c r="P86" i="1" s="1"/>
  <c r="O133" i="1"/>
  <c r="P133" i="1" s="1"/>
  <c r="O69" i="1"/>
  <c r="P69" i="1" s="1"/>
  <c r="O274" i="1"/>
  <c r="P274" i="1" s="1"/>
  <c r="O210" i="1"/>
  <c r="P210" i="1" s="1"/>
  <c r="O138" i="1"/>
  <c r="P138" i="1" s="1"/>
  <c r="O64" i="1"/>
  <c r="P64" i="1" s="1"/>
  <c r="O219" i="1"/>
  <c r="P219" i="1" s="1"/>
  <c r="O70" i="1"/>
  <c r="P70" i="1" s="1"/>
  <c r="O350" i="1"/>
  <c r="P350" i="1" s="1"/>
  <c r="O114" i="1"/>
  <c r="P114" i="1" s="1"/>
  <c r="O82" i="1"/>
  <c r="P82" i="1" s="1"/>
  <c r="O50" i="1"/>
  <c r="P50" i="1" s="1"/>
  <c r="O18" i="1"/>
  <c r="P18" i="1" s="1"/>
  <c r="O229" i="1"/>
  <c r="P229" i="1" s="1"/>
  <c r="O54" i="1"/>
  <c r="P54" i="1" s="1"/>
  <c r="O345" i="1"/>
  <c r="P345" i="1" s="1"/>
  <c r="O306" i="1"/>
  <c r="P306" i="1" s="1"/>
  <c r="O242" i="1"/>
  <c r="P242" i="1" s="1"/>
  <c r="O208" i="1"/>
  <c r="P208" i="1" s="1"/>
  <c r="O335" i="1"/>
  <c r="P335" i="1" s="1"/>
  <c r="O215" i="1"/>
  <c r="P215" i="1" s="1"/>
  <c r="O339" i="1"/>
  <c r="P339" i="1" s="1"/>
  <c r="O334" i="1"/>
  <c r="P334" i="1" s="1"/>
  <c r="O270" i="1"/>
  <c r="P270" i="1" s="1"/>
  <c r="O102" i="1"/>
  <c r="P102" i="1" s="1"/>
  <c r="O22" i="1"/>
  <c r="P22" i="1" s="1"/>
  <c r="O237" i="1"/>
  <c r="P237" i="1" s="1"/>
  <c r="O173" i="1"/>
  <c r="P173" i="1" s="1"/>
  <c r="O101" i="1"/>
  <c r="P101" i="1" s="1"/>
  <c r="O37" i="1"/>
  <c r="P37" i="1" s="1"/>
  <c r="O106" i="1"/>
  <c r="P106" i="1" s="1"/>
  <c r="O74" i="1"/>
  <c r="P74" i="1" s="1"/>
  <c r="O42" i="1"/>
  <c r="P42" i="1" s="1"/>
  <c r="O10" i="1"/>
  <c r="P10" i="1" s="1"/>
  <c r="M104" i="1"/>
  <c r="O104" i="1" s="1"/>
  <c r="P104" i="1" s="1"/>
  <c r="M354" i="1"/>
  <c r="P246" i="1"/>
  <c r="P255" i="1"/>
  <c r="P317" i="1"/>
  <c r="P273" i="1"/>
  <c r="M315" i="1"/>
  <c r="O315" i="1" s="1"/>
  <c r="P315" i="1" s="1"/>
  <c r="M251" i="1"/>
  <c r="M235" i="1"/>
  <c r="M171" i="1"/>
  <c r="M155" i="1"/>
  <c r="M123" i="1"/>
  <c r="O123" i="1" s="1"/>
  <c r="P123" i="1" s="1"/>
  <c r="M43" i="1"/>
  <c r="M27" i="1"/>
  <c r="O27" i="1" s="1"/>
  <c r="P27" i="1" s="1"/>
  <c r="M206" i="1"/>
  <c r="O206" i="1" s="1"/>
  <c r="P206" i="1" s="1"/>
  <c r="M293" i="1"/>
  <c r="M160" i="1"/>
  <c r="O160" i="1" s="1"/>
  <c r="P160" i="1" s="1"/>
  <c r="M80" i="1"/>
  <c r="M178" i="1"/>
  <c r="M16" i="1"/>
  <c r="M344" i="1"/>
  <c r="M280" i="1"/>
  <c r="M216" i="1"/>
  <c r="M88" i="1"/>
  <c r="M244" i="1"/>
  <c r="O244" i="1" s="1"/>
  <c r="P244" i="1" s="1"/>
  <c r="M212" i="1"/>
  <c r="M84" i="1"/>
  <c r="M20" i="1"/>
  <c r="M168" i="1"/>
  <c r="P214" i="1"/>
  <c r="P186" i="1"/>
  <c r="P142" i="1"/>
  <c r="P316" i="1"/>
  <c r="P284" i="1"/>
  <c r="P287" i="1"/>
  <c r="P139" i="1"/>
  <c r="P180" i="1"/>
  <c r="P148" i="1"/>
  <c r="P31" i="1"/>
  <c r="P60" i="1"/>
  <c r="P319" i="1"/>
  <c r="P283" i="1"/>
  <c r="P223" i="1"/>
  <c r="M343" i="1"/>
  <c r="O343" i="1" s="1"/>
  <c r="P343" i="1" s="1"/>
  <c r="M311" i="1"/>
  <c r="M295" i="1"/>
  <c r="M279" i="1"/>
  <c r="M247" i="1"/>
  <c r="M231" i="1"/>
  <c r="M199" i="1"/>
  <c r="M151" i="1"/>
  <c r="O151" i="1" s="1"/>
  <c r="P151" i="1" s="1"/>
  <c r="M71" i="1"/>
  <c r="M55" i="1"/>
  <c r="M39" i="1"/>
  <c r="M7" i="1"/>
  <c r="O7" i="1" s="1"/>
  <c r="P7" i="1" s="1"/>
  <c r="M326" i="1"/>
  <c r="O326" i="1" s="1"/>
  <c r="P326" i="1" s="1"/>
  <c r="M294" i="1"/>
  <c r="O294" i="1" s="1"/>
  <c r="P294" i="1" s="1"/>
  <c r="M262" i="1"/>
  <c r="M230" i="1"/>
  <c r="O230" i="1" s="1"/>
  <c r="P230" i="1" s="1"/>
  <c r="M134" i="1"/>
  <c r="O134" i="1" s="1"/>
  <c r="P134" i="1" s="1"/>
  <c r="P38" i="1"/>
  <c r="M328" i="1"/>
  <c r="M144" i="1"/>
  <c r="O144" i="1" s="1"/>
  <c r="P144" i="1" s="1"/>
  <c r="M266" i="1"/>
  <c r="M170" i="1"/>
  <c r="M261" i="1"/>
  <c r="O261" i="1" s="1"/>
  <c r="P261" i="1" s="1"/>
  <c r="M285" i="1"/>
  <c r="M264" i="1"/>
  <c r="M136" i="1"/>
  <c r="M305" i="1"/>
  <c r="O305" i="1" s="1"/>
  <c r="P305" i="1" s="1"/>
  <c r="M332" i="1"/>
  <c r="M300" i="1"/>
  <c r="M268" i="1"/>
  <c r="M140" i="1"/>
  <c r="O140" i="1" s="1"/>
  <c r="P140" i="1" s="1"/>
  <c r="M271" i="1"/>
  <c r="M342" i="1"/>
  <c r="M278" i="1"/>
  <c r="P314" i="1"/>
  <c r="P198" i="1"/>
  <c r="P150" i="1"/>
  <c r="P282" i="1"/>
  <c r="P250" i="1"/>
  <c r="P234" i="1"/>
  <c r="P218" i="1"/>
  <c r="P174" i="1"/>
  <c r="P154" i="1"/>
  <c r="P308" i="1"/>
  <c r="P276" i="1"/>
  <c r="P108" i="1"/>
  <c r="P92" i="1"/>
  <c r="P28" i="1"/>
  <c r="P299" i="1"/>
  <c r="P207" i="1"/>
  <c r="P167" i="1"/>
  <c r="P143" i="1"/>
  <c r="P103" i="1"/>
  <c r="P87" i="1"/>
  <c r="P321" i="1"/>
  <c r="P309" i="1"/>
  <c r="P301" i="1"/>
  <c r="P277" i="1"/>
  <c r="P257" i="1"/>
  <c r="P220" i="1"/>
  <c r="P204" i="1"/>
  <c r="P188" i="1"/>
  <c r="P172" i="1"/>
  <c r="P156" i="1"/>
  <c r="P124" i="1"/>
  <c r="P76" i="1"/>
  <c r="P267" i="1"/>
  <c r="P239" i="1"/>
  <c r="P63" i="1"/>
  <c r="P47" i="1"/>
  <c r="P191" i="1"/>
  <c r="M307" i="1"/>
  <c r="M291" i="1"/>
  <c r="O291" i="1" s="1"/>
  <c r="P291" i="1" s="1"/>
  <c r="M243" i="1"/>
  <c r="M227" i="1"/>
  <c r="O227" i="1" s="1"/>
  <c r="P227" i="1" s="1"/>
  <c r="M195" i="1"/>
  <c r="M179" i="1"/>
  <c r="M163" i="1"/>
  <c r="M147" i="1"/>
  <c r="M131" i="1"/>
  <c r="M115" i="1"/>
  <c r="M99" i="1"/>
  <c r="O99" i="1" s="1"/>
  <c r="P99" i="1" s="1"/>
  <c r="M83" i="1"/>
  <c r="M67" i="1"/>
  <c r="M35" i="1"/>
  <c r="M19" i="1"/>
  <c r="M3" i="1"/>
  <c r="M346" i="1"/>
  <c r="M222" i="1"/>
  <c r="M158" i="1"/>
  <c r="M126" i="1"/>
  <c r="M94" i="1"/>
  <c r="O94" i="1" s="1"/>
  <c r="P94" i="1" s="1"/>
  <c r="M30" i="1"/>
  <c r="M253" i="1"/>
  <c r="O253" i="1" s="1"/>
  <c r="P253" i="1" s="1"/>
  <c r="M320" i="1"/>
  <c r="O320" i="1" s="1"/>
  <c r="P320" i="1" s="1"/>
  <c r="M256" i="1"/>
  <c r="O256" i="1" s="1"/>
  <c r="P256" i="1" s="1"/>
  <c r="M192" i="1"/>
  <c r="M112" i="1"/>
  <c r="M48" i="1"/>
  <c r="M323" i="1"/>
  <c r="O323" i="1" s="1"/>
  <c r="P323" i="1" s="1"/>
  <c r="M290" i="1"/>
  <c r="M258" i="1"/>
  <c r="M226" i="1"/>
  <c r="M194" i="1"/>
  <c r="M162" i="1"/>
  <c r="M130" i="1"/>
  <c r="M2" i="1"/>
  <c r="M128" i="1"/>
  <c r="O128" i="1" s="1"/>
  <c r="P128" i="1" s="1"/>
  <c r="M333" i="1"/>
  <c r="M269" i="1"/>
  <c r="M312" i="1"/>
  <c r="M248" i="1"/>
  <c r="O248" i="1" s="1"/>
  <c r="P248" i="1" s="1"/>
  <c r="M184" i="1"/>
  <c r="O184" i="1" s="1"/>
  <c r="P184" i="1" s="1"/>
  <c r="M120" i="1"/>
  <c r="M56" i="1"/>
  <c r="M289" i="1"/>
  <c r="M324" i="1"/>
  <c r="O324" i="1" s="1"/>
  <c r="P324" i="1" s="1"/>
  <c r="M292" i="1"/>
  <c r="M260" i="1"/>
  <c r="M228" i="1"/>
  <c r="O228" i="1" s="1"/>
  <c r="P228" i="1" s="1"/>
  <c r="M196" i="1"/>
  <c r="M164" i="1"/>
  <c r="M132" i="1"/>
  <c r="M100" i="1"/>
  <c r="O100" i="1" s="1"/>
  <c r="P100" i="1" s="1"/>
  <c r="M68" i="1"/>
  <c r="O68" i="1" s="1"/>
  <c r="P68" i="1" s="1"/>
  <c r="M36" i="1"/>
  <c r="M4" i="1"/>
  <c r="C21" i="2" l="1"/>
  <c r="AQ360" i="1"/>
  <c r="E21" i="2" s="1"/>
  <c r="AQ359" i="1"/>
  <c r="H11" i="2"/>
  <c r="X360" i="1"/>
  <c r="G11" i="2" s="1"/>
  <c r="H359" i="1"/>
  <c r="G7" i="2" s="1"/>
  <c r="H7" i="2"/>
  <c r="P8" i="1"/>
  <c r="AQ374" i="1"/>
  <c r="AQ370" i="1"/>
  <c r="AQ366" i="1"/>
  <c r="AQ362" i="1"/>
  <c r="AQ375" i="1"/>
  <c r="AQ363" i="1"/>
  <c r="AQ377" i="1"/>
  <c r="AQ373" i="1"/>
  <c r="AQ369" i="1"/>
  <c r="AQ365" i="1"/>
  <c r="AQ367" i="1"/>
  <c r="AQ376" i="1"/>
  <c r="AQ372" i="1"/>
  <c r="AQ368" i="1"/>
  <c r="AQ364" i="1"/>
  <c r="AQ371" i="1"/>
  <c r="H21" i="2" s="1"/>
  <c r="O4" i="1"/>
  <c r="P4" i="1" s="1"/>
  <c r="O260" i="1"/>
  <c r="P260" i="1" s="1"/>
  <c r="O312" i="1"/>
  <c r="P312" i="1" s="1"/>
  <c r="O130" i="1"/>
  <c r="P130" i="1" s="1"/>
  <c r="O112" i="1"/>
  <c r="P112" i="1" s="1"/>
  <c r="O36" i="1"/>
  <c r="P36" i="1" s="1"/>
  <c r="O164" i="1"/>
  <c r="P164" i="1" s="1"/>
  <c r="O292" i="1"/>
  <c r="P292" i="1" s="1"/>
  <c r="O120" i="1"/>
  <c r="P120" i="1" s="1"/>
  <c r="O269" i="1"/>
  <c r="P269" i="1" s="1"/>
  <c r="O162" i="1"/>
  <c r="P162" i="1" s="1"/>
  <c r="O290" i="1"/>
  <c r="P290" i="1" s="1"/>
  <c r="O192" i="1"/>
  <c r="P192" i="1" s="1"/>
  <c r="O158" i="1"/>
  <c r="P158" i="1" s="1"/>
  <c r="O3" i="1"/>
  <c r="P3" i="1" s="1"/>
  <c r="O83" i="1"/>
  <c r="P83" i="1" s="1"/>
  <c r="O147" i="1"/>
  <c r="P147" i="1" s="1"/>
  <c r="O328" i="1"/>
  <c r="P328" i="1" s="1"/>
  <c r="O71" i="1"/>
  <c r="P71" i="1" s="1"/>
  <c r="O247" i="1"/>
  <c r="P247" i="1" s="1"/>
  <c r="O212" i="1"/>
  <c r="P212" i="1" s="1"/>
  <c r="O280" i="1"/>
  <c r="P280" i="1" s="1"/>
  <c r="O80" i="1"/>
  <c r="P80" i="1" s="1"/>
  <c r="O155" i="1"/>
  <c r="P155" i="1" s="1"/>
  <c r="O196" i="1"/>
  <c r="P196" i="1" s="1"/>
  <c r="O333" i="1"/>
  <c r="P333" i="1" s="1"/>
  <c r="O194" i="1"/>
  <c r="P194" i="1" s="1"/>
  <c r="O30" i="1"/>
  <c r="P30" i="1" s="1"/>
  <c r="O222" i="1"/>
  <c r="P222" i="1" s="1"/>
  <c r="O19" i="1"/>
  <c r="P19" i="1" s="1"/>
  <c r="O163" i="1"/>
  <c r="P163" i="1" s="1"/>
  <c r="O243" i="1"/>
  <c r="P243" i="1" s="1"/>
  <c r="O307" i="1"/>
  <c r="P307" i="1" s="1"/>
  <c r="O278" i="1"/>
  <c r="P278" i="1" s="1"/>
  <c r="O268" i="1"/>
  <c r="P268" i="1" s="1"/>
  <c r="O136" i="1"/>
  <c r="P136" i="1" s="1"/>
  <c r="O170" i="1"/>
  <c r="P170" i="1" s="1"/>
  <c r="O279" i="1"/>
  <c r="P279" i="1" s="1"/>
  <c r="O344" i="1"/>
  <c r="P344" i="1" s="1"/>
  <c r="O171" i="1"/>
  <c r="P171" i="1" s="1"/>
  <c r="O289" i="1"/>
  <c r="P289" i="1" s="1"/>
  <c r="O226" i="1"/>
  <c r="P226" i="1" s="1"/>
  <c r="O48" i="1"/>
  <c r="P48" i="1" s="1"/>
  <c r="O35" i="1"/>
  <c r="P35" i="1" s="1"/>
  <c r="O115" i="1"/>
  <c r="P115" i="1" s="1"/>
  <c r="O179" i="1"/>
  <c r="P179" i="1" s="1"/>
  <c r="O342" i="1"/>
  <c r="P342" i="1" s="1"/>
  <c r="O300" i="1"/>
  <c r="P300" i="1" s="1"/>
  <c r="O264" i="1"/>
  <c r="P264" i="1" s="1"/>
  <c r="O266" i="1"/>
  <c r="P266" i="1" s="1"/>
  <c r="O262" i="1"/>
  <c r="P262" i="1" s="1"/>
  <c r="O39" i="1"/>
  <c r="P39" i="1" s="1"/>
  <c r="O199" i="1"/>
  <c r="P199" i="1" s="1"/>
  <c r="O295" i="1"/>
  <c r="P295" i="1" s="1"/>
  <c r="O20" i="1"/>
  <c r="P20" i="1" s="1"/>
  <c r="O88" i="1"/>
  <c r="P88" i="1" s="1"/>
  <c r="O16" i="1"/>
  <c r="P16" i="1" s="1"/>
  <c r="O293" i="1"/>
  <c r="P293" i="1" s="1"/>
  <c r="O43" i="1"/>
  <c r="P43" i="1" s="1"/>
  <c r="O235" i="1"/>
  <c r="P235" i="1" s="1"/>
  <c r="O132" i="1"/>
  <c r="P132" i="1" s="1"/>
  <c r="O56" i="1"/>
  <c r="P56" i="1" s="1"/>
  <c r="O2" i="1"/>
  <c r="O258" i="1"/>
  <c r="P258" i="1" s="1"/>
  <c r="O126" i="1"/>
  <c r="P126" i="1" s="1"/>
  <c r="O346" i="1"/>
  <c r="P346" i="1" s="1"/>
  <c r="O67" i="1"/>
  <c r="P67" i="1" s="1"/>
  <c r="O131" i="1"/>
  <c r="P131" i="1" s="1"/>
  <c r="O195" i="1"/>
  <c r="P195" i="1" s="1"/>
  <c r="O271" i="1"/>
  <c r="P271" i="1" s="1"/>
  <c r="O332" i="1"/>
  <c r="P332" i="1" s="1"/>
  <c r="O285" i="1"/>
  <c r="P285" i="1" s="1"/>
  <c r="O55" i="1"/>
  <c r="P55" i="1" s="1"/>
  <c r="O231" i="1"/>
  <c r="P231" i="1" s="1"/>
  <c r="O311" i="1"/>
  <c r="P311" i="1" s="1"/>
  <c r="O168" i="1"/>
  <c r="P168" i="1" s="1"/>
  <c r="O84" i="1"/>
  <c r="P84" i="1" s="1"/>
  <c r="O216" i="1"/>
  <c r="P216" i="1" s="1"/>
  <c r="O178" i="1"/>
  <c r="P178" i="1" s="1"/>
  <c r="O251" i="1"/>
  <c r="P251" i="1" s="1"/>
  <c r="O354" i="1"/>
  <c r="P354" i="1" s="1"/>
  <c r="O359" i="1" l="1"/>
  <c r="P2" i="1"/>
  <c r="AR361" i="1" l="1"/>
  <c r="AR375" i="1" l="1"/>
  <c r="AR369" i="1"/>
  <c r="AR372" i="1"/>
  <c r="AR370" i="1"/>
  <c r="G21" i="2" s="1"/>
  <c r="AR374" i="1"/>
  <c r="AR376" i="1"/>
  <c r="AR364" i="1"/>
  <c r="AR362" i="1"/>
  <c r="AR367" i="1"/>
  <c r="AR365" i="1"/>
  <c r="AR371" i="1"/>
  <c r="AR368" i="1"/>
  <c r="AR363" i="1"/>
  <c r="AR373" i="1"/>
  <c r="AR36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 van der Lei</author>
  </authors>
  <commentList>
    <comment ref="P1" authorId="0" shapeId="0" xr:uid="{E6C8335C-0362-431F-BF87-F8E9044D42A5}">
      <text>
        <r>
          <rPr>
            <b/>
            <sz val="9"/>
            <color indexed="81"/>
            <rFont val="Tahoma"/>
            <family val="2"/>
          </rPr>
          <t>Jan van der Lei:</t>
        </r>
        <r>
          <rPr>
            <sz val="9"/>
            <color indexed="81"/>
            <rFont val="Tahoma"/>
            <family val="2"/>
          </rPr>
          <t xml:space="preserve">
Doet niet meer mee</t>
        </r>
      </text>
    </comment>
  </commentList>
</comments>
</file>

<file path=xl/sharedStrings.xml><?xml version="1.0" encoding="utf-8"?>
<sst xmlns="http://schemas.openxmlformats.org/spreadsheetml/2006/main" count="885" uniqueCount="488">
  <si>
    <t>Aa en Hunze</t>
  </si>
  <si>
    <t>Aalsmeer</t>
  </si>
  <si>
    <t>Aalten</t>
  </si>
  <si>
    <t>Achtkarspelen</t>
  </si>
  <si>
    <t>Alblasserdam</t>
  </si>
  <si>
    <t>Albrandswaard</t>
  </si>
  <si>
    <t>Alkmaar</t>
  </si>
  <si>
    <t>Almelo</t>
  </si>
  <si>
    <t>Almere</t>
  </si>
  <si>
    <t>Alphen aan den Rijn</t>
  </si>
  <si>
    <t>Alphen-Chaam</t>
  </si>
  <si>
    <t>Altena</t>
  </si>
  <si>
    <t>Ameland</t>
  </si>
  <si>
    <t>Amersfoort</t>
  </si>
  <si>
    <t>Amstelveen</t>
  </si>
  <si>
    <t>Amsterdam</t>
  </si>
  <si>
    <t>Apeldoorn</t>
  </si>
  <si>
    <t>Arnhem</t>
  </si>
  <si>
    <t>Assen</t>
  </si>
  <si>
    <t>Asten</t>
  </si>
  <si>
    <t>Baarle-Nassau</t>
  </si>
  <si>
    <t>Baarn</t>
  </si>
  <si>
    <t>Barendrecht</t>
  </si>
  <si>
    <t>Barneveld</t>
  </si>
  <si>
    <t>Beekdaelen</t>
  </si>
  <si>
    <t>Beemster</t>
  </si>
  <si>
    <t>Beesel</t>
  </si>
  <si>
    <t>Berg en Dal</t>
  </si>
  <si>
    <t>Bergeijk</t>
  </si>
  <si>
    <t>Bergen (L.)</t>
  </si>
  <si>
    <t>Bergen (NH.)</t>
  </si>
  <si>
    <t>Bergen op Zoom</t>
  </si>
  <si>
    <t>Berkelland</t>
  </si>
  <si>
    <t>Bernheze</t>
  </si>
  <si>
    <t>Best</t>
  </si>
  <si>
    <t>Beuningen</t>
  </si>
  <si>
    <t>Beverwijk</t>
  </si>
  <si>
    <t>Bladel</t>
  </si>
  <si>
    <t>Blaricum</t>
  </si>
  <si>
    <t>Bloemendaal</t>
  </si>
  <si>
    <t>Bodegraven-Reeuwijk</t>
  </si>
  <si>
    <t>Boekel</t>
  </si>
  <si>
    <t>Borger-Odoorn</t>
  </si>
  <si>
    <t>Borne</t>
  </si>
  <si>
    <t>Borsele</t>
  </si>
  <si>
    <t>Boxmeer</t>
  </si>
  <si>
    <t>Boxtel</t>
  </si>
  <si>
    <t>Breda</t>
  </si>
  <si>
    <t>Brielle</t>
  </si>
  <si>
    <t>Bronckhorst</t>
  </si>
  <si>
    <t>Brummen</t>
  </si>
  <si>
    <t>Brunssum</t>
  </si>
  <si>
    <t>Bunnik</t>
  </si>
  <si>
    <t>Bunschoten</t>
  </si>
  <si>
    <t>Buren</t>
  </si>
  <si>
    <t>Capelle aan den IJssel</t>
  </si>
  <si>
    <t>Castricum</t>
  </si>
  <si>
    <t>Coevorden</t>
  </si>
  <si>
    <t>Cranendonck</t>
  </si>
  <si>
    <t>Cuijk</t>
  </si>
  <si>
    <t>Culemborg</t>
  </si>
  <si>
    <t>Dalfsen</t>
  </si>
  <si>
    <t>Dantumadiel</t>
  </si>
  <si>
    <t>De Bilt</t>
  </si>
  <si>
    <t>De Fryske Marren</t>
  </si>
  <si>
    <t>De Ronde Venen</t>
  </si>
  <si>
    <t>De Wolden</t>
  </si>
  <si>
    <t>Delft</t>
  </si>
  <si>
    <t>Den Helder</t>
  </si>
  <si>
    <t>Deurne</t>
  </si>
  <si>
    <t>Deventer</t>
  </si>
  <si>
    <t>Diemen</t>
  </si>
  <si>
    <t>Dinkelland</t>
  </si>
  <si>
    <t>Doesburg</t>
  </si>
  <si>
    <t>Doetinchem</t>
  </si>
  <si>
    <t>Dongen</t>
  </si>
  <si>
    <t>Dordrecht</t>
  </si>
  <si>
    <t>Drechterland</t>
  </si>
  <si>
    <t>Drimmelen</t>
  </si>
  <si>
    <t>Dronten</t>
  </si>
  <si>
    <t>Druten</t>
  </si>
  <si>
    <t>Duiven</t>
  </si>
  <si>
    <t>Echt-Susteren</t>
  </si>
  <si>
    <t>Edam-Volendam</t>
  </si>
  <si>
    <t>Ede</t>
  </si>
  <si>
    <t>Eemnes</t>
  </si>
  <si>
    <t>Eersel</t>
  </si>
  <si>
    <t>Eijsden-Margraten</t>
  </si>
  <si>
    <t>Eindhoven</t>
  </si>
  <si>
    <t>Elburg</t>
  </si>
  <si>
    <t>Emmen</t>
  </si>
  <si>
    <t>Enkhuizen</t>
  </si>
  <si>
    <t>Enschede</t>
  </si>
  <si>
    <t>Epe</t>
  </si>
  <si>
    <t>Ermelo</t>
  </si>
  <si>
    <t>Etten-Leur</t>
  </si>
  <si>
    <t>Geertruidenberg</t>
  </si>
  <si>
    <t>Geldrop-Mierlo</t>
  </si>
  <si>
    <t>Gemert-Bakel</t>
  </si>
  <si>
    <t>Gennep</t>
  </si>
  <si>
    <t>Gilze en Rijen</t>
  </si>
  <si>
    <t>Goeree-Overflakkee</t>
  </si>
  <si>
    <t>Goes</t>
  </si>
  <si>
    <t>Goirle</t>
  </si>
  <si>
    <t>Gooise Meren</t>
  </si>
  <si>
    <t>Gorinchem</t>
  </si>
  <si>
    <t>Gouda</t>
  </si>
  <si>
    <t>Grave</t>
  </si>
  <si>
    <t>Gulpen-Wittem</t>
  </si>
  <si>
    <t>Haaksbergen</t>
  </si>
  <si>
    <t>Haarlem</t>
  </si>
  <si>
    <t>Haarlemmermeer</t>
  </si>
  <si>
    <t>Halderberge</t>
  </si>
  <si>
    <t>Hardenberg</t>
  </si>
  <si>
    <t>Harderwijk</t>
  </si>
  <si>
    <t>Hardinxveld-Giessendam</t>
  </si>
  <si>
    <t>Harlingen</t>
  </si>
  <si>
    <t>Hattem</t>
  </si>
  <si>
    <t>Heemskerk</t>
  </si>
  <si>
    <t>Heemstede</t>
  </si>
  <si>
    <t>Heerde</t>
  </si>
  <si>
    <t>Heerenveen</t>
  </si>
  <si>
    <t>Heerhugowaard</t>
  </si>
  <si>
    <t>Heerlen</t>
  </si>
  <si>
    <t>Heeze-Leende</t>
  </si>
  <si>
    <t>Heiloo</t>
  </si>
  <si>
    <t>Hellendoorn</t>
  </si>
  <si>
    <t>Hellevoetsluis</t>
  </si>
  <si>
    <t>Helmond</t>
  </si>
  <si>
    <t>Hendrik-Ido-Ambacht</t>
  </si>
  <si>
    <t>Het Hogeland</t>
  </si>
  <si>
    <t>Heumen</t>
  </si>
  <si>
    <t>Heusden</t>
  </si>
  <si>
    <t>Hillegom</t>
  </si>
  <si>
    <t>Hilvarenbeek</t>
  </si>
  <si>
    <t>Hilversum</t>
  </si>
  <si>
    <t>Hoeksche Waard</t>
  </si>
  <si>
    <t>Hof van Twente</t>
  </si>
  <si>
    <t>Hollands Kroon</t>
  </si>
  <si>
    <t>Hoogeveen</t>
  </si>
  <si>
    <t>Hoorn</t>
  </si>
  <si>
    <t>Horst aan de Maas</t>
  </si>
  <si>
    <t>Houten</t>
  </si>
  <si>
    <t>Huizen</t>
  </si>
  <si>
    <t>Hulst</t>
  </si>
  <si>
    <t>IJsselstein</t>
  </si>
  <si>
    <t>Kaag en Braassem</t>
  </si>
  <si>
    <t>Kampen</t>
  </si>
  <si>
    <t>Kapelle</t>
  </si>
  <si>
    <t>Katwijk</t>
  </si>
  <si>
    <t>Kerkrade</t>
  </si>
  <si>
    <t>Koggenland</t>
  </si>
  <si>
    <t>Krimpen aan den IJssel</t>
  </si>
  <si>
    <t>Krimpenerwaard</t>
  </si>
  <si>
    <t>Laarbeek</t>
  </si>
  <si>
    <t>Landerd</t>
  </si>
  <si>
    <t>Landgraaf</t>
  </si>
  <si>
    <t>Landsmeer</t>
  </si>
  <si>
    <t>Langedijk</t>
  </si>
  <si>
    <t>Lansingerland</t>
  </si>
  <si>
    <t>Leeuwarden</t>
  </si>
  <si>
    <t>Leiden</t>
  </si>
  <si>
    <t>Leiderdorp</t>
  </si>
  <si>
    <t>Leidschendam-Voorburg</t>
  </si>
  <si>
    <t>Lelystad</t>
  </si>
  <si>
    <t>Leudal</t>
  </si>
  <si>
    <t>Leusden</t>
  </si>
  <si>
    <t>Lingewaard</t>
  </si>
  <si>
    <t>Lisse</t>
  </si>
  <si>
    <t>Lochem</t>
  </si>
  <si>
    <t>Loon op Zand</t>
  </si>
  <si>
    <t>Lopik</t>
  </si>
  <si>
    <t>Losser</t>
  </si>
  <si>
    <t>Maasdriel</t>
  </si>
  <si>
    <t>Maasgouw</t>
  </si>
  <si>
    <t>Maassluis</t>
  </si>
  <si>
    <t>Maastricht</t>
  </si>
  <si>
    <t>Medemblik</t>
  </si>
  <si>
    <t>Meerssen</t>
  </si>
  <si>
    <t>Meierijstad</t>
  </si>
  <si>
    <t>Meppel</t>
  </si>
  <si>
    <t>Midden-Delfland</t>
  </si>
  <si>
    <t>Midden-Drenthe</t>
  </si>
  <si>
    <t>Midden-Groningen</t>
  </si>
  <si>
    <t>Mill en Sint Hubert</t>
  </si>
  <si>
    <t>Moerdijk</t>
  </si>
  <si>
    <t>Molenlanden</t>
  </si>
  <si>
    <t>Montferland</t>
  </si>
  <si>
    <t>Montfoort</t>
  </si>
  <si>
    <t>Mook en Middelaar</t>
  </si>
  <si>
    <t>Nederweert</t>
  </si>
  <si>
    <t>Nieuwegein</t>
  </si>
  <si>
    <t>Nieuwkoop</t>
  </si>
  <si>
    <t>Nijkerk</t>
  </si>
  <si>
    <t>Nijmegen</t>
  </si>
  <si>
    <t>Nissewaard</t>
  </si>
  <si>
    <t>Noardeast-Fryslân</t>
  </si>
  <si>
    <t>Noord-Beveland</t>
  </si>
  <si>
    <t>Noordenveld</t>
  </si>
  <si>
    <t>Noordoostpolder</t>
  </si>
  <si>
    <t>Noordwijk</t>
  </si>
  <si>
    <t>Nuenen, Gerwen en Nederwetten</t>
  </si>
  <si>
    <t>Nunspeet</t>
  </si>
  <si>
    <t>Oegstgeest</t>
  </si>
  <si>
    <t>Oirschot</t>
  </si>
  <si>
    <t>Oisterwijk</t>
  </si>
  <si>
    <t>Oldambt</t>
  </si>
  <si>
    <t>Oldebroek</t>
  </si>
  <si>
    <t>Oldenzaal</t>
  </si>
  <si>
    <t>Olst-Wijhe</t>
  </si>
  <si>
    <t>Ommen</t>
  </si>
  <si>
    <t>Oost Gelre</t>
  </si>
  <si>
    <t>Oosterhout</t>
  </si>
  <si>
    <t>Ooststellingwerf</t>
  </si>
  <si>
    <t>Oostzaan</t>
  </si>
  <si>
    <t>Opmeer</t>
  </si>
  <si>
    <t>Opsterland</t>
  </si>
  <si>
    <t>Oss</t>
  </si>
  <si>
    <t>Oude IJsselstreek</t>
  </si>
  <si>
    <t>Ouder-Amstel</t>
  </si>
  <si>
    <t>Oudewater</t>
  </si>
  <si>
    <t>Overbetuwe</t>
  </si>
  <si>
    <t>Papendrecht</t>
  </si>
  <si>
    <t>Peel en Maas</t>
  </si>
  <si>
    <t>Pekela</t>
  </si>
  <si>
    <t>Pijnacker-Nootdorp</t>
  </si>
  <si>
    <t>Purmerend</t>
  </si>
  <si>
    <t>Putten</t>
  </si>
  <si>
    <t>Raalte</t>
  </si>
  <si>
    <t>Reimerswaal</t>
  </si>
  <si>
    <t>Renkum</t>
  </si>
  <si>
    <t>Renswoude</t>
  </si>
  <si>
    <t>Reusel-De Mierden</t>
  </si>
  <si>
    <t>Rheden</t>
  </si>
  <si>
    <t>Rhenen</t>
  </si>
  <si>
    <t>Ridderkerk</t>
  </si>
  <si>
    <t>Rijssen-Holten</t>
  </si>
  <si>
    <t>Roerdalen</t>
  </si>
  <si>
    <t>Roermond</t>
  </si>
  <si>
    <t>Roosendaal</t>
  </si>
  <si>
    <t>Rotterdam</t>
  </si>
  <si>
    <t>Rozendaal</t>
  </si>
  <si>
    <t>Rucphen</t>
  </si>
  <si>
    <t>Schagen</t>
  </si>
  <si>
    <t>Scherpenzeel</t>
  </si>
  <si>
    <t>Schiedam</t>
  </si>
  <si>
    <t>Schiermonnikoog</t>
  </si>
  <si>
    <t>Schouwen-Duiveland</t>
  </si>
  <si>
    <t>Simpelveld</t>
  </si>
  <si>
    <t>Sint Anthonis</t>
  </si>
  <si>
    <t>Sint-Michielsgestel</t>
  </si>
  <si>
    <t>Sittard-Geleen</t>
  </si>
  <si>
    <t>Sliedrecht</t>
  </si>
  <si>
    <t>Sluis</t>
  </si>
  <si>
    <t>Smallingerland</t>
  </si>
  <si>
    <t>Soest</t>
  </si>
  <si>
    <t>Someren</t>
  </si>
  <si>
    <t>Son en Breugel</t>
  </si>
  <si>
    <t>Stadskanaal</t>
  </si>
  <si>
    <t>Staphorst</t>
  </si>
  <si>
    <t>Stede Broec</t>
  </si>
  <si>
    <t>Steenbergen</t>
  </si>
  <si>
    <t>Steenwijkerland</t>
  </si>
  <si>
    <t>Stichtse Vecht</t>
  </si>
  <si>
    <t>Súdwest-Fryslân</t>
  </si>
  <si>
    <t>Terneuzen</t>
  </si>
  <si>
    <t>Terschelling</t>
  </si>
  <si>
    <t>Texel</t>
  </si>
  <si>
    <t>Teylingen</t>
  </si>
  <si>
    <t>Tholen</t>
  </si>
  <si>
    <t>Tiel</t>
  </si>
  <si>
    <t>Tilburg</t>
  </si>
  <si>
    <t>Tubbergen</t>
  </si>
  <si>
    <t>Twenterand</t>
  </si>
  <si>
    <t>Tynaarlo</t>
  </si>
  <si>
    <t>Tytsjerksteradiel</t>
  </si>
  <si>
    <t>Uden</t>
  </si>
  <si>
    <t>Uitgeest</t>
  </si>
  <si>
    <t>Uithoorn</t>
  </si>
  <si>
    <t>Urk</t>
  </si>
  <si>
    <t>Utrechtse Heuvelrug</t>
  </si>
  <si>
    <t>Vaals</t>
  </si>
  <si>
    <t>Valkenburg aan de Geul</t>
  </si>
  <si>
    <t>Valkenswaard</t>
  </si>
  <si>
    <t>Veendam</t>
  </si>
  <si>
    <t>Veenendaal</t>
  </si>
  <si>
    <t>Veere</t>
  </si>
  <si>
    <t>Veldhoven</t>
  </si>
  <si>
    <t>Velsen</t>
  </si>
  <si>
    <t>Venlo</t>
  </si>
  <si>
    <t>Venray</t>
  </si>
  <si>
    <t>Vijfheerenlanden</t>
  </si>
  <si>
    <t>Vlaardingen</t>
  </si>
  <si>
    <t>Vlieland</t>
  </si>
  <si>
    <t>Vlissingen</t>
  </si>
  <si>
    <t>Voerendaal</t>
  </si>
  <si>
    <t>Voorschoten</t>
  </si>
  <si>
    <t>Voorst</t>
  </si>
  <si>
    <t>Vught</t>
  </si>
  <si>
    <t>Waadhoeke</t>
  </si>
  <si>
    <t>Waalre</t>
  </si>
  <si>
    <t>Waalwijk</t>
  </si>
  <si>
    <t>Waddinxveen</t>
  </si>
  <si>
    <t>Wageningen</t>
  </si>
  <si>
    <t>Wassenaar</t>
  </si>
  <si>
    <t>Waterland</t>
  </si>
  <si>
    <t>Weert</t>
  </si>
  <si>
    <t>Weesp</t>
  </si>
  <si>
    <t>West Maas en Waal</t>
  </si>
  <si>
    <t>Westerkwartier</t>
  </si>
  <si>
    <t>Westerveld</t>
  </si>
  <si>
    <t>Westervoort</t>
  </si>
  <si>
    <t>Westerwolde</t>
  </si>
  <si>
    <t>Westland</t>
  </si>
  <si>
    <t>Weststellingwerf</t>
  </si>
  <si>
    <t>Westvoorne</t>
  </si>
  <si>
    <t>Wierden</t>
  </si>
  <si>
    <t>Wijchen</t>
  </si>
  <si>
    <t>Wijdemeren</t>
  </si>
  <si>
    <t>Wijk bij Duurstede</t>
  </si>
  <si>
    <t>Winterswijk</t>
  </si>
  <si>
    <t>Woensdrecht</t>
  </si>
  <si>
    <t>Woerden</t>
  </si>
  <si>
    <t>Wormerland</t>
  </si>
  <si>
    <t>Woudenberg</t>
  </si>
  <si>
    <t>Zaanstad</t>
  </si>
  <si>
    <t>Zaltbommel</t>
  </si>
  <si>
    <t>Zandvoort</t>
  </si>
  <si>
    <t>Zeewolde</t>
  </si>
  <si>
    <t>Zeist</t>
  </si>
  <si>
    <t>Zevenaar</t>
  </si>
  <si>
    <t>Zoetermeer</t>
  </si>
  <si>
    <t>Zoeterwoude</t>
  </si>
  <si>
    <t>Zuidplas</t>
  </si>
  <si>
    <t>Zundert</t>
  </si>
  <si>
    <t>Zutphen</t>
  </si>
  <si>
    <t>Zwartewaterland</t>
  </si>
  <si>
    <t>Zwijndrecht</t>
  </si>
  <si>
    <t>Zwolle</t>
  </si>
  <si>
    <t>Nederland</t>
  </si>
  <si>
    <t>Midden</t>
  </si>
  <si>
    <t>Laag</t>
  </si>
  <si>
    <t>Hoog</t>
  </si>
  <si>
    <t>Score</t>
  </si>
  <si>
    <t>Score oranje</t>
  </si>
  <si>
    <t>Score rood</t>
  </si>
  <si>
    <t>Score laag oranje</t>
  </si>
  <si>
    <t>Score laag rood</t>
  </si>
  <si>
    <t>Score hoog oranje</t>
  </si>
  <si>
    <t>Score hoog rood</t>
  </si>
  <si>
    <t>Score laag</t>
  </si>
  <si>
    <t>Score hoog</t>
  </si>
  <si>
    <t>Hoge schuld</t>
  </si>
  <si>
    <t>Oplopende schuld</t>
  </si>
  <si>
    <t>Gemiddelde</t>
  </si>
  <si>
    <t>Mediaan</t>
  </si>
  <si>
    <t>1e kwartiel</t>
  </si>
  <si>
    <t>3e kwartiel</t>
  </si>
  <si>
    <t>ST deviatie</t>
  </si>
  <si>
    <t>Netto lasten per inwoner laag</t>
  </si>
  <si>
    <t>Netto lasten per inwoner hoog</t>
  </si>
  <si>
    <t>Klasse</t>
  </si>
  <si>
    <t>Klasse laag onder</t>
  </si>
  <si>
    <t>Klasse laag boven</t>
  </si>
  <si>
    <t>Klasse midden onder</t>
  </si>
  <si>
    <t>Klasse midden boven</t>
  </si>
  <si>
    <t>Klasse hoog onder</t>
  </si>
  <si>
    <t>Klasse hoog boven</t>
  </si>
  <si>
    <t>rood</t>
  </si>
  <si>
    <t>Aantal boven signaalwaarde</t>
  </si>
  <si>
    <t>Neder-Betuwe</t>
  </si>
  <si>
    <t>Beek (L.)</t>
  </si>
  <si>
    <t>Gemeenten</t>
  </si>
  <si>
    <t>signaalwaarde</t>
  </si>
  <si>
    <t>oranje</t>
  </si>
  <si>
    <t>Financieel kengetal</t>
  </si>
  <si>
    <t>Netto schuldquote</t>
  </si>
  <si>
    <t>Effectieve netto schuldquote</t>
  </si>
  <si>
    <t>Solvabiliteitsratio</t>
  </si>
  <si>
    <t>Exploitatieresultaat</t>
  </si>
  <si>
    <t>geen</t>
  </si>
  <si>
    <r>
      <rPr>
        <sz val="11"/>
        <color theme="1"/>
        <rFont val="Arial"/>
        <family val="2"/>
      </rPr>
      <t>≥</t>
    </r>
    <r>
      <rPr>
        <sz val="11"/>
        <color theme="1"/>
        <rFont val="Calibri"/>
        <family val="2"/>
        <scheme val="minor"/>
      </rPr>
      <t xml:space="preserve"> 100%</t>
    </r>
  </si>
  <si>
    <r>
      <rPr>
        <sz val="11"/>
        <color theme="1"/>
        <rFont val="Arial"/>
        <family val="2"/>
      </rPr>
      <t>≥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130%</t>
    </r>
  </si>
  <si>
    <r>
      <rPr>
        <sz val="11"/>
        <color theme="1"/>
        <rFont val="Arial"/>
        <family val="2"/>
      </rPr>
      <t xml:space="preserve">≥ </t>
    </r>
    <r>
      <rPr>
        <sz val="11"/>
        <color theme="1"/>
        <rFont val="Calibri"/>
        <family val="2"/>
        <scheme val="minor"/>
      </rPr>
      <t>120%</t>
    </r>
  </si>
  <si>
    <r>
      <rPr>
        <sz val="11"/>
        <color theme="1"/>
        <rFont val="Arial"/>
        <family val="2"/>
      </rPr>
      <t>≥</t>
    </r>
    <r>
      <rPr>
        <sz val="11"/>
        <color theme="1"/>
        <rFont val="Calibri"/>
        <family val="2"/>
      </rPr>
      <t xml:space="preserve">  </t>
    </r>
    <r>
      <rPr>
        <sz val="11"/>
        <color theme="1"/>
        <rFont val="Calibri"/>
        <family val="2"/>
        <scheme val="minor"/>
      </rPr>
      <t>90%</t>
    </r>
  </si>
  <si>
    <r>
      <rPr>
        <sz val="11"/>
        <color theme="1"/>
        <rFont val="Arial"/>
        <family val="2"/>
      </rPr>
      <t>≤</t>
    </r>
    <r>
      <rPr>
        <sz val="11"/>
        <color theme="1"/>
        <rFont val="Calibri"/>
        <family val="2"/>
      </rPr>
      <t xml:space="preserve">  2</t>
    </r>
    <r>
      <rPr>
        <sz val="11"/>
        <color theme="1"/>
        <rFont val="Calibri"/>
        <family val="2"/>
        <scheme val="minor"/>
      </rPr>
      <t>0%</t>
    </r>
  </si>
  <si>
    <t>Onbenutte belastingcapaciteit</t>
  </si>
  <si>
    <r>
      <rPr>
        <sz val="11"/>
        <color theme="1"/>
        <rFont val="Arial"/>
        <family val="2"/>
      </rPr>
      <t>≤</t>
    </r>
    <r>
      <rPr>
        <sz val="11"/>
        <color theme="1"/>
        <rFont val="Calibri"/>
        <family val="2"/>
      </rPr>
      <t xml:space="preserve"> 0%</t>
    </r>
  </si>
  <si>
    <t>Afahankelijkheidsratio</t>
  </si>
  <si>
    <r>
      <rPr>
        <sz val="11"/>
        <color theme="1"/>
        <rFont val="Arial"/>
        <family val="2"/>
      </rPr>
      <t>≥</t>
    </r>
    <r>
      <rPr>
        <sz val="11"/>
        <color theme="1"/>
        <rFont val="Calibri"/>
        <family val="2"/>
      </rPr>
      <t xml:space="preserve"> 72,5%</t>
    </r>
  </si>
  <si>
    <r>
      <rPr>
        <sz val="11"/>
        <color theme="1"/>
        <rFont val="Arial"/>
        <family val="2"/>
      </rPr>
      <t xml:space="preserve">≤    </t>
    </r>
    <r>
      <rPr>
        <sz val="11"/>
        <color theme="1"/>
        <rFont val="Calibri"/>
        <family val="2"/>
        <scheme val="minor"/>
      </rPr>
      <t>0%</t>
    </r>
  </si>
  <si>
    <r>
      <rPr>
        <sz val="11"/>
        <color theme="1"/>
        <rFont val="Arial"/>
        <family val="2"/>
      </rPr>
      <t xml:space="preserve">≤   </t>
    </r>
    <r>
      <rPr>
        <sz val="11"/>
        <color theme="1"/>
        <rFont val="Calibri"/>
        <family val="2"/>
      </rPr>
      <t xml:space="preserve"> 0%</t>
    </r>
  </si>
  <si>
    <r>
      <rPr>
        <sz val="11"/>
        <color theme="1"/>
        <rFont val="Arial"/>
        <family val="2"/>
      </rPr>
      <t>≤</t>
    </r>
    <r>
      <rPr>
        <sz val="11"/>
        <color theme="1"/>
        <rFont val="Calibri"/>
        <family val="2"/>
      </rPr>
      <t xml:space="preserve">    </t>
    </r>
    <r>
      <rPr>
        <sz val="11"/>
        <color theme="1"/>
        <rFont val="Calibri"/>
        <family val="2"/>
        <scheme val="minor"/>
      </rPr>
      <t>0%</t>
    </r>
  </si>
  <si>
    <t>Netto investeringsquote hoog</t>
  </si>
  <si>
    <t>Netto investeringsquote laag</t>
  </si>
  <si>
    <t>Netto lasten hoog klasse laag</t>
  </si>
  <si>
    <t>Netto lasten laag klasse laag</t>
  </si>
  <si>
    <t>Netto lasten hoog klasse midden</t>
  </si>
  <si>
    <t>Netto lasten laag klasse midden</t>
  </si>
  <si>
    <t>Netto lasten hoog klasse hoog</t>
  </si>
  <si>
    <t>Netto lasten laag klasse hoog</t>
  </si>
  <si>
    <t>Houdbaarheidsquote</t>
  </si>
  <si>
    <t>Kasgeldratio</t>
  </si>
  <si>
    <r>
      <rPr>
        <sz val="11"/>
        <color theme="1"/>
        <rFont val="Arial"/>
        <family val="2"/>
      </rPr>
      <t>≥</t>
    </r>
    <r>
      <rPr>
        <sz val="11"/>
        <color theme="1"/>
        <rFont val="Calibri"/>
        <family val="2"/>
      </rPr>
      <t xml:space="preserve"> 20%</t>
    </r>
  </si>
  <si>
    <r>
      <rPr>
        <sz val="11"/>
        <color theme="1"/>
        <rFont val="Arial"/>
        <family val="2"/>
      </rPr>
      <t>≥</t>
    </r>
    <r>
      <rPr>
        <sz val="11"/>
        <color theme="1"/>
        <rFont val="Calibri"/>
        <family val="2"/>
      </rPr>
      <t xml:space="preserve"> 25%</t>
    </r>
  </si>
  <si>
    <r>
      <rPr>
        <sz val="11"/>
        <color theme="1"/>
        <rFont val="Arial"/>
        <family val="2"/>
      </rPr>
      <t>≥</t>
    </r>
    <r>
      <rPr>
        <sz val="11"/>
        <color theme="1"/>
        <rFont val="Calibri"/>
        <family val="2"/>
      </rPr>
      <t xml:space="preserve"> 8,5%</t>
    </r>
  </si>
  <si>
    <r>
      <rPr>
        <sz val="11"/>
        <color theme="1"/>
        <rFont val="Arial"/>
        <family val="2"/>
      </rPr>
      <t>≤</t>
    </r>
    <r>
      <rPr>
        <sz val="11"/>
        <color theme="1"/>
        <rFont val="Calibri"/>
        <family val="2"/>
      </rPr>
      <t xml:space="preserve"> 5</t>
    </r>
  </si>
  <si>
    <r>
      <rPr>
        <sz val="11"/>
        <color theme="1"/>
        <rFont val="Arial"/>
        <family val="2"/>
      </rPr>
      <t>≥</t>
    </r>
    <r>
      <rPr>
        <sz val="11"/>
        <color theme="1"/>
        <rFont val="Calibri"/>
        <family val="2"/>
      </rPr>
      <t xml:space="preserve"> 4% </t>
    </r>
    <r>
      <rPr>
        <sz val="11"/>
        <color theme="1"/>
        <rFont val="Arial"/>
        <family val="2"/>
      </rPr>
      <t>&amp;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Arial"/>
        <family val="2"/>
      </rPr>
      <t>≤</t>
    </r>
    <r>
      <rPr>
        <sz val="11"/>
        <color theme="1"/>
        <rFont val="Calibri"/>
        <family val="2"/>
      </rPr>
      <t xml:space="preserve"> 5%</t>
    </r>
  </si>
  <si>
    <r>
      <rPr>
        <sz val="11"/>
        <color theme="1"/>
        <rFont val="Arial"/>
        <family val="2"/>
      </rPr>
      <t>≥</t>
    </r>
    <r>
      <rPr>
        <sz val="11"/>
        <color theme="1"/>
        <rFont val="Calibri"/>
        <family val="2"/>
      </rPr>
      <t xml:space="preserve"> 5%</t>
    </r>
  </si>
  <si>
    <t>= 5,5</t>
  </si>
  <si>
    <r>
      <rPr>
        <sz val="11"/>
        <color theme="1"/>
        <rFont val="Arial"/>
        <family val="2"/>
      </rPr>
      <t>≥</t>
    </r>
    <r>
      <rPr>
        <sz val="11"/>
        <color theme="1"/>
        <rFont val="Calibri"/>
        <family val="2"/>
      </rPr>
      <t xml:space="preserve"> 0% &amp; </t>
    </r>
    <r>
      <rPr>
        <sz val="11"/>
        <color theme="1"/>
        <rFont val="Arial"/>
        <family val="2"/>
      </rPr>
      <t>≤</t>
    </r>
    <r>
      <rPr>
        <sz val="11"/>
        <color theme="1"/>
        <rFont val="Calibri"/>
        <family val="2"/>
      </rPr>
      <t xml:space="preserve"> 1%</t>
    </r>
  </si>
  <si>
    <t>Aantal negatieve resultaten 3 jaar</t>
  </si>
  <si>
    <t>n.v.t.</t>
  </si>
  <si>
    <t>Bij de uitkomst voor de financiele conditie index is hiervoor gecorrigeerd.</t>
  </si>
  <si>
    <t>Netto schuldquote (incl. uitgeleende gelden)</t>
  </si>
  <si>
    <t>Afhankelijkheidsratio</t>
  </si>
  <si>
    <t>Netto investeringsquote</t>
  </si>
  <si>
    <t>Netto lasten per inwoner</t>
  </si>
  <si>
    <t xml:space="preserve">100% x (Ombuigingsopgaaf bij slechtweerscenario en constante investeringsuitgaven: Ombuigingsrelevante baten en lasten) </t>
  </si>
  <si>
    <t xml:space="preserve">100% x ((Algemene reserve + Bestemmingsreserves + Resultaat van de rekening) : Totale balanswaarde) </t>
  </si>
  <si>
    <t>100% x ((Totale baten voor mutatie reserves exclusief toegerekende rente - Totale lasten voor mutatie reserves exclusief toegerekende rente) : Totale baten voor mutaties reserves exclusief toegerekende rente)</t>
  </si>
  <si>
    <t>Financiële conditie index</t>
  </si>
  <si>
    <t>Eemsdelta</t>
  </si>
  <si>
    <t>Groningen (gemeente)</t>
  </si>
  <si>
    <t>Hengelo (O.)</t>
  </si>
  <si>
    <t>Laren (NH.)</t>
  </si>
  <si>
    <t>Middelburg (Z.)</t>
  </si>
  <si>
    <t>Rijswijk (ZH.)</t>
  </si>
  <si>
    <t>'s-Gravenhage (gemeente)</t>
  </si>
  <si>
    <t>'s-Hertogenbosch</t>
  </si>
  <si>
    <t>Stein (L.)</t>
  </si>
  <si>
    <t>Utrecht (gemeente)</t>
  </si>
  <si>
    <t>West Betuwe</t>
  </si>
  <si>
    <t>2. Kasgeldratio 2021</t>
  </si>
  <si>
    <t>4. Netto schuldquote 2021</t>
  </si>
  <si>
    <t>7. Effectieve netto schuldquote ultimo 2021</t>
  </si>
  <si>
    <t>10. Solvabiliteitsratio 2021</t>
  </si>
  <si>
    <t>15. Hoge oplopende schuld</t>
  </si>
  <si>
    <t>17. Resultaat 2019</t>
  </si>
  <si>
    <t>19. Resultaat 2020</t>
  </si>
  <si>
    <t>21. Resultaat 2021</t>
  </si>
  <si>
    <t>30. Afhankelijkheidsratio 2021</t>
  </si>
  <si>
    <t>32. Onbenutte belastingcapaciteit 2021</t>
  </si>
  <si>
    <t>34. Netto lasten per inwoner 2021</t>
  </si>
  <si>
    <t>39. Klasse</t>
  </si>
  <si>
    <t>40. Houdbaarheidsquote 2021</t>
  </si>
  <si>
    <t>43. Financiele Conditie Index</t>
  </si>
  <si>
    <r>
      <rPr>
        <sz val="11"/>
        <color theme="1"/>
        <rFont val="Arial"/>
        <family val="2"/>
      </rPr>
      <t>≥</t>
    </r>
    <r>
      <rPr>
        <sz val="11"/>
        <color theme="1"/>
        <rFont val="Calibri"/>
        <family val="2"/>
      </rPr>
      <t xml:space="preserve"> € 1.839</t>
    </r>
  </si>
  <si>
    <r>
      <rPr>
        <sz val="11"/>
        <color theme="1"/>
        <rFont val="Arial"/>
        <family val="2"/>
      </rPr>
      <t>≤</t>
    </r>
    <r>
      <rPr>
        <sz val="11"/>
        <color theme="1"/>
        <rFont val="Calibri"/>
        <family val="2"/>
      </rPr>
      <t xml:space="preserve"> € 1.439</t>
    </r>
  </si>
  <si>
    <r>
      <rPr>
        <sz val="11"/>
        <color theme="1"/>
        <rFont val="Arial"/>
        <family val="2"/>
      </rPr>
      <t>≥</t>
    </r>
    <r>
      <rPr>
        <sz val="11"/>
        <color theme="1"/>
        <rFont val="Calibri"/>
        <family val="2"/>
      </rPr>
      <t xml:space="preserve"> € 2.009</t>
    </r>
  </si>
  <si>
    <r>
      <rPr>
        <sz val="11"/>
        <color theme="1"/>
        <rFont val="Arial"/>
        <family val="2"/>
      </rPr>
      <t>≤</t>
    </r>
    <r>
      <rPr>
        <sz val="11"/>
        <color theme="1"/>
        <rFont val="Calibri"/>
        <family val="2"/>
      </rPr>
      <t xml:space="preserve"> € 1.570</t>
    </r>
  </si>
  <si>
    <r>
      <rPr>
        <sz val="11"/>
        <color theme="1"/>
        <rFont val="Arial"/>
        <family val="2"/>
      </rPr>
      <t>≥</t>
    </r>
    <r>
      <rPr>
        <sz val="11"/>
        <color theme="1"/>
        <rFont val="Calibri"/>
        <family val="2"/>
      </rPr>
      <t xml:space="preserve"> € 2.452</t>
    </r>
  </si>
  <si>
    <r>
      <rPr>
        <sz val="11"/>
        <color theme="1"/>
        <rFont val="Arial"/>
        <family val="2"/>
      </rPr>
      <t>≤</t>
    </r>
    <r>
      <rPr>
        <sz val="11"/>
        <color theme="1"/>
        <rFont val="Calibri"/>
        <family val="2"/>
      </rPr>
      <t xml:space="preserve"> € 1.881</t>
    </r>
  </si>
  <si>
    <t>Financieel vermogen</t>
  </si>
  <si>
    <t>Netto schuldquote ultimo 2021</t>
  </si>
  <si>
    <t>Effectieve netto schuldquote 2021</t>
  </si>
  <si>
    <t>Solvabiliteitsratio ultimo 2021</t>
  </si>
  <si>
    <t>Exploitatieresultaat 2021</t>
  </si>
  <si>
    <t>Aantal negatieve resultaten '19 '20 '21</t>
  </si>
  <si>
    <t>Onbenutte belastingcapaciteit 2021</t>
  </si>
  <si>
    <t>Afhankelijkheidsratio 2021</t>
  </si>
  <si>
    <t>Voorzieningenniveau</t>
  </si>
  <si>
    <t>Kasgeldratio ultimo 2021</t>
  </si>
  <si>
    <t>Houdbaarheidsquote 2021</t>
  </si>
  <si>
    <t>Netto kosten per inwoner 2021</t>
  </si>
  <si>
    <t>Netto investeringsquote 2018-2021</t>
  </si>
  <si>
    <t>Bron:               IV-3 gegevens jaarrekening 2021 verzameld door het Centraal Bureau voor de Statistiek</t>
  </si>
  <si>
    <t>Bewerking:    Houdbaarheidstest gemeentefinancien</t>
  </si>
  <si>
    <t>aantal</t>
  </si>
  <si>
    <t>Oranje</t>
  </si>
  <si>
    <t>Rood</t>
  </si>
  <si>
    <t>Houdbaarheid</t>
  </si>
  <si>
    <t>Financiele conditie index</t>
  </si>
  <si>
    <t>Exploitatie</t>
  </si>
  <si>
    <t>25. Netto investeringsquote 2018-2021</t>
  </si>
  <si>
    <t xml:space="preserve">(Lasten voor mutatie reserves – Rentelasten – Afschrijvingslasten – Lasten bouwgrondexploitatie – Inkomsten uit heffingen en leges – Inkomsten eigen bijdragen - Inkomsten uit specifieke uitkeringen – Inkomsten uit decentralisatie-uitkeringen - Opbrengst pachten - Opbrengst toeristenbelasting - Opbrengst parkeerbelasting) : Inwonertal gemeente </t>
  </si>
  <si>
    <t>Vlieland, Amsterdam, Rotterdam en Den Haag is de signalering van te hoge netto lasten bij deze gemeenten onjuist.</t>
  </si>
  <si>
    <t>Vanwege de specifieke vaste bedragen in de Algemene Uitkering voor Ameland, Schiermonnikoog, Terschelling,</t>
  </si>
  <si>
    <t>Financiele conditie index Jaarrekening 2021</t>
  </si>
  <si>
    <t>Signaalwaarden financiële kengetallen 2021</t>
  </si>
  <si>
    <t>100% x ((Langlopende leningen + Overige langlopende schuldverplichtingen + Kortlopende leningen + Rekeningcourant kredieten + Crediteuren + Overlopende passiva – Langlopende leningen aan verbonden partijen – Langlopende leningen aan derden – Langlopende uitzettingen – Kortlopende leningen aan verbonden partijen en derden – Kortlopende uitzettingen – Debiteuren – Liquide middelen – Overlopende activa) : Baten voor mutatie reserves exclusief toegerekende rente)</t>
  </si>
  <si>
    <t>100% x ((Netto schuld - Voorraden + debiteurenrisico (12%) van totaal uitgeleende gelden aan verbonden partijen en derden + marktrisico (30%) van voorraden) : Baten voor mutatie reserves exclusief toegerekende rente)</t>
  </si>
  <si>
    <t xml:space="preserve">100% x (Toegangstarief OZB artikel 12 Fvw x (WOZ-waarde woningen + 2 x WOZ- waarde niet-woningen) – Opbrengst OZB woningen en niet woningen) : Baten voor mutatie reserves exclusief toegerekende rente)  </t>
  </si>
  <si>
    <t>100% x (Totale overdrachten rijk aan gemeenten : Totale baten voor mutatie reserves exclusief toegerekende rente)</t>
  </si>
  <si>
    <t>100% x ((Immateriële activa ultimo jaar 2021 + Materiële activa ultimo jaar 2021) – (Immateriële activa ultimo jaar 2017 + Materiële activa ultimo jaar 2017)) : (4 x Baten voor mutatie reserves exclusief toegerekende rente jaar 2021)</t>
  </si>
  <si>
    <t>100% x ((Kortlopende leningen + Rekeningcourant krediet - Kortlopende uitzettingen - Kortlopende uitgeleende gelden - Liquide middelen bank en kas) : Baten voor mutatie reserves exclusief toegerekende rente)</t>
  </si>
  <si>
    <t>10 minus de optelsom van overschrijdingen van de signaalwaarden van de financiële kengetallen, waarbij oranje half punt aftrek en rood een heel punt aftrek bedraagt</t>
  </si>
  <si>
    <t>Definities financiële kengetallen monitor FCI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</si>
</sst>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"/>
    <numFmt numFmtId="166" formatCode="&quot;€&quot;\ #,##0"/>
  </numFmts>
  <fonts count="15" x14ac:knownFonts="1">
    <font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4" tint="0.79998168889431442"/>
      <name val="Calibri"/>
      <family val="2"/>
      <scheme val="minor"/>
    </font>
    <font>
      <b/>
      <sz val="11"/>
      <color theme="4" tint="0.79998168889431442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164" fontId="0" fillId="0" borderId="0" xfId="0" applyNumberFormat="1"/>
    <xf numFmtId="1" fontId="0" fillId="0" borderId="0" xfId="0" applyNumberFormat="1"/>
    <xf numFmtId="164" fontId="1" fillId="0" borderId="0" xfId="0" applyNumberFormat="1" applyFont="1"/>
    <xf numFmtId="1" fontId="1" fillId="0" borderId="0" xfId="0" applyNumberFormat="1" applyFont="1"/>
    <xf numFmtId="165" fontId="1" fillId="0" borderId="0" xfId="0" applyNumberFormat="1" applyFont="1"/>
    <xf numFmtId="0" fontId="1" fillId="0" borderId="0" xfId="0" applyFont="1"/>
    <xf numFmtId="164" fontId="2" fillId="0" borderId="0" xfId="0" applyNumberFormat="1" applyFont="1"/>
    <xf numFmtId="1" fontId="2" fillId="0" borderId="0" xfId="0" applyNumberFormat="1" applyFont="1"/>
    <xf numFmtId="165" fontId="3" fillId="0" borderId="0" xfId="0" applyNumberFormat="1" applyFont="1"/>
    <xf numFmtId="1" fontId="3" fillId="0" borderId="0" xfId="0" applyNumberFormat="1" applyFont="1"/>
    <xf numFmtId="165" fontId="2" fillId="0" borderId="0" xfId="0" applyNumberFormat="1" applyFont="1"/>
    <xf numFmtId="165" fontId="4" fillId="0" borderId="0" xfId="0" applyNumberFormat="1" applyFont="1"/>
    <xf numFmtId="0" fontId="0" fillId="2" borderId="0" xfId="0" applyFill="1"/>
    <xf numFmtId="0" fontId="5" fillId="2" borderId="0" xfId="0" applyFont="1" applyFill="1"/>
    <xf numFmtId="164" fontId="5" fillId="2" borderId="0" xfId="0" applyNumberFormat="1" applyFont="1" applyFill="1"/>
    <xf numFmtId="166" fontId="5" fillId="2" borderId="0" xfId="0" applyNumberFormat="1" applyFont="1" applyFill="1"/>
    <xf numFmtId="164" fontId="0" fillId="2" borderId="3" xfId="0" applyNumberForma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6" fontId="0" fillId="2" borderId="3" xfId="0" applyNumberFormat="1" applyFill="1" applyBorder="1" applyAlignment="1">
      <alignment horizontal="center"/>
    </xf>
    <xf numFmtId="166" fontId="0" fillId="2" borderId="4" xfId="0" applyNumberFormat="1" applyFill="1" applyBorder="1" applyAlignment="1">
      <alignment horizontal="center"/>
    </xf>
    <xf numFmtId="164" fontId="8" fillId="2" borderId="0" xfId="0" applyNumberFormat="1" applyFont="1" applyFill="1"/>
    <xf numFmtId="0" fontId="0" fillId="2" borderId="1" xfId="0" applyFill="1" applyBorder="1"/>
    <xf numFmtId="165" fontId="9" fillId="2" borderId="0" xfId="0" applyNumberFormat="1" applyFont="1" applyFill="1"/>
    <xf numFmtId="0" fontId="0" fillId="2" borderId="4" xfId="0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0" fontId="0" fillId="2" borderId="7" xfId="0" applyFill="1" applyBorder="1"/>
    <xf numFmtId="1" fontId="5" fillId="2" borderId="0" xfId="0" applyNumberFormat="1" applyFont="1" applyFill="1" applyAlignment="1">
      <alignment horizontal="center"/>
    </xf>
    <xf numFmtId="1" fontId="0" fillId="2" borderId="3" xfId="0" applyNumberFormat="1" applyFill="1" applyBorder="1" applyAlignment="1">
      <alignment horizontal="center"/>
    </xf>
    <xf numFmtId="3" fontId="0" fillId="0" borderId="0" xfId="0" applyNumberFormat="1"/>
    <xf numFmtId="0" fontId="5" fillId="2" borderId="0" xfId="0" applyFont="1" applyFill="1" applyAlignment="1">
      <alignment horizontal="right"/>
    </xf>
    <xf numFmtId="0" fontId="10" fillId="2" borderId="0" xfId="0" applyFont="1" applyFill="1"/>
    <xf numFmtId="0" fontId="11" fillId="2" borderId="0" xfId="0" applyFont="1" applyFill="1"/>
    <xf numFmtId="165" fontId="0" fillId="0" borderId="0" xfId="0" applyNumberFormat="1"/>
    <xf numFmtId="0" fontId="0" fillId="2" borderId="0" xfId="0" applyFont="1" applyFill="1"/>
    <xf numFmtId="0" fontId="7" fillId="2" borderId="0" xfId="0" applyFont="1" applyFill="1" applyAlignment="1">
      <alignment vertical="center"/>
    </xf>
    <xf numFmtId="0" fontId="0" fillId="2" borderId="7" xfId="0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164" fontId="5" fillId="2" borderId="5" xfId="0" applyNumberFormat="1" applyFont="1" applyFill="1" applyBorder="1" applyAlignment="1">
      <alignment horizontal="center"/>
    </xf>
    <xf numFmtId="164" fontId="5" fillId="2" borderId="10" xfId="0" applyNumberFormat="1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64" fontId="0" fillId="2" borderId="13" xfId="0" applyNumberForma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0" fillId="2" borderId="14" xfId="0" applyFont="1" applyFill="1" applyBorder="1"/>
    <xf numFmtId="1" fontId="0" fillId="2" borderId="11" xfId="0" applyNumberFormat="1" applyFill="1" applyBorder="1" applyAlignment="1">
      <alignment horizontal="center"/>
    </xf>
    <xf numFmtId="164" fontId="0" fillId="2" borderId="12" xfId="0" applyNumberFormat="1" applyFill="1" applyBorder="1" applyAlignment="1">
      <alignment horizontal="center"/>
    </xf>
    <xf numFmtId="1" fontId="0" fillId="2" borderId="13" xfId="0" applyNumberFormat="1" applyFill="1" applyBorder="1" applyAlignment="1">
      <alignment horizontal="center"/>
    </xf>
    <xf numFmtId="0" fontId="0" fillId="2" borderId="12" xfId="0" applyFill="1" applyBorder="1"/>
    <xf numFmtId="0" fontId="0" fillId="2" borderId="13" xfId="0" applyFill="1" applyBorder="1"/>
    <xf numFmtId="0" fontId="5" fillId="2" borderId="13" xfId="0" applyFont="1" applyFill="1" applyBorder="1"/>
    <xf numFmtId="1" fontId="0" fillId="2" borderId="11" xfId="0" applyNumberFormat="1" applyFont="1" applyFill="1" applyBorder="1" applyAlignment="1">
      <alignment horizontal="center"/>
    </xf>
    <xf numFmtId="1" fontId="0" fillId="2" borderId="8" xfId="0" applyNumberFormat="1" applyFont="1" applyFill="1" applyBorder="1" applyAlignment="1">
      <alignment horizontal="center" vertical="center"/>
    </xf>
    <xf numFmtId="1" fontId="0" fillId="2" borderId="4" xfId="0" applyNumberFormat="1" applyFill="1" applyBorder="1" applyAlignment="1">
      <alignment horizontal="center" vertical="center"/>
    </xf>
    <xf numFmtId="1" fontId="0" fillId="2" borderId="11" xfId="0" applyNumberFormat="1" applyFont="1" applyFill="1" applyBorder="1" applyAlignment="1">
      <alignment horizontal="center" vertical="center"/>
    </xf>
    <xf numFmtId="1" fontId="0" fillId="0" borderId="0" xfId="0" applyNumberFormat="1" applyFont="1"/>
    <xf numFmtId="0" fontId="0" fillId="2" borderId="11" xfId="0" applyFont="1" applyFill="1" applyBorder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0" fontId="3" fillId="2" borderId="0" xfId="0" applyFont="1" applyFill="1"/>
    <xf numFmtId="164" fontId="0" fillId="0" borderId="0" xfId="0" applyNumberFormat="1" applyFill="1"/>
    <xf numFmtId="0" fontId="0" fillId="2" borderId="4" xfId="0" applyFill="1" applyBorder="1"/>
    <xf numFmtId="9" fontId="0" fillId="2" borderId="4" xfId="0" applyNumberForma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0" fillId="2" borderId="8" xfId="0" applyFill="1" applyBorder="1"/>
    <xf numFmtId="0" fontId="0" fillId="2" borderId="11" xfId="0" applyFill="1" applyBorder="1" applyAlignment="1">
      <alignment horizontal="center"/>
    </xf>
    <xf numFmtId="0" fontId="0" fillId="2" borderId="11" xfId="0" applyFill="1" applyBorder="1"/>
    <xf numFmtId="9" fontId="0" fillId="2" borderId="11" xfId="0" applyNumberForma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9" xfId="0" quotePrefix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9" xfId="0" applyFill="1" applyBorder="1"/>
    <xf numFmtId="10" fontId="0" fillId="0" borderId="0" xfId="0" applyNumberFormat="1"/>
    <xf numFmtId="0" fontId="8" fillId="2" borderId="0" xfId="0" applyFont="1" applyFill="1"/>
    <xf numFmtId="1" fontId="0" fillId="2" borderId="8" xfId="0" applyNumberFormat="1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1" fontId="0" fillId="2" borderId="4" xfId="0" applyNumberForma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6" fillId="3" borderId="0" xfId="0" applyFont="1" applyFill="1" applyAlignment="1" applyProtection="1">
      <alignment horizontal="center" vertical="center"/>
      <protection locked="0"/>
    </xf>
    <xf numFmtId="0" fontId="7" fillId="2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165" fontId="7" fillId="2" borderId="3" xfId="0" applyNumberFormat="1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/>
    </xf>
  </cellXfs>
  <cellStyles count="1">
    <cellStyle name="Standaard" xfId="0" builtinId="0"/>
  </cellStyles>
  <dxfs count="36">
    <dxf>
      <font>
        <strike val="0"/>
        <color auto="1"/>
      </font>
      <fill>
        <patternFill>
          <bgColor rgb="FFFFC000"/>
        </patternFill>
      </fill>
    </dxf>
    <dxf>
      <font>
        <strike val="0"/>
        <color auto="1"/>
      </font>
      <fill>
        <patternFill>
          <bgColor rgb="FFFF0000"/>
        </patternFill>
      </fill>
    </dxf>
    <dxf>
      <font>
        <strike val="0"/>
        <color auto="1"/>
      </font>
      <fill>
        <patternFill>
          <bgColor rgb="FF00B050"/>
        </patternFill>
      </fill>
    </dxf>
    <dxf>
      <font>
        <strike val="0"/>
        <color auto="1"/>
      </font>
      <fill>
        <patternFill>
          <bgColor rgb="FFFF0000"/>
        </patternFill>
      </fill>
    </dxf>
    <dxf>
      <font>
        <strike val="0"/>
        <color auto="1"/>
      </font>
      <fill>
        <patternFill>
          <bgColor rgb="FFFF0000"/>
        </patternFill>
      </fill>
    </dxf>
    <dxf>
      <font>
        <strike val="0"/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Schuldbelasting bezit (rood) ultimo 2021</a:t>
            </a:r>
          </a:p>
          <a:p>
            <a:pPr>
              <a:defRPr b="1">
                <a:solidFill>
                  <a:sysClr val="windowText" lastClr="000000"/>
                </a:solidFill>
              </a:defRPr>
            </a:pPr>
            <a:endParaRPr lang="en-US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7.4715223097112871E-2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pieChart>
        <c:varyColors val="1"/>
        <c:ser>
          <c:idx val="0"/>
          <c:order val="0"/>
          <c:tx>
            <c:v>solvabiliteitsratio</c:v>
          </c:tx>
          <c:dPt>
            <c:idx val="0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FBC2-444A-B9F8-5C448FB22AB8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BC2-444A-B9F8-5C448FB22AB8}"/>
              </c:ext>
            </c:extLst>
          </c:dPt>
          <c:dLbls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BC2-444A-B9F8-5C448FB22A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cat>
            <c:strRef>
              <c:f>Monitor!$B$8</c:f>
              <c:strCache>
                <c:ptCount val="1"/>
                <c:pt idx="0">
                  <c:v>Solvabiliteitsratio ultimo 2021</c:v>
                </c:pt>
              </c:strCache>
            </c:strRef>
          </c:cat>
          <c:val>
            <c:numRef>
              <c:f>Monitor!$C$8:$D$8</c:f>
              <c:numCache>
                <c:formatCode>0.0%</c:formatCode>
                <c:ptCount val="2"/>
                <c:pt idx="0">
                  <c:v>0.10220486567119798</c:v>
                </c:pt>
                <c:pt idx="1">
                  <c:v>0.89779513432880198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C2-444A-B9F8-5C448FB22A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0039497737880041"/>
          <c:y val="0.40335593467483222"/>
          <c:w val="0.2351247911946083"/>
          <c:h val="0.234874662164222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Financieringsruimte (groen) ultimo 2021</a:t>
            </a:r>
          </a:p>
        </c:rich>
      </c:tx>
      <c:layout>
        <c:manualLayout>
          <c:xMode val="edge"/>
          <c:yMode val="edge"/>
          <c:x val="5.4448780926817569E-2"/>
          <c:y val="4.16696902258753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v>Effectieve netto schuldquote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Monitor!$B$7</c:f>
              <c:strCache>
                <c:ptCount val="1"/>
                <c:pt idx="0">
                  <c:v>Effectieve netto schuldquote 2021</c:v>
                </c:pt>
              </c:strCache>
            </c:strRef>
          </c:cat>
          <c:val>
            <c:numRef>
              <c:f>Monitor!$C$7</c:f>
              <c:numCache>
                <c:formatCode>0.0%</c:formatCode>
                <c:ptCount val="1"/>
                <c:pt idx="0">
                  <c:v>1.374370246253483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88-47AD-91A7-5662FE42A5E6}"/>
            </c:ext>
          </c:extLst>
        </c:ser>
        <c:ser>
          <c:idx val="1"/>
          <c:order val="1"/>
          <c:tx>
            <c:v>Ruimte onder 120% plafond</c:v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Monitor!$B$7</c:f>
              <c:strCache>
                <c:ptCount val="1"/>
                <c:pt idx="0">
                  <c:v>Effectieve netto schuldquote 2021</c:v>
                </c:pt>
              </c:strCache>
            </c:strRef>
          </c:cat>
          <c:val>
            <c:numRef>
              <c:f>Monitor!$D$7</c:f>
              <c:numCache>
                <c:formatCode>0.0%</c:formatCode>
                <c:ptCount val="1"/>
                <c:pt idx="0">
                  <c:v>-0.17437024625348307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88-47AD-91A7-5662FE42A5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582647632"/>
        <c:axId val="582649928"/>
      </c:barChart>
      <c:catAx>
        <c:axId val="582647632"/>
        <c:scaling>
          <c:orientation val="minMax"/>
        </c:scaling>
        <c:delete val="1"/>
        <c:axPos val="r"/>
        <c:numFmt formatCode="General" sourceLinked="1"/>
        <c:majorTickMark val="none"/>
        <c:minorTickMark val="none"/>
        <c:tickLblPos val="nextTo"/>
        <c:crossAx val="582649928"/>
        <c:crosses val="max"/>
        <c:auto val="1"/>
        <c:lblAlgn val="ctr"/>
        <c:lblOffset val="100"/>
        <c:noMultiLvlLbl val="0"/>
      </c:catAx>
      <c:valAx>
        <c:axId val="5826499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582647632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72873499080331483"/>
          <c:y val="0.3804159375911344"/>
          <c:w val="0.23451960237253808"/>
          <c:h val="0.23495479731700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Houdbaarheidsoverschot (+) of tekort (-) 2021</a:t>
            </a:r>
          </a:p>
        </c:rich>
      </c:tx>
      <c:layout>
        <c:manualLayout>
          <c:xMode val="edge"/>
          <c:yMode val="edge"/>
          <c:x val="6.3286252642544213E-2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>
        <c:manualLayout>
          <c:layoutTarget val="inner"/>
          <c:xMode val="edge"/>
          <c:yMode val="edge"/>
          <c:x val="7.6535023765304189E-2"/>
          <c:y val="0.17171296296296296"/>
          <c:w val="0.60363825845298746"/>
          <c:h val="0.72088764946048411"/>
        </c:manualLayout>
      </c:layout>
      <c:barChart>
        <c:barDir val="bar"/>
        <c:grouping val="stacked"/>
        <c:varyColors val="0"/>
        <c:ser>
          <c:idx val="0"/>
          <c:order val="0"/>
          <c:tx>
            <c:v>Houdbaarheidsquote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Monitor!$B$6</c:f>
              <c:strCache>
                <c:ptCount val="1"/>
                <c:pt idx="0">
                  <c:v>Netto schuldquote ultimo 2021</c:v>
                </c:pt>
              </c:strCache>
            </c:strRef>
          </c:cat>
          <c:val>
            <c:numRef>
              <c:f>Monitor!$C$18</c:f>
              <c:numCache>
                <c:formatCode>0.0%</c:formatCode>
                <c:ptCount val="1"/>
                <c:pt idx="0">
                  <c:v>0.14250000000000002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82-4641-A448-EA128B445CDC}"/>
            </c:ext>
          </c:extLst>
        </c:ser>
        <c:ser>
          <c:idx val="1"/>
          <c:order val="1"/>
          <c:tx>
            <c:v>Houdbaarheid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Monitor!$B$6</c:f>
              <c:strCache>
                <c:ptCount val="1"/>
                <c:pt idx="0">
                  <c:v>Netto schuldquote ultimo 2021</c:v>
                </c:pt>
              </c:strCache>
            </c:strRef>
          </c:cat>
          <c:val>
            <c:numRef>
              <c:f>Monitor!$D$18</c:f>
              <c:numCache>
                <c:formatCode>0.0%</c:formatCode>
                <c:ptCount val="1"/>
                <c:pt idx="0">
                  <c:v>5.7499999999999996E-2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82-4641-A448-EA128B445C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582647632"/>
        <c:axId val="582649928"/>
      </c:barChart>
      <c:catAx>
        <c:axId val="582647632"/>
        <c:scaling>
          <c:orientation val="minMax"/>
        </c:scaling>
        <c:delete val="1"/>
        <c:axPos val="r"/>
        <c:numFmt formatCode="General" sourceLinked="1"/>
        <c:majorTickMark val="none"/>
        <c:minorTickMark val="none"/>
        <c:tickLblPos val="nextTo"/>
        <c:crossAx val="582649928"/>
        <c:crosses val="max"/>
        <c:auto val="1"/>
        <c:lblAlgn val="ctr"/>
        <c:lblOffset val="100"/>
        <c:noMultiLvlLbl val="0"/>
      </c:catAx>
      <c:valAx>
        <c:axId val="5826499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582647632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69442122124440331"/>
          <c:y val="0.3804159375911344"/>
          <c:w val="0.27208217538984097"/>
          <c:h val="0.23495479731700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326932388621533E-2"/>
          <c:y val="0.16441512878106249"/>
          <c:w val="0.5636714740629839"/>
          <c:h val="0.78534691520250177"/>
        </c:manualLayout>
      </c:layout>
      <c:barChart>
        <c:barDir val="col"/>
        <c:grouping val="clustered"/>
        <c:varyColors val="0"/>
        <c:ser>
          <c:idx val="0"/>
          <c:order val="0"/>
          <c:tx>
            <c:v>Exploitatieresultaat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2021</c:v>
              </c:pt>
            </c:numLit>
          </c:cat>
          <c:val>
            <c:numRef>
              <c:f>Monitor!$C$10</c:f>
              <c:numCache>
                <c:formatCode>0.0%</c:formatCode>
                <c:ptCount val="1"/>
                <c:pt idx="0">
                  <c:v>1.9250320054220952E-2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44-45C6-866E-4A8E8066B7BA}"/>
            </c:ext>
          </c:extLst>
        </c:ser>
        <c:ser>
          <c:idx val="1"/>
          <c:order val="1"/>
          <c:tx>
            <c:v>Netto investeringen</c:v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2021</c:v>
              </c:pt>
            </c:numLit>
          </c:cat>
          <c:val>
            <c:numRef>
              <c:f>Monitor!$C$15</c:f>
              <c:numCache>
                <c:formatCode>0.0%</c:formatCode>
                <c:ptCount val="1"/>
                <c:pt idx="0">
                  <c:v>9.9503915957526917E-2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44-45C6-866E-4A8E8066B7BA}"/>
            </c:ext>
          </c:extLst>
        </c:ser>
        <c:ser>
          <c:idx val="2"/>
          <c:order val="2"/>
          <c:tx>
            <c:v>Onbenutte belastingcapaciteit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2021</c:v>
              </c:pt>
            </c:numLit>
          </c:cat>
          <c:val>
            <c:numRef>
              <c:f>Monitor!$C$12</c:f>
              <c:numCache>
                <c:formatCode>0.0%</c:formatCode>
                <c:ptCount val="1"/>
                <c:pt idx="0">
                  <c:v>2.269576304691619E-2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44-45C6-866E-4A8E8066B7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7923880"/>
        <c:axId val="607928800"/>
      </c:barChart>
      <c:catAx>
        <c:axId val="6079238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07928800"/>
        <c:crosses val="autoZero"/>
        <c:auto val="0"/>
        <c:lblAlgn val="ctr"/>
        <c:lblOffset val="100"/>
        <c:noMultiLvlLbl val="0"/>
      </c:catAx>
      <c:valAx>
        <c:axId val="607928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07923880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65305921714539084"/>
          <c:y val="0.37847240153119149"/>
          <c:w val="0.34149777447387647"/>
          <c:h val="0.233818006992625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43062</xdr:colOff>
      <xdr:row>16</xdr:row>
      <xdr:rowOff>132326</xdr:rowOff>
    </xdr:from>
    <xdr:to>
      <xdr:col>26</xdr:col>
      <xdr:colOff>111642</xdr:colOff>
      <xdr:row>31</xdr:row>
      <xdr:rowOff>117086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3A38EE14-5F30-4F41-9E9C-74040C89D9C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78958</xdr:colOff>
      <xdr:row>0</xdr:row>
      <xdr:rowOff>280394</xdr:rowOff>
    </xdr:from>
    <xdr:to>
      <xdr:col>26</xdr:col>
      <xdr:colOff>122984</xdr:colOff>
      <xdr:row>15</xdr:row>
      <xdr:rowOff>43327</xdr:rowOff>
    </xdr:to>
    <xdr:graphicFrame macro="">
      <xdr:nvGraphicFramePr>
        <xdr:cNvPr id="3" name="Grafiek 2">
          <a:extLst>
            <a:ext uri="{FF2B5EF4-FFF2-40B4-BE49-F238E27FC236}">
              <a16:creationId xmlns:a16="http://schemas.microsoft.com/office/drawing/2014/main" id="{7D7C2857-C733-4231-9810-9A3382D275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859791</xdr:colOff>
      <xdr:row>16</xdr:row>
      <xdr:rowOff>140964</xdr:rowOff>
    </xdr:from>
    <xdr:to>
      <xdr:col>18</xdr:col>
      <xdr:colOff>419695</xdr:colOff>
      <xdr:row>31</xdr:row>
      <xdr:rowOff>125725</xdr:rowOff>
    </xdr:to>
    <xdr:graphicFrame macro="">
      <xdr:nvGraphicFramePr>
        <xdr:cNvPr id="8" name="Grafiek 7">
          <a:extLst>
            <a:ext uri="{FF2B5EF4-FFF2-40B4-BE49-F238E27FC236}">
              <a16:creationId xmlns:a16="http://schemas.microsoft.com/office/drawing/2014/main" id="{CA69FEEC-B129-424F-8AA3-907267BF72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852325</xdr:colOff>
      <xdr:row>0</xdr:row>
      <xdr:rowOff>267012</xdr:rowOff>
    </xdr:from>
    <xdr:to>
      <xdr:col>18</xdr:col>
      <xdr:colOff>416711</xdr:colOff>
      <xdr:row>15</xdr:row>
      <xdr:rowOff>26359</xdr:rowOff>
    </xdr:to>
    <xdr:graphicFrame macro="">
      <xdr:nvGraphicFramePr>
        <xdr:cNvPr id="4" name="Grafiek 3">
          <a:extLst>
            <a:ext uri="{FF2B5EF4-FFF2-40B4-BE49-F238E27FC236}">
              <a16:creationId xmlns:a16="http://schemas.microsoft.com/office/drawing/2014/main" id="{91066472-1026-4804-A6FF-706CAABA14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0.07027</cdr:x>
      <cdr:y>0.03196</cdr:y>
    </cdr:from>
    <cdr:to>
      <cdr:x>0.4156</cdr:x>
      <cdr:y>0.14349</cdr:y>
    </cdr:to>
    <cdr:sp macro="" textlink="">
      <cdr:nvSpPr>
        <cdr:cNvPr id="2" name="Tekstvak 1">
          <a:extLst xmlns:a="http://schemas.openxmlformats.org/drawingml/2006/main">
            <a:ext uri="{FF2B5EF4-FFF2-40B4-BE49-F238E27FC236}">
              <a16:creationId xmlns:a16="http://schemas.microsoft.com/office/drawing/2014/main" id="{A6AA3ACB-B8A1-4C8F-888B-148592DCD596}"/>
            </a:ext>
          </a:extLst>
        </cdr:cNvPr>
        <cdr:cNvSpPr txBox="1"/>
      </cdr:nvSpPr>
      <cdr:spPr>
        <a:xfrm xmlns:a="http://schemas.openxmlformats.org/drawingml/2006/main">
          <a:off x="365986" y="88883"/>
          <a:ext cx="1798675" cy="3101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nl-NL" sz="1400" b="1"/>
            <a:t>Schuldevolutie 2021</a:t>
          </a:r>
        </a:p>
      </cdr:txBody>
    </cdr:sp>
  </cdr:relSizeAnchor>
</c:userShape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DA7E2-CF1B-4631-82C8-7804AF762ED1}">
  <dimension ref="A1:M30"/>
  <sheetViews>
    <sheetView showGridLines="0" tabSelected="1" showRuler="0" zoomScale="86" zoomScaleNormal="86" workbookViewId="0">
      <selection activeCell="B2" sqref="B2:C3"/>
    </sheetView>
  </sheetViews>
  <sheetFormatPr defaultColWidth="8.90625" defaultRowHeight="14.5" x14ac:dyDescent="0.35"/>
  <cols>
    <col min="1" max="1" width="7.90625" style="59" customWidth="1"/>
    <col min="2" max="2" width="34.90625" style="13" customWidth="1"/>
    <col min="3" max="3" width="12.90625" style="13" customWidth="1"/>
    <col min="4" max="4" width="8.90625" style="13"/>
    <col min="5" max="5" width="11.81640625" style="13" bestFit="1" customWidth="1"/>
    <col min="6" max="6" width="11" style="13" customWidth="1"/>
    <col min="7" max="8" width="8.90625" style="13"/>
    <col min="9" max="9" width="9" style="34" customWidth="1"/>
    <col min="10" max="10" width="27.81640625" style="34" hidden="1" customWidth="1"/>
    <col min="11" max="11" width="8.08984375" style="34" hidden="1" customWidth="1"/>
    <col min="12" max="12" width="8.90625" style="34" hidden="1" customWidth="1"/>
    <col min="13" max="13" width="28.6328125" style="34" customWidth="1"/>
    <col min="14" max="16384" width="8.90625" style="13"/>
  </cols>
  <sheetData>
    <row r="1" spans="2:12" ht="33" customHeight="1" x14ac:dyDescent="0.35">
      <c r="B1" s="35" t="s">
        <v>478</v>
      </c>
      <c r="C1" s="35"/>
      <c r="D1" s="35"/>
      <c r="E1" s="35"/>
    </row>
    <row r="2" spans="2:12" ht="14.4" customHeight="1" x14ac:dyDescent="0.35">
      <c r="B2" s="89" t="s">
        <v>40</v>
      </c>
      <c r="C2" s="89"/>
      <c r="D2" s="59"/>
      <c r="E2" s="81" t="s">
        <v>339</v>
      </c>
      <c r="F2" s="82"/>
      <c r="G2" s="82"/>
      <c r="H2" s="83"/>
    </row>
    <row r="3" spans="2:12" ht="14.4" customHeight="1" x14ac:dyDescent="0.35">
      <c r="B3" s="89"/>
      <c r="C3" s="89"/>
      <c r="D3" s="59"/>
      <c r="E3" s="84"/>
      <c r="F3" s="85"/>
      <c r="G3" s="85"/>
      <c r="H3" s="86"/>
      <c r="K3" s="14" t="s">
        <v>368</v>
      </c>
      <c r="L3" s="30" t="s">
        <v>368</v>
      </c>
    </row>
    <row r="4" spans="2:12" x14ac:dyDescent="0.35">
      <c r="B4" s="13" t="s">
        <v>361</v>
      </c>
      <c r="C4" s="58" t="str">
        <f>K4</f>
        <v>Laag</v>
      </c>
      <c r="D4" s="78"/>
      <c r="E4" s="22"/>
      <c r="F4" s="26"/>
      <c r="G4" s="36" t="s">
        <v>468</v>
      </c>
      <c r="H4" s="37" t="s">
        <v>468</v>
      </c>
      <c r="J4" s="34" t="s">
        <v>361</v>
      </c>
      <c r="K4" s="15" t="str">
        <f>VLOOKUP(B2,'Kengetallen FCI'!A2:AM354,39,1)</f>
        <v>Laag</v>
      </c>
    </row>
    <row r="5" spans="2:12" x14ac:dyDescent="0.35">
      <c r="B5" s="14" t="s">
        <v>453</v>
      </c>
      <c r="D5" s="78"/>
      <c r="E5" s="38" t="s">
        <v>354</v>
      </c>
      <c r="F5" s="39" t="s">
        <v>339</v>
      </c>
      <c r="G5" s="40" t="s">
        <v>469</v>
      </c>
      <c r="H5" s="41" t="s">
        <v>470</v>
      </c>
      <c r="J5" s="34" t="s">
        <v>359</v>
      </c>
      <c r="K5" s="31">
        <f>IF($K$4="Hoog",K11,K13)</f>
        <v>1439</v>
      </c>
      <c r="L5" s="34">
        <f>IF($K$4="Hoog",L11,L13)</f>
        <v>1439</v>
      </c>
    </row>
    <row r="6" spans="2:12" x14ac:dyDescent="0.35">
      <c r="B6" s="13" t="s">
        <v>454</v>
      </c>
      <c r="C6" s="15">
        <f>VLOOKUP(B2,'Kengetallen FCI'!A2:J354,4,1)</f>
        <v>1.3944574139618948</v>
      </c>
      <c r="D6" s="21">
        <f>SUM(130%,-C6)</f>
        <v>-9.4457413961894776E-2</v>
      </c>
      <c r="E6" s="17">
        <f>'Kengetallen FCI'!D360</f>
        <v>0.40386438053619611</v>
      </c>
      <c r="F6" s="18">
        <f>'Kengetallen FCI'!D354</f>
        <v>0.4970535734700498</v>
      </c>
      <c r="G6" s="54">
        <f>'Kengetallen FCI'!E359</f>
        <v>15</v>
      </c>
      <c r="H6" s="53">
        <f>'Kengetallen FCI'!F359</f>
        <v>3</v>
      </c>
      <c r="J6" s="34" t="s">
        <v>360</v>
      </c>
      <c r="K6" s="31">
        <f>IF($K$4="Hoog",K12,K14)</f>
        <v>1839</v>
      </c>
      <c r="L6" s="34">
        <f>IF($K$4="Hoog",L12,L14)</f>
        <v>1839</v>
      </c>
    </row>
    <row r="7" spans="2:12" x14ac:dyDescent="0.35">
      <c r="B7" s="13" t="s">
        <v>455</v>
      </c>
      <c r="C7" s="15">
        <f>VLOOKUP(B2,'Kengetallen FCI'!A2:J354,7,1)</f>
        <v>1.374370246253483</v>
      </c>
      <c r="D7" s="21">
        <f>SUM(120%,-C7)</f>
        <v>-0.17437024625348307</v>
      </c>
      <c r="E7" s="17">
        <f>'Kengetallen FCI'!G360</f>
        <v>0.35044619126132892</v>
      </c>
      <c r="F7" s="18">
        <f>'Kengetallen FCI'!G354</f>
        <v>0.45472265932767181</v>
      </c>
      <c r="G7" s="25">
        <f>'Kengetallen FCI'!H359</f>
        <v>17</v>
      </c>
      <c r="H7" s="55">
        <f>'Kengetallen FCI'!I359</f>
        <v>4</v>
      </c>
      <c r="J7" s="34" t="s">
        <v>362</v>
      </c>
      <c r="K7" s="31">
        <v>1439</v>
      </c>
      <c r="L7" s="34">
        <v>1439</v>
      </c>
    </row>
    <row r="8" spans="2:12" x14ac:dyDescent="0.35">
      <c r="B8" s="13" t="s">
        <v>456</v>
      </c>
      <c r="C8" s="15">
        <f>VLOOKUP(B2,'Kengetallen FCI'!A2:J357,10,1)</f>
        <v>0.10220486567119798</v>
      </c>
      <c r="D8" s="21">
        <f>SUM(1,-C8)</f>
        <v>0.89779513432880198</v>
      </c>
      <c r="E8" s="17">
        <f>'Kengetallen FCI'!J360</f>
        <v>0.36374259276193011</v>
      </c>
      <c r="F8" s="18">
        <f>'Kengetallen FCI'!J354</f>
        <v>0.37477083369926206</v>
      </c>
      <c r="G8" s="25">
        <f>'Kengetallen FCI'!K359</f>
        <v>51</v>
      </c>
      <c r="H8" s="55">
        <f>'Kengetallen FCI'!L359</f>
        <v>1</v>
      </c>
      <c r="J8" s="34" t="s">
        <v>363</v>
      </c>
      <c r="K8" s="31">
        <v>1839</v>
      </c>
      <c r="L8" s="34">
        <v>1839</v>
      </c>
    </row>
    <row r="9" spans="2:12" x14ac:dyDescent="0.35">
      <c r="B9" s="14" t="s">
        <v>473</v>
      </c>
      <c r="D9" s="78"/>
      <c r="E9" s="42"/>
      <c r="F9" s="43"/>
      <c r="G9" s="44"/>
      <c r="H9" s="45"/>
      <c r="J9" s="34" t="s">
        <v>364</v>
      </c>
      <c r="K9" s="31">
        <v>1570</v>
      </c>
      <c r="L9" s="34">
        <v>1570</v>
      </c>
    </row>
    <row r="10" spans="2:12" x14ac:dyDescent="0.35">
      <c r="B10" s="13" t="s">
        <v>457</v>
      </c>
      <c r="C10" s="15">
        <f>VLOOKUP(B2,'Kengetallen FCI'!A2:U357,21,1)</f>
        <v>1.9250320054220952E-2</v>
      </c>
      <c r="D10" s="78"/>
      <c r="E10" s="17">
        <f>'Kengetallen FCI'!U360</f>
        <v>2.7666578253504069E-2</v>
      </c>
      <c r="F10" s="18">
        <f>'Kengetallen FCI'!U354</f>
        <v>2.4608663282863028E-2</v>
      </c>
      <c r="G10" s="25" t="s">
        <v>412</v>
      </c>
      <c r="H10" s="55">
        <f>'Kengetallen FCI'!U359</f>
        <v>78</v>
      </c>
      <c r="J10" s="34" t="s">
        <v>365</v>
      </c>
      <c r="K10" s="31">
        <v>2009</v>
      </c>
      <c r="L10" s="34">
        <v>2009</v>
      </c>
    </row>
    <row r="11" spans="2:12" x14ac:dyDescent="0.35">
      <c r="B11" s="13" t="s">
        <v>458</v>
      </c>
      <c r="C11" s="27">
        <f>D11</f>
        <v>0</v>
      </c>
      <c r="D11" s="23">
        <f>SUM(VLOOKUP(B2,'Kengetallen FCI'!A2:V354,18,0),VLOOKUP(B2,'Kengetallen FCI'!A2:V354,20,0),VLOOKUP(B2,'Kengetallen FCI'!A2:V354,22,0))</f>
        <v>0</v>
      </c>
      <c r="E11" s="28">
        <f>SUM('Kengetallen FCI'!R360,'Kengetallen FCI'!T360,'Kengetallen FCI'!V360)</f>
        <v>1</v>
      </c>
      <c r="F11" s="25">
        <v>1</v>
      </c>
      <c r="G11" s="25">
        <f>'Kengetallen FCI'!X360</f>
        <v>101</v>
      </c>
      <c r="H11" s="55">
        <f>'Kengetallen FCI'!X359</f>
        <v>32</v>
      </c>
      <c r="J11" s="34" t="s">
        <v>366</v>
      </c>
      <c r="K11" s="31">
        <v>1881</v>
      </c>
      <c r="L11" s="34">
        <v>1881</v>
      </c>
    </row>
    <row r="12" spans="2:12" x14ac:dyDescent="0.35">
      <c r="B12" s="13" t="s">
        <v>459</v>
      </c>
      <c r="C12" s="15">
        <f>VLOOKUP(B2,'Kengetallen FCI'!A2:AF354,32,1)</f>
        <v>2.269576304691619E-2</v>
      </c>
      <c r="D12" s="78"/>
      <c r="E12" s="17">
        <f>'Kengetallen FCI'!AF360</f>
        <v>2.4981033619130968E-2</v>
      </c>
      <c r="F12" s="18">
        <f>'Kengetallen FCI'!AF354</f>
        <v>1.7579613567005874E-2</v>
      </c>
      <c r="G12" s="25" t="s">
        <v>412</v>
      </c>
      <c r="H12" s="55">
        <f>'Kengetallen FCI'!AF359</f>
        <v>56</v>
      </c>
      <c r="J12" s="34" t="s">
        <v>367</v>
      </c>
      <c r="K12" s="31">
        <v>2452</v>
      </c>
      <c r="L12" s="34">
        <v>2452</v>
      </c>
    </row>
    <row r="13" spans="2:12" x14ac:dyDescent="0.35">
      <c r="B13" s="13" t="s">
        <v>460</v>
      </c>
      <c r="C13" s="15">
        <f>VLOOKUP(B2,'Kengetallen FCI'!A2:AD354,30,1)</f>
        <v>0.52310038406506509</v>
      </c>
      <c r="D13" s="78"/>
      <c r="E13" s="17">
        <f>'Kengetallen FCI'!AD360</f>
        <v>0.6522655430683324</v>
      </c>
      <c r="F13" s="18">
        <f>'Kengetallen FCI'!AD354</f>
        <v>0.67223589945359741</v>
      </c>
      <c r="G13" s="25">
        <f>'Kengetallen FCI'!AD359</f>
        <v>45</v>
      </c>
      <c r="H13" s="57" t="s">
        <v>412</v>
      </c>
      <c r="J13" s="34" t="s">
        <v>359</v>
      </c>
      <c r="K13" s="31">
        <f>IF($K$4="Midden",K9,K7)</f>
        <v>1439</v>
      </c>
      <c r="L13" s="34">
        <f>IF($K$4="Midden",L9,L7)</f>
        <v>1439</v>
      </c>
    </row>
    <row r="14" spans="2:12" x14ac:dyDescent="0.35">
      <c r="B14" s="14" t="s">
        <v>461</v>
      </c>
      <c r="D14" s="78"/>
      <c r="E14" s="42"/>
      <c r="F14" s="43"/>
      <c r="G14" s="44"/>
      <c r="H14" s="45"/>
      <c r="J14" s="34" t="s">
        <v>360</v>
      </c>
      <c r="K14" s="31">
        <f>IF($K$4="Midden",K10,K8)</f>
        <v>1839</v>
      </c>
      <c r="L14" s="34">
        <f>IF($K$4="Midden",L10,L8)</f>
        <v>1839</v>
      </c>
    </row>
    <row r="15" spans="2:12" x14ac:dyDescent="0.35">
      <c r="B15" s="13" t="s">
        <v>465</v>
      </c>
      <c r="C15" s="15">
        <f>VLOOKUP(B2,'Kengetallen FCI'!A2:Y354,25,1)</f>
        <v>9.9503915957526917E-2</v>
      </c>
      <c r="D15" s="78"/>
      <c r="E15" s="17">
        <f>'Kengetallen FCI'!Y360</f>
        <v>3.2522165544780553E-2</v>
      </c>
      <c r="F15" s="18">
        <f>'Kengetallen FCI'!Y354</f>
        <v>2.913681540174726E-2</v>
      </c>
      <c r="G15" s="25">
        <f>'Kengetallen FCI'!AA360</f>
        <v>81</v>
      </c>
      <c r="H15" s="55">
        <f>'Kengetallen FCI'!AC360</f>
        <v>145</v>
      </c>
      <c r="J15" s="59"/>
      <c r="K15" s="59"/>
      <c r="L15" s="59"/>
    </row>
    <row r="16" spans="2:12" x14ac:dyDescent="0.35">
      <c r="B16" s="13" t="s">
        <v>464</v>
      </c>
      <c r="C16" s="16">
        <f>VLOOKUP(B2,'Kengetallen FCI'!A2:AH354,34,1)</f>
        <v>1512.1862584844625</v>
      </c>
      <c r="D16" s="78"/>
      <c r="E16" s="19">
        <f>'Kengetallen FCI'!AH360</f>
        <v>1850.6192917374594</v>
      </c>
      <c r="F16" s="20">
        <f>'Kengetallen FCI'!AH354</f>
        <v>2095.7602575812025</v>
      </c>
      <c r="G16" s="24" t="s">
        <v>412</v>
      </c>
      <c r="H16" s="57">
        <f>'Kengetallen FCI'!AL360</f>
        <v>96</v>
      </c>
      <c r="J16" s="59"/>
      <c r="K16" s="59"/>
      <c r="L16" s="59"/>
    </row>
    <row r="17" spans="2:12" x14ac:dyDescent="0.35">
      <c r="B17" s="14" t="s">
        <v>471</v>
      </c>
      <c r="C17" s="15"/>
      <c r="D17" s="21"/>
      <c r="E17" s="47"/>
      <c r="F17" s="43"/>
      <c r="G17" s="48"/>
      <c r="H17" s="45"/>
      <c r="J17" s="59"/>
      <c r="K17" s="59"/>
      <c r="L17" s="59"/>
    </row>
    <row r="18" spans="2:12" x14ac:dyDescent="0.35">
      <c r="B18" s="13" t="s">
        <v>463</v>
      </c>
      <c r="C18" s="15">
        <f>VLOOKUP(B2,'Kengetallen FCI'!A2:AN354,40,1)</f>
        <v>0.14250000000000002</v>
      </c>
      <c r="D18" s="21">
        <f>SUM(20%,-C18)</f>
        <v>5.7499999999999996E-2</v>
      </c>
      <c r="E18" s="17">
        <f>'Kengetallen FCI'!AN360</f>
        <v>0.18445198863636361</v>
      </c>
      <c r="F18" s="18">
        <f>'Kengetallen FCI'!AN354</f>
        <v>0.193</v>
      </c>
      <c r="G18" s="46">
        <f>'Kengetallen FCI'!AO359</f>
        <v>109</v>
      </c>
      <c r="H18" s="52">
        <f>'Kengetallen FCI'!AP359</f>
        <v>34</v>
      </c>
      <c r="J18" s="59"/>
      <c r="K18" s="59"/>
      <c r="L18" s="59"/>
    </row>
    <row r="19" spans="2:12" x14ac:dyDescent="0.35">
      <c r="B19" s="13" t="s">
        <v>462</v>
      </c>
      <c r="C19" s="15">
        <f>VLOOKUP(B2,'Kengetallen FCI'!A2:J354,2,1)</f>
        <v>7.0186007982528803E-2</v>
      </c>
      <c r="D19" s="78"/>
      <c r="E19" s="17">
        <f>'Kengetallen FCI'!B360</f>
        <v>-1.5232849237795287E-2</v>
      </c>
      <c r="F19" s="18">
        <f>'Kengetallen FCI'!B354</f>
        <v>1.8936683360812306E-3</v>
      </c>
      <c r="G19" s="46">
        <f>'Kengetallen FCI'!B359</f>
        <v>45</v>
      </c>
      <c r="H19" s="57" t="s">
        <v>412</v>
      </c>
      <c r="J19" s="59"/>
      <c r="K19" s="59"/>
      <c r="L19" s="59"/>
    </row>
    <row r="20" spans="2:12" x14ac:dyDescent="0.35">
      <c r="D20" s="78"/>
      <c r="E20" s="49"/>
      <c r="F20" s="50"/>
      <c r="G20" s="51"/>
      <c r="H20" s="45"/>
      <c r="J20" s="59"/>
      <c r="K20" s="59"/>
      <c r="L20" s="59"/>
    </row>
    <row r="21" spans="2:12" x14ac:dyDescent="0.35">
      <c r="B21" s="90" t="s">
        <v>472</v>
      </c>
      <c r="C21" s="91">
        <f>VLOOKUP($B$2,'Kengetallen FCI'!$A$2:$AQ$354,43,1)</f>
        <v>6.5</v>
      </c>
      <c r="D21" s="78"/>
      <c r="E21" s="92">
        <f>'Kengetallen FCI'!AQ360</f>
        <v>8.0681818181818183</v>
      </c>
      <c r="F21" s="94"/>
      <c r="G21" s="87">
        <f>'Kengetallen FCI'!AR370</f>
        <v>8</v>
      </c>
      <c r="H21" s="79">
        <f>'Kengetallen FCI'!AQ371</f>
        <v>8</v>
      </c>
      <c r="J21" s="59"/>
      <c r="K21" s="59"/>
      <c r="L21" s="59"/>
    </row>
    <row r="22" spans="2:12" ht="15.65" customHeight="1" x14ac:dyDescent="0.35">
      <c r="B22" s="90"/>
      <c r="C22" s="91"/>
      <c r="D22" s="78"/>
      <c r="E22" s="93"/>
      <c r="F22" s="86"/>
      <c r="G22" s="88"/>
      <c r="H22" s="80"/>
      <c r="J22" s="59"/>
      <c r="K22" s="59"/>
      <c r="L22" s="59"/>
    </row>
    <row r="23" spans="2:12" x14ac:dyDescent="0.35">
      <c r="J23" s="59"/>
      <c r="K23" s="59"/>
      <c r="L23" s="59"/>
    </row>
    <row r="25" spans="2:12" x14ac:dyDescent="0.35">
      <c r="B25" s="13" t="s">
        <v>466</v>
      </c>
    </row>
    <row r="26" spans="2:12" x14ac:dyDescent="0.35">
      <c r="B26" s="32" t="s">
        <v>467</v>
      </c>
    </row>
    <row r="28" spans="2:12" x14ac:dyDescent="0.35">
      <c r="B28" s="13" t="s">
        <v>477</v>
      </c>
    </row>
    <row r="29" spans="2:12" x14ac:dyDescent="0.35">
      <c r="B29" s="13" t="s">
        <v>476</v>
      </c>
    </row>
    <row r="30" spans="2:12" x14ac:dyDescent="0.35">
      <c r="B30" s="13" t="s">
        <v>413</v>
      </c>
    </row>
  </sheetData>
  <sheetProtection algorithmName="SHA-512" hashValue="4XhE6wkTSrqhexa3xBFukShsGBGaxbUxbBUZPEG3XBB4DHhBqZFBBIfyWQddXEi+qigiZZTuwLuvx2N9N+IiNg==" saltValue="YW1VbxgY3DX7rf1Wi1DJlA==" spinCount="100000" sheet="1" objects="1" scenarios="1" selectLockedCells="1"/>
  <dataConsolidate/>
  <mergeCells count="8">
    <mergeCell ref="H21:H22"/>
    <mergeCell ref="E2:H3"/>
    <mergeCell ref="G21:G22"/>
    <mergeCell ref="B2:C3"/>
    <mergeCell ref="B21:B22"/>
    <mergeCell ref="C21:C22"/>
    <mergeCell ref="E21:E22"/>
    <mergeCell ref="F21:F22"/>
  </mergeCells>
  <conditionalFormatting sqref="C8">
    <cfRule type="cellIs" dxfId="35" priority="60" operator="lessThan">
      <formula>0</formula>
    </cfRule>
    <cfRule type="cellIs" dxfId="34" priority="61" operator="greaterThan">
      <formula>0.2</formula>
    </cfRule>
    <cfRule type="cellIs" dxfId="33" priority="62" operator="between">
      <formula>0</formula>
      <formula>0.2</formula>
    </cfRule>
  </conditionalFormatting>
  <conditionalFormatting sqref="C6">
    <cfRule type="cellIs" dxfId="32" priority="57" operator="lessThan">
      <formula>1</formula>
    </cfRule>
    <cfRule type="cellIs" dxfId="31" priority="58" operator="between">
      <formula>1</formula>
      <formula>1.3</formula>
    </cfRule>
    <cfRule type="cellIs" dxfId="30" priority="59" operator="greaterThan">
      <formula>1.3</formula>
    </cfRule>
  </conditionalFormatting>
  <conditionalFormatting sqref="C7">
    <cfRule type="cellIs" dxfId="29" priority="54" operator="greaterThan">
      <formula>120%</formula>
    </cfRule>
    <cfRule type="cellIs" dxfId="28" priority="55" operator="between">
      <formula>90%</formula>
      <formula>120%</formula>
    </cfRule>
    <cfRule type="cellIs" dxfId="27" priority="56" operator="lessThan">
      <formula>0.9</formula>
    </cfRule>
  </conditionalFormatting>
  <conditionalFormatting sqref="C19">
    <cfRule type="cellIs" dxfId="26" priority="48" operator="equal">
      <formula>0.085</formula>
    </cfRule>
    <cfRule type="cellIs" dxfId="25" priority="49" operator="lessThan">
      <formula>0.085</formula>
    </cfRule>
    <cfRule type="cellIs" dxfId="24" priority="50" operator="greaterThan">
      <formula>0.085</formula>
    </cfRule>
  </conditionalFormatting>
  <conditionalFormatting sqref="C15">
    <cfRule type="cellIs" dxfId="23" priority="40" operator="between">
      <formula>0.01</formula>
      <formula>0.04</formula>
    </cfRule>
    <cfRule type="cellIs" dxfId="22" priority="41" operator="between">
      <formula>0.04</formula>
      <formula>0.05</formula>
    </cfRule>
    <cfRule type="cellIs" dxfId="21" priority="42" operator="between">
      <formula>0</formula>
      <formula>0.01</formula>
    </cfRule>
    <cfRule type="cellIs" dxfId="20" priority="43" operator="lessThan">
      <formula>0</formula>
    </cfRule>
    <cfRule type="cellIs" dxfId="19" priority="44" operator="greaterThan">
      <formula>0.05</formula>
    </cfRule>
  </conditionalFormatting>
  <conditionalFormatting sqref="C13">
    <cfRule type="cellIs" dxfId="18" priority="38" operator="between">
      <formula>0</formula>
      <formula>0.725</formula>
    </cfRule>
    <cfRule type="cellIs" dxfId="17" priority="39" operator="greaterThan">
      <formula>0.725</formula>
    </cfRule>
  </conditionalFormatting>
  <conditionalFormatting sqref="C12">
    <cfRule type="cellIs" dxfId="16" priority="35" operator="lessThan">
      <formula>0</formula>
    </cfRule>
    <cfRule type="cellIs" dxfId="15" priority="36" operator="equal">
      <formula>0</formula>
    </cfRule>
    <cfRule type="cellIs" dxfId="14" priority="37" operator="greaterThan">
      <formula>0</formula>
    </cfRule>
  </conditionalFormatting>
  <conditionalFormatting sqref="C18">
    <cfRule type="cellIs" dxfId="13" priority="12" operator="between">
      <formula>0.2001</formula>
      <formula>0.25</formula>
    </cfRule>
    <cfRule type="cellIs" dxfId="12" priority="13" operator="greaterThan">
      <formula>0.25</formula>
    </cfRule>
    <cfRule type="cellIs" dxfId="11" priority="33" operator="lessThan">
      <formula>0.201</formula>
    </cfRule>
  </conditionalFormatting>
  <conditionalFormatting sqref="C21:C22">
    <cfRule type="cellIs" dxfId="10" priority="25" operator="between">
      <formula>5.2</formula>
      <formula>5.8</formula>
    </cfRule>
    <cfRule type="cellIs" dxfId="9" priority="26" operator="lessThan">
      <formula>5.2</formula>
    </cfRule>
  </conditionalFormatting>
  <conditionalFormatting sqref="C10">
    <cfRule type="cellIs" dxfId="8" priority="14" operator="lessThan">
      <formula>0</formula>
    </cfRule>
    <cfRule type="cellIs" dxfId="7" priority="15" operator="equal">
      <formula>0%</formula>
    </cfRule>
    <cfRule type="cellIs" dxfId="6" priority="16" operator="greaterThan">
      <formula>0%</formula>
    </cfRule>
  </conditionalFormatting>
  <conditionalFormatting sqref="C16">
    <cfRule type="cellIs" dxfId="5" priority="4" operator="between">
      <formula>$L$5</formula>
      <formula>$L$6</formula>
    </cfRule>
    <cfRule type="cellIs" dxfId="4" priority="5" operator="greaterThan">
      <formula>$L$6</formula>
    </cfRule>
    <cfRule type="cellIs" dxfId="3" priority="8" operator="lessThan">
      <formula>$L$5</formula>
    </cfRule>
  </conditionalFormatting>
  <conditionalFormatting sqref="C11">
    <cfRule type="cellIs" dxfId="2" priority="1" operator="lessThan">
      <formula>2</formula>
    </cfRule>
    <cfRule type="cellIs" dxfId="1" priority="2" operator="greaterThan">
      <formula>2</formula>
    </cfRule>
    <cfRule type="cellIs" dxfId="0" priority="3" operator="equal">
      <formula>2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576" yWindow="363" count="1">
        <x14:dataValidation type="list" showInputMessage="1" showErrorMessage="1" promptTitle="Kies gemeente" prompt="Kies een gemeente" xr:uid="{61C7C56C-F430-411A-A475-BF0317467915}">
          <x14:formula1>
            <xm:f>'Kengetallen FCI'!$A$2:$A$353</xm:f>
          </x14:formula1>
          <xm:sqref>B2:C3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DEE370-BA95-49CF-9A61-CBEFD36E3F6C}">
  <dimension ref="A1:D30"/>
  <sheetViews>
    <sheetView workbookViewId="0">
      <selection activeCell="J9" sqref="J9"/>
    </sheetView>
  </sheetViews>
  <sheetFormatPr defaultRowHeight="14.5" x14ac:dyDescent="0.35"/>
  <cols>
    <col min="1" max="1" width="4.6328125" style="13" customWidth="1"/>
    <col min="2" max="2" width="29" style="13" bestFit="1" customWidth="1"/>
    <col min="3" max="4" width="17.08984375" style="13" customWidth="1"/>
    <col min="5" max="16384" width="8.7265625" style="13"/>
  </cols>
  <sheetData>
    <row r="1" spans="1:4" x14ac:dyDescent="0.35">
      <c r="A1" s="95" t="s">
        <v>479</v>
      </c>
      <c r="B1" s="95"/>
      <c r="C1" s="95"/>
    </row>
    <row r="3" spans="1:4" x14ac:dyDescent="0.35">
      <c r="B3" s="66" t="s">
        <v>375</v>
      </c>
      <c r="C3" s="74" t="s">
        <v>373</v>
      </c>
      <c r="D3" s="75" t="s">
        <v>373</v>
      </c>
    </row>
    <row r="4" spans="1:4" x14ac:dyDescent="0.35">
      <c r="B4" s="76"/>
      <c r="C4" s="71" t="s">
        <v>374</v>
      </c>
      <c r="D4" s="72" t="s">
        <v>368</v>
      </c>
    </row>
    <row r="5" spans="1:4" x14ac:dyDescent="0.35">
      <c r="B5" s="66"/>
      <c r="C5" s="68"/>
      <c r="D5" s="61"/>
    </row>
    <row r="6" spans="1:4" x14ac:dyDescent="0.35">
      <c r="B6" s="68" t="s">
        <v>376</v>
      </c>
      <c r="C6" s="69" t="s">
        <v>381</v>
      </c>
      <c r="D6" s="62" t="s">
        <v>382</v>
      </c>
    </row>
    <row r="7" spans="1:4" x14ac:dyDescent="0.35">
      <c r="B7" s="68" t="s">
        <v>377</v>
      </c>
      <c r="C7" s="69" t="s">
        <v>384</v>
      </c>
      <c r="D7" s="62" t="s">
        <v>383</v>
      </c>
    </row>
    <row r="8" spans="1:4" x14ac:dyDescent="0.35">
      <c r="B8" s="68" t="s">
        <v>378</v>
      </c>
      <c r="C8" s="69" t="s">
        <v>385</v>
      </c>
      <c r="D8" s="62" t="s">
        <v>390</v>
      </c>
    </row>
    <row r="9" spans="1:4" x14ac:dyDescent="0.35">
      <c r="B9" s="68"/>
      <c r="C9" s="68"/>
      <c r="D9" s="61"/>
    </row>
    <row r="10" spans="1:4" x14ac:dyDescent="0.35">
      <c r="B10" s="68" t="s">
        <v>379</v>
      </c>
      <c r="C10" s="67" t="s">
        <v>380</v>
      </c>
      <c r="D10" s="62" t="s">
        <v>392</v>
      </c>
    </row>
    <row r="11" spans="1:4" x14ac:dyDescent="0.35">
      <c r="B11" s="68" t="s">
        <v>411</v>
      </c>
      <c r="C11" s="67">
        <v>2</v>
      </c>
      <c r="D11" s="24">
        <v>3</v>
      </c>
    </row>
    <row r="12" spans="1:4" x14ac:dyDescent="0.35">
      <c r="B12" s="68" t="s">
        <v>386</v>
      </c>
      <c r="C12" s="67" t="s">
        <v>380</v>
      </c>
      <c r="D12" s="63" t="s">
        <v>391</v>
      </c>
    </row>
    <row r="13" spans="1:4" x14ac:dyDescent="0.35">
      <c r="B13" s="68" t="s">
        <v>388</v>
      </c>
      <c r="C13" s="70" t="s">
        <v>389</v>
      </c>
      <c r="D13" s="64" t="s">
        <v>380</v>
      </c>
    </row>
    <row r="14" spans="1:4" x14ac:dyDescent="0.35">
      <c r="B14" s="68"/>
      <c r="C14" s="68"/>
      <c r="D14" s="61"/>
    </row>
    <row r="15" spans="1:4" x14ac:dyDescent="0.35">
      <c r="B15" s="68" t="s">
        <v>393</v>
      </c>
      <c r="C15" s="70" t="s">
        <v>407</v>
      </c>
      <c r="D15" s="63" t="s">
        <v>408</v>
      </c>
    </row>
    <row r="16" spans="1:4" x14ac:dyDescent="0.35">
      <c r="B16" s="68" t="s">
        <v>394</v>
      </c>
      <c r="C16" s="70" t="s">
        <v>410</v>
      </c>
      <c r="D16" s="63" t="s">
        <v>387</v>
      </c>
    </row>
    <row r="17" spans="2:4" x14ac:dyDescent="0.35">
      <c r="B17" s="68"/>
      <c r="C17" s="68"/>
      <c r="D17" s="61"/>
    </row>
    <row r="18" spans="2:4" x14ac:dyDescent="0.35">
      <c r="B18" s="68" t="s">
        <v>395</v>
      </c>
      <c r="C18" s="67" t="s">
        <v>380</v>
      </c>
      <c r="D18" s="63" t="s">
        <v>447</v>
      </c>
    </row>
    <row r="19" spans="2:4" x14ac:dyDescent="0.35">
      <c r="B19" s="68" t="s">
        <v>396</v>
      </c>
      <c r="C19" s="67" t="s">
        <v>380</v>
      </c>
      <c r="D19" s="63" t="s">
        <v>448</v>
      </c>
    </row>
    <row r="20" spans="2:4" x14ac:dyDescent="0.35">
      <c r="B20" s="68"/>
      <c r="C20" s="68"/>
      <c r="D20" s="61"/>
    </row>
    <row r="21" spans="2:4" x14ac:dyDescent="0.35">
      <c r="B21" s="68" t="s">
        <v>397</v>
      </c>
      <c r="C21" s="67" t="s">
        <v>380</v>
      </c>
      <c r="D21" s="63" t="s">
        <v>449</v>
      </c>
    </row>
    <row r="22" spans="2:4" x14ac:dyDescent="0.35">
      <c r="B22" s="68" t="s">
        <v>398</v>
      </c>
      <c r="C22" s="70" t="s">
        <v>380</v>
      </c>
      <c r="D22" s="70" t="s">
        <v>450</v>
      </c>
    </row>
    <row r="23" spans="2:4" x14ac:dyDescent="0.35">
      <c r="B23" s="68"/>
      <c r="C23" s="68"/>
      <c r="D23" s="61"/>
    </row>
    <row r="24" spans="2:4" x14ac:dyDescent="0.35">
      <c r="B24" s="68" t="s">
        <v>399</v>
      </c>
      <c r="C24" s="67" t="s">
        <v>380</v>
      </c>
      <c r="D24" s="63" t="s">
        <v>451</v>
      </c>
    </row>
    <row r="25" spans="2:4" x14ac:dyDescent="0.35">
      <c r="B25" s="68" t="s">
        <v>400</v>
      </c>
      <c r="C25" s="67" t="s">
        <v>380</v>
      </c>
      <c r="D25" s="63" t="s">
        <v>452</v>
      </c>
    </row>
    <row r="26" spans="2:4" x14ac:dyDescent="0.35">
      <c r="B26" s="68"/>
      <c r="C26" s="68"/>
      <c r="D26" s="61"/>
    </row>
    <row r="27" spans="2:4" x14ac:dyDescent="0.35">
      <c r="B27" s="68" t="s">
        <v>401</v>
      </c>
      <c r="C27" s="70" t="s">
        <v>403</v>
      </c>
      <c r="D27" s="63" t="s">
        <v>404</v>
      </c>
    </row>
    <row r="28" spans="2:4" x14ac:dyDescent="0.35">
      <c r="B28" s="68" t="s">
        <v>402</v>
      </c>
      <c r="C28" s="70" t="s">
        <v>405</v>
      </c>
      <c r="D28" s="24" t="s">
        <v>380</v>
      </c>
    </row>
    <row r="29" spans="2:4" x14ac:dyDescent="0.35">
      <c r="B29" s="68"/>
      <c r="C29" s="68"/>
      <c r="D29" s="61"/>
    </row>
    <row r="30" spans="2:4" x14ac:dyDescent="0.35">
      <c r="B30" s="76" t="s">
        <v>421</v>
      </c>
      <c r="C30" s="73" t="s">
        <v>409</v>
      </c>
      <c r="D30" s="65" t="s">
        <v>406</v>
      </c>
    </row>
  </sheetData>
  <sheetProtection algorithmName="SHA-512" hashValue="Q9om5Ywmo0NAICOrXpLC47gEwCFz7IOqsJ87FPI6WXr7xjgODpHKid8MioyCTWrdvau2f3JWVELAd1h030p6tw==" saltValue="ztrBt601rr6TJvERCATY9w==" spinCount="100000" sheet="1" objects="1" scenarios="1"/>
  <mergeCells count="1">
    <mergeCell ref="A1:C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87AEB-9187-4EFF-8A87-480A970B7287}">
  <dimension ref="A1:D23"/>
  <sheetViews>
    <sheetView workbookViewId="0">
      <selection sqref="A1:B1"/>
    </sheetView>
  </sheetViews>
  <sheetFormatPr defaultRowHeight="14.5" x14ac:dyDescent="0.35"/>
  <cols>
    <col min="1" max="1" width="5.81640625" style="13" customWidth="1"/>
    <col min="2" max="2" width="38.08984375" style="13" bestFit="1" customWidth="1"/>
    <col min="3" max="3" width="4.1796875" style="13" customWidth="1"/>
    <col min="4" max="4" width="255.6328125" style="13" bestFit="1" customWidth="1"/>
    <col min="5" max="16384" width="8.7265625" style="13"/>
  </cols>
  <sheetData>
    <row r="1" spans="1:4" x14ac:dyDescent="0.35">
      <c r="A1" s="95" t="s">
        <v>487</v>
      </c>
      <c r="B1" s="95"/>
    </row>
    <row r="3" spans="1:4" x14ac:dyDescent="0.35">
      <c r="B3" s="13" t="s">
        <v>414</v>
      </c>
      <c r="D3" s="13" t="s">
        <v>480</v>
      </c>
    </row>
    <row r="5" spans="1:4" x14ac:dyDescent="0.35">
      <c r="B5" s="13" t="s">
        <v>377</v>
      </c>
      <c r="D5" s="13" t="s">
        <v>481</v>
      </c>
    </row>
    <row r="7" spans="1:4" x14ac:dyDescent="0.35">
      <c r="B7" s="13" t="s">
        <v>378</v>
      </c>
      <c r="D7" s="13" t="s">
        <v>419</v>
      </c>
    </row>
    <row r="9" spans="1:4" x14ac:dyDescent="0.35">
      <c r="B9" s="13" t="s">
        <v>379</v>
      </c>
      <c r="D9" s="13" t="s">
        <v>420</v>
      </c>
    </row>
    <row r="11" spans="1:4" x14ac:dyDescent="0.35">
      <c r="B11" s="13" t="s">
        <v>386</v>
      </c>
      <c r="D11" s="13" t="s">
        <v>482</v>
      </c>
    </row>
    <row r="13" spans="1:4" x14ac:dyDescent="0.35">
      <c r="B13" s="13" t="s">
        <v>415</v>
      </c>
      <c r="D13" s="13" t="s">
        <v>483</v>
      </c>
    </row>
    <row r="15" spans="1:4" x14ac:dyDescent="0.35">
      <c r="B15" s="13" t="s">
        <v>416</v>
      </c>
      <c r="D15" s="13" t="s">
        <v>484</v>
      </c>
    </row>
    <row r="17" spans="2:4" x14ac:dyDescent="0.35">
      <c r="B17" s="13" t="s">
        <v>417</v>
      </c>
      <c r="D17" s="13" t="s">
        <v>475</v>
      </c>
    </row>
    <row r="19" spans="2:4" x14ac:dyDescent="0.35">
      <c r="B19" s="13" t="s">
        <v>401</v>
      </c>
      <c r="D19" s="13" t="s">
        <v>418</v>
      </c>
    </row>
    <row r="21" spans="2:4" x14ac:dyDescent="0.35">
      <c r="B21" s="13" t="s">
        <v>402</v>
      </c>
      <c r="D21" s="13" t="s">
        <v>485</v>
      </c>
    </row>
    <row r="23" spans="2:4" x14ac:dyDescent="0.35">
      <c r="B23" s="13" t="s">
        <v>421</v>
      </c>
      <c r="D23" s="13" t="s">
        <v>486</v>
      </c>
    </row>
  </sheetData>
  <sheetProtection algorithmName="SHA-512" hashValue="+4zrYpghDDYgxt4aojegI8AdfxCeaw+a7G79fVaSWcs8+uznGaYZ1jgRmHiGO2HEeRVprEJmv4zUOoZs+fQpzw==" saltValue="aDiLAgFXnn8IQiZrRZ8UJw==" spinCount="100000" sheet="1" objects="1" scenarios="1" selectLockedCells="1" selectUnlockedCells="1"/>
  <mergeCells count="1">
    <mergeCell ref="A1:B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CC9722-7AE2-4D77-98BD-CF4B33B5C005}">
  <dimension ref="A1:AT378"/>
  <sheetViews>
    <sheetView zoomScaleNormal="100" workbookViewId="0">
      <pane xSplit="1" ySplit="1" topLeftCell="E353" activePane="bottomRight" state="frozen"/>
      <selection pane="topRight" activeCell="B1" sqref="B1"/>
      <selection pane="bottomLeft" activeCell="A2" sqref="A2"/>
      <selection pane="bottomRight" activeCell="G360" sqref="G360"/>
    </sheetView>
  </sheetViews>
  <sheetFormatPr defaultRowHeight="14.5" x14ac:dyDescent="0.35"/>
  <cols>
    <col min="1" max="1" width="28.6328125" bestFit="1" customWidth="1"/>
    <col min="2" max="2" width="17.6328125" style="1" bestFit="1" customWidth="1"/>
    <col min="3" max="3" width="5.54296875" style="3" bestFit="1" customWidth="1"/>
    <col min="4" max="4" width="22.90625" style="1" bestFit="1" customWidth="1"/>
    <col min="5" max="5" width="11.1796875" style="3" bestFit="1" customWidth="1"/>
    <col min="6" max="6" width="9.90625" style="3" bestFit="1" customWidth="1"/>
    <col min="7" max="7" width="37.1796875" style="1" bestFit="1" customWidth="1"/>
    <col min="8" max="8" width="11.1796875" style="1" bestFit="1" customWidth="1"/>
    <col min="9" max="9" width="9.90625" style="1" bestFit="1" customWidth="1"/>
    <col min="10" max="10" width="22.90625" style="1" bestFit="1" customWidth="1"/>
    <col min="11" max="11" width="11.1796875" style="1" bestFit="1" customWidth="1"/>
    <col min="12" max="12" width="9.90625" style="1" bestFit="1" customWidth="1"/>
    <col min="13" max="13" width="10.81640625" style="7" bestFit="1" customWidth="1"/>
    <col min="14" max="14" width="15.54296875" style="7" bestFit="1" customWidth="1"/>
    <col min="15" max="15" width="22.6328125" style="1" bestFit="1" customWidth="1"/>
    <col min="16" max="16" width="5.54296875" style="4" bestFit="1" customWidth="1"/>
    <col min="17" max="17" width="16.1796875" style="1" bestFit="1" customWidth="1"/>
    <col min="18" max="18" width="5.54296875" style="7" bestFit="1" customWidth="1"/>
    <col min="19" max="19" width="15.6328125" style="1" bestFit="1" customWidth="1"/>
    <col min="20" max="20" width="5.54296875" style="7" bestFit="1" customWidth="1"/>
    <col min="21" max="21" width="16.1796875" style="1" bestFit="1" customWidth="1"/>
    <col min="22" max="22" width="9.90625" style="4" bestFit="1" customWidth="1"/>
    <col min="23" max="23" width="11.1796875" style="7" bestFit="1" customWidth="1"/>
    <col min="24" max="24" width="9.90625" style="7" bestFit="1" customWidth="1"/>
    <col min="25" max="25" width="32.6328125" style="1" bestFit="1" customWidth="1"/>
    <col min="26" max="26" width="15.08984375" style="1" bestFit="1" customWidth="1"/>
    <col min="27" max="27" width="13.81640625" style="1" bestFit="1" customWidth="1"/>
    <col min="28" max="28" width="15.90625" style="1" bestFit="1" customWidth="1"/>
    <col min="29" max="29" width="15.90625" style="1" customWidth="1"/>
    <col min="30" max="30" width="26.1796875" style="1" bestFit="1" customWidth="1"/>
    <col min="31" max="31" width="5.54296875" style="1" bestFit="1" customWidth="1"/>
    <col min="32" max="32" width="33.36328125" style="1" bestFit="1" customWidth="1"/>
    <col min="33" max="33" width="5.54296875" style="6" bestFit="1" customWidth="1"/>
    <col min="34" max="34" width="29.1796875" bestFit="1" customWidth="1"/>
    <col min="35" max="36" width="9.36328125" style="5" bestFit="1" customWidth="1"/>
    <col min="37" max="38" width="10.08984375" style="5" bestFit="1" customWidth="1"/>
    <col min="39" max="39" width="8.90625" bestFit="1" customWidth="1"/>
    <col min="40" max="40" width="25.90625" style="1" bestFit="1" customWidth="1"/>
    <col min="41" max="41" width="5.54296875" style="1" bestFit="1" customWidth="1"/>
    <col min="42" max="42" width="5.54296875" style="1" customWidth="1"/>
    <col min="43" max="43" width="24.90625" style="9" bestFit="1" customWidth="1"/>
    <col min="44" max="44" width="10.36328125" bestFit="1" customWidth="1"/>
    <col min="45" max="45" width="8.36328125" bestFit="1" customWidth="1"/>
  </cols>
  <sheetData>
    <row r="1" spans="1:46" x14ac:dyDescent="0.35">
      <c r="A1" t="s">
        <v>372</v>
      </c>
      <c r="B1" s="1" t="s">
        <v>433</v>
      </c>
      <c r="C1" s="3" t="s">
        <v>343</v>
      </c>
      <c r="D1" s="1" t="s">
        <v>434</v>
      </c>
      <c r="E1" s="3" t="s">
        <v>344</v>
      </c>
      <c r="F1" s="3" t="s">
        <v>345</v>
      </c>
      <c r="G1" s="1" t="s">
        <v>435</v>
      </c>
      <c r="H1" s="5" t="s">
        <v>344</v>
      </c>
      <c r="I1" s="5" t="s">
        <v>345</v>
      </c>
      <c r="J1" s="1" t="s">
        <v>436</v>
      </c>
      <c r="K1" s="5" t="s">
        <v>344</v>
      </c>
      <c r="L1" s="5" t="s">
        <v>345</v>
      </c>
      <c r="M1" s="11" t="s">
        <v>352</v>
      </c>
      <c r="N1" s="11" t="s">
        <v>353</v>
      </c>
      <c r="O1" s="9" t="s">
        <v>437</v>
      </c>
      <c r="P1" s="4" t="s">
        <v>343</v>
      </c>
      <c r="Q1" s="1" t="s">
        <v>438</v>
      </c>
      <c r="R1" s="7" t="s">
        <v>343</v>
      </c>
      <c r="S1" s="1" t="s">
        <v>439</v>
      </c>
      <c r="T1" s="7" t="s">
        <v>343</v>
      </c>
      <c r="U1" s="1" t="s">
        <v>440</v>
      </c>
      <c r="V1" s="4" t="s">
        <v>345</v>
      </c>
      <c r="W1" s="5" t="s">
        <v>344</v>
      </c>
      <c r="X1" s="5" t="s">
        <v>345</v>
      </c>
      <c r="Y1" s="1" t="s">
        <v>474</v>
      </c>
      <c r="Z1" s="5" t="s">
        <v>346</v>
      </c>
      <c r="AA1" s="5" t="s">
        <v>347</v>
      </c>
      <c r="AB1" s="5" t="s">
        <v>348</v>
      </c>
      <c r="AC1" s="5" t="s">
        <v>349</v>
      </c>
      <c r="AD1" s="1" t="s">
        <v>441</v>
      </c>
      <c r="AE1" s="1" t="s">
        <v>343</v>
      </c>
      <c r="AF1" s="1" t="s">
        <v>442</v>
      </c>
      <c r="AG1" s="3" t="s">
        <v>343</v>
      </c>
      <c r="AH1" t="s">
        <v>443</v>
      </c>
      <c r="AI1" s="5" t="s">
        <v>350</v>
      </c>
      <c r="AJ1" s="5" t="s">
        <v>346</v>
      </c>
      <c r="AK1" s="5" t="s">
        <v>351</v>
      </c>
      <c r="AL1" s="5" t="s">
        <v>351</v>
      </c>
      <c r="AM1" t="s">
        <v>444</v>
      </c>
      <c r="AN1" s="1" t="s">
        <v>445</v>
      </c>
      <c r="AO1" s="3" t="s">
        <v>343</v>
      </c>
      <c r="AP1" s="3" t="s">
        <v>343</v>
      </c>
      <c r="AQ1" s="12" t="s">
        <v>446</v>
      </c>
    </row>
    <row r="2" spans="1:46" x14ac:dyDescent="0.35">
      <c r="A2" t="s">
        <v>0</v>
      </c>
      <c r="B2" s="1">
        <v>7.7462627679628249E-2</v>
      </c>
      <c r="C2" s="5">
        <f t="shared" ref="C2:C65" si="0">IF(B2&gt;8.5%,0.5,0)</f>
        <v>0</v>
      </c>
      <c r="D2" s="1">
        <v>0.12470591673607763</v>
      </c>
      <c r="E2" s="5">
        <f t="shared" ref="E2:E65" si="1">IF(D2&gt;100%,0.5,0)</f>
        <v>0</v>
      </c>
      <c r="F2" s="5">
        <f t="shared" ref="F2:F65" si="2">IF(D2&gt;130%,0.5,0)</f>
        <v>0</v>
      </c>
      <c r="G2" s="1">
        <v>8.9369163999824655E-2</v>
      </c>
      <c r="H2" s="5">
        <f t="shared" ref="H2:H65" si="3">IF(G2&gt;90%,0.5,0)</f>
        <v>0</v>
      </c>
      <c r="I2" s="5">
        <f t="shared" ref="I2:I65" si="4">IF(G2&gt;120%,0.5,0)</f>
        <v>0</v>
      </c>
      <c r="J2" s="1">
        <v>0.46285979572887653</v>
      </c>
      <c r="K2" s="5">
        <f t="shared" ref="K2:K65" si="5">IF(J2&lt;20%,0.5,0)</f>
        <v>0</v>
      </c>
      <c r="L2" s="5">
        <f t="shared" ref="L2:L65" si="6">IF(J2&lt;0%,0.5,0)</f>
        <v>0</v>
      </c>
      <c r="M2" s="8">
        <f t="shared" ref="M2:M65" si="7">IF(SUM(F2,I2,L2)&gt;0,1,0)</f>
        <v>0</v>
      </c>
      <c r="N2" s="8">
        <f t="shared" ref="N2:N65" si="8">IF(SUM(V2,AC2)&gt;0,1,0)</f>
        <v>1</v>
      </c>
      <c r="O2" s="10" t="str">
        <f t="shared" ref="O2:O65" si="9">IF(SUM(M2,N2)&gt;1,"Ja","Nee")</f>
        <v>Nee</v>
      </c>
      <c r="P2" s="4">
        <f t="shared" ref="P2:P65" si="10">IF(O2="ja",1,0)</f>
        <v>0</v>
      </c>
      <c r="Q2" s="1">
        <v>-4.9813423715556714E-2</v>
      </c>
      <c r="R2" s="8">
        <f t="shared" ref="R2:R65" si="11">IF(Q2&lt;0%,1,0)</f>
        <v>1</v>
      </c>
      <c r="S2" s="1">
        <v>-4.7177550420233104E-2</v>
      </c>
      <c r="T2" s="8">
        <f t="shared" ref="T2:T65" si="12">IF(S2&lt;0%,1,0)</f>
        <v>1</v>
      </c>
      <c r="U2" s="1">
        <v>-3.0380079786068125E-2</v>
      </c>
      <c r="V2" s="4">
        <f t="shared" ref="V2:V65" si="13">IF(U2&lt;0%,1,0)</f>
        <v>1</v>
      </c>
      <c r="W2" s="5">
        <f t="shared" ref="W2:W65" si="14">IF(SUM(R2,T2,V2)&gt;1,0.5,0)</f>
        <v>0.5</v>
      </c>
      <c r="X2" s="5">
        <f t="shared" ref="X2:X65" si="15">IF(SUM(R2,T2,V2)&gt;2,0.5,0)</f>
        <v>0.5</v>
      </c>
      <c r="Y2" s="1">
        <v>1.580743208685868E-2</v>
      </c>
      <c r="Z2" s="5">
        <f t="shared" ref="Z2:Z65" si="16">IF(Y2&lt;1%,0.5,0)</f>
        <v>0</v>
      </c>
      <c r="AA2" s="5">
        <f t="shared" ref="AA2:AA65" si="17">IF(Y2&lt;0%,0.5,0)</f>
        <v>0</v>
      </c>
      <c r="AB2" s="5">
        <f t="shared" ref="AB2:AB65" si="18">IF(Y2&gt;4%,0.5,0)</f>
        <v>0</v>
      </c>
      <c r="AC2" s="5">
        <f t="shared" ref="AC2:AC65" si="19">IF(Y2&gt;5%,0.5,0)</f>
        <v>0</v>
      </c>
      <c r="AD2" s="1">
        <v>0.69481098300527522</v>
      </c>
      <c r="AE2" s="5">
        <f t="shared" ref="AE2:AE65" si="20">IF(AD2&gt;72.5%,0.5,0)</f>
        <v>0</v>
      </c>
      <c r="AF2" s="1">
        <v>3.5113493884529404E-2</v>
      </c>
      <c r="AG2" s="6">
        <f t="shared" ref="AG2:AG65" si="21">IF(AF2&lt;0%,1,0)</f>
        <v>0</v>
      </c>
      <c r="AH2" s="29">
        <v>1931.8701105925854</v>
      </c>
      <c r="AL2" s="5">
        <v>1</v>
      </c>
      <c r="AM2" t="s">
        <v>341</v>
      </c>
      <c r="AN2" s="1">
        <v>0.25650000000000001</v>
      </c>
      <c r="AO2" s="5">
        <f t="shared" ref="AO2:AO65" si="22">IF(AN2&gt;20%,0.5,0)</f>
        <v>0.5</v>
      </c>
      <c r="AP2" s="5">
        <f t="shared" ref="AP2:AP65" si="23">IF(AN2&gt;25%,0.5,0)</f>
        <v>0.5</v>
      </c>
      <c r="AQ2" s="9">
        <f t="shared" ref="AQ2:AQ65" si="24">SUM(10,-C2,-E2,-F2,-H2,-I2,-K2,-L2,-V2,-W2,-X2,-Z2,-AA2,-AB2,-AC2,-AE2,-AG2,-AI2,-AJ2,-AK2,-AL2,-AO2,-AP2)</f>
        <v>6</v>
      </c>
      <c r="AS2" s="77"/>
      <c r="AT2" s="1"/>
    </row>
    <row r="3" spans="1:46" x14ac:dyDescent="0.35">
      <c r="A3" t="s">
        <v>1</v>
      </c>
      <c r="B3" s="1">
        <v>3.7842296607839346E-2</v>
      </c>
      <c r="C3" s="5">
        <f t="shared" si="0"/>
        <v>0</v>
      </c>
      <c r="D3" s="1">
        <v>0.19921178854751165</v>
      </c>
      <c r="E3" s="5">
        <f t="shared" si="1"/>
        <v>0</v>
      </c>
      <c r="F3" s="5">
        <f t="shared" si="2"/>
        <v>0</v>
      </c>
      <c r="G3" s="1">
        <v>5.4394737110095029E-2</v>
      </c>
      <c r="H3" s="5">
        <f t="shared" si="3"/>
        <v>0</v>
      </c>
      <c r="I3" s="5">
        <f t="shared" si="4"/>
        <v>0</v>
      </c>
      <c r="J3" s="1">
        <v>0.52941765846746203</v>
      </c>
      <c r="K3" s="5">
        <f t="shared" si="5"/>
        <v>0</v>
      </c>
      <c r="L3" s="5">
        <f t="shared" si="6"/>
        <v>0</v>
      </c>
      <c r="M3" s="8">
        <f t="shared" si="7"/>
        <v>0</v>
      </c>
      <c r="N3" s="8">
        <f t="shared" si="8"/>
        <v>1</v>
      </c>
      <c r="O3" s="10" t="str">
        <f t="shared" si="9"/>
        <v>Nee</v>
      </c>
      <c r="P3" s="4">
        <f t="shared" si="10"/>
        <v>0</v>
      </c>
      <c r="Q3" s="1">
        <v>3.7390457643622201E-3</v>
      </c>
      <c r="R3" s="8">
        <f t="shared" si="11"/>
        <v>0</v>
      </c>
      <c r="S3" s="1">
        <v>0.22626671374989263</v>
      </c>
      <c r="T3" s="8">
        <f t="shared" si="12"/>
        <v>0</v>
      </c>
      <c r="U3" s="1">
        <v>-9.5929610884242893E-3</v>
      </c>
      <c r="V3" s="4">
        <f t="shared" si="13"/>
        <v>1</v>
      </c>
      <c r="W3" s="5">
        <f t="shared" si="14"/>
        <v>0</v>
      </c>
      <c r="X3" s="5">
        <f t="shared" si="15"/>
        <v>0</v>
      </c>
      <c r="Y3" s="1">
        <v>6.814108373982912E-2</v>
      </c>
      <c r="Z3" s="5">
        <f t="shared" si="16"/>
        <v>0</v>
      </c>
      <c r="AA3" s="5">
        <f t="shared" si="17"/>
        <v>0</v>
      </c>
      <c r="AB3" s="5">
        <f t="shared" si="18"/>
        <v>0.5</v>
      </c>
      <c r="AC3" s="5">
        <f t="shared" si="19"/>
        <v>0.5</v>
      </c>
      <c r="AD3" s="1">
        <v>0.49268307585771459</v>
      </c>
      <c r="AE3" s="5">
        <f t="shared" si="20"/>
        <v>0</v>
      </c>
      <c r="AF3" s="1">
        <v>2.5858163976496252E-2</v>
      </c>
      <c r="AG3" s="6">
        <f t="shared" si="21"/>
        <v>0</v>
      </c>
      <c r="AH3" s="29">
        <v>2003.6583929738263</v>
      </c>
      <c r="AL3" s="5">
        <v>1</v>
      </c>
      <c r="AM3" t="s">
        <v>341</v>
      </c>
      <c r="AN3" s="1">
        <v>0.20949999999999999</v>
      </c>
      <c r="AO3" s="5">
        <f t="shared" si="22"/>
        <v>0.5</v>
      </c>
      <c r="AP3" s="5">
        <f t="shared" si="23"/>
        <v>0</v>
      </c>
      <c r="AQ3" s="9">
        <f t="shared" si="24"/>
        <v>6.5</v>
      </c>
      <c r="AS3" s="77"/>
      <c r="AT3" s="1"/>
    </row>
    <row r="4" spans="1:46" x14ac:dyDescent="0.35">
      <c r="A4" t="s">
        <v>2</v>
      </c>
      <c r="B4" s="1">
        <v>9.2886521103044684E-3</v>
      </c>
      <c r="C4" s="5">
        <f t="shared" si="0"/>
        <v>0</v>
      </c>
      <c r="D4" s="1">
        <v>0.26859800701134512</v>
      </c>
      <c r="E4" s="5">
        <f t="shared" si="1"/>
        <v>0</v>
      </c>
      <c r="F4" s="5">
        <f t="shared" si="2"/>
        <v>0</v>
      </c>
      <c r="G4" s="1">
        <v>0.27904739558892538</v>
      </c>
      <c r="H4" s="5">
        <f t="shared" si="3"/>
        <v>0</v>
      </c>
      <c r="I4" s="5">
        <f t="shared" si="4"/>
        <v>0</v>
      </c>
      <c r="J4" s="1">
        <v>0.33303245024145867</v>
      </c>
      <c r="K4" s="5">
        <f t="shared" si="5"/>
        <v>0</v>
      </c>
      <c r="L4" s="5">
        <f t="shared" si="6"/>
        <v>0</v>
      </c>
      <c r="M4" s="8">
        <f t="shared" si="7"/>
        <v>0</v>
      </c>
      <c r="N4" s="8">
        <f t="shared" si="8"/>
        <v>0</v>
      </c>
      <c r="O4" s="10" t="str">
        <f t="shared" si="9"/>
        <v>Nee</v>
      </c>
      <c r="P4" s="4">
        <f t="shared" si="10"/>
        <v>0</v>
      </c>
      <c r="Q4" s="1">
        <v>-3.960426507470035E-2</v>
      </c>
      <c r="R4" s="8">
        <f t="shared" si="11"/>
        <v>1</v>
      </c>
      <c r="S4" s="1">
        <v>1.3058618688334301E-3</v>
      </c>
      <c r="T4" s="8">
        <f t="shared" si="12"/>
        <v>0</v>
      </c>
      <c r="U4" s="1">
        <v>1.8770530267480056E-2</v>
      </c>
      <c r="V4" s="4">
        <f t="shared" si="13"/>
        <v>0</v>
      </c>
      <c r="W4" s="5">
        <f t="shared" si="14"/>
        <v>0</v>
      </c>
      <c r="X4" s="5">
        <f t="shared" si="15"/>
        <v>0</v>
      </c>
      <c r="Y4" s="1">
        <v>3.0212272614348414E-2</v>
      </c>
      <c r="Z4" s="5">
        <f t="shared" si="16"/>
        <v>0</v>
      </c>
      <c r="AA4" s="5">
        <f t="shared" si="17"/>
        <v>0</v>
      </c>
      <c r="AB4" s="5">
        <f t="shared" si="18"/>
        <v>0</v>
      </c>
      <c r="AC4" s="5">
        <f t="shared" si="19"/>
        <v>0</v>
      </c>
      <c r="AD4" s="1">
        <v>0.75552764512656301</v>
      </c>
      <c r="AE4" s="5">
        <f t="shared" si="20"/>
        <v>0.5</v>
      </c>
      <c r="AF4" s="1">
        <v>2.476813978524306E-2</v>
      </c>
      <c r="AG4" s="6">
        <f t="shared" si="21"/>
        <v>0</v>
      </c>
      <c r="AH4" s="29">
        <v>1746.7890385361438</v>
      </c>
      <c r="AL4" s="5">
        <v>0</v>
      </c>
      <c r="AM4" t="s">
        <v>340</v>
      </c>
      <c r="AN4" s="1">
        <v>0.23949999999999999</v>
      </c>
      <c r="AO4" s="5">
        <f t="shared" si="22"/>
        <v>0.5</v>
      </c>
      <c r="AP4" s="5">
        <f t="shared" si="23"/>
        <v>0</v>
      </c>
      <c r="AQ4" s="9">
        <f t="shared" si="24"/>
        <v>9</v>
      </c>
      <c r="AS4" s="77"/>
      <c r="AT4" s="1"/>
    </row>
    <row r="5" spans="1:46" x14ac:dyDescent="0.35">
      <c r="A5" t="s">
        <v>3</v>
      </c>
      <c r="B5" s="1">
        <v>4.9060841375949488E-2</v>
      </c>
      <c r="C5" s="5">
        <f t="shared" si="0"/>
        <v>0</v>
      </c>
      <c r="D5" s="1">
        <v>0.45569057027533821</v>
      </c>
      <c r="E5" s="5">
        <f t="shared" si="1"/>
        <v>0</v>
      </c>
      <c r="F5" s="5">
        <f t="shared" si="2"/>
        <v>0</v>
      </c>
      <c r="G5" s="1">
        <v>0.45379954022014346</v>
      </c>
      <c r="H5" s="5">
        <f t="shared" si="3"/>
        <v>0</v>
      </c>
      <c r="I5" s="5">
        <f t="shared" si="4"/>
        <v>0</v>
      </c>
      <c r="J5" s="1">
        <v>0.29916575492341357</v>
      </c>
      <c r="K5" s="5">
        <f t="shared" si="5"/>
        <v>0</v>
      </c>
      <c r="L5" s="5">
        <f t="shared" si="6"/>
        <v>0</v>
      </c>
      <c r="M5" s="8">
        <f t="shared" si="7"/>
        <v>0</v>
      </c>
      <c r="N5" s="8">
        <f t="shared" si="8"/>
        <v>0</v>
      </c>
      <c r="O5" s="10" t="str">
        <f t="shared" si="9"/>
        <v>Nee</v>
      </c>
      <c r="P5" s="4">
        <f t="shared" si="10"/>
        <v>0</v>
      </c>
      <c r="Q5" s="1">
        <v>-3.3975499287183172E-2</v>
      </c>
      <c r="R5" s="8">
        <f t="shared" si="11"/>
        <v>1</v>
      </c>
      <c r="S5" s="1">
        <v>6.3696043937183561E-2</v>
      </c>
      <c r="T5" s="8">
        <f t="shared" si="12"/>
        <v>0</v>
      </c>
      <c r="U5" s="1">
        <v>2.6972339050565189E-2</v>
      </c>
      <c r="V5" s="4">
        <f t="shared" si="13"/>
        <v>0</v>
      </c>
      <c r="W5" s="5">
        <f t="shared" si="14"/>
        <v>0</v>
      </c>
      <c r="X5" s="5">
        <f t="shared" si="15"/>
        <v>0</v>
      </c>
      <c r="Y5" s="1">
        <v>2.1532317015032894E-2</v>
      </c>
      <c r="Z5" s="5">
        <f t="shared" si="16"/>
        <v>0</v>
      </c>
      <c r="AA5" s="5">
        <f t="shared" si="17"/>
        <v>0</v>
      </c>
      <c r="AB5" s="5">
        <f t="shared" si="18"/>
        <v>0</v>
      </c>
      <c r="AC5" s="5">
        <f t="shared" si="19"/>
        <v>0</v>
      </c>
      <c r="AD5" s="1">
        <v>0.72227813503119931</v>
      </c>
      <c r="AE5" s="5">
        <f t="shared" si="20"/>
        <v>0</v>
      </c>
      <c r="AF5" s="1">
        <v>-8.6167448857436498E-4</v>
      </c>
      <c r="AG5" s="6">
        <f t="shared" si="21"/>
        <v>1</v>
      </c>
      <c r="AH5" s="29">
        <v>2013.5693610401959</v>
      </c>
      <c r="AL5" s="5">
        <v>1</v>
      </c>
      <c r="AM5" t="s">
        <v>340</v>
      </c>
      <c r="AN5" s="1">
        <v>0.218</v>
      </c>
      <c r="AO5" s="5">
        <f t="shared" si="22"/>
        <v>0.5</v>
      </c>
      <c r="AP5" s="5">
        <f t="shared" si="23"/>
        <v>0</v>
      </c>
      <c r="AQ5" s="9">
        <f t="shared" si="24"/>
        <v>7.5</v>
      </c>
      <c r="AS5" s="77"/>
      <c r="AT5" s="1"/>
    </row>
    <row r="6" spans="1:46" x14ac:dyDescent="0.35">
      <c r="A6" t="s">
        <v>4</v>
      </c>
      <c r="B6" s="1">
        <v>0.17376481785930606</v>
      </c>
      <c r="C6" s="5">
        <f t="shared" si="0"/>
        <v>0.5</v>
      </c>
      <c r="D6" s="1">
        <v>0.65954832569005795</v>
      </c>
      <c r="E6" s="5">
        <f t="shared" si="1"/>
        <v>0</v>
      </c>
      <c r="F6" s="5">
        <f t="shared" si="2"/>
        <v>0</v>
      </c>
      <c r="G6" s="1">
        <v>0.66737388595656311</v>
      </c>
      <c r="H6" s="5">
        <f t="shared" si="3"/>
        <v>0</v>
      </c>
      <c r="I6" s="5">
        <f t="shared" si="4"/>
        <v>0</v>
      </c>
      <c r="J6" s="1">
        <v>0.3766901822457378</v>
      </c>
      <c r="K6" s="5">
        <f t="shared" si="5"/>
        <v>0</v>
      </c>
      <c r="L6" s="5">
        <f t="shared" si="6"/>
        <v>0</v>
      </c>
      <c r="M6" s="8">
        <f t="shared" si="7"/>
        <v>0</v>
      </c>
      <c r="N6" s="8">
        <f t="shared" si="8"/>
        <v>1</v>
      </c>
      <c r="O6" s="10" t="str">
        <f t="shared" si="9"/>
        <v>Nee</v>
      </c>
      <c r="P6" s="4">
        <f t="shared" si="10"/>
        <v>0</v>
      </c>
      <c r="Q6" s="1">
        <v>-5.9521512637468646E-2</v>
      </c>
      <c r="R6" s="8">
        <f t="shared" si="11"/>
        <v>1</v>
      </c>
      <c r="S6" s="1">
        <v>0.23443352797992156</v>
      </c>
      <c r="T6" s="8">
        <f t="shared" si="12"/>
        <v>0</v>
      </c>
      <c r="U6" s="1">
        <v>-4.0944881889763779E-2</v>
      </c>
      <c r="V6" s="4">
        <f t="shared" si="13"/>
        <v>1</v>
      </c>
      <c r="W6" s="5">
        <f t="shared" si="14"/>
        <v>0.5</v>
      </c>
      <c r="X6" s="5">
        <f t="shared" si="15"/>
        <v>0</v>
      </c>
      <c r="Y6" s="1">
        <v>8.4978800726832227E-2</v>
      </c>
      <c r="Z6" s="5">
        <f t="shared" si="16"/>
        <v>0</v>
      </c>
      <c r="AA6" s="5">
        <f t="shared" si="17"/>
        <v>0</v>
      </c>
      <c r="AB6" s="5">
        <f t="shared" si="18"/>
        <v>0.5</v>
      </c>
      <c r="AC6" s="5">
        <f t="shared" si="19"/>
        <v>0.5</v>
      </c>
      <c r="AD6" s="1">
        <v>0.70563294972743795</v>
      </c>
      <c r="AE6" s="5">
        <f t="shared" si="20"/>
        <v>0</v>
      </c>
      <c r="AF6" s="1">
        <v>1.6979693519079343E-2</v>
      </c>
      <c r="AG6" s="6">
        <f t="shared" si="21"/>
        <v>0</v>
      </c>
      <c r="AH6" s="29">
        <v>1767.3986776254353</v>
      </c>
      <c r="AL6" s="5">
        <v>0</v>
      </c>
      <c r="AM6" t="s">
        <v>340</v>
      </c>
      <c r="AN6" s="1">
        <v>0.26450000000000001</v>
      </c>
      <c r="AO6" s="5">
        <f t="shared" si="22"/>
        <v>0.5</v>
      </c>
      <c r="AP6" s="5">
        <f t="shared" si="23"/>
        <v>0.5</v>
      </c>
      <c r="AQ6" s="9">
        <f t="shared" si="24"/>
        <v>6</v>
      </c>
      <c r="AS6" s="77"/>
      <c r="AT6" s="1"/>
    </row>
    <row r="7" spans="1:46" x14ac:dyDescent="0.35">
      <c r="A7" t="s">
        <v>5</v>
      </c>
      <c r="B7" s="1">
        <v>-0.1046177370030581</v>
      </c>
      <c r="C7" s="5">
        <f t="shared" si="0"/>
        <v>0</v>
      </c>
      <c r="D7" s="1">
        <v>0.53186544342507647</v>
      </c>
      <c r="E7" s="5">
        <f t="shared" si="1"/>
        <v>0</v>
      </c>
      <c r="F7" s="5">
        <f t="shared" si="2"/>
        <v>0</v>
      </c>
      <c r="G7" s="1">
        <v>0.43760244648318042</v>
      </c>
      <c r="H7" s="5">
        <f t="shared" si="3"/>
        <v>0</v>
      </c>
      <c r="I7" s="5">
        <f t="shared" si="4"/>
        <v>0</v>
      </c>
      <c r="J7" s="1">
        <v>0.33727550611834334</v>
      </c>
      <c r="K7" s="5">
        <f t="shared" si="5"/>
        <v>0</v>
      </c>
      <c r="L7" s="5">
        <f t="shared" si="6"/>
        <v>0</v>
      </c>
      <c r="M7" s="8">
        <f t="shared" si="7"/>
        <v>0</v>
      </c>
      <c r="N7" s="8">
        <f t="shared" si="8"/>
        <v>1</v>
      </c>
      <c r="O7" s="10" t="str">
        <f t="shared" si="9"/>
        <v>Nee</v>
      </c>
      <c r="P7" s="4">
        <f t="shared" si="10"/>
        <v>0</v>
      </c>
      <c r="Q7" s="1">
        <v>-2.881995388807378E-2</v>
      </c>
      <c r="R7" s="8">
        <f t="shared" si="11"/>
        <v>1</v>
      </c>
      <c r="S7" s="1">
        <v>0.20596624673163774</v>
      </c>
      <c r="T7" s="8">
        <f t="shared" si="12"/>
        <v>0</v>
      </c>
      <c r="U7" s="1">
        <v>9.5871559633027518E-3</v>
      </c>
      <c r="V7" s="4">
        <f t="shared" si="13"/>
        <v>0</v>
      </c>
      <c r="W7" s="5">
        <f t="shared" si="14"/>
        <v>0</v>
      </c>
      <c r="X7" s="5">
        <f t="shared" si="15"/>
        <v>0</v>
      </c>
      <c r="Y7" s="1">
        <v>7.4078746177370036E-2</v>
      </c>
      <c r="Z7" s="5">
        <f t="shared" si="16"/>
        <v>0</v>
      </c>
      <c r="AA7" s="5">
        <f t="shared" si="17"/>
        <v>0</v>
      </c>
      <c r="AB7" s="5">
        <f t="shared" si="18"/>
        <v>0.5</v>
      </c>
      <c r="AC7" s="5">
        <f t="shared" si="19"/>
        <v>0.5</v>
      </c>
      <c r="AD7" s="1">
        <v>0.61117737003058104</v>
      </c>
      <c r="AE7" s="5">
        <f t="shared" si="20"/>
        <v>0</v>
      </c>
      <c r="AF7" s="1">
        <v>1.6018393807339451E-2</v>
      </c>
      <c r="AG7" s="6">
        <f t="shared" si="21"/>
        <v>0</v>
      </c>
      <c r="AH7" s="29">
        <v>1627.4068488073531</v>
      </c>
      <c r="AL7" s="5">
        <v>0</v>
      </c>
      <c r="AM7" t="s">
        <v>341</v>
      </c>
      <c r="AN7" s="1">
        <v>0.18</v>
      </c>
      <c r="AO7" s="5">
        <f t="shared" si="22"/>
        <v>0</v>
      </c>
      <c r="AP7" s="5">
        <f t="shared" si="23"/>
        <v>0</v>
      </c>
      <c r="AQ7" s="9">
        <f t="shared" si="24"/>
        <v>9</v>
      </c>
      <c r="AS7" s="77"/>
      <c r="AT7" s="1"/>
    </row>
    <row r="8" spans="1:46" x14ac:dyDescent="0.35">
      <c r="A8" t="s">
        <v>6</v>
      </c>
      <c r="B8" s="1">
        <v>-6.6932404805690651E-3</v>
      </c>
      <c r="C8" s="5">
        <f t="shared" si="0"/>
        <v>0</v>
      </c>
      <c r="D8" s="1">
        <v>0.69236065084062248</v>
      </c>
      <c r="E8" s="5">
        <f t="shared" si="1"/>
        <v>0</v>
      </c>
      <c r="F8" s="5">
        <f t="shared" si="2"/>
        <v>0</v>
      </c>
      <c r="G8" s="1">
        <v>0.66638233619297438</v>
      </c>
      <c r="H8" s="5">
        <f t="shared" si="3"/>
        <v>0</v>
      </c>
      <c r="I8" s="5">
        <f t="shared" si="4"/>
        <v>0</v>
      </c>
      <c r="J8" s="1">
        <v>0.28164860699509858</v>
      </c>
      <c r="K8" s="5">
        <f t="shared" si="5"/>
        <v>0</v>
      </c>
      <c r="L8" s="5">
        <f t="shared" si="6"/>
        <v>0</v>
      </c>
      <c r="M8" s="8">
        <f t="shared" si="7"/>
        <v>0</v>
      </c>
      <c r="N8" s="8">
        <f t="shared" si="8"/>
        <v>0</v>
      </c>
      <c r="O8" s="10" t="str">
        <f t="shared" si="9"/>
        <v>Nee</v>
      </c>
      <c r="P8" s="4">
        <f t="shared" si="10"/>
        <v>0</v>
      </c>
      <c r="Q8" s="1">
        <v>-2.4860258045848512E-2</v>
      </c>
      <c r="R8" s="8">
        <f t="shared" si="11"/>
        <v>1</v>
      </c>
      <c r="S8" s="1">
        <v>3.8133177844595391E-2</v>
      </c>
      <c r="T8" s="8">
        <f t="shared" si="12"/>
        <v>0</v>
      </c>
      <c r="U8" s="1">
        <v>4.0318138961754242E-2</v>
      </c>
      <c r="V8" s="4">
        <f t="shared" si="13"/>
        <v>0</v>
      </c>
      <c r="W8" s="5">
        <f t="shared" si="14"/>
        <v>0</v>
      </c>
      <c r="X8" s="5">
        <f t="shared" si="15"/>
        <v>0</v>
      </c>
      <c r="Y8" s="1">
        <v>-2.2226786031011081E-2</v>
      </c>
      <c r="Z8" s="5">
        <f t="shared" si="16"/>
        <v>0.5</v>
      </c>
      <c r="AA8" s="5">
        <f t="shared" si="17"/>
        <v>0.5</v>
      </c>
      <c r="AB8" s="5">
        <f t="shared" si="18"/>
        <v>0</v>
      </c>
      <c r="AC8" s="5">
        <f t="shared" si="19"/>
        <v>0</v>
      </c>
      <c r="AD8" s="1">
        <v>0.69501414262109906</v>
      </c>
      <c r="AE8" s="5">
        <f t="shared" si="20"/>
        <v>0</v>
      </c>
      <c r="AF8" s="1">
        <v>2.614243230678753E-2</v>
      </c>
      <c r="AG8" s="6">
        <f t="shared" si="21"/>
        <v>0</v>
      </c>
      <c r="AH8" s="29">
        <v>1975.0450063841815</v>
      </c>
      <c r="AL8" s="5">
        <v>0</v>
      </c>
      <c r="AM8" t="s">
        <v>342</v>
      </c>
      <c r="AN8" s="1">
        <v>0.16299999999999998</v>
      </c>
      <c r="AO8" s="5">
        <f t="shared" si="22"/>
        <v>0</v>
      </c>
      <c r="AP8" s="5">
        <f t="shared" si="23"/>
        <v>0</v>
      </c>
      <c r="AQ8" s="9">
        <f t="shared" si="24"/>
        <v>9</v>
      </c>
      <c r="AS8" s="77"/>
      <c r="AT8" s="1"/>
    </row>
    <row r="9" spans="1:46" x14ac:dyDescent="0.35">
      <c r="A9" t="s">
        <v>7</v>
      </c>
      <c r="B9" s="1">
        <v>-4.8595292331055431E-2</v>
      </c>
      <c r="C9" s="5">
        <f t="shared" si="0"/>
        <v>0</v>
      </c>
      <c r="D9" s="1">
        <v>0.51453606681852693</v>
      </c>
      <c r="E9" s="5">
        <f t="shared" si="1"/>
        <v>0</v>
      </c>
      <c r="F9" s="5">
        <f t="shared" si="2"/>
        <v>0</v>
      </c>
      <c r="G9" s="1">
        <v>0.44452422171602129</v>
      </c>
      <c r="H9" s="5">
        <f t="shared" si="3"/>
        <v>0</v>
      </c>
      <c r="I9" s="5">
        <f t="shared" si="4"/>
        <v>0</v>
      </c>
      <c r="J9" s="1">
        <v>0.19060541568696698</v>
      </c>
      <c r="K9" s="5">
        <f t="shared" si="5"/>
        <v>0.5</v>
      </c>
      <c r="L9" s="5">
        <f t="shared" si="6"/>
        <v>0</v>
      </c>
      <c r="M9" s="8">
        <f t="shared" si="7"/>
        <v>0</v>
      </c>
      <c r="N9" s="8">
        <f t="shared" si="8"/>
        <v>0</v>
      </c>
      <c r="O9" s="10" t="str">
        <f t="shared" si="9"/>
        <v>Nee</v>
      </c>
      <c r="P9" s="4">
        <f t="shared" si="10"/>
        <v>0</v>
      </c>
      <c r="Q9" s="1">
        <v>3.0010063622562984E-2</v>
      </c>
      <c r="R9" s="8">
        <f t="shared" si="11"/>
        <v>0</v>
      </c>
      <c r="S9" s="1">
        <v>1.5072563627750743E-2</v>
      </c>
      <c r="T9" s="8">
        <f t="shared" si="12"/>
        <v>0</v>
      </c>
      <c r="U9" s="1">
        <v>9.3245254365983299E-2</v>
      </c>
      <c r="V9" s="4">
        <f t="shared" si="13"/>
        <v>0</v>
      </c>
      <c r="W9" s="5">
        <f t="shared" si="14"/>
        <v>0</v>
      </c>
      <c r="X9" s="5">
        <f t="shared" si="15"/>
        <v>0</v>
      </c>
      <c r="Y9" s="1">
        <v>1.473955960516325E-2</v>
      </c>
      <c r="Z9" s="5">
        <f t="shared" si="16"/>
        <v>0</v>
      </c>
      <c r="AA9" s="5">
        <f t="shared" si="17"/>
        <v>0</v>
      </c>
      <c r="AB9" s="5">
        <f t="shared" si="18"/>
        <v>0</v>
      </c>
      <c r="AC9" s="5">
        <f t="shared" si="19"/>
        <v>0</v>
      </c>
      <c r="AD9" s="1">
        <v>0.71485193621867882</v>
      </c>
      <c r="AE9" s="5">
        <f t="shared" si="20"/>
        <v>0</v>
      </c>
      <c r="AF9" s="1">
        <v>-1.6262732157934702E-2</v>
      </c>
      <c r="AG9" s="6">
        <f t="shared" si="21"/>
        <v>1</v>
      </c>
      <c r="AH9" s="29">
        <v>2507.9528236657366</v>
      </c>
      <c r="AL9" s="5">
        <v>1</v>
      </c>
      <c r="AM9" t="s">
        <v>342</v>
      </c>
      <c r="AN9" s="1">
        <v>0.19</v>
      </c>
      <c r="AO9" s="5">
        <f t="shared" si="22"/>
        <v>0</v>
      </c>
      <c r="AP9" s="5">
        <f t="shared" si="23"/>
        <v>0</v>
      </c>
      <c r="AQ9" s="9">
        <f t="shared" si="24"/>
        <v>7.5</v>
      </c>
      <c r="AS9" s="77"/>
      <c r="AT9" s="1"/>
    </row>
    <row r="10" spans="1:46" x14ac:dyDescent="0.35">
      <c r="A10" t="s">
        <v>8</v>
      </c>
      <c r="B10" s="1">
        <v>9.1187976507822344E-2</v>
      </c>
      <c r="C10" s="5">
        <f t="shared" si="0"/>
        <v>0.5</v>
      </c>
      <c r="D10" s="1">
        <v>0.38502781292471805</v>
      </c>
      <c r="E10" s="5">
        <f t="shared" si="1"/>
        <v>0</v>
      </c>
      <c r="F10" s="5">
        <f t="shared" si="2"/>
        <v>0</v>
      </c>
      <c r="G10" s="1">
        <v>0.19196379015173429</v>
      </c>
      <c r="H10" s="5">
        <f t="shared" si="3"/>
        <v>0</v>
      </c>
      <c r="I10" s="5">
        <f t="shared" si="4"/>
        <v>0</v>
      </c>
      <c r="J10" s="1">
        <v>0.30282547687650108</v>
      </c>
      <c r="K10" s="5">
        <f t="shared" si="5"/>
        <v>0</v>
      </c>
      <c r="L10" s="5">
        <f t="shared" si="6"/>
        <v>0</v>
      </c>
      <c r="M10" s="8">
        <f t="shared" si="7"/>
        <v>0</v>
      </c>
      <c r="N10" s="8">
        <f t="shared" si="8"/>
        <v>1</v>
      </c>
      <c r="O10" s="10" t="str">
        <f t="shared" si="9"/>
        <v>Nee</v>
      </c>
      <c r="P10" s="4">
        <f t="shared" si="10"/>
        <v>0</v>
      </c>
      <c r="Q10" s="1">
        <v>3.9112662263694087E-2</v>
      </c>
      <c r="R10" s="8">
        <f t="shared" si="11"/>
        <v>0</v>
      </c>
      <c r="S10" s="1">
        <v>5.0745304092499194E-2</v>
      </c>
      <c r="T10" s="8">
        <f t="shared" si="12"/>
        <v>0</v>
      </c>
      <c r="U10" s="1">
        <v>-5.1512819854218059E-2</v>
      </c>
      <c r="V10" s="4">
        <f t="shared" si="13"/>
        <v>1</v>
      </c>
      <c r="W10" s="5">
        <f t="shared" si="14"/>
        <v>0</v>
      </c>
      <c r="X10" s="5">
        <f t="shared" si="15"/>
        <v>0</v>
      </c>
      <c r="Y10" s="1">
        <v>1.8994703204098067E-2</v>
      </c>
      <c r="Z10" s="5">
        <f t="shared" si="16"/>
        <v>0</v>
      </c>
      <c r="AA10" s="5">
        <f t="shared" si="17"/>
        <v>0</v>
      </c>
      <c r="AB10" s="5">
        <f t="shared" si="18"/>
        <v>0</v>
      </c>
      <c r="AC10" s="5">
        <f t="shared" si="19"/>
        <v>0</v>
      </c>
      <c r="AD10" s="1">
        <v>0.687598484332406</v>
      </c>
      <c r="AE10" s="5">
        <f t="shared" si="20"/>
        <v>0</v>
      </c>
      <c r="AF10" s="1">
        <v>8.7407348843650309E-3</v>
      </c>
      <c r="AG10" s="6">
        <f t="shared" si="21"/>
        <v>0</v>
      </c>
      <c r="AH10" s="29">
        <v>2308.0403898925078</v>
      </c>
      <c r="AL10" s="5">
        <v>0</v>
      </c>
      <c r="AM10" t="s">
        <v>342</v>
      </c>
      <c r="AN10" s="1">
        <v>0.30049999999999999</v>
      </c>
      <c r="AO10" s="5">
        <f t="shared" si="22"/>
        <v>0.5</v>
      </c>
      <c r="AP10" s="5">
        <f t="shared" si="23"/>
        <v>0.5</v>
      </c>
      <c r="AQ10" s="9">
        <f t="shared" si="24"/>
        <v>7.5</v>
      </c>
      <c r="AS10" s="77"/>
      <c r="AT10" s="1"/>
    </row>
    <row r="11" spans="1:46" x14ac:dyDescent="0.35">
      <c r="A11" t="s">
        <v>9</v>
      </c>
      <c r="B11" s="1">
        <v>-9.0621839520492759E-3</v>
      </c>
      <c r="C11" s="5">
        <f t="shared" si="0"/>
        <v>0</v>
      </c>
      <c r="D11" s="1">
        <v>0.221135001399896</v>
      </c>
      <c r="E11" s="5">
        <f t="shared" si="1"/>
        <v>0</v>
      </c>
      <c r="F11" s="5">
        <f t="shared" si="2"/>
        <v>0</v>
      </c>
      <c r="G11" s="1">
        <v>-0.10354173689954457</v>
      </c>
      <c r="H11" s="5">
        <f t="shared" si="3"/>
        <v>0</v>
      </c>
      <c r="I11" s="5">
        <f t="shared" si="4"/>
        <v>0</v>
      </c>
      <c r="J11" s="1">
        <v>0.4058256376876449</v>
      </c>
      <c r="K11" s="5">
        <f t="shared" si="5"/>
        <v>0</v>
      </c>
      <c r="L11" s="5">
        <f t="shared" si="6"/>
        <v>0</v>
      </c>
      <c r="M11" s="8">
        <f t="shared" si="7"/>
        <v>0</v>
      </c>
      <c r="N11" s="8">
        <f t="shared" si="8"/>
        <v>0</v>
      </c>
      <c r="O11" s="10" t="str">
        <f t="shared" si="9"/>
        <v>Nee</v>
      </c>
      <c r="P11" s="4">
        <f t="shared" si="10"/>
        <v>0</v>
      </c>
      <c r="Q11" s="1">
        <v>3.2533649721149721E-2</v>
      </c>
      <c r="R11" s="8">
        <f t="shared" si="11"/>
        <v>0</v>
      </c>
      <c r="S11" s="1">
        <v>3.8727003258126946E-2</v>
      </c>
      <c r="T11" s="8">
        <f t="shared" si="12"/>
        <v>0</v>
      </c>
      <c r="U11" s="1">
        <v>4.0874106494946091E-2</v>
      </c>
      <c r="V11" s="4">
        <f t="shared" si="13"/>
        <v>0</v>
      </c>
      <c r="W11" s="5">
        <f t="shared" si="14"/>
        <v>0</v>
      </c>
      <c r="X11" s="5">
        <f t="shared" si="15"/>
        <v>0</v>
      </c>
      <c r="Y11" s="1">
        <v>3.4551004782501872E-2</v>
      </c>
      <c r="Z11" s="5">
        <f t="shared" si="16"/>
        <v>0</v>
      </c>
      <c r="AA11" s="5">
        <f t="shared" si="17"/>
        <v>0</v>
      </c>
      <c r="AB11" s="5">
        <f t="shared" si="18"/>
        <v>0</v>
      </c>
      <c r="AC11" s="5">
        <f t="shared" si="19"/>
        <v>0</v>
      </c>
      <c r="AD11" s="1">
        <v>0.6296989366504202</v>
      </c>
      <c r="AE11" s="5">
        <f t="shared" si="20"/>
        <v>0</v>
      </c>
      <c r="AF11" s="1">
        <v>3.4694375326404341E-2</v>
      </c>
      <c r="AG11" s="6">
        <f t="shared" si="21"/>
        <v>0</v>
      </c>
      <c r="AH11" s="29">
        <v>1790.4737936468584</v>
      </c>
      <c r="AL11" s="5">
        <v>0</v>
      </c>
      <c r="AM11" t="s">
        <v>340</v>
      </c>
      <c r="AN11" s="1">
        <v>0.17500000000000002</v>
      </c>
      <c r="AO11" s="5">
        <f t="shared" si="22"/>
        <v>0</v>
      </c>
      <c r="AP11" s="5">
        <f t="shared" si="23"/>
        <v>0</v>
      </c>
      <c r="AQ11" s="9">
        <f t="shared" si="24"/>
        <v>10</v>
      </c>
      <c r="AS11" s="77"/>
      <c r="AT11" s="1"/>
    </row>
    <row r="12" spans="1:46" x14ac:dyDescent="0.35">
      <c r="A12" t="s">
        <v>10</v>
      </c>
      <c r="B12" s="1">
        <v>2.8676439164066841E-2</v>
      </c>
      <c r="C12" s="5">
        <f t="shared" si="0"/>
        <v>0</v>
      </c>
      <c r="D12" s="1">
        <v>0.52801401769306378</v>
      </c>
      <c r="E12" s="5">
        <f t="shared" si="1"/>
        <v>0</v>
      </c>
      <c r="F12" s="5">
        <f t="shared" si="2"/>
        <v>0</v>
      </c>
      <c r="G12" s="1">
        <v>0.4973075772468909</v>
      </c>
      <c r="H12" s="5">
        <f t="shared" si="3"/>
        <v>0</v>
      </c>
      <c r="I12" s="5">
        <f t="shared" si="4"/>
        <v>0</v>
      </c>
      <c r="J12" s="1">
        <v>0.2895945862047557</v>
      </c>
      <c r="K12" s="5">
        <f t="shared" si="5"/>
        <v>0</v>
      </c>
      <c r="L12" s="5">
        <f t="shared" si="6"/>
        <v>0</v>
      </c>
      <c r="M12" s="8">
        <f t="shared" si="7"/>
        <v>0</v>
      </c>
      <c r="N12" s="8">
        <f t="shared" si="8"/>
        <v>0</v>
      </c>
      <c r="O12" s="10" t="str">
        <f t="shared" si="9"/>
        <v>Nee</v>
      </c>
      <c r="P12" s="4">
        <f t="shared" si="10"/>
        <v>0</v>
      </c>
      <c r="Q12" s="1">
        <v>1.7961403039622053E-2</v>
      </c>
      <c r="R12" s="8">
        <f t="shared" si="11"/>
        <v>0</v>
      </c>
      <c r="S12" s="1">
        <v>1.4512922465208748E-2</v>
      </c>
      <c r="T12" s="8">
        <f t="shared" si="12"/>
        <v>0</v>
      </c>
      <c r="U12" s="1">
        <v>2.6796016923800164E-2</v>
      </c>
      <c r="V12" s="4">
        <f t="shared" si="13"/>
        <v>0</v>
      </c>
      <c r="W12" s="5">
        <f t="shared" si="14"/>
        <v>0</v>
      </c>
      <c r="X12" s="5">
        <f t="shared" si="15"/>
        <v>0</v>
      </c>
      <c r="Y12" s="1">
        <v>3.4168126843027481E-2</v>
      </c>
      <c r="Z12" s="5">
        <f t="shared" si="16"/>
        <v>0</v>
      </c>
      <c r="AA12" s="5">
        <f t="shared" si="17"/>
        <v>0</v>
      </c>
      <c r="AB12" s="5">
        <f t="shared" si="18"/>
        <v>0</v>
      </c>
      <c r="AC12" s="5">
        <f t="shared" si="19"/>
        <v>0</v>
      </c>
      <c r="AD12" s="1">
        <v>0.69400401726569516</v>
      </c>
      <c r="AE12" s="5">
        <f t="shared" si="20"/>
        <v>0</v>
      </c>
      <c r="AF12" s="1">
        <v>5.4314331766314783E-2</v>
      </c>
      <c r="AG12" s="6">
        <f t="shared" si="21"/>
        <v>0</v>
      </c>
      <c r="AH12" s="29">
        <v>1448.5511952473823</v>
      </c>
      <c r="AL12" s="5">
        <v>0</v>
      </c>
      <c r="AM12" t="s">
        <v>341</v>
      </c>
      <c r="AN12" s="1">
        <v>0.21199999999999999</v>
      </c>
      <c r="AO12" s="5">
        <f t="shared" si="22"/>
        <v>0.5</v>
      </c>
      <c r="AP12" s="5">
        <f t="shared" si="23"/>
        <v>0</v>
      </c>
      <c r="AQ12" s="9">
        <f t="shared" si="24"/>
        <v>9.5</v>
      </c>
      <c r="AS12" s="77"/>
      <c r="AT12" s="1"/>
    </row>
    <row r="13" spans="1:46" x14ac:dyDescent="0.35">
      <c r="A13" t="s">
        <v>11</v>
      </c>
      <c r="B13" s="1">
        <v>-0.19480349735497052</v>
      </c>
      <c r="C13" s="5">
        <f t="shared" si="0"/>
        <v>0</v>
      </c>
      <c r="D13" s="1">
        <v>0.5803036452564887</v>
      </c>
      <c r="E13" s="5">
        <f t="shared" si="1"/>
        <v>0</v>
      </c>
      <c r="F13" s="5">
        <f t="shared" si="2"/>
        <v>0</v>
      </c>
      <c r="G13" s="1">
        <v>0.51392750761864803</v>
      </c>
      <c r="H13" s="5">
        <f t="shared" si="3"/>
        <v>0</v>
      </c>
      <c r="I13" s="5">
        <f t="shared" si="4"/>
        <v>0</v>
      </c>
      <c r="J13" s="1">
        <v>0.30233525701248154</v>
      </c>
      <c r="K13" s="5">
        <f t="shared" si="5"/>
        <v>0</v>
      </c>
      <c r="L13" s="5">
        <f t="shared" si="6"/>
        <v>0</v>
      </c>
      <c r="M13" s="8">
        <f t="shared" si="7"/>
        <v>0</v>
      </c>
      <c r="N13" s="8">
        <f t="shared" si="8"/>
        <v>0</v>
      </c>
      <c r="O13" s="10" t="str">
        <f t="shared" si="9"/>
        <v>Nee</v>
      </c>
      <c r="P13" s="4">
        <f t="shared" si="10"/>
        <v>0</v>
      </c>
      <c r="Q13" s="1">
        <v>7.4584319330224996E-2</v>
      </c>
      <c r="R13" s="8">
        <f t="shared" si="11"/>
        <v>0</v>
      </c>
      <c r="S13" s="1">
        <v>-6.7473705100218294E-3</v>
      </c>
      <c r="T13" s="8">
        <f t="shared" si="12"/>
        <v>1</v>
      </c>
      <c r="U13" s="1">
        <v>1.0084819800917678E-2</v>
      </c>
      <c r="V13" s="4">
        <f t="shared" si="13"/>
        <v>0</v>
      </c>
      <c r="W13" s="5">
        <f t="shared" si="14"/>
        <v>0</v>
      </c>
      <c r="X13" s="5">
        <f t="shared" si="15"/>
        <v>0</v>
      </c>
      <c r="Y13" s="1">
        <v>4.1916322136385839E-2</v>
      </c>
      <c r="Z13" s="5">
        <f t="shared" si="16"/>
        <v>0</v>
      </c>
      <c r="AA13" s="5">
        <f t="shared" si="17"/>
        <v>0</v>
      </c>
      <c r="AB13" s="5">
        <f t="shared" si="18"/>
        <v>0.5</v>
      </c>
      <c r="AC13" s="5">
        <f t="shared" si="19"/>
        <v>0</v>
      </c>
      <c r="AD13" s="1">
        <v>0.63521294379054394</v>
      </c>
      <c r="AE13" s="5">
        <f t="shared" si="20"/>
        <v>0</v>
      </c>
      <c r="AF13" s="1">
        <v>4.118474662750142E-2</v>
      </c>
      <c r="AG13" s="6">
        <f t="shared" si="21"/>
        <v>0</v>
      </c>
      <c r="AH13" s="29">
        <v>1537.6748644627733</v>
      </c>
      <c r="AL13" s="5">
        <v>0</v>
      </c>
      <c r="AM13" t="s">
        <v>341</v>
      </c>
      <c r="AN13" s="1">
        <v>0.218</v>
      </c>
      <c r="AO13" s="5">
        <f t="shared" si="22"/>
        <v>0.5</v>
      </c>
      <c r="AP13" s="5">
        <f t="shared" si="23"/>
        <v>0</v>
      </c>
      <c r="AQ13" s="9">
        <f t="shared" si="24"/>
        <v>9</v>
      </c>
      <c r="AS13" s="77"/>
      <c r="AT13" s="1"/>
    </row>
    <row r="14" spans="1:46" x14ac:dyDescent="0.35">
      <c r="A14" t="s">
        <v>12</v>
      </c>
      <c r="B14" s="1">
        <v>-9.8848617230017401E-3</v>
      </c>
      <c r="C14" s="5">
        <f t="shared" si="0"/>
        <v>0</v>
      </c>
      <c r="D14" s="1">
        <v>0.70471289474658472</v>
      </c>
      <c r="E14" s="5">
        <f t="shared" si="1"/>
        <v>0</v>
      </c>
      <c r="F14" s="5">
        <f t="shared" si="2"/>
        <v>0</v>
      </c>
      <c r="G14" s="1">
        <v>0.67532486764651445</v>
      </c>
      <c r="H14" s="5">
        <f t="shared" si="3"/>
        <v>0</v>
      </c>
      <c r="I14" s="5">
        <f t="shared" si="4"/>
        <v>0</v>
      </c>
      <c r="J14" s="1">
        <v>0.43225212790430184</v>
      </c>
      <c r="K14" s="5">
        <f t="shared" si="5"/>
        <v>0</v>
      </c>
      <c r="L14" s="5">
        <f t="shared" si="6"/>
        <v>0</v>
      </c>
      <c r="M14" s="8">
        <f t="shared" si="7"/>
        <v>0</v>
      </c>
      <c r="N14" s="8">
        <f t="shared" si="8"/>
        <v>1</v>
      </c>
      <c r="O14" s="10" t="str">
        <f t="shared" si="9"/>
        <v>Nee</v>
      </c>
      <c r="P14" s="4">
        <f t="shared" si="10"/>
        <v>0</v>
      </c>
      <c r="Q14" s="1">
        <v>4.843560623064147E-2</v>
      </c>
      <c r="R14" s="8">
        <f t="shared" si="11"/>
        <v>0</v>
      </c>
      <c r="S14" s="1">
        <v>0.18213326990383635</v>
      </c>
      <c r="T14" s="8">
        <f t="shared" si="12"/>
        <v>0</v>
      </c>
      <c r="U14" s="1">
        <v>4.1575654363037284E-2</v>
      </c>
      <c r="V14" s="4">
        <f t="shared" si="13"/>
        <v>0</v>
      </c>
      <c r="W14" s="5">
        <f t="shared" si="14"/>
        <v>0</v>
      </c>
      <c r="X14" s="5">
        <f t="shared" si="15"/>
        <v>0</v>
      </c>
      <c r="Y14" s="1">
        <v>0.11297249268816408</v>
      </c>
      <c r="Z14" s="5">
        <f t="shared" si="16"/>
        <v>0</v>
      </c>
      <c r="AA14" s="5">
        <f t="shared" si="17"/>
        <v>0</v>
      </c>
      <c r="AB14" s="5">
        <f t="shared" si="18"/>
        <v>0.5</v>
      </c>
      <c r="AC14" s="5">
        <f t="shared" si="19"/>
        <v>0.5</v>
      </c>
      <c r="AD14" s="1">
        <v>0.45014993891377586</v>
      </c>
      <c r="AE14" s="5">
        <f t="shared" si="20"/>
        <v>0</v>
      </c>
      <c r="AF14" s="1">
        <v>3.7150405390396511E-2</v>
      </c>
      <c r="AG14" s="6">
        <f t="shared" si="21"/>
        <v>0</v>
      </c>
      <c r="AH14" s="29">
        <v>2662.6821912600531</v>
      </c>
      <c r="AL14" s="5">
        <v>0</v>
      </c>
      <c r="AM14" t="s">
        <v>341</v>
      </c>
      <c r="AN14" s="1">
        <v>-1.0499999999999999E-2</v>
      </c>
      <c r="AO14" s="5">
        <f t="shared" si="22"/>
        <v>0</v>
      </c>
      <c r="AP14" s="5">
        <f t="shared" si="23"/>
        <v>0</v>
      </c>
      <c r="AQ14" s="9">
        <f t="shared" si="24"/>
        <v>9</v>
      </c>
      <c r="AS14" s="77"/>
      <c r="AT14" s="1"/>
    </row>
    <row r="15" spans="1:46" x14ac:dyDescent="0.35">
      <c r="A15" t="s">
        <v>13</v>
      </c>
      <c r="B15" s="1">
        <v>1.1553521160455825E-2</v>
      </c>
      <c r="C15" s="5">
        <f t="shared" si="0"/>
        <v>0</v>
      </c>
      <c r="D15" s="1">
        <v>0.3647333710795142</v>
      </c>
      <c r="E15" s="5">
        <f t="shared" si="1"/>
        <v>0</v>
      </c>
      <c r="F15" s="5">
        <f t="shared" si="2"/>
        <v>0</v>
      </c>
      <c r="G15" s="1">
        <v>0.35913460234930106</v>
      </c>
      <c r="H15" s="5">
        <f t="shared" si="3"/>
        <v>0</v>
      </c>
      <c r="I15" s="5">
        <f t="shared" si="4"/>
        <v>0</v>
      </c>
      <c r="J15" s="1">
        <v>0.30930614735143325</v>
      </c>
      <c r="K15" s="5">
        <f t="shared" si="5"/>
        <v>0</v>
      </c>
      <c r="L15" s="5">
        <f t="shared" si="6"/>
        <v>0</v>
      </c>
      <c r="M15" s="8">
        <f t="shared" si="7"/>
        <v>0</v>
      </c>
      <c r="N15" s="8">
        <f t="shared" si="8"/>
        <v>0</v>
      </c>
      <c r="O15" s="10" t="str">
        <f t="shared" si="9"/>
        <v>Nee</v>
      </c>
      <c r="P15" s="4">
        <f t="shared" si="10"/>
        <v>0</v>
      </c>
      <c r="Q15" s="1">
        <v>-4.7640192620007148E-2</v>
      </c>
      <c r="R15" s="8">
        <f t="shared" si="11"/>
        <v>1</v>
      </c>
      <c r="S15" s="1">
        <v>-3.3621210389695198E-2</v>
      </c>
      <c r="T15" s="8">
        <f t="shared" si="12"/>
        <v>1</v>
      </c>
      <c r="U15" s="1">
        <v>1.7119753746042632E-2</v>
      </c>
      <c r="V15" s="4">
        <f t="shared" si="13"/>
        <v>0</v>
      </c>
      <c r="W15" s="5">
        <f t="shared" si="14"/>
        <v>0.5</v>
      </c>
      <c r="X15" s="5">
        <f t="shared" si="15"/>
        <v>0</v>
      </c>
      <c r="Y15" s="1">
        <v>-1.1880477515769663E-2</v>
      </c>
      <c r="Z15" s="5">
        <f t="shared" si="16"/>
        <v>0.5</v>
      </c>
      <c r="AA15" s="5">
        <f t="shared" si="17"/>
        <v>0.5</v>
      </c>
      <c r="AB15" s="5">
        <f t="shared" si="18"/>
        <v>0</v>
      </c>
      <c r="AC15" s="5">
        <f t="shared" si="19"/>
        <v>0</v>
      </c>
      <c r="AD15" s="1">
        <v>0.62458711791960064</v>
      </c>
      <c r="AE15" s="5">
        <f t="shared" si="20"/>
        <v>0</v>
      </c>
      <c r="AF15" s="1">
        <v>6.1606952527532071E-3</v>
      </c>
      <c r="AG15" s="6">
        <f t="shared" si="21"/>
        <v>0</v>
      </c>
      <c r="AH15" s="29">
        <v>2235.8659546833806</v>
      </c>
      <c r="AL15" s="5">
        <v>0</v>
      </c>
      <c r="AM15" t="s">
        <v>342</v>
      </c>
      <c r="AN15" s="1">
        <v>0.26250000000000001</v>
      </c>
      <c r="AO15" s="5">
        <f t="shared" si="22"/>
        <v>0.5</v>
      </c>
      <c r="AP15" s="5">
        <f t="shared" si="23"/>
        <v>0.5</v>
      </c>
      <c r="AQ15" s="9">
        <f t="shared" si="24"/>
        <v>7.5</v>
      </c>
      <c r="AS15" s="77"/>
      <c r="AT15" s="1"/>
    </row>
    <row r="16" spans="1:46" x14ac:dyDescent="0.35">
      <c r="A16" t="s">
        <v>14</v>
      </c>
      <c r="B16" s="1">
        <v>3.1408849353049909E-4</v>
      </c>
      <c r="C16" s="5">
        <f t="shared" si="0"/>
        <v>0</v>
      </c>
      <c r="D16" s="1">
        <v>-6.7196886552680218E-2</v>
      </c>
      <c r="E16" s="5">
        <f t="shared" si="1"/>
        <v>0</v>
      </c>
      <c r="F16" s="5">
        <f t="shared" si="2"/>
        <v>0</v>
      </c>
      <c r="G16" s="1">
        <v>-6.1826334334565622E-2</v>
      </c>
      <c r="H16" s="5">
        <f t="shared" si="3"/>
        <v>0</v>
      </c>
      <c r="I16" s="5">
        <f t="shared" si="4"/>
        <v>0</v>
      </c>
      <c r="J16" s="1">
        <v>0.63058510374636911</v>
      </c>
      <c r="K16" s="5">
        <f t="shared" si="5"/>
        <v>0</v>
      </c>
      <c r="L16" s="5">
        <f t="shared" si="6"/>
        <v>0</v>
      </c>
      <c r="M16" s="8">
        <f t="shared" si="7"/>
        <v>0</v>
      </c>
      <c r="N16" s="8">
        <f t="shared" si="8"/>
        <v>1</v>
      </c>
      <c r="O16" s="10" t="str">
        <f t="shared" si="9"/>
        <v>Nee</v>
      </c>
      <c r="P16" s="4">
        <f t="shared" si="10"/>
        <v>0</v>
      </c>
      <c r="Q16" s="1">
        <v>-2.4246322385210697E-2</v>
      </c>
      <c r="R16" s="8">
        <f t="shared" si="11"/>
        <v>1</v>
      </c>
      <c r="S16" s="1">
        <v>0.17213092530389071</v>
      </c>
      <c r="T16" s="8">
        <f t="shared" si="12"/>
        <v>0</v>
      </c>
      <c r="U16" s="1">
        <v>-4.4633057994454717E-2</v>
      </c>
      <c r="V16" s="4">
        <f t="shared" si="13"/>
        <v>1</v>
      </c>
      <c r="W16" s="5">
        <f t="shared" si="14"/>
        <v>0.5</v>
      </c>
      <c r="X16" s="5">
        <f t="shared" si="15"/>
        <v>0</v>
      </c>
      <c r="Y16" s="1">
        <v>4.6976988505083181E-2</v>
      </c>
      <c r="Z16" s="5">
        <f t="shared" si="16"/>
        <v>0</v>
      </c>
      <c r="AA16" s="5">
        <f t="shared" si="17"/>
        <v>0</v>
      </c>
      <c r="AB16" s="5">
        <f t="shared" si="18"/>
        <v>0.5</v>
      </c>
      <c r="AC16" s="5">
        <f t="shared" si="19"/>
        <v>0</v>
      </c>
      <c r="AD16" s="1">
        <v>0.57857988678373384</v>
      </c>
      <c r="AE16" s="5">
        <f t="shared" si="20"/>
        <v>0</v>
      </c>
      <c r="AF16" s="1">
        <v>7.2317996707486162E-2</v>
      </c>
      <c r="AG16" s="6">
        <f t="shared" si="21"/>
        <v>0</v>
      </c>
      <c r="AH16" s="29">
        <v>2032.7743289062028</v>
      </c>
      <c r="AL16" s="5">
        <v>0</v>
      </c>
      <c r="AM16" t="s">
        <v>342</v>
      </c>
      <c r="AN16" s="1">
        <v>0.222</v>
      </c>
      <c r="AO16" s="5">
        <f t="shared" si="22"/>
        <v>0.5</v>
      </c>
      <c r="AP16" s="5">
        <f t="shared" si="23"/>
        <v>0</v>
      </c>
      <c r="AQ16" s="9">
        <f t="shared" si="24"/>
        <v>7.5</v>
      </c>
      <c r="AS16" s="77"/>
      <c r="AT16" s="1"/>
    </row>
    <row r="17" spans="1:46" x14ac:dyDescent="0.35">
      <c r="A17" t="s">
        <v>15</v>
      </c>
      <c r="B17" s="1">
        <v>7.957605826932318E-2</v>
      </c>
      <c r="C17" s="5">
        <f t="shared" si="0"/>
        <v>0</v>
      </c>
      <c r="D17" s="1">
        <v>0.88055275733948513</v>
      </c>
      <c r="E17" s="5">
        <f t="shared" si="1"/>
        <v>0</v>
      </c>
      <c r="F17" s="5">
        <f t="shared" si="2"/>
        <v>0</v>
      </c>
      <c r="G17" s="1">
        <v>0.94613439849652836</v>
      </c>
      <c r="H17" s="5">
        <f t="shared" si="3"/>
        <v>0.5</v>
      </c>
      <c r="I17" s="5">
        <f t="shared" si="4"/>
        <v>0</v>
      </c>
      <c r="J17" s="1">
        <v>0.49692987673402872</v>
      </c>
      <c r="K17" s="5">
        <f t="shared" si="5"/>
        <v>0</v>
      </c>
      <c r="L17" s="5">
        <f t="shared" si="6"/>
        <v>0</v>
      </c>
      <c r="M17" s="8">
        <f t="shared" si="7"/>
        <v>0</v>
      </c>
      <c r="N17" s="8">
        <f t="shared" si="8"/>
        <v>1</v>
      </c>
      <c r="O17" s="10" t="str">
        <f t="shared" si="9"/>
        <v>Nee</v>
      </c>
      <c r="P17" s="4">
        <f t="shared" si="10"/>
        <v>0</v>
      </c>
      <c r="Q17" s="1">
        <v>-4.9836021566205341E-2</v>
      </c>
      <c r="R17" s="8">
        <f t="shared" si="11"/>
        <v>1</v>
      </c>
      <c r="S17" s="1">
        <v>-3.6156601964767561E-2</v>
      </c>
      <c r="T17" s="8">
        <f t="shared" si="12"/>
        <v>1</v>
      </c>
      <c r="U17" s="1">
        <v>9.6631614862830572E-3</v>
      </c>
      <c r="V17" s="4">
        <f t="shared" si="13"/>
        <v>0</v>
      </c>
      <c r="W17" s="5">
        <f t="shared" si="14"/>
        <v>0.5</v>
      </c>
      <c r="X17" s="5">
        <f t="shared" si="15"/>
        <v>0</v>
      </c>
      <c r="Y17" s="1">
        <v>6.3390990196868155E-2</v>
      </c>
      <c r="Z17" s="5">
        <f t="shared" si="16"/>
        <v>0</v>
      </c>
      <c r="AA17" s="5">
        <f t="shared" si="17"/>
        <v>0</v>
      </c>
      <c r="AB17" s="5">
        <f t="shared" si="18"/>
        <v>0.5</v>
      </c>
      <c r="AC17" s="5">
        <f t="shared" si="19"/>
        <v>0.5</v>
      </c>
      <c r="AD17" s="1">
        <v>0.55678018558783104</v>
      </c>
      <c r="AE17" s="5">
        <f t="shared" si="20"/>
        <v>0</v>
      </c>
      <c r="AF17" s="1">
        <v>4.1939149054955063E-2</v>
      </c>
      <c r="AG17" s="6">
        <f t="shared" si="21"/>
        <v>0</v>
      </c>
      <c r="AH17" s="29">
        <v>3532.0335968621766</v>
      </c>
      <c r="AL17" s="5">
        <v>0</v>
      </c>
      <c r="AM17" t="s">
        <v>342</v>
      </c>
      <c r="AN17" s="1">
        <v>0.16449999999999998</v>
      </c>
      <c r="AO17" s="5">
        <f t="shared" si="22"/>
        <v>0</v>
      </c>
      <c r="AP17" s="5">
        <f t="shared" si="23"/>
        <v>0</v>
      </c>
      <c r="AQ17" s="9">
        <f t="shared" si="24"/>
        <v>8</v>
      </c>
      <c r="AS17" s="77"/>
      <c r="AT17" s="1"/>
    </row>
    <row r="18" spans="1:46" x14ac:dyDescent="0.35">
      <c r="A18" t="s">
        <v>16</v>
      </c>
      <c r="B18" s="1">
        <v>-3.1828686289968287E-2</v>
      </c>
      <c r="C18" s="5">
        <f t="shared" si="0"/>
        <v>0</v>
      </c>
      <c r="D18" s="1">
        <v>0.56109362493455217</v>
      </c>
      <c r="E18" s="5">
        <f t="shared" si="1"/>
        <v>0</v>
      </c>
      <c r="F18" s="5">
        <f t="shared" si="2"/>
        <v>0</v>
      </c>
      <c r="G18" s="1">
        <v>0.55992098120520206</v>
      </c>
      <c r="H18" s="5">
        <f t="shared" si="3"/>
        <v>0</v>
      </c>
      <c r="I18" s="5">
        <f t="shared" si="4"/>
        <v>0</v>
      </c>
      <c r="J18" s="1">
        <v>0.28259908929355665</v>
      </c>
      <c r="K18" s="5">
        <f t="shared" si="5"/>
        <v>0</v>
      </c>
      <c r="L18" s="5">
        <f t="shared" si="6"/>
        <v>0</v>
      </c>
      <c r="M18" s="8">
        <f t="shared" si="7"/>
        <v>0</v>
      </c>
      <c r="N18" s="8">
        <f t="shared" si="8"/>
        <v>0</v>
      </c>
      <c r="O18" s="10" t="str">
        <f t="shared" si="9"/>
        <v>Nee</v>
      </c>
      <c r="P18" s="4">
        <f t="shared" si="10"/>
        <v>0</v>
      </c>
      <c r="Q18" s="1">
        <v>1.7522970234314563E-2</v>
      </c>
      <c r="R18" s="8">
        <f t="shared" si="11"/>
        <v>0</v>
      </c>
      <c r="S18" s="1">
        <v>4.3531084027237543E-2</v>
      </c>
      <c r="T18" s="8">
        <f t="shared" si="12"/>
        <v>0</v>
      </c>
      <c r="U18" s="1">
        <v>7.8920999259763008E-2</v>
      </c>
      <c r="V18" s="4">
        <f t="shared" si="13"/>
        <v>0</v>
      </c>
      <c r="W18" s="5">
        <f t="shared" si="14"/>
        <v>0</v>
      </c>
      <c r="X18" s="5">
        <f t="shared" si="15"/>
        <v>0</v>
      </c>
      <c r="Y18" s="1">
        <v>1.7173648766572583E-2</v>
      </c>
      <c r="Z18" s="5">
        <f t="shared" si="16"/>
        <v>0</v>
      </c>
      <c r="AA18" s="5">
        <f t="shared" si="17"/>
        <v>0</v>
      </c>
      <c r="AB18" s="5">
        <f t="shared" si="18"/>
        <v>0</v>
      </c>
      <c r="AC18" s="5">
        <f t="shared" si="19"/>
        <v>0</v>
      </c>
      <c r="AD18" s="1">
        <v>0.6785987253480017</v>
      </c>
      <c r="AE18" s="5">
        <f t="shared" si="20"/>
        <v>0</v>
      </c>
      <c r="AF18" s="1">
        <v>-2.1291555881875076E-3</v>
      </c>
      <c r="AG18" s="6">
        <f t="shared" si="21"/>
        <v>1</v>
      </c>
      <c r="AH18" s="29">
        <v>1960.8905381019842</v>
      </c>
      <c r="AL18" s="5">
        <v>0</v>
      </c>
      <c r="AM18" t="s">
        <v>342</v>
      </c>
      <c r="AN18" s="1">
        <v>0.13849999999999998</v>
      </c>
      <c r="AO18" s="5">
        <f t="shared" si="22"/>
        <v>0</v>
      </c>
      <c r="AP18" s="5">
        <f t="shared" si="23"/>
        <v>0</v>
      </c>
      <c r="AQ18" s="9">
        <f t="shared" si="24"/>
        <v>9</v>
      </c>
      <c r="AS18" s="77"/>
      <c r="AT18" s="1"/>
    </row>
    <row r="19" spans="1:46" x14ac:dyDescent="0.35">
      <c r="A19" t="s">
        <v>17</v>
      </c>
      <c r="B19" s="1">
        <v>-8.8062129700586037E-2</v>
      </c>
      <c r="C19" s="5">
        <f t="shared" si="0"/>
        <v>0</v>
      </c>
      <c r="D19" s="1">
        <v>0.66080883684133518</v>
      </c>
      <c r="E19" s="5">
        <f t="shared" si="1"/>
        <v>0</v>
      </c>
      <c r="F19" s="5">
        <f t="shared" si="2"/>
        <v>0</v>
      </c>
      <c r="G19" s="1">
        <v>0.64617095835782368</v>
      </c>
      <c r="H19" s="5">
        <f t="shared" si="3"/>
        <v>0</v>
      </c>
      <c r="I19" s="5">
        <f t="shared" si="4"/>
        <v>0</v>
      </c>
      <c r="J19" s="1">
        <v>0.22350286602110275</v>
      </c>
      <c r="K19" s="5">
        <f t="shared" si="5"/>
        <v>0</v>
      </c>
      <c r="L19" s="5">
        <f t="shared" si="6"/>
        <v>0</v>
      </c>
      <c r="M19" s="8">
        <f t="shared" si="7"/>
        <v>0</v>
      </c>
      <c r="N19" s="8">
        <f t="shared" si="8"/>
        <v>0</v>
      </c>
      <c r="O19" s="10" t="str">
        <f t="shared" si="9"/>
        <v>Nee</v>
      </c>
      <c r="P19" s="4">
        <f t="shared" si="10"/>
        <v>0</v>
      </c>
      <c r="Q19" s="1">
        <v>1.3268553743859341E-2</v>
      </c>
      <c r="R19" s="8">
        <f t="shared" si="11"/>
        <v>0</v>
      </c>
      <c r="S19" s="1">
        <v>2.5434213155011334E-2</v>
      </c>
      <c r="T19" s="8">
        <f t="shared" si="12"/>
        <v>0</v>
      </c>
      <c r="U19" s="1">
        <v>5.3024272049322828E-2</v>
      </c>
      <c r="V19" s="4">
        <f t="shared" si="13"/>
        <v>0</v>
      </c>
      <c r="W19" s="5">
        <f t="shared" si="14"/>
        <v>0</v>
      </c>
      <c r="X19" s="5">
        <f t="shared" si="15"/>
        <v>0</v>
      </c>
      <c r="Y19" s="1">
        <v>1.8710893033844964E-2</v>
      </c>
      <c r="Z19" s="5">
        <f t="shared" si="16"/>
        <v>0</v>
      </c>
      <c r="AA19" s="5">
        <f t="shared" si="17"/>
        <v>0</v>
      </c>
      <c r="AB19" s="5">
        <f t="shared" si="18"/>
        <v>0</v>
      </c>
      <c r="AC19" s="5">
        <f t="shared" si="19"/>
        <v>0</v>
      </c>
      <c r="AD19" s="1">
        <v>0.74298709640618921</v>
      </c>
      <c r="AE19" s="5">
        <f t="shared" si="20"/>
        <v>0.5</v>
      </c>
      <c r="AF19" s="1">
        <v>-1.1770098432373312E-2</v>
      </c>
      <c r="AG19" s="6">
        <f t="shared" si="21"/>
        <v>1</v>
      </c>
      <c r="AH19" s="29">
        <v>2258.5203576439103</v>
      </c>
      <c r="AL19" s="5">
        <v>0</v>
      </c>
      <c r="AM19" t="s">
        <v>342</v>
      </c>
      <c r="AN19" s="1">
        <v>0.17899999999999999</v>
      </c>
      <c r="AO19" s="5">
        <f t="shared" si="22"/>
        <v>0</v>
      </c>
      <c r="AP19" s="5">
        <f t="shared" si="23"/>
        <v>0</v>
      </c>
      <c r="AQ19" s="9">
        <f t="shared" si="24"/>
        <v>8.5</v>
      </c>
      <c r="AS19" s="77"/>
      <c r="AT19" s="1"/>
    </row>
    <row r="20" spans="1:46" x14ac:dyDescent="0.35">
      <c r="A20" t="s">
        <v>18</v>
      </c>
      <c r="B20" s="1">
        <v>8.897443794271636E-3</v>
      </c>
      <c r="C20" s="5">
        <f t="shared" si="0"/>
        <v>0</v>
      </c>
      <c r="D20" s="1">
        <v>0.81183246073298432</v>
      </c>
      <c r="E20" s="5">
        <f t="shared" si="1"/>
        <v>0</v>
      </c>
      <c r="F20" s="5">
        <f t="shared" si="2"/>
        <v>0</v>
      </c>
      <c r="G20" s="1">
        <v>0.75070033877425313</v>
      </c>
      <c r="H20" s="5">
        <f t="shared" si="3"/>
        <v>0</v>
      </c>
      <c r="I20" s="5">
        <f t="shared" si="4"/>
        <v>0</v>
      </c>
      <c r="J20" s="1">
        <v>0.31278590916286825</v>
      </c>
      <c r="K20" s="5">
        <f t="shared" si="5"/>
        <v>0</v>
      </c>
      <c r="L20" s="5">
        <f t="shared" si="6"/>
        <v>0</v>
      </c>
      <c r="M20" s="8">
        <f t="shared" si="7"/>
        <v>0</v>
      </c>
      <c r="N20" s="8">
        <f t="shared" si="8"/>
        <v>0</v>
      </c>
      <c r="O20" s="10" t="str">
        <f t="shared" si="9"/>
        <v>Nee</v>
      </c>
      <c r="P20" s="4">
        <f t="shared" si="10"/>
        <v>0</v>
      </c>
      <c r="Q20" s="1">
        <v>-6.3175854361809211E-2</v>
      </c>
      <c r="R20" s="8">
        <f t="shared" si="11"/>
        <v>1</v>
      </c>
      <c r="S20" s="1">
        <v>-1.4639344009141868E-2</v>
      </c>
      <c r="T20" s="8">
        <f t="shared" si="12"/>
        <v>1</v>
      </c>
      <c r="U20" s="1">
        <v>2.1413612565445026E-2</v>
      </c>
      <c r="V20" s="4">
        <f t="shared" si="13"/>
        <v>0</v>
      </c>
      <c r="W20" s="5">
        <f t="shared" si="14"/>
        <v>0.5</v>
      </c>
      <c r="X20" s="5">
        <f t="shared" si="15"/>
        <v>0</v>
      </c>
      <c r="Y20" s="1">
        <v>1.1802433015090853E-2</v>
      </c>
      <c r="Z20" s="5">
        <f t="shared" si="16"/>
        <v>0</v>
      </c>
      <c r="AA20" s="5">
        <f t="shared" si="17"/>
        <v>0</v>
      </c>
      <c r="AB20" s="5">
        <f t="shared" si="18"/>
        <v>0</v>
      </c>
      <c r="AC20" s="5">
        <f t="shared" si="19"/>
        <v>0</v>
      </c>
      <c r="AD20" s="1">
        <v>0.73519556513704953</v>
      </c>
      <c r="AE20" s="5">
        <f t="shared" si="20"/>
        <v>0.5</v>
      </c>
      <c r="AF20" s="1">
        <v>-1.221224685555897E-2</v>
      </c>
      <c r="AG20" s="6">
        <f t="shared" si="21"/>
        <v>1</v>
      </c>
      <c r="AH20" s="29">
        <v>2462.5836457690116</v>
      </c>
      <c r="AL20" s="5">
        <v>1</v>
      </c>
      <c r="AM20" t="s">
        <v>342</v>
      </c>
      <c r="AN20" s="1">
        <v>0.24299999999999999</v>
      </c>
      <c r="AO20" s="5">
        <f t="shared" si="22"/>
        <v>0.5</v>
      </c>
      <c r="AP20" s="5">
        <f t="shared" si="23"/>
        <v>0</v>
      </c>
      <c r="AQ20" s="9">
        <f t="shared" si="24"/>
        <v>6.5</v>
      </c>
      <c r="AS20" s="77"/>
      <c r="AT20" s="1"/>
    </row>
    <row r="21" spans="1:46" x14ac:dyDescent="0.35">
      <c r="A21" t="s">
        <v>19</v>
      </c>
      <c r="B21" s="1">
        <v>-0.34203590328940542</v>
      </c>
      <c r="C21" s="5">
        <f t="shared" si="0"/>
        <v>0</v>
      </c>
      <c r="D21" s="1">
        <v>-0.2572377295838954</v>
      </c>
      <c r="E21" s="5">
        <f t="shared" si="1"/>
        <v>0</v>
      </c>
      <c r="F21" s="5">
        <f t="shared" si="2"/>
        <v>0</v>
      </c>
      <c r="G21" s="1">
        <v>-0.27509183355816125</v>
      </c>
      <c r="H21" s="5">
        <f t="shared" si="3"/>
        <v>0</v>
      </c>
      <c r="I21" s="5">
        <f t="shared" si="4"/>
        <v>0</v>
      </c>
      <c r="J21" s="1">
        <v>0.52906771275091891</v>
      </c>
      <c r="K21" s="5">
        <f t="shared" si="5"/>
        <v>0</v>
      </c>
      <c r="L21" s="5">
        <f t="shared" si="6"/>
        <v>0</v>
      </c>
      <c r="M21" s="8">
        <f t="shared" si="7"/>
        <v>0</v>
      </c>
      <c r="N21" s="8">
        <f t="shared" si="8"/>
        <v>1</v>
      </c>
      <c r="O21" s="10" t="str">
        <f t="shared" si="9"/>
        <v>Nee</v>
      </c>
      <c r="P21" s="4">
        <f t="shared" si="10"/>
        <v>0</v>
      </c>
      <c r="Q21" s="1">
        <v>-6.8869263902591626E-2</v>
      </c>
      <c r="R21" s="8">
        <f t="shared" si="11"/>
        <v>1</v>
      </c>
      <c r="S21" s="1">
        <v>-1.6196013289036543E-2</v>
      </c>
      <c r="T21" s="8">
        <f t="shared" si="12"/>
        <v>1</v>
      </c>
      <c r="U21" s="1">
        <v>-1.5668776590225173E-2</v>
      </c>
      <c r="V21" s="4">
        <f t="shared" si="13"/>
        <v>1</v>
      </c>
      <c r="W21" s="5">
        <f t="shared" si="14"/>
        <v>0.5</v>
      </c>
      <c r="X21" s="5">
        <f t="shared" si="15"/>
        <v>0.5</v>
      </c>
      <c r="Y21" s="1">
        <v>7.73062156272699E-3</v>
      </c>
      <c r="Z21" s="5">
        <f t="shared" si="16"/>
        <v>0.5</v>
      </c>
      <c r="AA21" s="5">
        <f t="shared" si="17"/>
        <v>0</v>
      </c>
      <c r="AB21" s="5">
        <f t="shared" si="18"/>
        <v>0</v>
      </c>
      <c r="AC21" s="5">
        <f t="shared" si="19"/>
        <v>0</v>
      </c>
      <c r="AD21" s="1">
        <v>0.65148905260973333</v>
      </c>
      <c r="AE21" s="5">
        <f t="shared" si="20"/>
        <v>0</v>
      </c>
      <c r="AF21" s="1">
        <v>3.8312804337449435E-2</v>
      </c>
      <c r="AG21" s="6">
        <f t="shared" si="21"/>
        <v>0</v>
      </c>
      <c r="AH21" s="29">
        <v>1901.9467244140599</v>
      </c>
      <c r="AL21" s="5">
        <v>0</v>
      </c>
      <c r="AM21" t="s">
        <v>340</v>
      </c>
      <c r="AN21" s="1">
        <v>0.26450000000000001</v>
      </c>
      <c r="AO21" s="5">
        <f t="shared" si="22"/>
        <v>0.5</v>
      </c>
      <c r="AP21" s="5">
        <f t="shared" si="23"/>
        <v>0.5</v>
      </c>
      <c r="AQ21" s="9">
        <f t="shared" si="24"/>
        <v>6.5</v>
      </c>
      <c r="AS21" s="77"/>
      <c r="AT21" s="1"/>
    </row>
    <row r="22" spans="1:46" x14ac:dyDescent="0.35">
      <c r="A22" t="s">
        <v>20</v>
      </c>
      <c r="B22" s="1">
        <v>0.17362869198312236</v>
      </c>
      <c r="C22" s="5">
        <f t="shared" si="0"/>
        <v>0.5</v>
      </c>
      <c r="D22" s="1">
        <v>1.0654008438818566E-2</v>
      </c>
      <c r="E22" s="5">
        <f t="shared" si="1"/>
        <v>0</v>
      </c>
      <c r="F22" s="5">
        <f t="shared" si="2"/>
        <v>0</v>
      </c>
      <c r="G22" s="1">
        <v>1.1139240506329114E-2</v>
      </c>
      <c r="H22" s="5">
        <f t="shared" si="3"/>
        <v>0</v>
      </c>
      <c r="I22" s="5">
        <f t="shared" si="4"/>
        <v>0</v>
      </c>
      <c r="J22" s="1">
        <v>0.65026103252866896</v>
      </c>
      <c r="K22" s="5">
        <f t="shared" si="5"/>
        <v>0</v>
      </c>
      <c r="L22" s="5">
        <f t="shared" si="6"/>
        <v>0</v>
      </c>
      <c r="M22" s="8">
        <f t="shared" si="7"/>
        <v>0</v>
      </c>
      <c r="N22" s="8">
        <f t="shared" si="8"/>
        <v>1</v>
      </c>
      <c r="O22" s="10" t="str">
        <f t="shared" si="9"/>
        <v>Nee</v>
      </c>
      <c r="P22" s="4">
        <f t="shared" si="10"/>
        <v>0</v>
      </c>
      <c r="Q22" s="1">
        <v>-4.4021834830075719E-3</v>
      </c>
      <c r="R22" s="8">
        <f t="shared" si="11"/>
        <v>1</v>
      </c>
      <c r="S22" s="1">
        <v>-3.8322007051249295E-2</v>
      </c>
      <c r="T22" s="8">
        <f t="shared" si="12"/>
        <v>1</v>
      </c>
      <c r="U22" s="1">
        <v>-5.0685654008438816E-2</v>
      </c>
      <c r="V22" s="4">
        <f t="shared" si="13"/>
        <v>1</v>
      </c>
      <c r="W22" s="5">
        <f t="shared" si="14"/>
        <v>0.5</v>
      </c>
      <c r="X22" s="5">
        <f t="shared" si="15"/>
        <v>0.5</v>
      </c>
      <c r="Y22" s="1">
        <v>2.1215717299578059E-2</v>
      </c>
      <c r="Z22" s="5">
        <f t="shared" si="16"/>
        <v>0</v>
      </c>
      <c r="AA22" s="5">
        <f t="shared" si="17"/>
        <v>0</v>
      </c>
      <c r="AB22" s="5">
        <f t="shared" si="18"/>
        <v>0</v>
      </c>
      <c r="AC22" s="5">
        <f t="shared" si="19"/>
        <v>0</v>
      </c>
      <c r="AD22" s="1">
        <v>0.70237341772151896</v>
      </c>
      <c r="AE22" s="5">
        <f t="shared" si="20"/>
        <v>0</v>
      </c>
      <c r="AF22" s="1">
        <v>5.6490977109704639E-2</v>
      </c>
      <c r="AG22" s="6">
        <f t="shared" si="21"/>
        <v>0</v>
      </c>
      <c r="AH22" s="29">
        <v>1980.3004689399763</v>
      </c>
      <c r="AL22" s="5">
        <v>0</v>
      </c>
      <c r="AM22" t="s">
        <v>340</v>
      </c>
      <c r="AN22" s="1">
        <v>0.26400000000000001</v>
      </c>
      <c r="AO22" s="5">
        <f t="shared" si="22"/>
        <v>0.5</v>
      </c>
      <c r="AP22" s="5">
        <f t="shared" si="23"/>
        <v>0.5</v>
      </c>
      <c r="AQ22" s="9">
        <f t="shared" si="24"/>
        <v>6.5</v>
      </c>
      <c r="AS22" s="77"/>
      <c r="AT22" s="1"/>
    </row>
    <row r="23" spans="1:46" x14ac:dyDescent="0.35">
      <c r="A23" t="s">
        <v>21</v>
      </c>
      <c r="B23" s="1">
        <v>-8.9771660932123867E-2</v>
      </c>
      <c r="C23" s="5">
        <f t="shared" si="0"/>
        <v>0</v>
      </c>
      <c r="D23" s="1">
        <v>0.45127128111175657</v>
      </c>
      <c r="E23" s="5">
        <f t="shared" si="1"/>
        <v>0</v>
      </c>
      <c r="F23" s="5">
        <f t="shared" si="2"/>
        <v>0</v>
      </c>
      <c r="G23" s="1">
        <v>0.45145002010813712</v>
      </c>
      <c r="H23" s="5">
        <f t="shared" si="3"/>
        <v>0</v>
      </c>
      <c r="I23" s="5">
        <f t="shared" si="4"/>
        <v>0</v>
      </c>
      <c r="J23" s="1">
        <v>0.24558496283319919</v>
      </c>
      <c r="K23" s="5">
        <f t="shared" si="5"/>
        <v>0</v>
      </c>
      <c r="L23" s="5">
        <f t="shared" si="6"/>
        <v>0</v>
      </c>
      <c r="M23" s="8">
        <f t="shared" si="7"/>
        <v>0</v>
      </c>
      <c r="N23" s="8">
        <f t="shared" si="8"/>
        <v>0</v>
      </c>
      <c r="O23" s="10" t="str">
        <f t="shared" si="9"/>
        <v>Nee</v>
      </c>
      <c r="P23" s="4">
        <f t="shared" si="10"/>
        <v>0</v>
      </c>
      <c r="Q23" s="1">
        <v>-7.6175484224214635E-2</v>
      </c>
      <c r="R23" s="8">
        <f t="shared" si="11"/>
        <v>1</v>
      </c>
      <c r="S23" s="1">
        <v>-1.9907571987202274E-2</v>
      </c>
      <c r="T23" s="8">
        <f t="shared" si="12"/>
        <v>1</v>
      </c>
      <c r="U23" s="1">
        <v>3.5926538272487603E-2</v>
      </c>
      <c r="V23" s="4">
        <f t="shared" si="13"/>
        <v>0</v>
      </c>
      <c r="W23" s="5">
        <f t="shared" si="14"/>
        <v>0.5</v>
      </c>
      <c r="X23" s="5">
        <f t="shared" si="15"/>
        <v>0</v>
      </c>
      <c r="Y23" s="1">
        <v>3.5461072136079956E-2</v>
      </c>
      <c r="Z23" s="5">
        <f t="shared" si="16"/>
        <v>0</v>
      </c>
      <c r="AA23" s="5">
        <f t="shared" si="17"/>
        <v>0</v>
      </c>
      <c r="AB23" s="5">
        <f t="shared" si="18"/>
        <v>0</v>
      </c>
      <c r="AC23" s="5">
        <f t="shared" si="19"/>
        <v>0</v>
      </c>
      <c r="AD23" s="1">
        <v>0.69986743524435113</v>
      </c>
      <c r="AE23" s="5">
        <f t="shared" si="20"/>
        <v>0</v>
      </c>
      <c r="AF23" s="1">
        <v>5.3052164380297036E-2</v>
      </c>
      <c r="AG23" s="6">
        <f t="shared" si="21"/>
        <v>0</v>
      </c>
      <c r="AH23" s="29">
        <v>1728.8299164519865</v>
      </c>
      <c r="AL23" s="5">
        <v>0</v>
      </c>
      <c r="AM23" t="s">
        <v>340</v>
      </c>
      <c r="AN23" s="1">
        <v>0.16049999999999998</v>
      </c>
      <c r="AO23" s="5">
        <f t="shared" si="22"/>
        <v>0</v>
      </c>
      <c r="AP23" s="5">
        <f t="shared" si="23"/>
        <v>0</v>
      </c>
      <c r="AQ23" s="9">
        <f t="shared" si="24"/>
        <v>9.5</v>
      </c>
      <c r="AS23" s="77"/>
      <c r="AT23" s="1"/>
    </row>
    <row r="24" spans="1:46" x14ac:dyDescent="0.35">
      <c r="A24" t="s">
        <v>22</v>
      </c>
      <c r="B24" s="1">
        <v>-7.7680966738681412E-2</v>
      </c>
      <c r="C24" s="5">
        <f t="shared" si="0"/>
        <v>0</v>
      </c>
      <c r="D24" s="1">
        <v>0.910005302184975</v>
      </c>
      <c r="E24" s="5">
        <f t="shared" si="1"/>
        <v>0</v>
      </c>
      <c r="F24" s="5">
        <f t="shared" si="2"/>
        <v>0</v>
      </c>
      <c r="G24" s="1">
        <v>0.82183471427553956</v>
      </c>
      <c r="H24" s="5">
        <f t="shared" si="3"/>
        <v>0</v>
      </c>
      <c r="I24" s="5">
        <f t="shared" si="4"/>
        <v>0</v>
      </c>
      <c r="J24" s="1">
        <v>0.23756293765799272</v>
      </c>
      <c r="K24" s="5">
        <f t="shared" si="5"/>
        <v>0</v>
      </c>
      <c r="L24" s="5">
        <f t="shared" si="6"/>
        <v>0</v>
      </c>
      <c r="M24" s="8">
        <f t="shared" si="7"/>
        <v>0</v>
      </c>
      <c r="N24" s="8">
        <f t="shared" si="8"/>
        <v>1</v>
      </c>
      <c r="O24" s="10" t="str">
        <f t="shared" si="9"/>
        <v>Nee</v>
      </c>
      <c r="P24" s="4">
        <f t="shared" si="10"/>
        <v>0</v>
      </c>
      <c r="Q24" s="1">
        <v>-7.2537224759570751E-2</v>
      </c>
      <c r="R24" s="8">
        <f t="shared" si="11"/>
        <v>1</v>
      </c>
      <c r="S24" s="1">
        <v>0.12808501996886212</v>
      </c>
      <c r="T24" s="8">
        <f t="shared" si="12"/>
        <v>0</v>
      </c>
      <c r="U24" s="1">
        <v>-2.9193672198349202E-2</v>
      </c>
      <c r="V24" s="4">
        <f t="shared" si="13"/>
        <v>1</v>
      </c>
      <c r="W24" s="5">
        <f t="shared" si="14"/>
        <v>0.5</v>
      </c>
      <c r="X24" s="5">
        <f t="shared" si="15"/>
        <v>0</v>
      </c>
      <c r="Y24" s="1">
        <v>3.7421951045796632E-2</v>
      </c>
      <c r="Z24" s="5">
        <f t="shared" si="16"/>
        <v>0</v>
      </c>
      <c r="AA24" s="5">
        <f t="shared" si="17"/>
        <v>0</v>
      </c>
      <c r="AB24" s="5">
        <f t="shared" si="18"/>
        <v>0</v>
      </c>
      <c r="AC24" s="5">
        <f t="shared" si="19"/>
        <v>0</v>
      </c>
      <c r="AD24" s="1">
        <v>0.64126366104001964</v>
      </c>
      <c r="AE24" s="5">
        <f t="shared" si="20"/>
        <v>0</v>
      </c>
      <c r="AF24" s="1">
        <v>4.3818813948703343E-2</v>
      </c>
      <c r="AG24" s="6">
        <f t="shared" si="21"/>
        <v>0</v>
      </c>
      <c r="AH24" s="29">
        <v>1669.8068163793348</v>
      </c>
      <c r="AL24" s="5">
        <v>0</v>
      </c>
      <c r="AM24" t="s">
        <v>340</v>
      </c>
      <c r="AN24" s="1">
        <v>0.20100000000000001</v>
      </c>
      <c r="AO24" s="5">
        <f t="shared" si="22"/>
        <v>0.5</v>
      </c>
      <c r="AP24" s="5">
        <f t="shared" si="23"/>
        <v>0</v>
      </c>
      <c r="AQ24" s="9">
        <f t="shared" si="24"/>
        <v>8</v>
      </c>
      <c r="AS24" s="77"/>
      <c r="AT24" s="1"/>
    </row>
    <row r="25" spans="1:46" x14ac:dyDescent="0.35">
      <c r="A25" t="s">
        <v>23</v>
      </c>
      <c r="B25" s="1">
        <v>0.11247505166292809</v>
      </c>
      <c r="C25" s="5">
        <f t="shared" si="0"/>
        <v>0.5</v>
      </c>
      <c r="D25" s="1">
        <v>1.2686884386903816</v>
      </c>
      <c r="E25" s="5">
        <f t="shared" si="1"/>
        <v>0.5</v>
      </c>
      <c r="F25" s="5">
        <f t="shared" si="2"/>
        <v>0</v>
      </c>
      <c r="G25" s="1">
        <v>0.9943609398826031</v>
      </c>
      <c r="H25" s="5">
        <f t="shared" si="3"/>
        <v>0.5</v>
      </c>
      <c r="I25" s="5">
        <f t="shared" si="4"/>
        <v>0</v>
      </c>
      <c r="J25" s="1">
        <v>0.27454627093291106</v>
      </c>
      <c r="K25" s="5">
        <f t="shared" si="5"/>
        <v>0</v>
      </c>
      <c r="L25" s="5">
        <f t="shared" si="6"/>
        <v>0</v>
      </c>
      <c r="M25" s="8">
        <f t="shared" si="7"/>
        <v>0</v>
      </c>
      <c r="N25" s="8">
        <f t="shared" si="8"/>
        <v>1</v>
      </c>
      <c r="O25" s="10" t="str">
        <f t="shared" si="9"/>
        <v>Nee</v>
      </c>
      <c r="P25" s="4">
        <f t="shared" si="10"/>
        <v>0</v>
      </c>
      <c r="Q25" s="1">
        <v>-8.5986907799844665E-4</v>
      </c>
      <c r="R25" s="8">
        <f t="shared" si="11"/>
        <v>1</v>
      </c>
      <c r="S25" s="1">
        <v>-3.6125084576236283E-2</v>
      </c>
      <c r="T25" s="8">
        <f t="shared" si="12"/>
        <v>1</v>
      </c>
      <c r="U25" s="1">
        <v>2.8248288205544859E-2</v>
      </c>
      <c r="V25" s="4">
        <f t="shared" si="13"/>
        <v>0</v>
      </c>
      <c r="W25" s="5">
        <f t="shared" si="14"/>
        <v>0.5</v>
      </c>
      <c r="X25" s="5">
        <f t="shared" si="15"/>
        <v>0</v>
      </c>
      <c r="Y25" s="1">
        <v>0.10739118403777428</v>
      </c>
      <c r="Z25" s="5">
        <f t="shared" si="16"/>
        <v>0</v>
      </c>
      <c r="AA25" s="5">
        <f t="shared" si="17"/>
        <v>0</v>
      </c>
      <c r="AB25" s="5">
        <f t="shared" si="18"/>
        <v>0.5</v>
      </c>
      <c r="AC25" s="5">
        <f t="shared" si="19"/>
        <v>0.5</v>
      </c>
      <c r="AD25" s="1">
        <v>0.61920742297660891</v>
      </c>
      <c r="AE25" s="5">
        <f t="shared" si="20"/>
        <v>0</v>
      </c>
      <c r="AF25" s="1">
        <v>4.593454804505126E-2</v>
      </c>
      <c r="AG25" s="6">
        <f t="shared" si="21"/>
        <v>0</v>
      </c>
      <c r="AH25" s="29">
        <v>1640.4476140761069</v>
      </c>
      <c r="AL25" s="5">
        <v>0</v>
      </c>
      <c r="AM25" t="s">
        <v>340</v>
      </c>
      <c r="AN25" s="1">
        <v>0.1615</v>
      </c>
      <c r="AO25" s="5">
        <f t="shared" si="22"/>
        <v>0</v>
      </c>
      <c r="AP25" s="5">
        <f t="shared" si="23"/>
        <v>0</v>
      </c>
      <c r="AQ25" s="9">
        <f t="shared" si="24"/>
        <v>7</v>
      </c>
      <c r="AS25" s="77"/>
      <c r="AT25" s="1"/>
    </row>
    <row r="26" spans="1:46" x14ac:dyDescent="0.35">
      <c r="A26" t="s">
        <v>371</v>
      </c>
      <c r="B26" s="1">
        <v>7.3782796710806384E-2</v>
      </c>
      <c r="C26" s="5">
        <f t="shared" si="0"/>
        <v>0</v>
      </c>
      <c r="D26" s="1">
        <v>0.19287042638524793</v>
      </c>
      <c r="E26" s="5">
        <f t="shared" si="1"/>
        <v>0</v>
      </c>
      <c r="F26" s="5">
        <f t="shared" si="2"/>
        <v>0</v>
      </c>
      <c r="G26" s="1">
        <v>0.20664336447760526</v>
      </c>
      <c r="H26" s="5">
        <f t="shared" si="3"/>
        <v>0</v>
      </c>
      <c r="I26" s="5">
        <f t="shared" si="4"/>
        <v>0</v>
      </c>
      <c r="J26" s="1">
        <v>0.4666549388688539</v>
      </c>
      <c r="K26" s="5">
        <f t="shared" si="5"/>
        <v>0</v>
      </c>
      <c r="L26" s="5">
        <f t="shared" si="6"/>
        <v>0</v>
      </c>
      <c r="M26" s="8">
        <f t="shared" si="7"/>
        <v>0</v>
      </c>
      <c r="N26" s="8">
        <f t="shared" si="8"/>
        <v>1</v>
      </c>
      <c r="O26" s="10" t="str">
        <f t="shared" si="9"/>
        <v>Nee</v>
      </c>
      <c r="P26" s="4">
        <f t="shared" si="10"/>
        <v>0</v>
      </c>
      <c r="Q26" s="1">
        <v>5.1475921489328967E-2</v>
      </c>
      <c r="R26" s="8">
        <f t="shared" si="11"/>
        <v>0</v>
      </c>
      <c r="S26" s="1">
        <v>-2.6038247779090629E-3</v>
      </c>
      <c r="T26" s="8">
        <f t="shared" si="12"/>
        <v>1</v>
      </c>
      <c r="U26" s="1">
        <v>-3.6476888261522261E-2</v>
      </c>
      <c r="V26" s="4">
        <f t="shared" si="13"/>
        <v>1</v>
      </c>
      <c r="W26" s="5">
        <f t="shared" si="14"/>
        <v>0.5</v>
      </c>
      <c r="X26" s="5">
        <f t="shared" si="15"/>
        <v>0</v>
      </c>
      <c r="Y26" s="1">
        <v>9.4704353476283296E-2</v>
      </c>
      <c r="Z26" s="5">
        <f t="shared" si="16"/>
        <v>0</v>
      </c>
      <c r="AA26" s="5">
        <f t="shared" si="17"/>
        <v>0</v>
      </c>
      <c r="AB26" s="5">
        <f t="shared" si="18"/>
        <v>0.5</v>
      </c>
      <c r="AC26" s="5">
        <f t="shared" si="19"/>
        <v>0.5</v>
      </c>
      <c r="AD26" s="1">
        <v>0.65942954448701574</v>
      </c>
      <c r="AE26" s="5">
        <f t="shared" si="20"/>
        <v>0</v>
      </c>
      <c r="AF26" s="1">
        <v>-3.5707661490891993E-3</v>
      </c>
      <c r="AG26" s="6">
        <f t="shared" si="21"/>
        <v>1</v>
      </c>
      <c r="AH26" s="29">
        <v>2050.9763705617597</v>
      </c>
      <c r="AL26" s="5">
        <v>1</v>
      </c>
      <c r="AM26" t="s">
        <v>340</v>
      </c>
      <c r="AN26" s="1">
        <v>0.28299999999999997</v>
      </c>
      <c r="AO26" s="5">
        <f t="shared" si="22"/>
        <v>0.5</v>
      </c>
      <c r="AP26" s="5">
        <f t="shared" si="23"/>
        <v>0.5</v>
      </c>
      <c r="AQ26" s="9">
        <f t="shared" si="24"/>
        <v>4.5</v>
      </c>
      <c r="AS26" s="77"/>
      <c r="AT26" s="1"/>
    </row>
    <row r="27" spans="1:46" x14ac:dyDescent="0.35">
      <c r="A27" t="s">
        <v>24</v>
      </c>
      <c r="B27" s="1">
        <v>-1.8089917531258313E-4</v>
      </c>
      <c r="C27" s="5">
        <f t="shared" si="0"/>
        <v>0</v>
      </c>
      <c r="D27" s="1">
        <v>2.3038042032455439E-2</v>
      </c>
      <c r="E27" s="5">
        <f t="shared" si="1"/>
        <v>0</v>
      </c>
      <c r="F27" s="5">
        <f t="shared" si="2"/>
        <v>0</v>
      </c>
      <c r="G27" s="1">
        <v>9.3290768821495083E-3</v>
      </c>
      <c r="H27" s="5">
        <f t="shared" si="3"/>
        <v>0</v>
      </c>
      <c r="I27" s="5">
        <f t="shared" si="4"/>
        <v>0</v>
      </c>
      <c r="J27" s="1">
        <v>0.64549755373697892</v>
      </c>
      <c r="K27" s="5">
        <f t="shared" si="5"/>
        <v>0</v>
      </c>
      <c r="L27" s="5">
        <f t="shared" si="6"/>
        <v>0</v>
      </c>
      <c r="M27" s="8">
        <f t="shared" si="7"/>
        <v>0</v>
      </c>
      <c r="N27" s="8">
        <f t="shared" si="8"/>
        <v>1</v>
      </c>
      <c r="O27" s="10" t="str">
        <f t="shared" si="9"/>
        <v>Nee</v>
      </c>
      <c r="P27" s="4">
        <f t="shared" si="10"/>
        <v>0</v>
      </c>
      <c r="Q27" s="1">
        <v>5.4241059013293284E-2</v>
      </c>
      <c r="R27" s="8">
        <f t="shared" si="11"/>
        <v>0</v>
      </c>
      <c r="S27" s="1">
        <v>-3.4664767609911398E-2</v>
      </c>
      <c r="T27" s="8">
        <f t="shared" si="12"/>
        <v>1</v>
      </c>
      <c r="U27" s="1">
        <v>-3.3125831338121837E-2</v>
      </c>
      <c r="V27" s="4">
        <f t="shared" si="13"/>
        <v>1</v>
      </c>
      <c r="W27" s="5">
        <f t="shared" si="14"/>
        <v>0.5</v>
      </c>
      <c r="X27" s="5">
        <f t="shared" si="15"/>
        <v>0</v>
      </c>
      <c r="Y27" s="1">
        <v>5.0311252992817239E-2</v>
      </c>
      <c r="Z27" s="5">
        <f t="shared" si="16"/>
        <v>0</v>
      </c>
      <c r="AA27" s="5">
        <f t="shared" si="17"/>
        <v>0</v>
      </c>
      <c r="AB27" s="5">
        <f t="shared" si="18"/>
        <v>0.5</v>
      </c>
      <c r="AC27" s="5">
        <f t="shared" si="19"/>
        <v>0.5</v>
      </c>
      <c r="AD27" s="1">
        <v>0.73733439744612927</v>
      </c>
      <c r="AE27" s="5">
        <f t="shared" si="20"/>
        <v>0.5</v>
      </c>
      <c r="AF27" s="1">
        <v>1.6251266400638464E-2</v>
      </c>
      <c r="AG27" s="6">
        <f t="shared" si="21"/>
        <v>0</v>
      </c>
      <c r="AH27" s="29">
        <v>1713.0004492632459</v>
      </c>
      <c r="AL27" s="5">
        <v>0</v>
      </c>
      <c r="AM27" t="s">
        <v>340</v>
      </c>
      <c r="AN27" s="1">
        <v>0.23749999999999999</v>
      </c>
      <c r="AO27" s="5">
        <f t="shared" si="22"/>
        <v>0.5</v>
      </c>
      <c r="AP27" s="5">
        <f t="shared" si="23"/>
        <v>0</v>
      </c>
      <c r="AQ27" s="9">
        <f t="shared" si="24"/>
        <v>6.5</v>
      </c>
      <c r="AS27" s="77"/>
      <c r="AT27" s="1"/>
    </row>
    <row r="28" spans="1:46" x14ac:dyDescent="0.35">
      <c r="A28" t="s">
        <v>25</v>
      </c>
      <c r="B28" s="1">
        <v>0.29102362204724408</v>
      </c>
      <c r="C28" s="5">
        <f t="shared" si="0"/>
        <v>0.5</v>
      </c>
      <c r="D28" s="1">
        <v>0.52401574803149609</v>
      </c>
      <c r="E28" s="5">
        <f t="shared" si="1"/>
        <v>0</v>
      </c>
      <c r="F28" s="5">
        <f t="shared" si="2"/>
        <v>0</v>
      </c>
      <c r="G28" s="1">
        <v>0.52661023622047243</v>
      </c>
      <c r="H28" s="5">
        <f t="shared" si="3"/>
        <v>0</v>
      </c>
      <c r="I28" s="5">
        <f t="shared" si="4"/>
        <v>0</v>
      </c>
      <c r="J28" s="1">
        <v>0.2961523089779457</v>
      </c>
      <c r="K28" s="5">
        <f t="shared" si="5"/>
        <v>0</v>
      </c>
      <c r="L28" s="5">
        <f t="shared" si="6"/>
        <v>0</v>
      </c>
      <c r="M28" s="8">
        <f t="shared" si="7"/>
        <v>0</v>
      </c>
      <c r="N28" s="8">
        <f t="shared" si="8"/>
        <v>1</v>
      </c>
      <c r="O28" s="10" t="str">
        <f t="shared" si="9"/>
        <v>Nee</v>
      </c>
      <c r="P28" s="4">
        <f t="shared" si="10"/>
        <v>0</v>
      </c>
      <c r="Q28" s="1">
        <v>5.2081863091037406E-2</v>
      </c>
      <c r="R28" s="8">
        <f t="shared" si="11"/>
        <v>0</v>
      </c>
      <c r="S28" s="1">
        <v>-4.2140750105351876E-3</v>
      </c>
      <c r="T28" s="8">
        <f t="shared" si="12"/>
        <v>1</v>
      </c>
      <c r="U28" s="1">
        <v>-4.2480314960629921E-2</v>
      </c>
      <c r="V28" s="4">
        <f t="shared" si="13"/>
        <v>1</v>
      </c>
      <c r="W28" s="5">
        <f t="shared" si="14"/>
        <v>0.5</v>
      </c>
      <c r="X28" s="5">
        <f t="shared" si="15"/>
        <v>0</v>
      </c>
      <c r="Y28" s="1">
        <v>3.2342519685039373E-2</v>
      </c>
      <c r="Z28" s="5">
        <f t="shared" si="16"/>
        <v>0</v>
      </c>
      <c r="AA28" s="5">
        <f t="shared" si="17"/>
        <v>0</v>
      </c>
      <c r="AB28" s="5">
        <f t="shared" si="18"/>
        <v>0</v>
      </c>
      <c r="AC28" s="5">
        <f t="shared" si="19"/>
        <v>0</v>
      </c>
      <c r="AD28" s="1">
        <v>0.66964566929133862</v>
      </c>
      <c r="AE28" s="5">
        <f t="shared" si="20"/>
        <v>0</v>
      </c>
      <c r="AF28" s="1">
        <v>6.1950086299212594E-2</v>
      </c>
      <c r="AG28" s="6">
        <f t="shared" si="21"/>
        <v>0</v>
      </c>
      <c r="AH28" s="29">
        <v>1576.6907818891932</v>
      </c>
      <c r="AL28" s="5">
        <v>0</v>
      </c>
      <c r="AM28" t="s">
        <v>341</v>
      </c>
      <c r="AN28" s="1">
        <v>0.20250000000000001</v>
      </c>
      <c r="AO28" s="5">
        <f t="shared" si="22"/>
        <v>0.5</v>
      </c>
      <c r="AP28" s="5">
        <f t="shared" si="23"/>
        <v>0</v>
      </c>
      <c r="AQ28" s="9">
        <f t="shared" si="24"/>
        <v>7.5</v>
      </c>
      <c r="AS28" s="77"/>
      <c r="AT28" s="1"/>
    </row>
    <row r="29" spans="1:46" x14ac:dyDescent="0.35">
      <c r="A29" t="s">
        <v>26</v>
      </c>
      <c r="B29" s="1">
        <v>-1.0948804709636599E-2</v>
      </c>
      <c r="C29" s="5">
        <f t="shared" si="0"/>
        <v>0</v>
      </c>
      <c r="D29" s="1">
        <v>2.016450716624027E-2</v>
      </c>
      <c r="E29" s="5">
        <f t="shared" si="1"/>
        <v>0</v>
      </c>
      <c r="F29" s="5">
        <f t="shared" si="2"/>
        <v>0</v>
      </c>
      <c r="G29" s="1">
        <v>5.8045170696817174E-3</v>
      </c>
      <c r="H29" s="5">
        <f t="shared" si="3"/>
        <v>0</v>
      </c>
      <c r="I29" s="5">
        <f t="shared" si="4"/>
        <v>0</v>
      </c>
      <c r="J29" s="1">
        <v>0.47129811786123266</v>
      </c>
      <c r="K29" s="5">
        <f t="shared" si="5"/>
        <v>0</v>
      </c>
      <c r="L29" s="5">
        <f t="shared" si="6"/>
        <v>0</v>
      </c>
      <c r="M29" s="8">
        <f t="shared" si="7"/>
        <v>0</v>
      </c>
      <c r="N29" s="8">
        <f t="shared" si="8"/>
        <v>1</v>
      </c>
      <c r="O29" s="10" t="str">
        <f t="shared" si="9"/>
        <v>Nee</v>
      </c>
      <c r="P29" s="4">
        <f t="shared" si="10"/>
        <v>0</v>
      </c>
      <c r="Q29" s="1">
        <v>-7.4747590637907299E-2</v>
      </c>
      <c r="R29" s="8">
        <f t="shared" si="11"/>
        <v>1</v>
      </c>
      <c r="S29" s="1">
        <v>-9.1357325021252475E-2</v>
      </c>
      <c r="T29" s="8">
        <f t="shared" si="12"/>
        <v>1</v>
      </c>
      <c r="U29" s="1">
        <v>-6.7233363593848863E-2</v>
      </c>
      <c r="V29" s="4">
        <f t="shared" si="13"/>
        <v>1</v>
      </c>
      <c r="W29" s="5">
        <f t="shared" si="14"/>
        <v>0.5</v>
      </c>
      <c r="X29" s="5">
        <f t="shared" si="15"/>
        <v>0.5</v>
      </c>
      <c r="Y29" s="1">
        <v>4.7316442463756159E-2</v>
      </c>
      <c r="Z29" s="5">
        <f t="shared" si="16"/>
        <v>0</v>
      </c>
      <c r="AA29" s="5">
        <f t="shared" si="17"/>
        <v>0</v>
      </c>
      <c r="AB29" s="5">
        <f t="shared" si="18"/>
        <v>0.5</v>
      </c>
      <c r="AC29" s="5">
        <f t="shared" si="19"/>
        <v>0</v>
      </c>
      <c r="AD29" s="1">
        <v>0.74548155484030698</v>
      </c>
      <c r="AE29" s="5">
        <f t="shared" si="20"/>
        <v>0.5</v>
      </c>
      <c r="AF29" s="1">
        <v>-4.6049899039916214E-3</v>
      </c>
      <c r="AG29" s="6">
        <f t="shared" si="21"/>
        <v>1</v>
      </c>
      <c r="AH29" s="29">
        <v>1827.1986542614275</v>
      </c>
      <c r="AL29" s="5">
        <v>0</v>
      </c>
      <c r="AM29" t="s">
        <v>340</v>
      </c>
      <c r="AN29" s="1">
        <v>0.25900000000000001</v>
      </c>
      <c r="AO29" s="5">
        <f t="shared" si="22"/>
        <v>0.5</v>
      </c>
      <c r="AP29" s="5">
        <f t="shared" si="23"/>
        <v>0.5</v>
      </c>
      <c r="AQ29" s="9">
        <f t="shared" si="24"/>
        <v>5</v>
      </c>
      <c r="AS29" s="77"/>
      <c r="AT29" s="1"/>
    </row>
    <row r="30" spans="1:46" x14ac:dyDescent="0.35">
      <c r="A30" t="s">
        <v>27</v>
      </c>
      <c r="B30" s="1">
        <v>-2.172438557293329E-2</v>
      </c>
      <c r="C30" s="5">
        <f t="shared" si="0"/>
        <v>0</v>
      </c>
      <c r="D30" s="1">
        <v>0.26036346951803385</v>
      </c>
      <c r="E30" s="5">
        <f t="shared" si="1"/>
        <v>0</v>
      </c>
      <c r="F30" s="5">
        <f t="shared" si="2"/>
        <v>0</v>
      </c>
      <c r="G30" s="1">
        <v>0.26372386690073413</v>
      </c>
      <c r="H30" s="5">
        <f t="shared" si="3"/>
        <v>0</v>
      </c>
      <c r="I30" s="5">
        <f t="shared" si="4"/>
        <v>0</v>
      </c>
      <c r="J30" s="1">
        <v>0.46809818307532747</v>
      </c>
      <c r="K30" s="5">
        <f t="shared" si="5"/>
        <v>0</v>
      </c>
      <c r="L30" s="5">
        <f t="shared" si="6"/>
        <v>0</v>
      </c>
      <c r="M30" s="8">
        <f t="shared" si="7"/>
        <v>0</v>
      </c>
      <c r="N30" s="8">
        <f t="shared" si="8"/>
        <v>0</v>
      </c>
      <c r="O30" s="10" t="str">
        <f t="shared" si="9"/>
        <v>Nee</v>
      </c>
      <c r="P30" s="4">
        <f t="shared" si="10"/>
        <v>0</v>
      </c>
      <c r="Q30" s="1">
        <v>-6.4528023598820053E-2</v>
      </c>
      <c r="R30" s="8">
        <f t="shared" si="11"/>
        <v>1</v>
      </c>
      <c r="S30" s="1">
        <v>-2.0061648314012019E-2</v>
      </c>
      <c r="T30" s="8">
        <f t="shared" si="12"/>
        <v>1</v>
      </c>
      <c r="U30" s="1">
        <v>2.0038700925630388E-2</v>
      </c>
      <c r="V30" s="4">
        <f t="shared" si="13"/>
        <v>0</v>
      </c>
      <c r="W30" s="5">
        <f t="shared" si="14"/>
        <v>0.5</v>
      </c>
      <c r="X30" s="5">
        <f t="shared" si="15"/>
        <v>0</v>
      </c>
      <c r="Y30" s="1">
        <v>1.9400335142036387E-2</v>
      </c>
      <c r="Z30" s="5">
        <f t="shared" si="16"/>
        <v>0</v>
      </c>
      <c r="AA30" s="5">
        <f t="shared" si="17"/>
        <v>0</v>
      </c>
      <c r="AB30" s="5">
        <f t="shared" si="18"/>
        <v>0</v>
      </c>
      <c r="AC30" s="5">
        <f t="shared" si="19"/>
        <v>0</v>
      </c>
      <c r="AD30" s="1">
        <v>0.73457947654005751</v>
      </c>
      <c r="AE30" s="5">
        <f t="shared" si="20"/>
        <v>0.5</v>
      </c>
      <c r="AF30" s="1">
        <v>3.681538581232046E-2</v>
      </c>
      <c r="AG30" s="6">
        <f t="shared" si="21"/>
        <v>0</v>
      </c>
      <c r="AH30" s="29">
        <v>1783.0212878350726</v>
      </c>
      <c r="AL30" s="5">
        <v>0</v>
      </c>
      <c r="AM30" t="s">
        <v>340</v>
      </c>
      <c r="AN30" s="1">
        <v>0.20799999999999999</v>
      </c>
      <c r="AO30" s="5">
        <f t="shared" si="22"/>
        <v>0.5</v>
      </c>
      <c r="AP30" s="5">
        <f t="shared" si="23"/>
        <v>0</v>
      </c>
      <c r="AQ30" s="9">
        <f t="shared" si="24"/>
        <v>8.5</v>
      </c>
      <c r="AS30" s="77"/>
      <c r="AT30" s="1"/>
    </row>
    <row r="31" spans="1:46" x14ac:dyDescent="0.35">
      <c r="A31" t="s">
        <v>28</v>
      </c>
      <c r="B31" s="1">
        <v>0.11229156265601598</v>
      </c>
      <c r="C31" s="5">
        <f t="shared" si="0"/>
        <v>0.5</v>
      </c>
      <c r="D31" s="1">
        <v>0.38486270594108835</v>
      </c>
      <c r="E31" s="5">
        <f t="shared" si="1"/>
        <v>0</v>
      </c>
      <c r="F31" s="5">
        <f t="shared" si="2"/>
        <v>0</v>
      </c>
      <c r="G31" s="1">
        <v>0.2077903145282077</v>
      </c>
      <c r="H31" s="5">
        <f t="shared" si="3"/>
        <v>0</v>
      </c>
      <c r="I31" s="5">
        <f t="shared" si="4"/>
        <v>0</v>
      </c>
      <c r="J31" s="1">
        <v>0.33640513057545646</v>
      </c>
      <c r="K31" s="5">
        <f t="shared" si="5"/>
        <v>0</v>
      </c>
      <c r="L31" s="5">
        <f t="shared" si="6"/>
        <v>0</v>
      </c>
      <c r="M31" s="8">
        <f t="shared" si="7"/>
        <v>0</v>
      </c>
      <c r="N31" s="8">
        <f t="shared" si="8"/>
        <v>0</v>
      </c>
      <c r="O31" s="10" t="str">
        <f t="shared" si="9"/>
        <v>Nee</v>
      </c>
      <c r="P31" s="4">
        <f t="shared" si="10"/>
        <v>0</v>
      </c>
      <c r="Q31" s="1">
        <v>2.9255709582031331E-2</v>
      </c>
      <c r="R31" s="8">
        <f t="shared" si="11"/>
        <v>0</v>
      </c>
      <c r="S31" s="1">
        <v>-2.0827441315502404E-2</v>
      </c>
      <c r="T31" s="8">
        <f t="shared" si="12"/>
        <v>1</v>
      </c>
      <c r="U31" s="1">
        <v>8.8067898152770843E-3</v>
      </c>
      <c r="V31" s="4">
        <f t="shared" si="13"/>
        <v>0</v>
      </c>
      <c r="W31" s="5">
        <f t="shared" si="14"/>
        <v>0</v>
      </c>
      <c r="X31" s="5">
        <f t="shared" si="15"/>
        <v>0</v>
      </c>
      <c r="Y31" s="1">
        <v>2.1333000499251124E-2</v>
      </c>
      <c r="Z31" s="5">
        <f t="shared" si="16"/>
        <v>0</v>
      </c>
      <c r="AA31" s="5">
        <f t="shared" si="17"/>
        <v>0</v>
      </c>
      <c r="AB31" s="5">
        <f t="shared" si="18"/>
        <v>0</v>
      </c>
      <c r="AC31" s="5">
        <f t="shared" si="19"/>
        <v>0</v>
      </c>
      <c r="AD31" s="1">
        <v>0.62042935596605098</v>
      </c>
      <c r="AE31" s="5">
        <f t="shared" si="20"/>
        <v>0</v>
      </c>
      <c r="AF31" s="1">
        <v>5.4501994488267598E-2</v>
      </c>
      <c r="AG31" s="6">
        <f t="shared" si="21"/>
        <v>0</v>
      </c>
      <c r="AH31" s="29">
        <v>1612.1176909577</v>
      </c>
      <c r="AL31" s="5">
        <v>0</v>
      </c>
      <c r="AM31" t="s">
        <v>341</v>
      </c>
      <c r="AN31" s="1">
        <v>0.21149999999999999</v>
      </c>
      <c r="AO31" s="5">
        <f t="shared" si="22"/>
        <v>0.5</v>
      </c>
      <c r="AP31" s="5">
        <f t="shared" si="23"/>
        <v>0</v>
      </c>
      <c r="AQ31" s="9">
        <f t="shared" si="24"/>
        <v>9</v>
      </c>
      <c r="AS31" s="77"/>
      <c r="AT31" s="1"/>
    </row>
    <row r="32" spans="1:46" x14ac:dyDescent="0.35">
      <c r="A32" t="s">
        <v>29</v>
      </c>
      <c r="B32" s="1">
        <v>0.16226597415146757</v>
      </c>
      <c r="C32" s="5">
        <f t="shared" si="0"/>
        <v>0.5</v>
      </c>
      <c r="D32" s="1">
        <v>0.95412489431090708</v>
      </c>
      <c r="E32" s="5">
        <f t="shared" si="1"/>
        <v>0</v>
      </c>
      <c r="F32" s="5">
        <f t="shared" si="2"/>
        <v>0</v>
      </c>
      <c r="G32" s="1">
        <v>0.91550428795748284</v>
      </c>
      <c r="H32" s="5">
        <f t="shared" si="3"/>
        <v>0.5</v>
      </c>
      <c r="I32" s="5">
        <f t="shared" si="4"/>
        <v>0</v>
      </c>
      <c r="J32" s="1">
        <v>0.21251475796930341</v>
      </c>
      <c r="K32" s="5">
        <f t="shared" si="5"/>
        <v>0</v>
      </c>
      <c r="L32" s="5">
        <f t="shared" si="6"/>
        <v>0</v>
      </c>
      <c r="M32" s="8">
        <f t="shared" si="7"/>
        <v>0</v>
      </c>
      <c r="N32" s="8">
        <f t="shared" si="8"/>
        <v>1</v>
      </c>
      <c r="O32" s="10" t="str">
        <f t="shared" si="9"/>
        <v>Nee</v>
      </c>
      <c r="P32" s="4">
        <f t="shared" si="10"/>
        <v>0</v>
      </c>
      <c r="Q32" s="1">
        <v>-3.6640794350045448E-2</v>
      </c>
      <c r="R32" s="8">
        <f t="shared" si="11"/>
        <v>1</v>
      </c>
      <c r="S32" s="1">
        <v>1.2191889742910151E-2</v>
      </c>
      <c r="T32" s="8">
        <f t="shared" si="12"/>
        <v>0</v>
      </c>
      <c r="U32" s="1">
        <v>5.3388090349075976E-3</v>
      </c>
      <c r="V32" s="4">
        <f t="shared" si="13"/>
        <v>0</v>
      </c>
      <c r="W32" s="5">
        <f t="shared" si="14"/>
        <v>0</v>
      </c>
      <c r="X32" s="5">
        <f t="shared" si="15"/>
        <v>0</v>
      </c>
      <c r="Y32" s="1">
        <v>0.21602246648145912</v>
      </c>
      <c r="Z32" s="5">
        <f t="shared" si="16"/>
        <v>0</v>
      </c>
      <c r="AA32" s="5">
        <f t="shared" si="17"/>
        <v>0</v>
      </c>
      <c r="AB32" s="5">
        <f t="shared" si="18"/>
        <v>0.5</v>
      </c>
      <c r="AC32" s="5">
        <f t="shared" si="19"/>
        <v>0.5</v>
      </c>
      <c r="AD32" s="1">
        <v>0.64928131416837787</v>
      </c>
      <c r="AE32" s="5">
        <f t="shared" si="20"/>
        <v>0</v>
      </c>
      <c r="AF32" s="1">
        <v>2.7019261408382664E-2</v>
      </c>
      <c r="AG32" s="6">
        <f t="shared" si="21"/>
        <v>0</v>
      </c>
      <c r="AH32" s="29">
        <v>2096.3064293457628</v>
      </c>
      <c r="AL32" s="5">
        <v>1</v>
      </c>
      <c r="AM32" t="s">
        <v>341</v>
      </c>
      <c r="AN32" s="1">
        <v>0.1885</v>
      </c>
      <c r="AO32" s="5">
        <f t="shared" si="22"/>
        <v>0</v>
      </c>
      <c r="AP32" s="5">
        <f t="shared" si="23"/>
        <v>0</v>
      </c>
      <c r="AQ32" s="9">
        <f t="shared" si="24"/>
        <v>7</v>
      </c>
      <c r="AS32" s="77"/>
      <c r="AT32" s="1"/>
    </row>
    <row r="33" spans="1:46" x14ac:dyDescent="0.35">
      <c r="A33" t="s">
        <v>30</v>
      </c>
      <c r="B33" s="1">
        <v>-0.45695265594206885</v>
      </c>
      <c r="C33" s="5">
        <f t="shared" si="0"/>
        <v>0</v>
      </c>
      <c r="D33" s="1">
        <v>0.52266373344332917</v>
      </c>
      <c r="E33" s="5">
        <f t="shared" si="1"/>
        <v>0</v>
      </c>
      <c r="F33" s="5">
        <f t="shared" si="2"/>
        <v>0</v>
      </c>
      <c r="G33" s="1">
        <v>0.52093702736147396</v>
      </c>
      <c r="H33" s="5">
        <f t="shared" si="3"/>
        <v>0</v>
      </c>
      <c r="I33" s="5">
        <f t="shared" si="4"/>
        <v>0</v>
      </c>
      <c r="J33" s="1">
        <v>0.28039155298707102</v>
      </c>
      <c r="K33" s="5">
        <f t="shared" si="5"/>
        <v>0</v>
      </c>
      <c r="L33" s="5">
        <f t="shared" si="6"/>
        <v>0</v>
      </c>
      <c r="M33" s="8">
        <f t="shared" si="7"/>
        <v>0</v>
      </c>
      <c r="N33" s="8">
        <f t="shared" si="8"/>
        <v>0</v>
      </c>
      <c r="O33" s="10" t="str">
        <f t="shared" si="9"/>
        <v>Nee</v>
      </c>
      <c r="P33" s="4">
        <f t="shared" si="10"/>
        <v>0</v>
      </c>
      <c r="Q33" s="1">
        <v>4.9878722196418437E-2</v>
      </c>
      <c r="R33" s="8">
        <f t="shared" si="11"/>
        <v>0</v>
      </c>
      <c r="S33" s="1">
        <v>3.3586944536332562E-2</v>
      </c>
      <c r="T33" s="8">
        <f t="shared" si="12"/>
        <v>0</v>
      </c>
      <c r="U33" s="1">
        <v>6.065814198634218E-2</v>
      </c>
      <c r="V33" s="4">
        <f t="shared" si="13"/>
        <v>0</v>
      </c>
      <c r="W33" s="5">
        <f t="shared" si="14"/>
        <v>0</v>
      </c>
      <c r="X33" s="5">
        <f t="shared" si="15"/>
        <v>0</v>
      </c>
      <c r="Y33" s="1">
        <v>4.6834181218204313E-3</v>
      </c>
      <c r="Z33" s="5">
        <f t="shared" si="16"/>
        <v>0.5</v>
      </c>
      <c r="AA33" s="5">
        <f t="shared" si="17"/>
        <v>0</v>
      </c>
      <c r="AB33" s="5">
        <f t="shared" si="18"/>
        <v>0</v>
      </c>
      <c r="AC33" s="5">
        <f t="shared" si="19"/>
        <v>0</v>
      </c>
      <c r="AD33" s="1">
        <v>0.55002520738805627</v>
      </c>
      <c r="AE33" s="5">
        <f t="shared" si="20"/>
        <v>0</v>
      </c>
      <c r="AF33" s="1">
        <v>7.1149655987900476E-2</v>
      </c>
      <c r="AG33" s="6">
        <f t="shared" si="21"/>
        <v>0</v>
      </c>
      <c r="AH33" s="29">
        <v>1429.0686336521194</v>
      </c>
      <c r="AJ33" s="5">
        <v>1</v>
      </c>
      <c r="AL33" s="5">
        <v>0</v>
      </c>
      <c r="AM33" t="s">
        <v>340</v>
      </c>
      <c r="AN33" s="1">
        <v>5.7000000000000002E-2</v>
      </c>
      <c r="AO33" s="5">
        <f t="shared" si="22"/>
        <v>0</v>
      </c>
      <c r="AP33" s="5">
        <f t="shared" si="23"/>
        <v>0</v>
      </c>
      <c r="AQ33" s="9">
        <f t="shared" si="24"/>
        <v>8.5</v>
      </c>
      <c r="AS33" s="77"/>
      <c r="AT33" s="1"/>
    </row>
    <row r="34" spans="1:46" x14ac:dyDescent="0.35">
      <c r="A34" t="s">
        <v>31</v>
      </c>
      <c r="B34" s="1">
        <v>3.1411378211095228E-2</v>
      </c>
      <c r="C34" s="5">
        <f t="shared" si="0"/>
        <v>0</v>
      </c>
      <c r="D34" s="1">
        <v>0.67909526523668085</v>
      </c>
      <c r="E34" s="5">
        <f t="shared" si="1"/>
        <v>0</v>
      </c>
      <c r="F34" s="5">
        <f t="shared" si="2"/>
        <v>0</v>
      </c>
      <c r="G34" s="1">
        <v>0.63883703145720505</v>
      </c>
      <c r="H34" s="5">
        <f t="shared" si="3"/>
        <v>0</v>
      </c>
      <c r="I34" s="5">
        <f t="shared" si="4"/>
        <v>0</v>
      </c>
      <c r="J34" s="1">
        <v>0.13346622177926074</v>
      </c>
      <c r="K34" s="5">
        <f t="shared" si="5"/>
        <v>0.5</v>
      </c>
      <c r="L34" s="5">
        <f t="shared" si="6"/>
        <v>0</v>
      </c>
      <c r="M34" s="8">
        <f t="shared" si="7"/>
        <v>0</v>
      </c>
      <c r="N34" s="8">
        <f t="shared" si="8"/>
        <v>0</v>
      </c>
      <c r="O34" s="10" t="str">
        <f t="shared" si="9"/>
        <v>Nee</v>
      </c>
      <c r="P34" s="4">
        <f t="shared" si="10"/>
        <v>0</v>
      </c>
      <c r="Q34" s="1">
        <v>-9.862497953838598E-3</v>
      </c>
      <c r="R34" s="8">
        <f t="shared" si="11"/>
        <v>1</v>
      </c>
      <c r="S34" s="1">
        <v>6.7300727402913501E-3</v>
      </c>
      <c r="T34" s="8">
        <f t="shared" si="12"/>
        <v>0</v>
      </c>
      <c r="U34" s="1">
        <v>3.7285795710042646E-2</v>
      </c>
      <c r="V34" s="4">
        <f t="shared" si="13"/>
        <v>0</v>
      </c>
      <c r="W34" s="5">
        <f t="shared" si="14"/>
        <v>0</v>
      </c>
      <c r="X34" s="5">
        <f t="shared" si="15"/>
        <v>0</v>
      </c>
      <c r="Y34" s="1">
        <v>2.6822974099289399E-3</v>
      </c>
      <c r="Z34" s="5">
        <f t="shared" si="16"/>
        <v>0.5</v>
      </c>
      <c r="AA34" s="5">
        <f t="shared" si="17"/>
        <v>0</v>
      </c>
      <c r="AB34" s="5">
        <f t="shared" si="18"/>
        <v>0</v>
      </c>
      <c r="AC34" s="5">
        <f t="shared" si="19"/>
        <v>0</v>
      </c>
      <c r="AD34" s="1">
        <v>0.56555088058979042</v>
      </c>
      <c r="AE34" s="5">
        <f t="shared" si="20"/>
        <v>0</v>
      </c>
      <c r="AF34" s="1">
        <v>9.2295069871484656E-3</v>
      </c>
      <c r="AG34" s="6">
        <f t="shared" si="21"/>
        <v>0</v>
      </c>
      <c r="AH34" s="29">
        <v>2906.184298764038</v>
      </c>
      <c r="AL34" s="5">
        <v>1</v>
      </c>
      <c r="AM34" t="s">
        <v>342</v>
      </c>
      <c r="AN34" s="1">
        <v>0.16549999999999998</v>
      </c>
      <c r="AO34" s="5">
        <f t="shared" si="22"/>
        <v>0</v>
      </c>
      <c r="AP34" s="5">
        <f t="shared" si="23"/>
        <v>0</v>
      </c>
      <c r="AQ34" s="9">
        <f t="shared" si="24"/>
        <v>8</v>
      </c>
      <c r="AS34" s="77"/>
      <c r="AT34" s="1"/>
    </row>
    <row r="35" spans="1:46" x14ac:dyDescent="0.35">
      <c r="A35" t="s">
        <v>32</v>
      </c>
      <c r="B35" s="1">
        <v>-5.9141230235342998E-2</v>
      </c>
      <c r="C35" s="5">
        <f t="shared" si="0"/>
        <v>0</v>
      </c>
      <c r="D35" s="1">
        <v>9.7859999837076495E-2</v>
      </c>
      <c r="E35" s="5">
        <f t="shared" si="1"/>
        <v>0</v>
      </c>
      <c r="F35" s="5">
        <f t="shared" si="2"/>
        <v>0</v>
      </c>
      <c r="G35" s="1">
        <v>0.11116922049251773</v>
      </c>
      <c r="H35" s="5">
        <f t="shared" si="3"/>
        <v>0</v>
      </c>
      <c r="I35" s="5">
        <f t="shared" si="4"/>
        <v>0</v>
      </c>
      <c r="J35" s="1">
        <v>0.4927351109691841</v>
      </c>
      <c r="K35" s="5">
        <f t="shared" si="5"/>
        <v>0</v>
      </c>
      <c r="L35" s="5">
        <f t="shared" si="6"/>
        <v>0</v>
      </c>
      <c r="M35" s="8">
        <f t="shared" si="7"/>
        <v>0</v>
      </c>
      <c r="N35" s="8">
        <f t="shared" si="8"/>
        <v>1</v>
      </c>
      <c r="O35" s="10" t="str">
        <f t="shared" si="9"/>
        <v>Nee</v>
      </c>
      <c r="P35" s="4">
        <f t="shared" si="10"/>
        <v>0</v>
      </c>
      <c r="Q35" s="1">
        <v>2.2926011508314077E-3</v>
      </c>
      <c r="R35" s="8">
        <f t="shared" si="11"/>
        <v>0</v>
      </c>
      <c r="S35" s="1">
        <v>-1.0703794615910828E-2</v>
      </c>
      <c r="T35" s="8">
        <f t="shared" si="12"/>
        <v>1</v>
      </c>
      <c r="U35" s="1">
        <v>-9.2947856334058346E-3</v>
      </c>
      <c r="V35" s="4">
        <f t="shared" si="13"/>
        <v>1</v>
      </c>
      <c r="W35" s="5">
        <f t="shared" si="14"/>
        <v>0.5</v>
      </c>
      <c r="X35" s="5">
        <f t="shared" si="15"/>
        <v>0</v>
      </c>
      <c r="Y35" s="1">
        <v>1.3593929470417166E-2</v>
      </c>
      <c r="Z35" s="5">
        <f t="shared" si="16"/>
        <v>0</v>
      </c>
      <c r="AA35" s="5">
        <f t="shared" si="17"/>
        <v>0</v>
      </c>
      <c r="AB35" s="5">
        <f t="shared" si="18"/>
        <v>0</v>
      </c>
      <c r="AC35" s="5">
        <f t="shared" si="19"/>
        <v>0</v>
      </c>
      <c r="AD35" s="1">
        <v>0.70151600316071594</v>
      </c>
      <c r="AE35" s="5">
        <f t="shared" si="20"/>
        <v>0</v>
      </c>
      <c r="AF35" s="1">
        <v>2.972712301538815E-2</v>
      </c>
      <c r="AG35" s="6">
        <f t="shared" si="21"/>
        <v>0</v>
      </c>
      <c r="AH35" s="29">
        <v>1827.9418057737848</v>
      </c>
      <c r="AL35" s="5">
        <v>0</v>
      </c>
      <c r="AM35" t="s">
        <v>340</v>
      </c>
      <c r="AN35" s="1">
        <v>0.22450000000000001</v>
      </c>
      <c r="AO35" s="5">
        <f t="shared" si="22"/>
        <v>0.5</v>
      </c>
      <c r="AP35" s="5">
        <f t="shared" si="23"/>
        <v>0</v>
      </c>
      <c r="AQ35" s="9">
        <f t="shared" si="24"/>
        <v>8</v>
      </c>
      <c r="AS35" s="77"/>
      <c r="AT35" s="1"/>
    </row>
    <row r="36" spans="1:46" x14ac:dyDescent="0.35">
      <c r="A36" t="s">
        <v>33</v>
      </c>
      <c r="B36" s="1">
        <v>-0.17632790007027727</v>
      </c>
      <c r="C36" s="5">
        <f t="shared" si="0"/>
        <v>0</v>
      </c>
      <c r="D36" s="1">
        <v>0.22650812722450184</v>
      </c>
      <c r="E36" s="5">
        <f t="shared" si="1"/>
        <v>0</v>
      </c>
      <c r="F36" s="5">
        <f t="shared" si="2"/>
        <v>0</v>
      </c>
      <c r="G36" s="1">
        <v>0.16315318174604976</v>
      </c>
      <c r="H36" s="5">
        <f t="shared" si="3"/>
        <v>0</v>
      </c>
      <c r="I36" s="5">
        <f t="shared" si="4"/>
        <v>0</v>
      </c>
      <c r="J36" s="1">
        <v>0.39272700413630096</v>
      </c>
      <c r="K36" s="5">
        <f t="shared" si="5"/>
        <v>0</v>
      </c>
      <c r="L36" s="5">
        <f t="shared" si="6"/>
        <v>0</v>
      </c>
      <c r="M36" s="8">
        <f t="shared" si="7"/>
        <v>0</v>
      </c>
      <c r="N36" s="8">
        <f t="shared" si="8"/>
        <v>0</v>
      </c>
      <c r="O36" s="10" t="str">
        <f t="shared" si="9"/>
        <v>Nee</v>
      </c>
      <c r="P36" s="4">
        <f t="shared" si="10"/>
        <v>0</v>
      </c>
      <c r="Q36" s="1">
        <v>-4.6634944113419757E-2</v>
      </c>
      <c r="R36" s="8">
        <f t="shared" si="11"/>
        <v>1</v>
      </c>
      <c r="S36" s="1">
        <v>-2.071276271702711E-4</v>
      </c>
      <c r="T36" s="8">
        <f t="shared" si="12"/>
        <v>1</v>
      </c>
      <c r="U36" s="1">
        <v>5.193715853188547E-2</v>
      </c>
      <c r="V36" s="4">
        <f t="shared" si="13"/>
        <v>0</v>
      </c>
      <c r="W36" s="5">
        <f t="shared" si="14"/>
        <v>0.5</v>
      </c>
      <c r="X36" s="5">
        <f t="shared" si="15"/>
        <v>0</v>
      </c>
      <c r="Y36" s="1">
        <v>1.6342295572532927E-2</v>
      </c>
      <c r="Z36" s="5">
        <f t="shared" si="16"/>
        <v>0</v>
      </c>
      <c r="AA36" s="5">
        <f t="shared" si="17"/>
        <v>0</v>
      </c>
      <c r="AB36" s="5">
        <f t="shared" si="18"/>
        <v>0</v>
      </c>
      <c r="AC36" s="5">
        <f t="shared" si="19"/>
        <v>0</v>
      </c>
      <c r="AD36" s="1">
        <v>0.60847634376912785</v>
      </c>
      <c r="AE36" s="5">
        <f t="shared" si="20"/>
        <v>0</v>
      </c>
      <c r="AF36" s="1">
        <v>2.6400947224048427E-2</v>
      </c>
      <c r="AG36" s="6">
        <f t="shared" si="21"/>
        <v>0</v>
      </c>
      <c r="AH36" s="29">
        <v>1531.6553499042345</v>
      </c>
      <c r="AL36" s="5">
        <v>0</v>
      </c>
      <c r="AM36" t="s">
        <v>341</v>
      </c>
      <c r="AN36" s="1">
        <v>0.2195</v>
      </c>
      <c r="AO36" s="5">
        <f t="shared" si="22"/>
        <v>0.5</v>
      </c>
      <c r="AP36" s="5">
        <f t="shared" si="23"/>
        <v>0</v>
      </c>
      <c r="AQ36" s="9">
        <f t="shared" si="24"/>
        <v>9</v>
      </c>
      <c r="AS36" s="77"/>
      <c r="AT36" s="1"/>
    </row>
    <row r="37" spans="1:46" x14ac:dyDescent="0.35">
      <c r="A37" t="s">
        <v>34</v>
      </c>
      <c r="B37" s="1">
        <v>8.2653938872669572E-2</v>
      </c>
      <c r="C37" s="5">
        <f t="shared" si="0"/>
        <v>0</v>
      </c>
      <c r="D37" s="1">
        <v>-0.1596627457631225</v>
      </c>
      <c r="E37" s="5">
        <f t="shared" si="1"/>
        <v>0</v>
      </c>
      <c r="F37" s="5">
        <f t="shared" si="2"/>
        <v>0</v>
      </c>
      <c r="G37" s="1">
        <v>-0.37493367575621755</v>
      </c>
      <c r="H37" s="5">
        <f t="shared" si="3"/>
        <v>0</v>
      </c>
      <c r="I37" s="5">
        <f t="shared" si="4"/>
        <v>0</v>
      </c>
      <c r="J37" s="1">
        <v>0.71039842005838916</v>
      </c>
      <c r="K37" s="5">
        <f t="shared" si="5"/>
        <v>0</v>
      </c>
      <c r="L37" s="5">
        <f t="shared" si="6"/>
        <v>0</v>
      </c>
      <c r="M37" s="8">
        <f t="shared" si="7"/>
        <v>0</v>
      </c>
      <c r="N37" s="8">
        <f t="shared" si="8"/>
        <v>1</v>
      </c>
      <c r="O37" s="10" t="str">
        <f t="shared" si="9"/>
        <v>Nee</v>
      </c>
      <c r="P37" s="4">
        <f t="shared" si="10"/>
        <v>0</v>
      </c>
      <c r="Q37" s="1">
        <v>-7.0174226618953534E-2</v>
      </c>
      <c r="R37" s="8">
        <f t="shared" si="11"/>
        <v>1</v>
      </c>
      <c r="S37" s="1">
        <v>-2.0587337444288419E-2</v>
      </c>
      <c r="T37" s="8">
        <f t="shared" si="12"/>
        <v>1</v>
      </c>
      <c r="U37" s="1">
        <v>-3.2526135991956293E-2</v>
      </c>
      <c r="V37" s="4">
        <f t="shared" si="13"/>
        <v>1</v>
      </c>
      <c r="W37" s="5">
        <f t="shared" si="14"/>
        <v>0.5</v>
      </c>
      <c r="X37" s="5">
        <f t="shared" si="15"/>
        <v>0.5</v>
      </c>
      <c r="Y37" s="1">
        <v>-5.1075724721074758E-2</v>
      </c>
      <c r="Z37" s="5">
        <f t="shared" si="16"/>
        <v>0.5</v>
      </c>
      <c r="AA37" s="5">
        <f t="shared" si="17"/>
        <v>0.5</v>
      </c>
      <c r="AB37" s="5">
        <f t="shared" si="18"/>
        <v>0</v>
      </c>
      <c r="AC37" s="5">
        <f t="shared" si="19"/>
        <v>0</v>
      </c>
      <c r="AD37" s="1">
        <v>0.64736096136839938</v>
      </c>
      <c r="AE37" s="5">
        <f t="shared" si="20"/>
        <v>0</v>
      </c>
      <c r="AF37" s="1">
        <v>4.9096090467479925E-2</v>
      </c>
      <c r="AG37" s="6">
        <f t="shared" si="21"/>
        <v>0</v>
      </c>
      <c r="AH37" s="29">
        <v>1564.5527089867808</v>
      </c>
      <c r="AJ37" s="5">
        <v>1</v>
      </c>
      <c r="AL37" s="5">
        <v>0</v>
      </c>
      <c r="AM37" t="s">
        <v>340</v>
      </c>
      <c r="AN37" s="1">
        <v>0.22950000000000001</v>
      </c>
      <c r="AO37" s="5">
        <f t="shared" si="22"/>
        <v>0.5</v>
      </c>
      <c r="AP37" s="5">
        <f t="shared" si="23"/>
        <v>0</v>
      </c>
      <c r="AQ37" s="9">
        <f t="shared" si="24"/>
        <v>5.5</v>
      </c>
      <c r="AS37" s="77"/>
      <c r="AT37" s="1"/>
    </row>
    <row r="38" spans="1:46" x14ac:dyDescent="0.35">
      <c r="A38" t="s">
        <v>35</v>
      </c>
      <c r="B38" s="1">
        <v>-0.23918654144990203</v>
      </c>
      <c r="C38" s="5">
        <f t="shared" si="0"/>
        <v>0</v>
      </c>
      <c r="D38" s="1">
        <v>0.47338693331531656</v>
      </c>
      <c r="E38" s="5">
        <f t="shared" si="1"/>
        <v>0</v>
      </c>
      <c r="F38" s="5">
        <f t="shared" si="2"/>
        <v>0</v>
      </c>
      <c r="G38" s="1">
        <v>7.7590703330856048E-2</v>
      </c>
      <c r="H38" s="5">
        <f t="shared" si="3"/>
        <v>0</v>
      </c>
      <c r="I38" s="5">
        <f t="shared" si="4"/>
        <v>0</v>
      </c>
      <c r="J38" s="1">
        <v>0.10683753603499122</v>
      </c>
      <c r="K38" s="5">
        <f t="shared" si="5"/>
        <v>0.5</v>
      </c>
      <c r="L38" s="5">
        <f t="shared" si="6"/>
        <v>0</v>
      </c>
      <c r="M38" s="8">
        <f t="shared" si="7"/>
        <v>0</v>
      </c>
      <c r="N38" s="8">
        <f t="shared" si="8"/>
        <v>0</v>
      </c>
      <c r="O38" s="10" t="str">
        <f t="shared" si="9"/>
        <v>Nee</v>
      </c>
      <c r="P38" s="4">
        <f t="shared" si="10"/>
        <v>0</v>
      </c>
      <c r="Q38" s="1">
        <v>4.5225524211796653E-2</v>
      </c>
      <c r="R38" s="8">
        <f t="shared" si="11"/>
        <v>0</v>
      </c>
      <c r="S38" s="1">
        <v>3.6074163643692057E-2</v>
      </c>
      <c r="T38" s="8">
        <f t="shared" si="12"/>
        <v>0</v>
      </c>
      <c r="U38" s="1">
        <v>7.6197554219309502E-2</v>
      </c>
      <c r="V38" s="4">
        <f t="shared" si="13"/>
        <v>0</v>
      </c>
      <c r="W38" s="5">
        <f t="shared" si="14"/>
        <v>0</v>
      </c>
      <c r="X38" s="5">
        <f t="shared" si="15"/>
        <v>0</v>
      </c>
      <c r="Y38" s="1">
        <v>-2.7234646307681912E-2</v>
      </c>
      <c r="Z38" s="5">
        <f t="shared" si="16"/>
        <v>0.5</v>
      </c>
      <c r="AA38" s="5">
        <f t="shared" si="17"/>
        <v>0.5</v>
      </c>
      <c r="AB38" s="5">
        <f t="shared" si="18"/>
        <v>0</v>
      </c>
      <c r="AC38" s="5">
        <f t="shared" si="19"/>
        <v>0</v>
      </c>
      <c r="AD38" s="1">
        <v>0.6253901763394365</v>
      </c>
      <c r="AE38" s="5">
        <f t="shared" si="20"/>
        <v>0</v>
      </c>
      <c r="AF38" s="1">
        <v>-8.4935244915883851E-3</v>
      </c>
      <c r="AG38" s="6">
        <f t="shared" si="21"/>
        <v>1</v>
      </c>
      <c r="AH38" s="29">
        <v>1536.9172246004916</v>
      </c>
      <c r="AJ38" s="5">
        <v>1</v>
      </c>
      <c r="AL38" s="5">
        <v>0</v>
      </c>
      <c r="AM38" t="s">
        <v>340</v>
      </c>
      <c r="AN38" s="1">
        <v>0.128</v>
      </c>
      <c r="AO38" s="5">
        <f t="shared" si="22"/>
        <v>0</v>
      </c>
      <c r="AP38" s="5">
        <f t="shared" si="23"/>
        <v>0</v>
      </c>
      <c r="AQ38" s="9">
        <f t="shared" si="24"/>
        <v>6.5</v>
      </c>
      <c r="AS38" s="77"/>
      <c r="AT38" s="1"/>
    </row>
    <row r="39" spans="1:46" x14ac:dyDescent="0.35">
      <c r="A39" t="s">
        <v>36</v>
      </c>
      <c r="B39" s="1">
        <v>-3.2744787668394486E-3</v>
      </c>
      <c r="C39" s="5">
        <f t="shared" si="0"/>
        <v>0</v>
      </c>
      <c r="D39" s="1">
        <v>0.21712783374887057</v>
      </c>
      <c r="E39" s="5">
        <f t="shared" si="1"/>
        <v>0</v>
      </c>
      <c r="F39" s="5">
        <f t="shared" si="2"/>
        <v>0</v>
      </c>
      <c r="G39" s="1">
        <v>0.22581131665296636</v>
      </c>
      <c r="H39" s="5">
        <f t="shared" si="3"/>
        <v>0</v>
      </c>
      <c r="I39" s="5">
        <f t="shared" si="4"/>
        <v>0</v>
      </c>
      <c r="J39" s="1">
        <v>0.3213890935887988</v>
      </c>
      <c r="K39" s="5">
        <f t="shared" si="5"/>
        <v>0</v>
      </c>
      <c r="L39" s="5">
        <f t="shared" si="6"/>
        <v>0</v>
      </c>
      <c r="M39" s="8">
        <f t="shared" si="7"/>
        <v>0</v>
      </c>
      <c r="N39" s="8">
        <f t="shared" si="8"/>
        <v>0</v>
      </c>
      <c r="O39" s="10" t="str">
        <f t="shared" si="9"/>
        <v>Nee</v>
      </c>
      <c r="P39" s="4">
        <f t="shared" si="10"/>
        <v>0</v>
      </c>
      <c r="Q39" s="1">
        <v>1.0442890442890443E-2</v>
      </c>
      <c r="R39" s="8">
        <f t="shared" si="11"/>
        <v>0</v>
      </c>
      <c r="S39" s="1">
        <v>2.6063628750768866E-2</v>
      </c>
      <c r="T39" s="8">
        <f t="shared" si="12"/>
        <v>0</v>
      </c>
      <c r="U39" s="1">
        <v>6.0632205381830041E-2</v>
      </c>
      <c r="V39" s="4">
        <f t="shared" si="13"/>
        <v>0</v>
      </c>
      <c r="W39" s="5">
        <f t="shared" si="14"/>
        <v>0</v>
      </c>
      <c r="X39" s="5">
        <f t="shared" si="15"/>
        <v>0</v>
      </c>
      <c r="Y39" s="1">
        <v>-5.3957567646519336E-3</v>
      </c>
      <c r="Z39" s="5">
        <f t="shared" si="16"/>
        <v>0.5</v>
      </c>
      <c r="AA39" s="5">
        <f t="shared" si="17"/>
        <v>0.5</v>
      </c>
      <c r="AB39" s="5">
        <f t="shared" si="18"/>
        <v>0</v>
      </c>
      <c r="AC39" s="5">
        <f t="shared" si="19"/>
        <v>0</v>
      </c>
      <c r="AD39" s="1">
        <v>0.66162813606070692</v>
      </c>
      <c r="AE39" s="5">
        <f t="shared" si="20"/>
        <v>0</v>
      </c>
      <c r="AF39" s="1">
        <v>2.1503853151176297E-2</v>
      </c>
      <c r="AG39" s="6">
        <f t="shared" si="21"/>
        <v>0</v>
      </c>
      <c r="AH39" s="29">
        <v>1734.0610655110672</v>
      </c>
      <c r="AJ39" s="5">
        <v>1</v>
      </c>
      <c r="AL39" s="5">
        <v>0</v>
      </c>
      <c r="AM39" t="s">
        <v>342</v>
      </c>
      <c r="AN39" s="1">
        <v>0.16199999999999998</v>
      </c>
      <c r="AO39" s="5">
        <f t="shared" si="22"/>
        <v>0</v>
      </c>
      <c r="AP39" s="5">
        <f t="shared" si="23"/>
        <v>0</v>
      </c>
      <c r="AQ39" s="9">
        <f t="shared" si="24"/>
        <v>8</v>
      </c>
      <c r="AS39" s="77"/>
      <c r="AT39" s="1"/>
    </row>
    <row r="40" spans="1:46" x14ac:dyDescent="0.35">
      <c r="A40" t="s">
        <v>37</v>
      </c>
      <c r="B40" s="1">
        <v>-1.155177002927868E-2</v>
      </c>
      <c r="C40" s="5">
        <f t="shared" si="0"/>
        <v>0</v>
      </c>
      <c r="D40" s="1">
        <v>0.8832224292431905</v>
      </c>
      <c r="E40" s="5">
        <f t="shared" si="1"/>
        <v>0</v>
      </c>
      <c r="F40" s="5">
        <f t="shared" si="2"/>
        <v>0</v>
      </c>
      <c r="G40" s="1">
        <v>0.86330582911897791</v>
      </c>
      <c r="H40" s="5">
        <f t="shared" si="3"/>
        <v>0</v>
      </c>
      <c r="I40" s="5">
        <f t="shared" si="4"/>
        <v>0</v>
      </c>
      <c r="J40" s="1">
        <v>0.24423749344925644</v>
      </c>
      <c r="K40" s="5">
        <f t="shared" si="5"/>
        <v>0</v>
      </c>
      <c r="L40" s="5">
        <f t="shared" si="6"/>
        <v>0</v>
      </c>
      <c r="M40" s="8">
        <f t="shared" si="7"/>
        <v>0</v>
      </c>
      <c r="N40" s="8">
        <f t="shared" si="8"/>
        <v>1</v>
      </c>
      <c r="O40" s="10" t="str">
        <f t="shared" si="9"/>
        <v>Nee</v>
      </c>
      <c r="P40" s="4">
        <f t="shared" si="10"/>
        <v>0</v>
      </c>
      <c r="Q40" s="1">
        <v>3.9962360101707811E-2</v>
      </c>
      <c r="R40" s="8">
        <f t="shared" si="11"/>
        <v>0</v>
      </c>
      <c r="S40" s="1">
        <v>1.693839369236937E-2</v>
      </c>
      <c r="T40" s="8">
        <f t="shared" si="12"/>
        <v>0</v>
      </c>
      <c r="U40" s="1">
        <v>4.519563481501198E-2</v>
      </c>
      <c r="V40" s="4">
        <f t="shared" si="13"/>
        <v>0</v>
      </c>
      <c r="W40" s="5">
        <f t="shared" si="14"/>
        <v>0</v>
      </c>
      <c r="X40" s="5">
        <f t="shared" si="15"/>
        <v>0</v>
      </c>
      <c r="Y40" s="1">
        <v>0.12967349835861947</v>
      </c>
      <c r="Z40" s="5">
        <f t="shared" si="16"/>
        <v>0</v>
      </c>
      <c r="AA40" s="5">
        <f t="shared" si="17"/>
        <v>0</v>
      </c>
      <c r="AB40" s="5">
        <f t="shared" si="18"/>
        <v>0.5</v>
      </c>
      <c r="AC40" s="5">
        <f t="shared" si="19"/>
        <v>0.5</v>
      </c>
      <c r="AD40" s="1">
        <v>0.7178777393310265</v>
      </c>
      <c r="AE40" s="5">
        <f t="shared" si="20"/>
        <v>0</v>
      </c>
      <c r="AF40" s="1">
        <v>5.5462311205749272E-2</v>
      </c>
      <c r="AG40" s="6">
        <f t="shared" si="21"/>
        <v>0</v>
      </c>
      <c r="AH40" s="29">
        <v>1498.5440468159429</v>
      </c>
      <c r="AL40" s="5">
        <v>0</v>
      </c>
      <c r="AM40" t="s">
        <v>341</v>
      </c>
      <c r="AN40" s="1">
        <v>0.17350000000000002</v>
      </c>
      <c r="AO40" s="5">
        <f t="shared" si="22"/>
        <v>0</v>
      </c>
      <c r="AP40" s="5">
        <f t="shared" si="23"/>
        <v>0</v>
      </c>
      <c r="AQ40" s="9">
        <f t="shared" si="24"/>
        <v>9</v>
      </c>
      <c r="AS40" s="77"/>
      <c r="AT40" s="1"/>
    </row>
    <row r="41" spans="1:46" x14ac:dyDescent="0.35">
      <c r="A41" t="s">
        <v>38</v>
      </c>
      <c r="B41" s="1">
        <v>-9.5156803237228128E-3</v>
      </c>
      <c r="C41" s="5">
        <f t="shared" si="0"/>
        <v>0</v>
      </c>
      <c r="D41" s="1">
        <v>-1.1968576125442589</v>
      </c>
      <c r="E41" s="5">
        <f t="shared" si="1"/>
        <v>0</v>
      </c>
      <c r="F41" s="5">
        <f t="shared" si="2"/>
        <v>0</v>
      </c>
      <c r="G41" s="1">
        <v>-1.0760843449671218</v>
      </c>
      <c r="H41" s="5">
        <f t="shared" si="3"/>
        <v>0</v>
      </c>
      <c r="I41" s="5">
        <f t="shared" si="4"/>
        <v>0</v>
      </c>
      <c r="J41" s="1">
        <v>0.80972664868840405</v>
      </c>
      <c r="K41" s="5">
        <f t="shared" si="5"/>
        <v>0</v>
      </c>
      <c r="L41" s="5">
        <f t="shared" si="6"/>
        <v>0</v>
      </c>
      <c r="M41" s="8">
        <f t="shared" si="7"/>
        <v>0</v>
      </c>
      <c r="N41" s="8">
        <f t="shared" si="8"/>
        <v>0</v>
      </c>
      <c r="O41" s="10" t="str">
        <f t="shared" si="9"/>
        <v>Nee</v>
      </c>
      <c r="P41" s="4">
        <f t="shared" si="10"/>
        <v>0</v>
      </c>
      <c r="Q41" s="1">
        <v>0.14560989720083664</v>
      </c>
      <c r="R41" s="8">
        <f t="shared" si="11"/>
        <v>0</v>
      </c>
      <c r="S41" s="1">
        <v>0.11341393206678181</v>
      </c>
      <c r="T41" s="8">
        <f t="shared" si="12"/>
        <v>0</v>
      </c>
      <c r="U41" s="1">
        <v>5.020232675771371E-2</v>
      </c>
      <c r="V41" s="4">
        <f t="shared" si="13"/>
        <v>0</v>
      </c>
      <c r="W41" s="5">
        <f t="shared" si="14"/>
        <v>0</v>
      </c>
      <c r="X41" s="5">
        <f t="shared" si="15"/>
        <v>0</v>
      </c>
      <c r="Y41" s="1">
        <v>4.4258978249873543E-3</v>
      </c>
      <c r="Z41" s="5">
        <f t="shared" si="16"/>
        <v>0.5</v>
      </c>
      <c r="AA41" s="5">
        <f t="shared" si="17"/>
        <v>0</v>
      </c>
      <c r="AB41" s="5">
        <f t="shared" si="18"/>
        <v>0</v>
      </c>
      <c r="AC41" s="5">
        <f t="shared" si="19"/>
        <v>0</v>
      </c>
      <c r="AD41" s="1">
        <v>0.4978818917551846</v>
      </c>
      <c r="AE41" s="5">
        <f t="shared" si="20"/>
        <v>0</v>
      </c>
      <c r="AF41" s="1">
        <v>7.4991999494183115E-2</v>
      </c>
      <c r="AG41" s="6">
        <f t="shared" si="21"/>
        <v>0</v>
      </c>
      <c r="AH41" s="29">
        <v>1388.1385075038718</v>
      </c>
      <c r="AJ41" s="5">
        <v>1</v>
      </c>
      <c r="AL41" s="5">
        <v>0</v>
      </c>
      <c r="AM41" t="s">
        <v>341</v>
      </c>
      <c r="AN41" s="1">
        <v>0.2475</v>
      </c>
      <c r="AO41" s="5">
        <f t="shared" si="22"/>
        <v>0.5</v>
      </c>
      <c r="AP41" s="5">
        <f t="shared" si="23"/>
        <v>0</v>
      </c>
      <c r="AQ41" s="9">
        <f t="shared" si="24"/>
        <v>8</v>
      </c>
      <c r="AS41" s="77"/>
      <c r="AT41" s="1"/>
    </row>
    <row r="42" spans="1:46" x14ac:dyDescent="0.35">
      <c r="A42" t="s">
        <v>39</v>
      </c>
      <c r="B42" s="1">
        <v>2.0627641692641609E-2</v>
      </c>
      <c r="C42" s="5">
        <f t="shared" si="0"/>
        <v>0</v>
      </c>
      <c r="D42" s="1">
        <v>0.26230070009954798</v>
      </c>
      <c r="E42" s="5">
        <f t="shared" si="1"/>
        <v>0</v>
      </c>
      <c r="F42" s="5">
        <f t="shared" si="2"/>
        <v>0</v>
      </c>
      <c r="G42" s="1">
        <v>0.26077484211041663</v>
      </c>
      <c r="H42" s="5">
        <f t="shared" si="3"/>
        <v>0</v>
      </c>
      <c r="I42" s="5">
        <f t="shared" si="4"/>
        <v>0</v>
      </c>
      <c r="J42" s="1">
        <v>0.51693904020752268</v>
      </c>
      <c r="K42" s="5">
        <f t="shared" si="5"/>
        <v>0</v>
      </c>
      <c r="L42" s="5">
        <f t="shared" si="6"/>
        <v>0</v>
      </c>
      <c r="M42" s="8">
        <f t="shared" si="7"/>
        <v>0</v>
      </c>
      <c r="N42" s="8">
        <f t="shared" si="8"/>
        <v>0</v>
      </c>
      <c r="O42" s="10" t="str">
        <f t="shared" si="9"/>
        <v>Nee</v>
      </c>
      <c r="P42" s="4">
        <f t="shared" si="10"/>
        <v>0</v>
      </c>
      <c r="Q42" s="1">
        <v>-8.0064627902902419E-2</v>
      </c>
      <c r="R42" s="8">
        <f t="shared" si="11"/>
        <v>1</v>
      </c>
      <c r="S42" s="1">
        <v>0.1834527743209029</v>
      </c>
      <c r="T42" s="8">
        <f t="shared" si="12"/>
        <v>0</v>
      </c>
      <c r="U42" s="1">
        <v>2.3271374251350424E-2</v>
      </c>
      <c r="V42" s="4">
        <f t="shared" si="13"/>
        <v>0</v>
      </c>
      <c r="W42" s="5">
        <f t="shared" si="14"/>
        <v>0</v>
      </c>
      <c r="X42" s="5">
        <f t="shared" si="15"/>
        <v>0</v>
      </c>
      <c r="Y42" s="1">
        <v>-1.1909036016776278E-2</v>
      </c>
      <c r="Z42" s="5">
        <f t="shared" si="16"/>
        <v>0.5</v>
      </c>
      <c r="AA42" s="5">
        <f t="shared" si="17"/>
        <v>0.5</v>
      </c>
      <c r="AB42" s="5">
        <f t="shared" si="18"/>
        <v>0</v>
      </c>
      <c r="AC42" s="5">
        <f t="shared" si="19"/>
        <v>0</v>
      </c>
      <c r="AD42" s="1">
        <v>0.49147314653132496</v>
      </c>
      <c r="AE42" s="5">
        <f t="shared" si="20"/>
        <v>0</v>
      </c>
      <c r="AF42" s="1">
        <v>8.6586494247433768E-2</v>
      </c>
      <c r="AG42" s="6">
        <f t="shared" si="21"/>
        <v>0</v>
      </c>
      <c r="AH42" s="29">
        <v>1581.6580180097487</v>
      </c>
      <c r="AL42" s="5">
        <v>0</v>
      </c>
      <c r="AM42" t="s">
        <v>341</v>
      </c>
      <c r="AN42" s="1">
        <v>0.14699999999999999</v>
      </c>
      <c r="AO42" s="5">
        <f t="shared" si="22"/>
        <v>0</v>
      </c>
      <c r="AP42" s="5">
        <f t="shared" si="23"/>
        <v>0</v>
      </c>
      <c r="AQ42" s="9">
        <f t="shared" si="24"/>
        <v>9</v>
      </c>
      <c r="AS42" s="77"/>
      <c r="AT42" s="1"/>
    </row>
    <row r="43" spans="1:46" x14ac:dyDescent="0.35">
      <c r="A43" t="s">
        <v>40</v>
      </c>
      <c r="B43" s="1">
        <v>7.0186007982528803E-2</v>
      </c>
      <c r="C43" s="5">
        <f t="shared" si="0"/>
        <v>0</v>
      </c>
      <c r="D43" s="1">
        <v>1.3944574139618948</v>
      </c>
      <c r="E43" s="5">
        <f t="shared" si="1"/>
        <v>0.5</v>
      </c>
      <c r="F43" s="5">
        <f t="shared" si="2"/>
        <v>0.5</v>
      </c>
      <c r="G43" s="1">
        <v>1.374370246253483</v>
      </c>
      <c r="H43" s="5">
        <f t="shared" si="3"/>
        <v>0.5</v>
      </c>
      <c r="I43" s="5">
        <f t="shared" si="4"/>
        <v>0.5</v>
      </c>
      <c r="J43" s="1">
        <v>0.10220486567119798</v>
      </c>
      <c r="K43" s="5">
        <f t="shared" si="5"/>
        <v>0.5</v>
      </c>
      <c r="L43" s="5">
        <f t="shared" si="6"/>
        <v>0</v>
      </c>
      <c r="M43" s="8">
        <f t="shared" si="7"/>
        <v>1</v>
      </c>
      <c r="N43" s="8">
        <f t="shared" si="8"/>
        <v>1</v>
      </c>
      <c r="O43" s="10" t="str">
        <f t="shared" si="9"/>
        <v>Ja</v>
      </c>
      <c r="P43" s="4">
        <f t="shared" si="10"/>
        <v>1</v>
      </c>
      <c r="Q43" s="1">
        <v>1.1839529199152002E-2</v>
      </c>
      <c r="R43" s="8">
        <f t="shared" si="11"/>
        <v>0</v>
      </c>
      <c r="S43" s="1">
        <v>1.2839769907762831E-2</v>
      </c>
      <c r="T43" s="8">
        <f t="shared" si="12"/>
        <v>0</v>
      </c>
      <c r="U43" s="1">
        <v>1.9250320054220952E-2</v>
      </c>
      <c r="V43" s="4">
        <f t="shared" si="13"/>
        <v>0</v>
      </c>
      <c r="W43" s="5">
        <f t="shared" si="14"/>
        <v>0</v>
      </c>
      <c r="X43" s="5">
        <f t="shared" si="15"/>
        <v>0</v>
      </c>
      <c r="Y43" s="1">
        <v>9.9503915957526917E-2</v>
      </c>
      <c r="Z43" s="5">
        <f t="shared" si="16"/>
        <v>0</v>
      </c>
      <c r="AA43" s="5">
        <f t="shared" si="17"/>
        <v>0</v>
      </c>
      <c r="AB43" s="5">
        <f t="shared" si="18"/>
        <v>0.5</v>
      </c>
      <c r="AC43" s="5">
        <f t="shared" si="19"/>
        <v>0.5</v>
      </c>
      <c r="AD43" s="1">
        <v>0.52310038406506509</v>
      </c>
      <c r="AE43" s="5">
        <f t="shared" si="20"/>
        <v>0</v>
      </c>
      <c r="AF43" s="1">
        <v>2.269576304691619E-2</v>
      </c>
      <c r="AG43" s="6">
        <f t="shared" si="21"/>
        <v>0</v>
      </c>
      <c r="AH43" s="29">
        <v>1512.1862584844625</v>
      </c>
      <c r="AL43" s="5">
        <v>0</v>
      </c>
      <c r="AM43" t="s">
        <v>341</v>
      </c>
      <c r="AN43" s="1">
        <v>0.14250000000000002</v>
      </c>
      <c r="AO43" s="5">
        <f t="shared" si="22"/>
        <v>0</v>
      </c>
      <c r="AP43" s="5">
        <f t="shared" si="23"/>
        <v>0</v>
      </c>
      <c r="AQ43" s="9">
        <f t="shared" si="24"/>
        <v>6.5</v>
      </c>
      <c r="AS43" s="77"/>
      <c r="AT43" s="1"/>
    </row>
    <row r="44" spans="1:46" x14ac:dyDescent="0.35">
      <c r="A44" t="s">
        <v>41</v>
      </c>
      <c r="B44" s="1">
        <v>-3.7642503764250376E-3</v>
      </c>
      <c r="C44" s="5">
        <f t="shared" si="0"/>
        <v>0</v>
      </c>
      <c r="D44" s="1">
        <v>0.40807162830716281</v>
      </c>
      <c r="E44" s="5">
        <f t="shared" si="1"/>
        <v>0</v>
      </c>
      <c r="F44" s="5">
        <f t="shared" si="2"/>
        <v>0</v>
      </c>
      <c r="G44" s="1">
        <v>8.9607980210798036E-2</v>
      </c>
      <c r="H44" s="5">
        <f t="shared" si="3"/>
        <v>0</v>
      </c>
      <c r="I44" s="5">
        <f t="shared" si="4"/>
        <v>0</v>
      </c>
      <c r="J44" s="1">
        <v>0.32117369080914265</v>
      </c>
      <c r="K44" s="5">
        <f t="shared" si="5"/>
        <v>0</v>
      </c>
      <c r="L44" s="5">
        <f t="shared" si="6"/>
        <v>0</v>
      </c>
      <c r="M44" s="8">
        <f t="shared" si="7"/>
        <v>0</v>
      </c>
      <c r="N44" s="8">
        <f t="shared" si="8"/>
        <v>0</v>
      </c>
      <c r="O44" s="10" t="str">
        <f t="shared" si="9"/>
        <v>Nee</v>
      </c>
      <c r="P44" s="4">
        <f t="shared" si="10"/>
        <v>0</v>
      </c>
      <c r="Q44" s="1">
        <v>2.8010019844497219E-2</v>
      </c>
      <c r="R44" s="8">
        <f t="shared" si="11"/>
        <v>0</v>
      </c>
      <c r="S44" s="1">
        <v>4.4893873826135591E-2</v>
      </c>
      <c r="T44" s="8">
        <f t="shared" si="12"/>
        <v>0</v>
      </c>
      <c r="U44" s="1">
        <v>7.9371907937190789E-2</v>
      </c>
      <c r="V44" s="4">
        <f t="shared" si="13"/>
        <v>0</v>
      </c>
      <c r="W44" s="5">
        <f t="shared" si="14"/>
        <v>0</v>
      </c>
      <c r="X44" s="5">
        <f t="shared" si="15"/>
        <v>0</v>
      </c>
      <c r="Y44" s="1">
        <v>1.9681651968165195E-2</v>
      </c>
      <c r="Z44" s="5">
        <f t="shared" si="16"/>
        <v>0</v>
      </c>
      <c r="AA44" s="5">
        <f t="shared" si="17"/>
        <v>0</v>
      </c>
      <c r="AB44" s="5">
        <f t="shared" si="18"/>
        <v>0</v>
      </c>
      <c r="AC44" s="5">
        <f t="shared" si="19"/>
        <v>0</v>
      </c>
      <c r="AD44" s="1">
        <v>0.48685201118520111</v>
      </c>
      <c r="AE44" s="5">
        <f t="shared" si="20"/>
        <v>0</v>
      </c>
      <c r="AF44" s="1">
        <v>1.0381608867498381E-2</v>
      </c>
      <c r="AG44" s="6">
        <f t="shared" si="21"/>
        <v>0</v>
      </c>
      <c r="AH44" s="29">
        <v>1461.4902278506383</v>
      </c>
      <c r="AL44" s="5">
        <v>0</v>
      </c>
      <c r="AM44" t="s">
        <v>341</v>
      </c>
      <c r="AN44" s="1">
        <v>4.1500000000000002E-2</v>
      </c>
      <c r="AO44" s="5">
        <f t="shared" si="22"/>
        <v>0</v>
      </c>
      <c r="AP44" s="5">
        <f t="shared" si="23"/>
        <v>0</v>
      </c>
      <c r="AQ44" s="9">
        <f t="shared" si="24"/>
        <v>10</v>
      </c>
      <c r="AS44" s="77"/>
      <c r="AT44" s="1"/>
    </row>
    <row r="45" spans="1:46" x14ac:dyDescent="0.35">
      <c r="A45" t="s">
        <v>42</v>
      </c>
      <c r="B45" s="1">
        <v>7.7350416960443466E-2</v>
      </c>
      <c r="C45" s="5">
        <f t="shared" si="0"/>
        <v>0</v>
      </c>
      <c r="D45" s="1">
        <v>0.31960078772701855</v>
      </c>
      <c r="E45" s="5">
        <f t="shared" si="1"/>
        <v>0</v>
      </c>
      <c r="F45" s="5">
        <f t="shared" si="2"/>
        <v>0</v>
      </c>
      <c r="G45" s="1">
        <v>0.31135275096642434</v>
      </c>
      <c r="H45" s="5">
        <f t="shared" si="3"/>
        <v>0</v>
      </c>
      <c r="I45" s="5">
        <f t="shared" si="4"/>
        <v>0</v>
      </c>
      <c r="J45" s="1">
        <v>0.39525927052056808</v>
      </c>
      <c r="K45" s="5">
        <f t="shared" si="5"/>
        <v>0</v>
      </c>
      <c r="L45" s="5">
        <f t="shared" si="6"/>
        <v>0</v>
      </c>
      <c r="M45" s="8">
        <f t="shared" si="7"/>
        <v>0</v>
      </c>
      <c r="N45" s="8">
        <f t="shared" si="8"/>
        <v>0</v>
      </c>
      <c r="O45" s="10" t="str">
        <f t="shared" si="9"/>
        <v>Nee</v>
      </c>
      <c r="P45" s="4">
        <f t="shared" si="10"/>
        <v>0</v>
      </c>
      <c r="Q45" s="1">
        <v>1.4346994377137556E-3</v>
      </c>
      <c r="R45" s="8">
        <f t="shared" si="11"/>
        <v>0</v>
      </c>
      <c r="S45" s="1">
        <v>3.6050478364583069E-2</v>
      </c>
      <c r="T45" s="8">
        <f t="shared" si="12"/>
        <v>0</v>
      </c>
      <c r="U45" s="1">
        <v>7.5210911477960662E-2</v>
      </c>
      <c r="V45" s="4">
        <f t="shared" si="13"/>
        <v>0</v>
      </c>
      <c r="W45" s="5">
        <f t="shared" si="14"/>
        <v>0</v>
      </c>
      <c r="X45" s="5">
        <f t="shared" si="15"/>
        <v>0</v>
      </c>
      <c r="Y45" s="1">
        <v>1.3405339038681286E-2</v>
      </c>
      <c r="Z45" s="5">
        <f t="shared" si="16"/>
        <v>0</v>
      </c>
      <c r="AA45" s="5">
        <f t="shared" si="17"/>
        <v>0</v>
      </c>
      <c r="AB45" s="5">
        <f t="shared" si="18"/>
        <v>0</v>
      </c>
      <c r="AC45" s="5">
        <f t="shared" si="19"/>
        <v>0</v>
      </c>
      <c r="AD45" s="1">
        <v>0.70565996450365909</v>
      </c>
      <c r="AE45" s="5">
        <f t="shared" si="20"/>
        <v>0</v>
      </c>
      <c r="AF45" s="1">
        <v>-5.4803734409569595E-3</v>
      </c>
      <c r="AG45" s="6">
        <f t="shared" si="21"/>
        <v>1</v>
      </c>
      <c r="AH45" s="29">
        <v>1723.7979109192697</v>
      </c>
      <c r="AL45" s="5">
        <v>0</v>
      </c>
      <c r="AM45" t="s">
        <v>340</v>
      </c>
      <c r="AN45" s="1">
        <v>0.156</v>
      </c>
      <c r="AO45" s="5">
        <f t="shared" si="22"/>
        <v>0</v>
      </c>
      <c r="AP45" s="5">
        <f t="shared" si="23"/>
        <v>0</v>
      </c>
      <c r="AQ45" s="9">
        <f t="shared" si="24"/>
        <v>9</v>
      </c>
      <c r="AS45" s="77"/>
      <c r="AT45" s="1"/>
    </row>
    <row r="46" spans="1:46" x14ac:dyDescent="0.35">
      <c r="A46" t="s">
        <v>43</v>
      </c>
      <c r="B46" s="1">
        <v>0.14266203426380736</v>
      </c>
      <c r="C46" s="5">
        <f t="shared" si="0"/>
        <v>0.5</v>
      </c>
      <c r="D46" s="1">
        <v>0.86186653887624298</v>
      </c>
      <c r="E46" s="5">
        <f t="shared" si="1"/>
        <v>0</v>
      </c>
      <c r="F46" s="5">
        <f t="shared" si="2"/>
        <v>0</v>
      </c>
      <c r="G46" s="1">
        <v>0.3326021325026956</v>
      </c>
      <c r="H46" s="5">
        <f t="shared" si="3"/>
        <v>0</v>
      </c>
      <c r="I46" s="5">
        <f t="shared" si="4"/>
        <v>0</v>
      </c>
      <c r="J46" s="1">
        <v>0.26622585696885331</v>
      </c>
      <c r="K46" s="5">
        <f t="shared" si="5"/>
        <v>0</v>
      </c>
      <c r="L46" s="5">
        <f t="shared" si="6"/>
        <v>0</v>
      </c>
      <c r="M46" s="8">
        <f t="shared" si="7"/>
        <v>0</v>
      </c>
      <c r="N46" s="8">
        <f t="shared" si="8"/>
        <v>0</v>
      </c>
      <c r="O46" s="10" t="str">
        <f t="shared" si="9"/>
        <v>Nee</v>
      </c>
      <c r="P46" s="4">
        <f t="shared" si="10"/>
        <v>0</v>
      </c>
      <c r="Q46" s="1">
        <v>-9.666244505699173E-2</v>
      </c>
      <c r="R46" s="8">
        <f t="shared" si="11"/>
        <v>1</v>
      </c>
      <c r="S46" s="1">
        <v>-8.0581526423977187E-2</v>
      </c>
      <c r="T46" s="8">
        <f t="shared" si="12"/>
        <v>1</v>
      </c>
      <c r="U46" s="1">
        <v>0.10893734275787709</v>
      </c>
      <c r="V46" s="4">
        <f t="shared" si="13"/>
        <v>0</v>
      </c>
      <c r="W46" s="5">
        <f t="shared" si="14"/>
        <v>0.5</v>
      </c>
      <c r="X46" s="5">
        <f t="shared" si="15"/>
        <v>0</v>
      </c>
      <c r="Y46" s="1">
        <v>4.3042410446867137E-2</v>
      </c>
      <c r="Z46" s="5">
        <f t="shared" si="16"/>
        <v>0</v>
      </c>
      <c r="AA46" s="5">
        <f t="shared" si="17"/>
        <v>0</v>
      </c>
      <c r="AB46" s="5">
        <f t="shared" si="18"/>
        <v>0.5</v>
      </c>
      <c r="AC46" s="5">
        <f t="shared" si="19"/>
        <v>0</v>
      </c>
      <c r="AD46" s="1">
        <v>0.51989936504133216</v>
      </c>
      <c r="AE46" s="5">
        <f t="shared" si="20"/>
        <v>0</v>
      </c>
      <c r="AF46" s="1">
        <v>-1.1669153456331616E-2</v>
      </c>
      <c r="AG46" s="6">
        <f t="shared" si="21"/>
        <v>1</v>
      </c>
      <c r="AH46" s="29">
        <v>1813.9857999144824</v>
      </c>
      <c r="AL46" s="5">
        <v>0</v>
      </c>
      <c r="AM46" t="s">
        <v>340</v>
      </c>
      <c r="AN46" s="1">
        <v>0.19699999999999998</v>
      </c>
      <c r="AO46" s="5">
        <f t="shared" si="22"/>
        <v>0</v>
      </c>
      <c r="AP46" s="5">
        <f t="shared" si="23"/>
        <v>0</v>
      </c>
      <c r="AQ46" s="9">
        <f t="shared" si="24"/>
        <v>7.5</v>
      </c>
      <c r="AS46" s="77"/>
      <c r="AT46" s="1"/>
    </row>
    <row r="47" spans="1:46" x14ac:dyDescent="0.35">
      <c r="A47" t="s">
        <v>44</v>
      </c>
      <c r="B47" s="1">
        <v>-0.16998664004683489</v>
      </c>
      <c r="C47" s="5">
        <f t="shared" si="0"/>
        <v>0</v>
      </c>
      <c r="D47" s="1">
        <v>-4.608433282795683E-3</v>
      </c>
      <c r="E47" s="5">
        <f t="shared" si="1"/>
        <v>0</v>
      </c>
      <c r="F47" s="5">
        <f t="shared" si="2"/>
        <v>0</v>
      </c>
      <c r="G47" s="1">
        <v>2.1324887040845428E-2</v>
      </c>
      <c r="H47" s="5">
        <f t="shared" si="3"/>
        <v>0</v>
      </c>
      <c r="I47" s="5">
        <f t="shared" si="4"/>
        <v>0</v>
      </c>
      <c r="J47" s="1">
        <v>0.50641651431512802</v>
      </c>
      <c r="K47" s="5">
        <f t="shared" si="5"/>
        <v>0</v>
      </c>
      <c r="L47" s="5">
        <f t="shared" si="6"/>
        <v>0</v>
      </c>
      <c r="M47" s="8">
        <f t="shared" si="7"/>
        <v>0</v>
      </c>
      <c r="N47" s="8">
        <f t="shared" si="8"/>
        <v>0</v>
      </c>
      <c r="O47" s="10" t="str">
        <f t="shared" si="9"/>
        <v>Nee</v>
      </c>
      <c r="P47" s="4">
        <f t="shared" si="10"/>
        <v>0</v>
      </c>
      <c r="Q47" s="1">
        <v>-4.9596033786265148E-2</v>
      </c>
      <c r="R47" s="8">
        <f t="shared" si="11"/>
        <v>1</v>
      </c>
      <c r="S47" s="1">
        <v>4.0153026191021159E-2</v>
      </c>
      <c r="T47" s="8">
        <f t="shared" si="12"/>
        <v>0</v>
      </c>
      <c r="U47" s="1">
        <v>6.1215605626191515E-2</v>
      </c>
      <c r="V47" s="4">
        <f t="shared" si="13"/>
        <v>0</v>
      </c>
      <c r="W47" s="5">
        <f t="shared" si="14"/>
        <v>0</v>
      </c>
      <c r="X47" s="5">
        <f t="shared" si="15"/>
        <v>0</v>
      </c>
      <c r="Y47" s="1">
        <v>1.5123767206568894E-3</v>
      </c>
      <c r="Z47" s="5">
        <f t="shared" si="16"/>
        <v>0.5</v>
      </c>
      <c r="AA47" s="5">
        <f t="shared" si="17"/>
        <v>0</v>
      </c>
      <c r="AB47" s="5">
        <f t="shared" si="18"/>
        <v>0</v>
      </c>
      <c r="AC47" s="5">
        <f t="shared" si="19"/>
        <v>0</v>
      </c>
      <c r="AD47" s="1">
        <v>0.59932149451341254</v>
      </c>
      <c r="AE47" s="5">
        <f t="shared" si="20"/>
        <v>0</v>
      </c>
      <c r="AF47" s="1">
        <v>9.5429298827626498E-3</v>
      </c>
      <c r="AG47" s="6">
        <f t="shared" si="21"/>
        <v>0</v>
      </c>
      <c r="AH47" s="29">
        <v>1751.2853662289565</v>
      </c>
      <c r="AL47" s="5">
        <v>0</v>
      </c>
      <c r="AM47" t="s">
        <v>341</v>
      </c>
      <c r="AN47" s="1">
        <v>0.22349999999999998</v>
      </c>
      <c r="AO47" s="5">
        <f t="shared" si="22"/>
        <v>0.5</v>
      </c>
      <c r="AP47" s="5">
        <f t="shared" si="23"/>
        <v>0</v>
      </c>
      <c r="AQ47" s="9">
        <f t="shared" si="24"/>
        <v>9</v>
      </c>
      <c r="AS47" s="77"/>
      <c r="AT47" s="1"/>
    </row>
    <row r="48" spans="1:46" x14ac:dyDescent="0.35">
      <c r="A48" t="s">
        <v>45</v>
      </c>
      <c r="B48" s="1">
        <v>0.10592959652792537</v>
      </c>
      <c r="C48" s="5">
        <f t="shared" si="0"/>
        <v>0.5</v>
      </c>
      <c r="D48" s="1">
        <v>0.71344198480967347</v>
      </c>
      <c r="E48" s="5">
        <f t="shared" si="1"/>
        <v>0</v>
      </c>
      <c r="F48" s="5">
        <f t="shared" si="2"/>
        <v>0</v>
      </c>
      <c r="G48" s="1">
        <v>0.56969764762469377</v>
      </c>
      <c r="H48" s="5">
        <f t="shared" si="3"/>
        <v>0</v>
      </c>
      <c r="I48" s="5">
        <f t="shared" si="4"/>
        <v>0</v>
      </c>
      <c r="J48" s="1">
        <v>0.36374175724786634</v>
      </c>
      <c r="K48" s="5">
        <f t="shared" si="5"/>
        <v>0</v>
      </c>
      <c r="L48" s="5">
        <f t="shared" si="6"/>
        <v>0</v>
      </c>
      <c r="M48" s="8">
        <f t="shared" si="7"/>
        <v>0</v>
      </c>
      <c r="N48" s="8">
        <f t="shared" si="8"/>
        <v>0</v>
      </c>
      <c r="O48" s="10" t="str">
        <f t="shared" si="9"/>
        <v>Nee</v>
      </c>
      <c r="P48" s="4">
        <f t="shared" si="10"/>
        <v>0</v>
      </c>
      <c r="Q48" s="1">
        <v>5.4423249612234343E-3</v>
      </c>
      <c r="R48" s="8">
        <f t="shared" si="11"/>
        <v>0</v>
      </c>
      <c r="S48" s="1">
        <v>3.1860331265588029E-2</v>
      </c>
      <c r="T48" s="8">
        <f t="shared" si="12"/>
        <v>0</v>
      </c>
      <c r="U48" s="1">
        <v>1.2930793409322253E-2</v>
      </c>
      <c r="V48" s="4">
        <f t="shared" si="13"/>
        <v>0</v>
      </c>
      <c r="W48" s="5">
        <f t="shared" si="14"/>
        <v>0</v>
      </c>
      <c r="X48" s="5">
        <f t="shared" si="15"/>
        <v>0</v>
      </c>
      <c r="Y48" s="1">
        <v>2.9975167507466528E-2</v>
      </c>
      <c r="Z48" s="5">
        <f t="shared" si="16"/>
        <v>0</v>
      </c>
      <c r="AA48" s="5">
        <f t="shared" si="17"/>
        <v>0</v>
      </c>
      <c r="AB48" s="5">
        <f t="shared" si="18"/>
        <v>0</v>
      </c>
      <c r="AC48" s="5">
        <f t="shared" si="19"/>
        <v>0</v>
      </c>
      <c r="AD48" s="1">
        <v>0.6573899036901979</v>
      </c>
      <c r="AE48" s="5">
        <f t="shared" si="20"/>
        <v>0</v>
      </c>
      <c r="AF48" s="1">
        <v>2.4904050436805783E-2</v>
      </c>
      <c r="AG48" s="6">
        <f t="shared" si="21"/>
        <v>0</v>
      </c>
      <c r="AH48" s="29">
        <v>1766.568085925451</v>
      </c>
      <c r="AL48" s="5">
        <v>0</v>
      </c>
      <c r="AM48" t="s">
        <v>340</v>
      </c>
      <c r="AN48" s="1">
        <v>0.14949999999999999</v>
      </c>
      <c r="AO48" s="5">
        <f t="shared" si="22"/>
        <v>0</v>
      </c>
      <c r="AP48" s="5">
        <f t="shared" si="23"/>
        <v>0</v>
      </c>
      <c r="AQ48" s="9">
        <f t="shared" si="24"/>
        <v>9.5</v>
      </c>
      <c r="AS48" s="77"/>
      <c r="AT48" s="1"/>
    </row>
    <row r="49" spans="1:46" x14ac:dyDescent="0.35">
      <c r="A49" t="s">
        <v>46</v>
      </c>
      <c r="B49" s="1">
        <v>-4.2387566313881265E-3</v>
      </c>
      <c r="C49" s="5">
        <f t="shared" si="0"/>
        <v>0</v>
      </c>
      <c r="D49" s="1">
        <v>0.24109372361884959</v>
      </c>
      <c r="E49" s="5">
        <f t="shared" si="1"/>
        <v>0</v>
      </c>
      <c r="F49" s="5">
        <f t="shared" si="2"/>
        <v>0</v>
      </c>
      <c r="G49" s="1">
        <v>0.20008530830956253</v>
      </c>
      <c r="H49" s="5">
        <f t="shared" si="3"/>
        <v>0</v>
      </c>
      <c r="I49" s="5">
        <f t="shared" si="4"/>
        <v>0</v>
      </c>
      <c r="J49" s="1">
        <v>0.24316417748231609</v>
      </c>
      <c r="K49" s="5">
        <f t="shared" si="5"/>
        <v>0</v>
      </c>
      <c r="L49" s="5">
        <f t="shared" si="6"/>
        <v>0</v>
      </c>
      <c r="M49" s="8">
        <f t="shared" si="7"/>
        <v>0</v>
      </c>
      <c r="N49" s="8">
        <f t="shared" si="8"/>
        <v>0</v>
      </c>
      <c r="O49" s="10" t="str">
        <f t="shared" si="9"/>
        <v>Nee</v>
      </c>
      <c r="P49" s="4">
        <f t="shared" si="10"/>
        <v>0</v>
      </c>
      <c r="Q49" s="1">
        <v>-7.9424264747549156E-2</v>
      </c>
      <c r="R49" s="8">
        <f t="shared" si="11"/>
        <v>1</v>
      </c>
      <c r="S49" s="1">
        <v>2.3666760402398426E-2</v>
      </c>
      <c r="T49" s="8">
        <f t="shared" si="12"/>
        <v>0</v>
      </c>
      <c r="U49" s="1">
        <v>3.8486488407844813E-2</v>
      </c>
      <c r="V49" s="4">
        <f t="shared" si="13"/>
        <v>0</v>
      </c>
      <c r="W49" s="5">
        <f t="shared" si="14"/>
        <v>0</v>
      </c>
      <c r="X49" s="5">
        <f t="shared" si="15"/>
        <v>0</v>
      </c>
      <c r="Y49" s="1">
        <v>4.4809078225942611E-3</v>
      </c>
      <c r="Z49" s="5">
        <f t="shared" si="16"/>
        <v>0.5</v>
      </c>
      <c r="AA49" s="5">
        <f t="shared" si="17"/>
        <v>0</v>
      </c>
      <c r="AB49" s="5">
        <f t="shared" si="18"/>
        <v>0</v>
      </c>
      <c r="AC49" s="5">
        <f t="shared" si="19"/>
        <v>0</v>
      </c>
      <c r="AD49" s="1">
        <v>0.64757004611980484</v>
      </c>
      <c r="AE49" s="5">
        <f t="shared" si="20"/>
        <v>0</v>
      </c>
      <c r="AF49" s="1">
        <v>1.8706565642599222E-2</v>
      </c>
      <c r="AG49" s="6">
        <f t="shared" si="21"/>
        <v>0</v>
      </c>
      <c r="AH49" s="29">
        <v>1878.1229803188992</v>
      </c>
      <c r="AL49" s="5">
        <v>0</v>
      </c>
      <c r="AM49" t="s">
        <v>340</v>
      </c>
      <c r="AN49" s="1">
        <v>0.17100000000000001</v>
      </c>
      <c r="AO49" s="5">
        <f t="shared" si="22"/>
        <v>0</v>
      </c>
      <c r="AP49" s="5">
        <f t="shared" si="23"/>
        <v>0</v>
      </c>
      <c r="AQ49" s="9">
        <f t="shared" si="24"/>
        <v>9.5</v>
      </c>
      <c r="AS49" s="77"/>
      <c r="AT49" s="1"/>
    </row>
    <row r="50" spans="1:46" x14ac:dyDescent="0.35">
      <c r="A50" t="s">
        <v>47</v>
      </c>
      <c r="B50" s="1">
        <v>-1.5316553409188032E-3</v>
      </c>
      <c r="C50" s="5">
        <f t="shared" si="0"/>
        <v>0</v>
      </c>
      <c r="D50" s="1">
        <v>0.41075089097842793</v>
      </c>
      <c r="E50" s="5">
        <f t="shared" si="1"/>
        <v>0</v>
      </c>
      <c r="F50" s="5">
        <f t="shared" si="2"/>
        <v>0</v>
      </c>
      <c r="G50" s="1">
        <v>0.40396629544261314</v>
      </c>
      <c r="H50" s="5">
        <f t="shared" si="3"/>
        <v>0</v>
      </c>
      <c r="I50" s="5">
        <f t="shared" si="4"/>
        <v>0</v>
      </c>
      <c r="J50" s="1">
        <v>0.18544470080573147</v>
      </c>
      <c r="K50" s="5">
        <f t="shared" si="5"/>
        <v>0.5</v>
      </c>
      <c r="L50" s="5">
        <f t="shared" si="6"/>
        <v>0</v>
      </c>
      <c r="M50" s="8">
        <f t="shared" si="7"/>
        <v>0</v>
      </c>
      <c r="N50" s="8">
        <f t="shared" si="8"/>
        <v>1</v>
      </c>
      <c r="O50" s="10" t="str">
        <f t="shared" si="9"/>
        <v>Nee</v>
      </c>
      <c r="P50" s="4">
        <f t="shared" si="10"/>
        <v>0</v>
      </c>
      <c r="Q50" s="1">
        <v>-9.0584224229899798E-3</v>
      </c>
      <c r="R50" s="8">
        <f t="shared" si="11"/>
        <v>1</v>
      </c>
      <c r="S50" s="1">
        <v>4.7886364289359516E-3</v>
      </c>
      <c r="T50" s="8">
        <f t="shared" si="12"/>
        <v>0</v>
      </c>
      <c r="U50" s="1">
        <v>-2.991408349624412E-3</v>
      </c>
      <c r="V50" s="4">
        <f t="shared" si="13"/>
        <v>1</v>
      </c>
      <c r="W50" s="5">
        <f t="shared" si="14"/>
        <v>0.5</v>
      </c>
      <c r="X50" s="5">
        <f t="shared" si="15"/>
        <v>0</v>
      </c>
      <c r="Y50" s="1">
        <v>1.0330872826480679E-2</v>
      </c>
      <c r="Z50" s="5">
        <f t="shared" si="16"/>
        <v>0</v>
      </c>
      <c r="AA50" s="5">
        <f t="shared" si="17"/>
        <v>0</v>
      </c>
      <c r="AB50" s="5">
        <f t="shared" si="18"/>
        <v>0</v>
      </c>
      <c r="AC50" s="5">
        <f t="shared" si="19"/>
        <v>0</v>
      </c>
      <c r="AD50" s="1">
        <v>0.64778167738644521</v>
      </c>
      <c r="AE50" s="5">
        <f t="shared" si="20"/>
        <v>0</v>
      </c>
      <c r="AF50" s="1">
        <v>3.7418177783264672E-2</v>
      </c>
      <c r="AG50" s="6">
        <f t="shared" si="21"/>
        <v>0</v>
      </c>
      <c r="AH50" s="29">
        <v>2176.9685364668208</v>
      </c>
      <c r="AL50" s="5">
        <v>0</v>
      </c>
      <c r="AM50" t="s">
        <v>342</v>
      </c>
      <c r="AN50" s="1">
        <v>0.2215</v>
      </c>
      <c r="AO50" s="5">
        <f t="shared" si="22"/>
        <v>0.5</v>
      </c>
      <c r="AP50" s="5">
        <f t="shared" si="23"/>
        <v>0</v>
      </c>
      <c r="AQ50" s="9">
        <f t="shared" si="24"/>
        <v>7.5</v>
      </c>
      <c r="AS50" s="77"/>
      <c r="AT50" s="1"/>
    </row>
    <row r="51" spans="1:46" x14ac:dyDescent="0.35">
      <c r="A51" t="s">
        <v>48</v>
      </c>
      <c r="B51" s="1">
        <v>-0.33034517729725815</v>
      </c>
      <c r="C51" s="5">
        <f t="shared" si="0"/>
        <v>0</v>
      </c>
      <c r="D51" s="1">
        <v>-0.32460429570067734</v>
      </c>
      <c r="E51" s="5">
        <f t="shared" si="1"/>
        <v>0</v>
      </c>
      <c r="F51" s="5">
        <f t="shared" si="2"/>
        <v>0</v>
      </c>
      <c r="G51" s="1">
        <v>-0.44052482886015432</v>
      </c>
      <c r="H51" s="5">
        <f t="shared" si="3"/>
        <v>0</v>
      </c>
      <c r="I51" s="5">
        <f t="shared" si="4"/>
        <v>0</v>
      </c>
      <c r="J51" s="1">
        <v>0.82837725931958639</v>
      </c>
      <c r="K51" s="5">
        <f t="shared" si="5"/>
        <v>0</v>
      </c>
      <c r="L51" s="5">
        <f t="shared" si="6"/>
        <v>0</v>
      </c>
      <c r="M51" s="8">
        <f t="shared" si="7"/>
        <v>0</v>
      </c>
      <c r="N51" s="8">
        <f t="shared" si="8"/>
        <v>1</v>
      </c>
      <c r="O51" s="10" t="str">
        <f t="shared" si="9"/>
        <v>Nee</v>
      </c>
      <c r="P51" s="4">
        <f t="shared" si="10"/>
        <v>0</v>
      </c>
      <c r="Q51" s="1">
        <v>-7.5831495466595386E-2</v>
      </c>
      <c r="R51" s="8">
        <f t="shared" si="11"/>
        <v>1</v>
      </c>
      <c r="S51" s="1">
        <v>0.20515582262156148</v>
      </c>
      <c r="T51" s="8">
        <f t="shared" si="12"/>
        <v>0</v>
      </c>
      <c r="U51" s="1">
        <v>-8.8195878155673868E-2</v>
      </c>
      <c r="V51" s="4">
        <f t="shared" si="13"/>
        <v>1</v>
      </c>
      <c r="W51" s="5">
        <f t="shared" si="14"/>
        <v>0.5</v>
      </c>
      <c r="X51" s="5">
        <f t="shared" si="15"/>
        <v>0</v>
      </c>
      <c r="Y51" s="1">
        <v>-1.1060704842623783E-2</v>
      </c>
      <c r="Z51" s="5">
        <f t="shared" si="16"/>
        <v>0.5</v>
      </c>
      <c r="AA51" s="5">
        <f t="shared" si="17"/>
        <v>0.5</v>
      </c>
      <c r="AB51" s="5">
        <f t="shared" si="18"/>
        <v>0</v>
      </c>
      <c r="AC51" s="5">
        <f t="shared" si="19"/>
        <v>0</v>
      </c>
      <c r="AD51" s="1">
        <v>0.51535731102176829</v>
      </c>
      <c r="AE51" s="5">
        <f t="shared" si="20"/>
        <v>0</v>
      </c>
      <c r="AF51" s="1">
        <v>3.7556800463616952E-2</v>
      </c>
      <c r="AG51" s="6">
        <f t="shared" si="21"/>
        <v>0</v>
      </c>
      <c r="AH51" s="29">
        <v>2145.4399896355012</v>
      </c>
      <c r="AL51" s="5">
        <v>1</v>
      </c>
      <c r="AM51" t="s">
        <v>341</v>
      </c>
      <c r="AN51" s="1">
        <v>0.29000000000000004</v>
      </c>
      <c r="AO51" s="5">
        <f t="shared" si="22"/>
        <v>0.5</v>
      </c>
      <c r="AP51" s="5">
        <f t="shared" si="23"/>
        <v>0.5</v>
      </c>
      <c r="AQ51" s="9">
        <f t="shared" si="24"/>
        <v>5.5</v>
      </c>
      <c r="AS51" s="77"/>
      <c r="AT51" s="1"/>
    </row>
    <row r="52" spans="1:46" x14ac:dyDescent="0.35">
      <c r="A52" t="s">
        <v>49</v>
      </c>
      <c r="B52" s="1">
        <v>-0.20652718207746401</v>
      </c>
      <c r="C52" s="5">
        <f t="shared" si="0"/>
        <v>0</v>
      </c>
      <c r="D52" s="1">
        <v>-3.3953103568396072E-2</v>
      </c>
      <c r="E52" s="5">
        <f t="shared" si="1"/>
        <v>0</v>
      </c>
      <c r="F52" s="5">
        <f t="shared" si="2"/>
        <v>0</v>
      </c>
      <c r="G52" s="1">
        <v>-3.1257756199516665E-2</v>
      </c>
      <c r="H52" s="5">
        <f t="shared" si="3"/>
        <v>0</v>
      </c>
      <c r="I52" s="5">
        <f t="shared" si="4"/>
        <v>0</v>
      </c>
      <c r="J52" s="1">
        <v>0.61148473874805997</v>
      </c>
      <c r="K52" s="5">
        <f t="shared" si="5"/>
        <v>0</v>
      </c>
      <c r="L52" s="5">
        <f t="shared" si="6"/>
        <v>0</v>
      </c>
      <c r="M52" s="8">
        <f t="shared" si="7"/>
        <v>0</v>
      </c>
      <c r="N52" s="8">
        <f t="shared" si="8"/>
        <v>0</v>
      </c>
      <c r="O52" s="10" t="str">
        <f t="shared" si="9"/>
        <v>Nee</v>
      </c>
      <c r="P52" s="4">
        <f t="shared" si="10"/>
        <v>0</v>
      </c>
      <c r="Q52" s="1">
        <v>-5.2942316387830243E-2</v>
      </c>
      <c r="R52" s="8">
        <f t="shared" si="11"/>
        <v>1</v>
      </c>
      <c r="S52" s="1">
        <v>6.6860399119122753E-3</v>
      </c>
      <c r="T52" s="8">
        <f t="shared" si="12"/>
        <v>0</v>
      </c>
      <c r="U52" s="1">
        <v>1.9235374801332434E-2</v>
      </c>
      <c r="V52" s="4">
        <f t="shared" si="13"/>
        <v>0</v>
      </c>
      <c r="W52" s="5">
        <f t="shared" si="14"/>
        <v>0</v>
      </c>
      <c r="X52" s="5">
        <f t="shared" si="15"/>
        <v>0</v>
      </c>
      <c r="Y52" s="1">
        <v>-1.8010711719753544E-2</v>
      </c>
      <c r="Z52" s="5">
        <f t="shared" si="16"/>
        <v>0.5</v>
      </c>
      <c r="AA52" s="5">
        <f t="shared" si="17"/>
        <v>0.5</v>
      </c>
      <c r="AB52" s="5">
        <f t="shared" si="18"/>
        <v>0</v>
      </c>
      <c r="AC52" s="5">
        <f t="shared" si="19"/>
        <v>0</v>
      </c>
      <c r="AD52" s="1">
        <v>0.70669047048834122</v>
      </c>
      <c r="AE52" s="5">
        <f t="shared" si="20"/>
        <v>0</v>
      </c>
      <c r="AF52" s="1">
        <v>4.0783946789749843E-2</v>
      </c>
      <c r="AG52" s="6">
        <f t="shared" si="21"/>
        <v>0</v>
      </c>
      <c r="AH52" s="29">
        <v>1644.871685994756</v>
      </c>
      <c r="AL52" s="5">
        <v>0</v>
      </c>
      <c r="AM52" t="s">
        <v>341</v>
      </c>
      <c r="AN52" s="1">
        <v>0.23499999999999999</v>
      </c>
      <c r="AO52" s="5">
        <f t="shared" si="22"/>
        <v>0.5</v>
      </c>
      <c r="AP52" s="5">
        <f t="shared" si="23"/>
        <v>0</v>
      </c>
      <c r="AQ52" s="9">
        <f t="shared" si="24"/>
        <v>8.5</v>
      </c>
      <c r="AS52" s="77"/>
      <c r="AT52" s="1"/>
    </row>
    <row r="53" spans="1:46" x14ac:dyDescent="0.35">
      <c r="A53" t="s">
        <v>50</v>
      </c>
      <c r="B53" s="1">
        <v>-4.1713208600949458E-3</v>
      </c>
      <c r="C53" s="5">
        <f t="shared" si="0"/>
        <v>0</v>
      </c>
      <c r="D53" s="1">
        <v>0.91632923764311647</v>
      </c>
      <c r="E53" s="5">
        <f t="shared" si="1"/>
        <v>0</v>
      </c>
      <c r="F53" s="5">
        <f t="shared" si="2"/>
        <v>0</v>
      </c>
      <c r="G53" s="1">
        <v>0.73764311644791958</v>
      </c>
      <c r="H53" s="5">
        <f t="shared" si="3"/>
        <v>0</v>
      </c>
      <c r="I53" s="5">
        <f t="shared" si="4"/>
        <v>0</v>
      </c>
      <c r="J53" s="1">
        <v>0.11094149972992649</v>
      </c>
      <c r="K53" s="5">
        <f t="shared" si="5"/>
        <v>0.5</v>
      </c>
      <c r="L53" s="5">
        <f t="shared" si="6"/>
        <v>0</v>
      </c>
      <c r="M53" s="8">
        <f t="shared" si="7"/>
        <v>0</v>
      </c>
      <c r="N53" s="8">
        <f t="shared" si="8"/>
        <v>0</v>
      </c>
      <c r="O53" s="10" t="str">
        <f t="shared" si="9"/>
        <v>Nee</v>
      </c>
      <c r="P53" s="4">
        <f t="shared" si="10"/>
        <v>0</v>
      </c>
      <c r="Q53" s="1">
        <v>-9.2790274071250053E-2</v>
      </c>
      <c r="R53" s="8">
        <f t="shared" si="11"/>
        <v>1</v>
      </c>
      <c r="S53" s="1">
        <v>6.4554871640894757E-3</v>
      </c>
      <c r="T53" s="8">
        <f t="shared" si="12"/>
        <v>0</v>
      </c>
      <c r="U53" s="1">
        <v>7.2413432002234018E-2</v>
      </c>
      <c r="V53" s="4">
        <f t="shared" si="13"/>
        <v>0</v>
      </c>
      <c r="W53" s="5">
        <f t="shared" si="14"/>
        <v>0</v>
      </c>
      <c r="X53" s="5">
        <f t="shared" si="15"/>
        <v>0</v>
      </c>
      <c r="Y53" s="1">
        <v>3.058677743647026E-3</v>
      </c>
      <c r="Z53" s="5">
        <f t="shared" si="16"/>
        <v>0.5</v>
      </c>
      <c r="AA53" s="5">
        <f t="shared" si="17"/>
        <v>0</v>
      </c>
      <c r="AB53" s="5">
        <f t="shared" si="18"/>
        <v>0</v>
      </c>
      <c r="AC53" s="5">
        <f t="shared" si="19"/>
        <v>0</v>
      </c>
      <c r="AD53" s="1">
        <v>0.6949001675509634</v>
      </c>
      <c r="AE53" s="5">
        <f t="shared" si="20"/>
        <v>0</v>
      </c>
      <c r="AF53" s="1">
        <v>5.3218842502094337E-3</v>
      </c>
      <c r="AG53" s="6">
        <f t="shared" si="21"/>
        <v>0</v>
      </c>
      <c r="AH53" s="29">
        <v>1618.5284419394382</v>
      </c>
      <c r="AL53" s="5">
        <v>0</v>
      </c>
      <c r="AM53" t="s">
        <v>340</v>
      </c>
      <c r="AN53" s="1">
        <v>0.15049999999999999</v>
      </c>
      <c r="AO53" s="5">
        <f t="shared" si="22"/>
        <v>0</v>
      </c>
      <c r="AP53" s="5">
        <f t="shared" si="23"/>
        <v>0</v>
      </c>
      <c r="AQ53" s="9">
        <f t="shared" si="24"/>
        <v>9</v>
      </c>
      <c r="AS53" s="77"/>
      <c r="AT53" s="1"/>
    </row>
    <row r="54" spans="1:46" x14ac:dyDescent="0.35">
      <c r="A54" t="s">
        <v>51</v>
      </c>
      <c r="B54" s="1">
        <v>5.955285327640758E-2</v>
      </c>
      <c r="C54" s="5">
        <f t="shared" si="0"/>
        <v>0</v>
      </c>
      <c r="D54" s="1">
        <v>2.5883429268478635E-2</v>
      </c>
      <c r="E54" s="5">
        <f t="shared" si="1"/>
        <v>0</v>
      </c>
      <c r="F54" s="5">
        <f t="shared" si="2"/>
        <v>0</v>
      </c>
      <c r="G54" s="1">
        <v>8.5655472115274654E-3</v>
      </c>
      <c r="H54" s="5">
        <f t="shared" si="3"/>
        <v>0</v>
      </c>
      <c r="I54" s="5">
        <f t="shared" si="4"/>
        <v>0</v>
      </c>
      <c r="J54" s="1">
        <v>0.6582925797046929</v>
      </c>
      <c r="K54" s="5">
        <f t="shared" si="5"/>
        <v>0</v>
      </c>
      <c r="L54" s="5">
        <f t="shared" si="6"/>
        <v>0</v>
      </c>
      <c r="M54" s="8">
        <f t="shared" si="7"/>
        <v>0</v>
      </c>
      <c r="N54" s="8">
        <f t="shared" si="8"/>
        <v>0</v>
      </c>
      <c r="O54" s="10" t="str">
        <f t="shared" si="9"/>
        <v>Nee</v>
      </c>
      <c r="P54" s="4">
        <f t="shared" si="10"/>
        <v>0</v>
      </c>
      <c r="Q54" s="1">
        <v>-7.8489069072996354E-2</v>
      </c>
      <c r="R54" s="8">
        <f t="shared" si="11"/>
        <v>1</v>
      </c>
      <c r="S54" s="1">
        <v>2.4789960548272901E-3</v>
      </c>
      <c r="T54" s="8">
        <f t="shared" si="12"/>
        <v>0</v>
      </c>
      <c r="U54" s="1">
        <v>2.0394160027446344E-3</v>
      </c>
      <c r="V54" s="4">
        <f t="shared" si="13"/>
        <v>0</v>
      </c>
      <c r="W54" s="5">
        <f t="shared" si="14"/>
        <v>0</v>
      </c>
      <c r="X54" s="5">
        <f t="shared" si="15"/>
        <v>0</v>
      </c>
      <c r="Y54" s="1">
        <v>5.9895932603972095E-3</v>
      </c>
      <c r="Z54" s="5">
        <f t="shared" si="16"/>
        <v>0.5</v>
      </c>
      <c r="AA54" s="5">
        <f t="shared" si="17"/>
        <v>0</v>
      </c>
      <c r="AB54" s="5">
        <f t="shared" si="18"/>
        <v>0</v>
      </c>
      <c r="AC54" s="5">
        <f t="shared" si="19"/>
        <v>0</v>
      </c>
      <c r="AD54" s="1">
        <v>0.75549879922235352</v>
      </c>
      <c r="AE54" s="5">
        <f t="shared" si="20"/>
        <v>0.5</v>
      </c>
      <c r="AF54" s="1">
        <v>-2.2846987191705022E-3</v>
      </c>
      <c r="AG54" s="6">
        <f t="shared" si="21"/>
        <v>1</v>
      </c>
      <c r="AH54" s="29">
        <v>2239.2189642910712</v>
      </c>
      <c r="AL54" s="5">
        <v>0</v>
      </c>
      <c r="AM54" t="s">
        <v>342</v>
      </c>
      <c r="AN54" s="1">
        <v>0.23400000000000001</v>
      </c>
      <c r="AO54" s="5">
        <f t="shared" si="22"/>
        <v>0.5</v>
      </c>
      <c r="AP54" s="5">
        <f t="shared" si="23"/>
        <v>0</v>
      </c>
      <c r="AQ54" s="9">
        <f t="shared" si="24"/>
        <v>7.5</v>
      </c>
      <c r="AS54" s="77"/>
      <c r="AT54" s="1"/>
    </row>
    <row r="55" spans="1:46" x14ac:dyDescent="0.35">
      <c r="A55" t="s">
        <v>52</v>
      </c>
      <c r="B55" s="1">
        <v>-0.19588451563257048</v>
      </c>
      <c r="C55" s="5">
        <f t="shared" si="0"/>
        <v>0</v>
      </c>
      <c r="D55" s="1">
        <v>0.14475446746658308</v>
      </c>
      <c r="E55" s="5">
        <f t="shared" si="1"/>
        <v>0</v>
      </c>
      <c r="F55" s="5">
        <f t="shared" si="2"/>
        <v>0</v>
      </c>
      <c r="G55" s="1">
        <v>0.15195656510958475</v>
      </c>
      <c r="H55" s="5">
        <f t="shared" si="3"/>
        <v>0</v>
      </c>
      <c r="I55" s="5">
        <f t="shared" si="4"/>
        <v>0</v>
      </c>
      <c r="J55" s="1">
        <v>0.5628880895444407</v>
      </c>
      <c r="K55" s="5">
        <f t="shared" si="5"/>
        <v>0</v>
      </c>
      <c r="L55" s="5">
        <f t="shared" si="6"/>
        <v>0</v>
      </c>
      <c r="M55" s="8">
        <f t="shared" si="7"/>
        <v>0</v>
      </c>
      <c r="N55" s="8">
        <f t="shared" si="8"/>
        <v>1</v>
      </c>
      <c r="O55" s="10" t="str">
        <f t="shared" si="9"/>
        <v>Nee</v>
      </c>
      <c r="P55" s="4">
        <f t="shared" si="10"/>
        <v>0</v>
      </c>
      <c r="Q55" s="1">
        <v>-4.1296346171110516E-3</v>
      </c>
      <c r="R55" s="8">
        <f t="shared" si="11"/>
        <v>1</v>
      </c>
      <c r="S55" s="1">
        <v>-5.6553911205073998E-2</v>
      </c>
      <c r="T55" s="8">
        <f t="shared" si="12"/>
        <v>1</v>
      </c>
      <c r="U55" s="1">
        <v>-1.4535297973608458E-3</v>
      </c>
      <c r="V55" s="4">
        <f t="shared" si="13"/>
        <v>1</v>
      </c>
      <c r="W55" s="5">
        <f t="shared" si="14"/>
        <v>0.5</v>
      </c>
      <c r="X55" s="5">
        <f t="shared" si="15"/>
        <v>0.5</v>
      </c>
      <c r="Y55" s="1">
        <v>7.1536466497563204E-3</v>
      </c>
      <c r="Z55" s="5">
        <f t="shared" si="16"/>
        <v>0.5</v>
      </c>
      <c r="AA55" s="5">
        <f t="shared" si="17"/>
        <v>0</v>
      </c>
      <c r="AB55" s="5">
        <f t="shared" si="18"/>
        <v>0</v>
      </c>
      <c r="AC55" s="5">
        <f t="shared" si="19"/>
        <v>0</v>
      </c>
      <c r="AD55" s="1">
        <v>0.61797816855245535</v>
      </c>
      <c r="AE55" s="5">
        <f t="shared" si="20"/>
        <v>0</v>
      </c>
      <c r="AF55" s="1">
        <v>1.4272042636874061E-2</v>
      </c>
      <c r="AG55" s="6">
        <f t="shared" si="21"/>
        <v>0</v>
      </c>
      <c r="AH55" s="29">
        <v>1535.1448420039701</v>
      </c>
      <c r="AL55" s="5">
        <v>0</v>
      </c>
      <c r="AM55" t="s">
        <v>341</v>
      </c>
      <c r="AN55" s="1">
        <v>0.21049999999999999</v>
      </c>
      <c r="AO55" s="5">
        <f t="shared" si="22"/>
        <v>0.5</v>
      </c>
      <c r="AP55" s="5">
        <f t="shared" si="23"/>
        <v>0</v>
      </c>
      <c r="AQ55" s="9">
        <f t="shared" si="24"/>
        <v>7</v>
      </c>
      <c r="AS55" s="77"/>
      <c r="AT55" s="1"/>
    </row>
    <row r="56" spans="1:46" x14ac:dyDescent="0.35">
      <c r="A56" t="s">
        <v>53</v>
      </c>
      <c r="B56" s="1">
        <v>6.5227447956823434E-2</v>
      </c>
      <c r="C56" s="5">
        <f t="shared" si="0"/>
        <v>0</v>
      </c>
      <c r="D56" s="1">
        <v>0.43296496187783773</v>
      </c>
      <c r="E56" s="5">
        <f t="shared" si="1"/>
        <v>0</v>
      </c>
      <c r="F56" s="5">
        <f t="shared" si="2"/>
        <v>0</v>
      </c>
      <c r="G56" s="1">
        <v>0.36331534309946034</v>
      </c>
      <c r="H56" s="5">
        <f t="shared" si="3"/>
        <v>0</v>
      </c>
      <c r="I56" s="5">
        <f t="shared" si="4"/>
        <v>0</v>
      </c>
      <c r="J56" s="1">
        <v>0.31243519734568326</v>
      </c>
      <c r="K56" s="5">
        <f t="shared" si="5"/>
        <v>0</v>
      </c>
      <c r="L56" s="5">
        <f t="shared" si="6"/>
        <v>0</v>
      </c>
      <c r="M56" s="8">
        <f t="shared" si="7"/>
        <v>0</v>
      </c>
      <c r="N56" s="8">
        <f t="shared" si="8"/>
        <v>1</v>
      </c>
      <c r="O56" s="10" t="str">
        <f t="shared" si="9"/>
        <v>Nee</v>
      </c>
      <c r="P56" s="4">
        <f t="shared" si="10"/>
        <v>0</v>
      </c>
      <c r="Q56" s="1">
        <v>1.7974205847452681E-2</v>
      </c>
      <c r="R56" s="8">
        <f t="shared" si="11"/>
        <v>0</v>
      </c>
      <c r="S56" s="1">
        <v>7.4059868256482947E-2</v>
      </c>
      <c r="T56" s="8">
        <f t="shared" si="12"/>
        <v>0</v>
      </c>
      <c r="U56" s="1">
        <v>3.560352951255033E-2</v>
      </c>
      <c r="V56" s="4">
        <f t="shared" si="13"/>
        <v>0</v>
      </c>
      <c r="W56" s="5">
        <f t="shared" si="14"/>
        <v>0</v>
      </c>
      <c r="X56" s="5">
        <f t="shared" si="15"/>
        <v>0</v>
      </c>
      <c r="Y56" s="1">
        <v>9.8128158999400319E-2</v>
      </c>
      <c r="Z56" s="5">
        <f t="shared" si="16"/>
        <v>0</v>
      </c>
      <c r="AA56" s="5">
        <f t="shared" si="17"/>
        <v>0</v>
      </c>
      <c r="AB56" s="5">
        <f t="shared" si="18"/>
        <v>0.5</v>
      </c>
      <c r="AC56" s="5">
        <f t="shared" si="19"/>
        <v>0.5</v>
      </c>
      <c r="AD56" s="1">
        <v>0.55780005140066824</v>
      </c>
      <c r="AE56" s="5">
        <f t="shared" si="20"/>
        <v>0</v>
      </c>
      <c r="AF56" s="1">
        <v>4.8851877666409659E-2</v>
      </c>
      <c r="AG56" s="6">
        <f t="shared" si="21"/>
        <v>0</v>
      </c>
      <c r="AH56" s="29">
        <v>1478.3708703503746</v>
      </c>
      <c r="AL56" s="5">
        <v>0</v>
      </c>
      <c r="AM56" t="s">
        <v>341</v>
      </c>
      <c r="AN56" s="1">
        <v>0.22349999999999998</v>
      </c>
      <c r="AO56" s="5">
        <f t="shared" si="22"/>
        <v>0.5</v>
      </c>
      <c r="AP56" s="5">
        <f t="shared" si="23"/>
        <v>0</v>
      </c>
      <c r="AQ56" s="9">
        <f t="shared" si="24"/>
        <v>8.5</v>
      </c>
      <c r="AS56" s="77"/>
      <c r="AT56" s="1"/>
    </row>
    <row r="57" spans="1:46" x14ac:dyDescent="0.35">
      <c r="A57" t="s">
        <v>54</v>
      </c>
      <c r="B57" s="1">
        <v>-6.4782182706228158E-3</v>
      </c>
      <c r="C57" s="5">
        <f t="shared" si="0"/>
        <v>0</v>
      </c>
      <c r="D57" s="1">
        <v>2.0911630083500286E-3</v>
      </c>
      <c r="E57" s="5">
        <f t="shared" si="1"/>
        <v>0</v>
      </c>
      <c r="F57" s="5">
        <f t="shared" si="2"/>
        <v>0</v>
      </c>
      <c r="G57" s="1">
        <v>-4.425368878229969E-2</v>
      </c>
      <c r="H57" s="5">
        <f t="shared" si="3"/>
        <v>0</v>
      </c>
      <c r="I57" s="5">
        <f t="shared" si="4"/>
        <v>0</v>
      </c>
      <c r="J57" s="1">
        <v>0.27043180873845368</v>
      </c>
      <c r="K57" s="5">
        <f t="shared" si="5"/>
        <v>0</v>
      </c>
      <c r="L57" s="5">
        <f t="shared" si="6"/>
        <v>0</v>
      </c>
      <c r="M57" s="8">
        <f t="shared" si="7"/>
        <v>0</v>
      </c>
      <c r="N57" s="8">
        <f t="shared" si="8"/>
        <v>0</v>
      </c>
      <c r="O57" s="10" t="str">
        <f t="shared" si="9"/>
        <v>Nee</v>
      </c>
      <c r="P57" s="4">
        <f t="shared" si="10"/>
        <v>0</v>
      </c>
      <c r="Q57" s="1">
        <v>5.1617722215670084E-2</v>
      </c>
      <c r="R57" s="8">
        <f t="shared" si="11"/>
        <v>0</v>
      </c>
      <c r="S57" s="1">
        <v>-2.4297103213242455E-2</v>
      </c>
      <c r="T57" s="8">
        <f t="shared" si="12"/>
        <v>1</v>
      </c>
      <c r="U57" s="1">
        <v>3.2405714870654988E-2</v>
      </c>
      <c r="V57" s="4">
        <f t="shared" si="13"/>
        <v>0</v>
      </c>
      <c r="W57" s="5">
        <f t="shared" si="14"/>
        <v>0</v>
      </c>
      <c r="X57" s="5">
        <f t="shared" si="15"/>
        <v>0</v>
      </c>
      <c r="Y57" s="1">
        <v>8.4889519324978426E-3</v>
      </c>
      <c r="Z57" s="5">
        <f t="shared" si="16"/>
        <v>0.5</v>
      </c>
      <c r="AA57" s="5">
        <f t="shared" si="17"/>
        <v>0</v>
      </c>
      <c r="AB57" s="5">
        <f t="shared" si="18"/>
        <v>0</v>
      </c>
      <c r="AC57" s="5">
        <f t="shared" si="19"/>
        <v>0</v>
      </c>
      <c r="AD57" s="1">
        <v>0.62268400040945848</v>
      </c>
      <c r="AE57" s="5">
        <f t="shared" si="20"/>
        <v>0</v>
      </c>
      <c r="AF57" s="1">
        <v>1.2420075164880161E-2</v>
      </c>
      <c r="AG57" s="6">
        <f t="shared" si="21"/>
        <v>0</v>
      </c>
      <c r="AH57" s="29">
        <v>1787.5450999683319</v>
      </c>
      <c r="AL57" s="5">
        <v>0</v>
      </c>
      <c r="AM57" t="s">
        <v>341</v>
      </c>
      <c r="AN57" s="1">
        <v>0.20449999999999999</v>
      </c>
      <c r="AO57" s="5">
        <f t="shared" si="22"/>
        <v>0.5</v>
      </c>
      <c r="AP57" s="5">
        <f t="shared" si="23"/>
        <v>0</v>
      </c>
      <c r="AQ57" s="9">
        <f t="shared" si="24"/>
        <v>9</v>
      </c>
      <c r="AS57" s="77"/>
      <c r="AT57" s="1"/>
    </row>
    <row r="58" spans="1:46" x14ac:dyDescent="0.35">
      <c r="A58" t="s">
        <v>55</v>
      </c>
      <c r="B58" s="1">
        <v>1.4639552896671544E-2</v>
      </c>
      <c r="C58" s="5">
        <f t="shared" si="0"/>
        <v>0</v>
      </c>
      <c r="D58" s="1">
        <v>0.1614630138393201</v>
      </c>
      <c r="E58" s="5">
        <f t="shared" si="1"/>
        <v>0</v>
      </c>
      <c r="F58" s="5">
        <f t="shared" si="2"/>
        <v>0</v>
      </c>
      <c r="G58" s="1">
        <v>0.14460848503521881</v>
      </c>
      <c r="H58" s="5">
        <f t="shared" si="3"/>
        <v>0</v>
      </c>
      <c r="I58" s="5">
        <f t="shared" si="4"/>
        <v>0</v>
      </c>
      <c r="J58" s="1">
        <v>0.62334659985104657</v>
      </c>
      <c r="K58" s="5">
        <f t="shared" si="5"/>
        <v>0</v>
      </c>
      <c r="L58" s="5">
        <f t="shared" si="6"/>
        <v>0</v>
      </c>
      <c r="M58" s="8">
        <f t="shared" si="7"/>
        <v>0</v>
      </c>
      <c r="N58" s="8">
        <f t="shared" si="8"/>
        <v>1</v>
      </c>
      <c r="O58" s="10" t="str">
        <f t="shared" si="9"/>
        <v>Nee</v>
      </c>
      <c r="P58" s="4">
        <f t="shared" si="10"/>
        <v>0</v>
      </c>
      <c r="Q58" s="1">
        <v>3.9773228840740337E-3</v>
      </c>
      <c r="R58" s="8">
        <f t="shared" si="11"/>
        <v>0</v>
      </c>
      <c r="S58" s="1">
        <v>0.28937268765929458</v>
      </c>
      <c r="T58" s="8">
        <f t="shared" si="12"/>
        <v>0</v>
      </c>
      <c r="U58" s="1">
        <v>5.0504531799625128E-2</v>
      </c>
      <c r="V58" s="4">
        <f t="shared" si="13"/>
        <v>0</v>
      </c>
      <c r="W58" s="5">
        <f t="shared" si="14"/>
        <v>0</v>
      </c>
      <c r="X58" s="5">
        <f t="shared" si="15"/>
        <v>0</v>
      </c>
      <c r="Y58" s="1">
        <v>8.770037914773067E-2</v>
      </c>
      <c r="Z58" s="5">
        <f t="shared" si="16"/>
        <v>0</v>
      </c>
      <c r="AA58" s="5">
        <f t="shared" si="17"/>
        <v>0</v>
      </c>
      <c r="AB58" s="5">
        <f t="shared" si="18"/>
        <v>0.5</v>
      </c>
      <c r="AC58" s="5">
        <f t="shared" si="19"/>
        <v>0.5</v>
      </c>
      <c r="AD58" s="1">
        <v>0.74065610530550063</v>
      </c>
      <c r="AE58" s="5">
        <f t="shared" si="20"/>
        <v>0.5</v>
      </c>
      <c r="AF58" s="1">
        <v>2.2157113808508998E-2</v>
      </c>
      <c r="AG58" s="6">
        <f t="shared" si="21"/>
        <v>0</v>
      </c>
      <c r="AH58" s="29">
        <v>2008.0920023644148</v>
      </c>
      <c r="AL58" s="5">
        <v>0</v>
      </c>
      <c r="AM58" t="s">
        <v>342</v>
      </c>
      <c r="AN58" s="1">
        <v>0.17149999999999999</v>
      </c>
      <c r="AO58" s="5">
        <f t="shared" si="22"/>
        <v>0</v>
      </c>
      <c r="AP58" s="5">
        <f t="shared" si="23"/>
        <v>0</v>
      </c>
      <c r="AQ58" s="9">
        <f t="shared" si="24"/>
        <v>8.5</v>
      </c>
      <c r="AS58" s="77"/>
      <c r="AT58" s="1"/>
    </row>
    <row r="59" spans="1:46" x14ac:dyDescent="0.35">
      <c r="A59" t="s">
        <v>56</v>
      </c>
      <c r="B59" s="1">
        <v>-0.1159764182098388</v>
      </c>
      <c r="C59" s="5">
        <f t="shared" si="0"/>
        <v>0</v>
      </c>
      <c r="D59" s="1">
        <v>0.17894273343281392</v>
      </c>
      <c r="E59" s="5">
        <f t="shared" si="1"/>
        <v>0</v>
      </c>
      <c r="F59" s="5">
        <f t="shared" si="2"/>
        <v>0</v>
      </c>
      <c r="G59" s="1">
        <v>0.13819320433474402</v>
      </c>
      <c r="H59" s="5">
        <f t="shared" si="3"/>
        <v>0</v>
      </c>
      <c r="I59" s="5">
        <f t="shared" si="4"/>
        <v>0</v>
      </c>
      <c r="J59" s="1">
        <v>0.42287675443089845</v>
      </c>
      <c r="K59" s="5">
        <f t="shared" si="5"/>
        <v>0</v>
      </c>
      <c r="L59" s="5">
        <f t="shared" si="6"/>
        <v>0</v>
      </c>
      <c r="M59" s="8">
        <f t="shared" si="7"/>
        <v>0</v>
      </c>
      <c r="N59" s="8">
        <f t="shared" si="8"/>
        <v>0</v>
      </c>
      <c r="O59" s="10" t="str">
        <f t="shared" si="9"/>
        <v>Nee</v>
      </c>
      <c r="P59" s="4">
        <f t="shared" si="10"/>
        <v>0</v>
      </c>
      <c r="Q59" s="1">
        <v>-4.2887757089978017E-2</v>
      </c>
      <c r="R59" s="8">
        <f t="shared" si="11"/>
        <v>1</v>
      </c>
      <c r="S59" s="1">
        <v>0.21599609705586587</v>
      </c>
      <c r="T59" s="8">
        <f t="shared" si="12"/>
        <v>0</v>
      </c>
      <c r="U59" s="1">
        <v>2.3239316030235573E-3</v>
      </c>
      <c r="V59" s="4">
        <f t="shared" si="13"/>
        <v>0</v>
      </c>
      <c r="W59" s="5">
        <f t="shared" si="14"/>
        <v>0</v>
      </c>
      <c r="X59" s="5">
        <f t="shared" si="15"/>
        <v>0</v>
      </c>
      <c r="Y59" s="1">
        <v>-5.6814012084444336E-3</v>
      </c>
      <c r="Z59" s="5">
        <f t="shared" si="16"/>
        <v>0.5</v>
      </c>
      <c r="AA59" s="5">
        <f t="shared" si="17"/>
        <v>0.5</v>
      </c>
      <c r="AB59" s="5">
        <f t="shared" si="18"/>
        <v>0</v>
      </c>
      <c r="AC59" s="5">
        <f t="shared" si="19"/>
        <v>0</v>
      </c>
      <c r="AD59" s="1">
        <v>0.65509185645441426</v>
      </c>
      <c r="AE59" s="5">
        <f t="shared" si="20"/>
        <v>0</v>
      </c>
      <c r="AF59" s="1">
        <v>6.761128677315982E-2</v>
      </c>
      <c r="AG59" s="6">
        <f t="shared" si="21"/>
        <v>0</v>
      </c>
      <c r="AH59" s="29">
        <v>1420.8579902048566</v>
      </c>
      <c r="AJ59" s="5">
        <v>1</v>
      </c>
      <c r="AL59" s="5">
        <v>0</v>
      </c>
      <c r="AM59" t="s">
        <v>341</v>
      </c>
      <c r="AN59" s="1">
        <v>0.21299999999999999</v>
      </c>
      <c r="AO59" s="5">
        <f t="shared" si="22"/>
        <v>0.5</v>
      </c>
      <c r="AP59" s="5">
        <f t="shared" si="23"/>
        <v>0</v>
      </c>
      <c r="AQ59" s="9">
        <f t="shared" si="24"/>
        <v>7.5</v>
      </c>
      <c r="AS59" s="77"/>
      <c r="AT59" s="1"/>
    </row>
    <row r="60" spans="1:46" x14ac:dyDescent="0.35">
      <c r="A60" t="s">
        <v>57</v>
      </c>
      <c r="B60" s="1">
        <v>5.0129390641727008E-2</v>
      </c>
      <c r="C60" s="5">
        <f t="shared" si="0"/>
        <v>0</v>
      </c>
      <c r="D60" s="1">
        <v>0.50458135594649045</v>
      </c>
      <c r="E60" s="5">
        <f t="shared" si="1"/>
        <v>0</v>
      </c>
      <c r="F60" s="5">
        <f t="shared" si="2"/>
        <v>0</v>
      </c>
      <c r="G60" s="1">
        <v>0.44916338624160224</v>
      </c>
      <c r="H60" s="5">
        <f t="shared" si="3"/>
        <v>0</v>
      </c>
      <c r="I60" s="5">
        <f t="shared" si="4"/>
        <v>0</v>
      </c>
      <c r="J60" s="1">
        <v>0.38965747013374369</v>
      </c>
      <c r="K60" s="5">
        <f t="shared" si="5"/>
        <v>0</v>
      </c>
      <c r="L60" s="5">
        <f t="shared" si="6"/>
        <v>0</v>
      </c>
      <c r="M60" s="8">
        <f t="shared" si="7"/>
        <v>0</v>
      </c>
      <c r="N60" s="8">
        <f t="shared" si="8"/>
        <v>0</v>
      </c>
      <c r="O60" s="10" t="str">
        <f t="shared" si="9"/>
        <v>Nee</v>
      </c>
      <c r="P60" s="4">
        <f t="shared" si="10"/>
        <v>0</v>
      </c>
      <c r="Q60" s="1">
        <v>5.0879296185468723E-3</v>
      </c>
      <c r="R60" s="8">
        <f t="shared" si="11"/>
        <v>0</v>
      </c>
      <c r="S60" s="1">
        <v>3.4457668520347172E-2</v>
      </c>
      <c r="T60" s="8">
        <f t="shared" si="12"/>
        <v>0</v>
      </c>
      <c r="U60" s="1">
        <v>4.5864135611507761E-2</v>
      </c>
      <c r="V60" s="4">
        <f t="shared" si="13"/>
        <v>0</v>
      </c>
      <c r="W60" s="5">
        <f t="shared" si="14"/>
        <v>0</v>
      </c>
      <c r="X60" s="5">
        <f t="shared" si="15"/>
        <v>0</v>
      </c>
      <c r="Y60" s="1">
        <v>7.3714733674441341E-3</v>
      </c>
      <c r="Z60" s="5">
        <f t="shared" si="16"/>
        <v>0.5</v>
      </c>
      <c r="AA60" s="5">
        <f t="shared" si="17"/>
        <v>0</v>
      </c>
      <c r="AB60" s="5">
        <f t="shared" si="18"/>
        <v>0</v>
      </c>
      <c r="AC60" s="5">
        <f t="shared" si="19"/>
        <v>0</v>
      </c>
      <c r="AD60" s="1">
        <v>0.68070435713502986</v>
      </c>
      <c r="AE60" s="5">
        <f t="shared" si="20"/>
        <v>0</v>
      </c>
      <c r="AF60" s="1">
        <v>3.088835509512537E-3</v>
      </c>
      <c r="AG60" s="6">
        <f t="shared" si="21"/>
        <v>0</v>
      </c>
      <c r="AH60" s="29">
        <v>1825.0762182458909</v>
      </c>
      <c r="AL60" s="5">
        <v>0</v>
      </c>
      <c r="AM60" t="s">
        <v>340</v>
      </c>
      <c r="AN60" s="1">
        <v>0.121</v>
      </c>
      <c r="AO60" s="5">
        <f t="shared" si="22"/>
        <v>0</v>
      </c>
      <c r="AP60" s="5">
        <f t="shared" si="23"/>
        <v>0</v>
      </c>
      <c r="AQ60" s="9">
        <f t="shared" si="24"/>
        <v>9.5</v>
      </c>
      <c r="AS60" s="77"/>
      <c r="AT60" s="1"/>
    </row>
    <row r="61" spans="1:46" x14ac:dyDescent="0.35">
      <c r="A61" t="s">
        <v>58</v>
      </c>
      <c r="B61" s="1">
        <v>-1.052076002814919E-2</v>
      </c>
      <c r="C61" s="5">
        <f t="shared" si="0"/>
        <v>0</v>
      </c>
      <c r="D61" s="1">
        <v>0.4694229415904293</v>
      </c>
      <c r="E61" s="5">
        <f t="shared" si="1"/>
        <v>0</v>
      </c>
      <c r="F61" s="5">
        <f t="shared" si="2"/>
        <v>0</v>
      </c>
      <c r="G61" s="1">
        <v>0.43016537649542574</v>
      </c>
      <c r="H61" s="5">
        <f t="shared" si="3"/>
        <v>0</v>
      </c>
      <c r="I61" s="5">
        <f t="shared" si="4"/>
        <v>0</v>
      </c>
      <c r="J61" s="1">
        <v>0.36564333011353295</v>
      </c>
      <c r="K61" s="5">
        <f t="shared" si="5"/>
        <v>0</v>
      </c>
      <c r="L61" s="5">
        <f t="shared" si="6"/>
        <v>0</v>
      </c>
      <c r="M61" s="8">
        <f t="shared" si="7"/>
        <v>0</v>
      </c>
      <c r="N61" s="8">
        <f t="shared" si="8"/>
        <v>0</v>
      </c>
      <c r="O61" s="10" t="str">
        <f t="shared" si="9"/>
        <v>Nee</v>
      </c>
      <c r="P61" s="4">
        <f t="shared" si="10"/>
        <v>0</v>
      </c>
      <c r="Q61" s="1">
        <v>-8.4641337831890869E-3</v>
      </c>
      <c r="R61" s="8">
        <f t="shared" si="11"/>
        <v>1</v>
      </c>
      <c r="S61" s="1">
        <v>6.1260587583945703E-2</v>
      </c>
      <c r="T61" s="8">
        <f t="shared" si="12"/>
        <v>0</v>
      </c>
      <c r="U61" s="1">
        <v>6.1418015482054888E-2</v>
      </c>
      <c r="V61" s="4">
        <f t="shared" si="13"/>
        <v>0</v>
      </c>
      <c r="W61" s="5">
        <f t="shared" si="14"/>
        <v>0</v>
      </c>
      <c r="X61" s="5">
        <f t="shared" si="15"/>
        <v>0</v>
      </c>
      <c r="Y61" s="1">
        <v>3.0489092188599579E-2</v>
      </c>
      <c r="Z61" s="5">
        <f t="shared" si="16"/>
        <v>0</v>
      </c>
      <c r="AA61" s="5">
        <f t="shared" si="17"/>
        <v>0</v>
      </c>
      <c r="AB61" s="5">
        <f t="shared" si="18"/>
        <v>0</v>
      </c>
      <c r="AC61" s="5">
        <f t="shared" si="19"/>
        <v>0</v>
      </c>
      <c r="AD61" s="1">
        <v>0.70036945812807883</v>
      </c>
      <c r="AE61" s="5">
        <f t="shared" si="20"/>
        <v>0</v>
      </c>
      <c r="AF61" s="1">
        <v>1.6831187702322305E-2</v>
      </c>
      <c r="AG61" s="6">
        <f t="shared" si="21"/>
        <v>0</v>
      </c>
      <c r="AH61" s="29">
        <v>1689.7430522126474</v>
      </c>
      <c r="AL61" s="5">
        <v>0</v>
      </c>
      <c r="AM61" t="s">
        <v>341</v>
      </c>
      <c r="AN61" s="1">
        <v>0.1615</v>
      </c>
      <c r="AO61" s="5">
        <f t="shared" si="22"/>
        <v>0</v>
      </c>
      <c r="AP61" s="5">
        <f t="shared" si="23"/>
        <v>0</v>
      </c>
      <c r="AQ61" s="9">
        <f t="shared" si="24"/>
        <v>10</v>
      </c>
      <c r="AS61" s="77"/>
      <c r="AT61" s="1"/>
    </row>
    <row r="62" spans="1:46" x14ac:dyDescent="0.35">
      <c r="A62" t="s">
        <v>59</v>
      </c>
      <c r="B62" s="1">
        <v>0.4553668646965558</v>
      </c>
      <c r="C62" s="5">
        <f t="shared" si="0"/>
        <v>0.5</v>
      </c>
      <c r="D62" s="1">
        <v>0.47584481078912683</v>
      </c>
      <c r="E62" s="5">
        <f t="shared" si="1"/>
        <v>0</v>
      </c>
      <c r="F62" s="5">
        <f t="shared" si="2"/>
        <v>0</v>
      </c>
      <c r="G62" s="1">
        <v>0.43354027775124648</v>
      </c>
      <c r="H62" s="5">
        <f t="shared" si="3"/>
        <v>0</v>
      </c>
      <c r="I62" s="5">
        <f t="shared" si="4"/>
        <v>0</v>
      </c>
      <c r="J62" s="1">
        <v>0.2466155270051924</v>
      </c>
      <c r="K62" s="5">
        <f t="shared" si="5"/>
        <v>0</v>
      </c>
      <c r="L62" s="5">
        <f t="shared" si="6"/>
        <v>0</v>
      </c>
      <c r="M62" s="8">
        <f t="shared" si="7"/>
        <v>0</v>
      </c>
      <c r="N62" s="8">
        <f t="shared" si="8"/>
        <v>0</v>
      </c>
      <c r="O62" s="10" t="str">
        <f t="shared" si="9"/>
        <v>Nee</v>
      </c>
      <c r="P62" s="4">
        <f t="shared" si="10"/>
        <v>0</v>
      </c>
      <c r="Q62" s="1">
        <v>-1.5429391184089666E-2</v>
      </c>
      <c r="R62" s="8">
        <f t="shared" si="11"/>
        <v>1</v>
      </c>
      <c r="S62" s="1">
        <v>3.1048499466669228E-2</v>
      </c>
      <c r="T62" s="8">
        <f t="shared" si="12"/>
        <v>0</v>
      </c>
      <c r="U62" s="1">
        <v>3.1557431851611299E-2</v>
      </c>
      <c r="V62" s="4">
        <f t="shared" si="13"/>
        <v>0</v>
      </c>
      <c r="W62" s="5">
        <f t="shared" si="14"/>
        <v>0</v>
      </c>
      <c r="X62" s="5">
        <f t="shared" si="15"/>
        <v>0</v>
      </c>
      <c r="Y62" s="1">
        <v>6.2656402223538179E-3</v>
      </c>
      <c r="Z62" s="5">
        <f t="shared" si="16"/>
        <v>0.5</v>
      </c>
      <c r="AA62" s="5">
        <f t="shared" si="17"/>
        <v>0</v>
      </c>
      <c r="AB62" s="5">
        <f t="shared" si="18"/>
        <v>0</v>
      </c>
      <c r="AC62" s="5">
        <f t="shared" si="19"/>
        <v>0</v>
      </c>
      <c r="AD62" s="1">
        <v>0.5285392271103555</v>
      </c>
      <c r="AE62" s="5">
        <f t="shared" si="20"/>
        <v>0</v>
      </c>
      <c r="AF62" s="1">
        <v>-5.4636592962616316E-3</v>
      </c>
      <c r="AG62" s="6">
        <f t="shared" si="21"/>
        <v>1</v>
      </c>
      <c r="AH62" s="29">
        <v>2767.4888647813718</v>
      </c>
      <c r="AL62" s="5">
        <v>1</v>
      </c>
      <c r="AM62" t="s">
        <v>340</v>
      </c>
      <c r="AN62" s="1">
        <v>0.17449999999999999</v>
      </c>
      <c r="AO62" s="5">
        <f t="shared" si="22"/>
        <v>0</v>
      </c>
      <c r="AP62" s="5">
        <f t="shared" si="23"/>
        <v>0</v>
      </c>
      <c r="AQ62" s="9">
        <f t="shared" si="24"/>
        <v>7</v>
      </c>
      <c r="AS62" s="77"/>
      <c r="AT62" s="1"/>
    </row>
    <row r="63" spans="1:46" x14ac:dyDescent="0.35">
      <c r="A63" t="s">
        <v>60</v>
      </c>
      <c r="B63" s="1">
        <v>-0.1393114588104824</v>
      </c>
      <c r="C63" s="5">
        <f t="shared" si="0"/>
        <v>0</v>
      </c>
      <c r="D63" s="1">
        <v>0.42997661467248488</v>
      </c>
      <c r="E63" s="5">
        <f t="shared" si="1"/>
        <v>0</v>
      </c>
      <c r="F63" s="5">
        <f t="shared" si="2"/>
        <v>0</v>
      </c>
      <c r="G63" s="1">
        <v>0.44099664890667561</v>
      </c>
      <c r="H63" s="5">
        <f t="shared" si="3"/>
        <v>0</v>
      </c>
      <c r="I63" s="5">
        <f t="shared" si="4"/>
        <v>0</v>
      </c>
      <c r="J63" s="1">
        <v>0.29750109871469654</v>
      </c>
      <c r="K63" s="5">
        <f t="shared" si="5"/>
        <v>0</v>
      </c>
      <c r="L63" s="5">
        <f t="shared" si="6"/>
        <v>0</v>
      </c>
      <c r="M63" s="8">
        <f t="shared" si="7"/>
        <v>0</v>
      </c>
      <c r="N63" s="8">
        <f t="shared" si="8"/>
        <v>1</v>
      </c>
      <c r="O63" s="10" t="str">
        <f t="shared" si="9"/>
        <v>Nee</v>
      </c>
      <c r="P63" s="4">
        <f t="shared" si="10"/>
        <v>0</v>
      </c>
      <c r="Q63" s="1">
        <v>-2.9974630846288947E-2</v>
      </c>
      <c r="R63" s="8">
        <f t="shared" si="11"/>
        <v>1</v>
      </c>
      <c r="S63" s="1">
        <v>6.0702955209712469E-3</v>
      </c>
      <c r="T63" s="8">
        <f t="shared" si="12"/>
        <v>0</v>
      </c>
      <c r="U63" s="1">
        <v>-2.5530991586103811E-2</v>
      </c>
      <c r="V63" s="4">
        <f t="shared" si="13"/>
        <v>1</v>
      </c>
      <c r="W63" s="5">
        <f t="shared" si="14"/>
        <v>0.5</v>
      </c>
      <c r="X63" s="5">
        <f t="shared" si="15"/>
        <v>0</v>
      </c>
      <c r="Y63" s="1">
        <v>-1.0436003760939271E-2</v>
      </c>
      <c r="Z63" s="5">
        <f t="shared" si="16"/>
        <v>0.5</v>
      </c>
      <c r="AA63" s="5">
        <f t="shared" si="17"/>
        <v>0.5</v>
      </c>
      <c r="AB63" s="5">
        <f t="shared" si="18"/>
        <v>0</v>
      </c>
      <c r="AC63" s="5">
        <f t="shared" si="19"/>
        <v>0</v>
      </c>
      <c r="AD63" s="1">
        <v>0.72540321608524794</v>
      </c>
      <c r="AE63" s="5">
        <f t="shared" si="20"/>
        <v>0.5</v>
      </c>
      <c r="AF63" s="1">
        <v>2.6486024253236777E-3</v>
      </c>
      <c r="AG63" s="6">
        <f t="shared" si="21"/>
        <v>0</v>
      </c>
      <c r="AH63" s="29">
        <v>1775.2630794114348</v>
      </c>
      <c r="AL63" s="5">
        <v>0</v>
      </c>
      <c r="AM63" t="s">
        <v>340</v>
      </c>
      <c r="AN63" s="1">
        <v>0.217</v>
      </c>
      <c r="AO63" s="5">
        <f t="shared" si="22"/>
        <v>0.5</v>
      </c>
      <c r="AP63" s="5">
        <f t="shared" si="23"/>
        <v>0</v>
      </c>
      <c r="AQ63" s="9">
        <f t="shared" si="24"/>
        <v>6.5</v>
      </c>
      <c r="AS63" s="77"/>
      <c r="AT63" s="1"/>
    </row>
    <row r="64" spans="1:46" x14ac:dyDescent="0.35">
      <c r="A64" t="s">
        <v>61</v>
      </c>
      <c r="B64" s="1">
        <v>2.2970880500308183E-2</v>
      </c>
      <c r="C64" s="5">
        <f t="shared" si="0"/>
        <v>0</v>
      </c>
      <c r="D64" s="1">
        <v>0.11744012988770126</v>
      </c>
      <c r="E64" s="5">
        <f t="shared" si="1"/>
        <v>0</v>
      </c>
      <c r="F64" s="5">
        <f t="shared" si="2"/>
        <v>0</v>
      </c>
      <c r="G64" s="1">
        <v>5.9967828740660561E-2</v>
      </c>
      <c r="H64" s="5">
        <f t="shared" si="3"/>
        <v>0</v>
      </c>
      <c r="I64" s="5">
        <f t="shared" si="4"/>
        <v>0</v>
      </c>
      <c r="J64" s="1">
        <v>0.53677165837784735</v>
      </c>
      <c r="K64" s="5">
        <f t="shared" si="5"/>
        <v>0</v>
      </c>
      <c r="L64" s="5">
        <f t="shared" si="6"/>
        <v>0</v>
      </c>
      <c r="M64" s="8">
        <f t="shared" si="7"/>
        <v>0</v>
      </c>
      <c r="N64" s="8">
        <f t="shared" si="8"/>
        <v>1</v>
      </c>
      <c r="O64" s="10" t="str">
        <f t="shared" si="9"/>
        <v>Nee</v>
      </c>
      <c r="P64" s="4">
        <f t="shared" si="10"/>
        <v>0</v>
      </c>
      <c r="Q64" s="1">
        <v>-3.3064003139929896E-2</v>
      </c>
      <c r="R64" s="8">
        <f t="shared" si="11"/>
        <v>1</v>
      </c>
      <c r="S64" s="1">
        <v>-2.5193133047210301E-2</v>
      </c>
      <c r="T64" s="8">
        <f t="shared" si="12"/>
        <v>1</v>
      </c>
      <c r="U64" s="1">
        <v>2.1948616184849442E-2</v>
      </c>
      <c r="V64" s="4">
        <f t="shared" si="13"/>
        <v>0</v>
      </c>
      <c r="W64" s="5">
        <f t="shared" si="14"/>
        <v>0.5</v>
      </c>
      <c r="X64" s="5">
        <f t="shared" si="15"/>
        <v>0</v>
      </c>
      <c r="Y64" s="1">
        <v>6.0828485094484283E-2</v>
      </c>
      <c r="Z64" s="5">
        <f t="shared" si="16"/>
        <v>0</v>
      </c>
      <c r="AA64" s="5">
        <f t="shared" si="17"/>
        <v>0</v>
      </c>
      <c r="AB64" s="5">
        <f t="shared" si="18"/>
        <v>0.5</v>
      </c>
      <c r="AC64" s="5">
        <f t="shared" si="19"/>
        <v>0.5</v>
      </c>
      <c r="AD64" s="1">
        <v>0.7199747440580887</v>
      </c>
      <c r="AE64" s="5">
        <f t="shared" si="20"/>
        <v>0</v>
      </c>
      <c r="AF64" s="1">
        <v>4.3290967242442004E-2</v>
      </c>
      <c r="AG64" s="6">
        <f t="shared" si="21"/>
        <v>0</v>
      </c>
      <c r="AH64" s="29">
        <v>1568.5791954388255</v>
      </c>
      <c r="AL64" s="5">
        <v>0</v>
      </c>
      <c r="AM64" t="s">
        <v>341</v>
      </c>
      <c r="AN64" s="1">
        <v>0.24150000000000002</v>
      </c>
      <c r="AO64" s="5">
        <f t="shared" si="22"/>
        <v>0.5</v>
      </c>
      <c r="AP64" s="5">
        <f t="shared" si="23"/>
        <v>0</v>
      </c>
      <c r="AQ64" s="9">
        <f t="shared" si="24"/>
        <v>8</v>
      </c>
      <c r="AS64" s="77"/>
      <c r="AT64" s="1"/>
    </row>
    <row r="65" spans="1:46" x14ac:dyDescent="0.35">
      <c r="A65" t="s">
        <v>62</v>
      </c>
      <c r="B65" s="1">
        <v>-7.9466888796334862E-3</v>
      </c>
      <c r="C65" s="5">
        <f t="shared" si="0"/>
        <v>0</v>
      </c>
      <c r="D65" s="1">
        <v>0.36399833402748855</v>
      </c>
      <c r="E65" s="5">
        <f t="shared" si="1"/>
        <v>0</v>
      </c>
      <c r="F65" s="5">
        <f t="shared" si="2"/>
        <v>0</v>
      </c>
      <c r="G65" s="1">
        <v>0.35529695960016661</v>
      </c>
      <c r="H65" s="5">
        <f t="shared" si="3"/>
        <v>0</v>
      </c>
      <c r="I65" s="5">
        <f t="shared" si="4"/>
        <v>0</v>
      </c>
      <c r="J65" s="1">
        <v>0.2348300757175559</v>
      </c>
      <c r="K65" s="5">
        <f t="shared" si="5"/>
        <v>0</v>
      </c>
      <c r="L65" s="5">
        <f t="shared" si="6"/>
        <v>0</v>
      </c>
      <c r="M65" s="8">
        <f t="shared" si="7"/>
        <v>0</v>
      </c>
      <c r="N65" s="8">
        <f t="shared" si="8"/>
        <v>0</v>
      </c>
      <c r="O65" s="10" t="str">
        <f t="shared" si="9"/>
        <v>Nee</v>
      </c>
      <c r="P65" s="4">
        <f t="shared" si="10"/>
        <v>0</v>
      </c>
      <c r="Q65" s="1">
        <v>-7.8549906556314122E-2</v>
      </c>
      <c r="R65" s="8">
        <f t="shared" si="11"/>
        <v>1</v>
      </c>
      <c r="S65" s="1">
        <v>3.4885454455101127E-2</v>
      </c>
      <c r="T65" s="8">
        <f t="shared" si="12"/>
        <v>0</v>
      </c>
      <c r="U65" s="1">
        <v>7.8717201166180764E-2</v>
      </c>
      <c r="V65" s="4">
        <f t="shared" si="13"/>
        <v>0</v>
      </c>
      <c r="W65" s="5">
        <f t="shared" si="14"/>
        <v>0</v>
      </c>
      <c r="X65" s="5">
        <f t="shared" si="15"/>
        <v>0</v>
      </c>
      <c r="Y65" s="1">
        <v>1.9816743023740108E-2</v>
      </c>
      <c r="Z65" s="5">
        <f t="shared" si="16"/>
        <v>0</v>
      </c>
      <c r="AA65" s="5">
        <f t="shared" si="17"/>
        <v>0</v>
      </c>
      <c r="AB65" s="5">
        <f t="shared" si="18"/>
        <v>0</v>
      </c>
      <c r="AC65" s="5">
        <f t="shared" si="19"/>
        <v>0</v>
      </c>
      <c r="AD65" s="1">
        <v>0.79053727613494373</v>
      </c>
      <c r="AE65" s="5">
        <f t="shared" si="20"/>
        <v>0.5</v>
      </c>
      <c r="AF65" s="1">
        <v>-1.0562670887130352E-2</v>
      </c>
      <c r="AG65" s="6">
        <f t="shared" si="21"/>
        <v>1</v>
      </c>
      <c r="AH65" s="29">
        <v>1734.2945217148899</v>
      </c>
      <c r="AL65" s="5">
        <v>0</v>
      </c>
      <c r="AM65" t="s">
        <v>340</v>
      </c>
      <c r="AN65" s="1">
        <v>0.17350000000000002</v>
      </c>
      <c r="AO65" s="5">
        <f t="shared" si="22"/>
        <v>0</v>
      </c>
      <c r="AP65" s="5">
        <f t="shared" si="23"/>
        <v>0</v>
      </c>
      <c r="AQ65" s="9">
        <f t="shared" si="24"/>
        <v>8.5</v>
      </c>
      <c r="AS65" s="77"/>
      <c r="AT65" s="1"/>
    </row>
    <row r="66" spans="1:46" x14ac:dyDescent="0.35">
      <c r="A66" t="s">
        <v>63</v>
      </c>
      <c r="B66" s="1">
        <v>5.4780832061954089E-2</v>
      </c>
      <c r="C66" s="5">
        <f t="shared" ref="C66:C129" si="25">IF(B66&gt;8.5%,0.5,0)</f>
        <v>0</v>
      </c>
      <c r="D66" s="1">
        <v>0.75638589259745015</v>
      </c>
      <c r="E66" s="5">
        <f t="shared" ref="E66:E129" si="26">IF(D66&gt;100%,0.5,0)</f>
        <v>0</v>
      </c>
      <c r="F66" s="5">
        <f t="shared" ref="F66:F129" si="27">IF(D66&gt;130%,0.5,0)</f>
        <v>0</v>
      </c>
      <c r="G66" s="1">
        <v>0.67527814209112891</v>
      </c>
      <c r="H66" s="5">
        <f t="shared" ref="H66:H129" si="28">IF(G66&gt;90%,0.5,0)</f>
        <v>0</v>
      </c>
      <c r="I66" s="5">
        <f t="shared" ref="I66:I129" si="29">IF(G66&gt;120%,0.5,0)</f>
        <v>0</v>
      </c>
      <c r="J66" s="1">
        <v>0.17723603534722324</v>
      </c>
      <c r="K66" s="5">
        <f t="shared" ref="K66:K129" si="30">IF(J66&lt;20%,0.5,0)</f>
        <v>0.5</v>
      </c>
      <c r="L66" s="5">
        <f t="shared" ref="L66:L129" si="31">IF(J66&lt;0%,0.5,0)</f>
        <v>0</v>
      </c>
      <c r="M66" s="8">
        <f t="shared" ref="M66:M129" si="32">IF(SUM(F66,I66,L66)&gt;0,1,0)</f>
        <v>0</v>
      </c>
      <c r="N66" s="8">
        <f t="shared" ref="N66:N129" si="33">IF(SUM(V66,AC66)&gt;0,1,0)</f>
        <v>0</v>
      </c>
      <c r="O66" s="10" t="str">
        <f t="shared" ref="O66:O129" si="34">IF(SUM(M66,N66)&gt;1,"Ja","Nee")</f>
        <v>Nee</v>
      </c>
      <c r="P66" s="4">
        <f t="shared" ref="P66:P129" si="35">IF(O66="ja",1,0)</f>
        <v>0</v>
      </c>
      <c r="Q66" s="1">
        <v>1.6841916864289229E-2</v>
      </c>
      <c r="R66" s="8">
        <f t="shared" ref="R66:R129" si="36">IF(Q66&lt;0%,1,0)</f>
        <v>0</v>
      </c>
      <c r="S66" s="1">
        <v>2.3623096954238025E-2</v>
      </c>
      <c r="T66" s="8">
        <f t="shared" ref="T66:T129" si="37">IF(S66&lt;0%,1,0)</f>
        <v>0</v>
      </c>
      <c r="U66" s="1">
        <v>2.417851056806117E-3</v>
      </c>
      <c r="V66" s="4">
        <f t="shared" ref="V66:V129" si="38">IF(U66&lt;0%,1,0)</f>
        <v>0</v>
      </c>
      <c r="W66" s="5">
        <f t="shared" ref="W66:W129" si="39">IF(SUM(R66,T66,V66)&gt;1,0.5,0)</f>
        <v>0</v>
      </c>
      <c r="X66" s="5">
        <f t="shared" ref="X66:X129" si="40">IF(SUM(R66,T66,V66)&gt;2,0.5,0)</f>
        <v>0</v>
      </c>
      <c r="Y66" s="1">
        <v>2.6000820820284966E-2</v>
      </c>
      <c r="Z66" s="5">
        <f t="shared" ref="Z66:Z129" si="41">IF(Y66&lt;1%,0.5,0)</f>
        <v>0</v>
      </c>
      <c r="AA66" s="5">
        <f t="shared" ref="AA66:AA129" si="42">IF(Y66&lt;0%,0.5,0)</f>
        <v>0</v>
      </c>
      <c r="AB66" s="5">
        <f t="shared" ref="AB66:AB129" si="43">IF(Y66&gt;4%,0.5,0)</f>
        <v>0</v>
      </c>
      <c r="AC66" s="5">
        <f t="shared" ref="AC66:AC129" si="44">IF(Y66&gt;5%,0.5,0)</f>
        <v>0</v>
      </c>
      <c r="AD66" s="1">
        <v>0.61001222308467828</v>
      </c>
      <c r="AE66" s="5">
        <f t="shared" ref="AE66:AE129" si="45">IF(AD66&gt;72.5%,0.5,0)</f>
        <v>0</v>
      </c>
      <c r="AF66" s="1">
        <v>5.0428201957477943E-2</v>
      </c>
      <c r="AG66" s="6">
        <f t="shared" ref="AG66:AG129" si="46">IF(AF66&lt;0%,1,0)</f>
        <v>0</v>
      </c>
      <c r="AH66" s="29">
        <v>1673.9176771433279</v>
      </c>
      <c r="AL66" s="5">
        <v>0</v>
      </c>
      <c r="AM66" t="s">
        <v>340</v>
      </c>
      <c r="AN66" s="1">
        <v>0.17199999999999999</v>
      </c>
      <c r="AO66" s="5">
        <f t="shared" ref="AO66:AO129" si="47">IF(AN66&gt;20%,0.5,0)</f>
        <v>0</v>
      </c>
      <c r="AP66" s="5">
        <f t="shared" ref="AP66:AP129" si="48">IF(AN66&gt;25%,0.5,0)</f>
        <v>0</v>
      </c>
      <c r="AQ66" s="9">
        <f t="shared" ref="AQ66:AQ129" si="49">SUM(10,-C66,-E66,-F66,-H66,-I66,-K66,-L66,-V66,-W66,-X66,-Z66,-AA66,-AB66,-AC66,-AE66,-AG66,-AI66,-AJ66,-AK66,-AL66,-AO66,-AP66)</f>
        <v>9.5</v>
      </c>
      <c r="AS66" s="77"/>
      <c r="AT66" s="1"/>
    </row>
    <row r="67" spans="1:46" x14ac:dyDescent="0.35">
      <c r="A67" t="s">
        <v>64</v>
      </c>
      <c r="B67" s="1">
        <v>-5.3795192387485827E-2</v>
      </c>
      <c r="C67" s="5">
        <f t="shared" si="25"/>
        <v>0</v>
      </c>
      <c r="D67" s="1">
        <v>0.43543055517136453</v>
      </c>
      <c r="E67" s="5">
        <f t="shared" si="26"/>
        <v>0</v>
      </c>
      <c r="F67" s="5">
        <f t="shared" si="27"/>
        <v>0</v>
      </c>
      <c r="G67" s="1">
        <v>0.43000055323504194</v>
      </c>
      <c r="H67" s="5">
        <f t="shared" si="28"/>
        <v>0</v>
      </c>
      <c r="I67" s="5">
        <f t="shared" si="29"/>
        <v>0</v>
      </c>
      <c r="J67" s="1">
        <v>0.27127451254650742</v>
      </c>
      <c r="K67" s="5">
        <f t="shared" si="30"/>
        <v>0</v>
      </c>
      <c r="L67" s="5">
        <f t="shared" si="31"/>
        <v>0</v>
      </c>
      <c r="M67" s="8">
        <f t="shared" si="32"/>
        <v>0</v>
      </c>
      <c r="N67" s="8">
        <f t="shared" si="33"/>
        <v>1</v>
      </c>
      <c r="O67" s="10" t="str">
        <f t="shared" si="34"/>
        <v>Nee</v>
      </c>
      <c r="P67" s="4">
        <f t="shared" si="35"/>
        <v>0</v>
      </c>
      <c r="Q67" s="1">
        <v>-2.533804268736357E-2</v>
      </c>
      <c r="R67" s="8">
        <f t="shared" si="36"/>
        <v>1</v>
      </c>
      <c r="S67" s="1">
        <v>-4.8726606684703199E-3</v>
      </c>
      <c r="T67" s="8">
        <f t="shared" si="37"/>
        <v>1</v>
      </c>
      <c r="U67" s="1">
        <v>-4.8477220547149457E-3</v>
      </c>
      <c r="V67" s="4">
        <f t="shared" si="38"/>
        <v>1</v>
      </c>
      <c r="W67" s="5">
        <f t="shared" si="39"/>
        <v>0.5</v>
      </c>
      <c r="X67" s="5">
        <f t="shared" si="40"/>
        <v>0.5</v>
      </c>
      <c r="Y67" s="1">
        <v>1.4799037371027082E-3</v>
      </c>
      <c r="Z67" s="5">
        <f t="shared" si="41"/>
        <v>0.5</v>
      </c>
      <c r="AA67" s="5">
        <f t="shared" si="42"/>
        <v>0</v>
      </c>
      <c r="AB67" s="5">
        <f t="shared" si="43"/>
        <v>0</v>
      </c>
      <c r="AC67" s="5">
        <f t="shared" si="44"/>
        <v>0</v>
      </c>
      <c r="AD67" s="1">
        <v>0.70644657132582778</v>
      </c>
      <c r="AE67" s="5">
        <f t="shared" si="45"/>
        <v>0</v>
      </c>
      <c r="AF67" s="1">
        <v>2.4039505131255023E-2</v>
      </c>
      <c r="AG67" s="6">
        <f t="shared" si="46"/>
        <v>0</v>
      </c>
      <c r="AH67" s="29">
        <v>1806.4209823116089</v>
      </c>
      <c r="AL67" s="5">
        <v>0</v>
      </c>
      <c r="AM67" t="s">
        <v>340</v>
      </c>
      <c r="AN67" s="1">
        <v>0.20549999999999999</v>
      </c>
      <c r="AO67" s="5">
        <f t="shared" si="47"/>
        <v>0.5</v>
      </c>
      <c r="AP67" s="5">
        <f t="shared" si="48"/>
        <v>0</v>
      </c>
      <c r="AQ67" s="9">
        <f t="shared" si="49"/>
        <v>7</v>
      </c>
      <c r="AS67" s="77"/>
      <c r="AT67" s="1"/>
    </row>
    <row r="68" spans="1:46" x14ac:dyDescent="0.35">
      <c r="A68" t="s">
        <v>65</v>
      </c>
      <c r="B68" s="1">
        <v>1.7078927673619772E-2</v>
      </c>
      <c r="C68" s="5">
        <f t="shared" si="25"/>
        <v>0</v>
      </c>
      <c r="D68" s="1">
        <v>0.48605860566866882</v>
      </c>
      <c r="E68" s="5">
        <f t="shared" si="26"/>
        <v>0</v>
      </c>
      <c r="F68" s="5">
        <f t="shared" si="27"/>
        <v>0</v>
      </c>
      <c r="G68" s="1">
        <v>0.50813072096102552</v>
      </c>
      <c r="H68" s="5">
        <f t="shared" si="28"/>
        <v>0</v>
      </c>
      <c r="I68" s="5">
        <f t="shared" si="29"/>
        <v>0</v>
      </c>
      <c r="J68" s="1">
        <v>0.31140672358802668</v>
      </c>
      <c r="K68" s="5">
        <f t="shared" si="30"/>
        <v>0</v>
      </c>
      <c r="L68" s="5">
        <f t="shared" si="31"/>
        <v>0</v>
      </c>
      <c r="M68" s="8">
        <f t="shared" si="32"/>
        <v>0</v>
      </c>
      <c r="N68" s="8">
        <f t="shared" si="33"/>
        <v>0</v>
      </c>
      <c r="O68" s="10" t="str">
        <f t="shared" si="34"/>
        <v>Nee</v>
      </c>
      <c r="P68" s="4">
        <f t="shared" si="35"/>
        <v>0</v>
      </c>
      <c r="Q68" s="1">
        <v>-6.621615593915875E-2</v>
      </c>
      <c r="R68" s="8">
        <f t="shared" si="36"/>
        <v>1</v>
      </c>
      <c r="S68" s="1">
        <v>-2.2197893773641942E-2</v>
      </c>
      <c r="T68" s="8">
        <f t="shared" si="37"/>
        <v>1</v>
      </c>
      <c r="U68" s="1">
        <v>3.6431847402659708E-2</v>
      </c>
      <c r="V68" s="4">
        <f t="shared" si="38"/>
        <v>0</v>
      </c>
      <c r="W68" s="5">
        <f t="shared" si="39"/>
        <v>0.5</v>
      </c>
      <c r="X68" s="5">
        <f t="shared" si="40"/>
        <v>0</v>
      </c>
      <c r="Y68" s="1">
        <v>2.1315077430868721E-2</v>
      </c>
      <c r="Z68" s="5">
        <f t="shared" si="41"/>
        <v>0</v>
      </c>
      <c r="AA68" s="5">
        <f t="shared" si="42"/>
        <v>0</v>
      </c>
      <c r="AB68" s="5">
        <f t="shared" si="43"/>
        <v>0</v>
      </c>
      <c r="AC68" s="5">
        <f t="shared" si="44"/>
        <v>0</v>
      </c>
      <c r="AD68" s="1">
        <v>0.67471359213985527</v>
      </c>
      <c r="AE68" s="5">
        <f t="shared" si="45"/>
        <v>0</v>
      </c>
      <c r="AF68" s="1">
        <v>8.2569908080827467E-2</v>
      </c>
      <c r="AG68" s="6">
        <f t="shared" si="46"/>
        <v>0</v>
      </c>
      <c r="AH68" s="29">
        <v>1358.291327294314</v>
      </c>
      <c r="AJ68" s="5">
        <v>1</v>
      </c>
      <c r="AL68" s="5">
        <v>0</v>
      </c>
      <c r="AM68" t="s">
        <v>341</v>
      </c>
      <c r="AN68" s="1">
        <v>0.17899999999999999</v>
      </c>
      <c r="AO68" s="5">
        <f t="shared" si="47"/>
        <v>0</v>
      </c>
      <c r="AP68" s="5">
        <f t="shared" si="48"/>
        <v>0</v>
      </c>
      <c r="AQ68" s="9">
        <f t="shared" si="49"/>
        <v>8.5</v>
      </c>
      <c r="AS68" s="77"/>
      <c r="AT68" s="1"/>
    </row>
    <row r="69" spans="1:46" x14ac:dyDescent="0.35">
      <c r="A69" t="s">
        <v>66</v>
      </c>
      <c r="B69" s="1">
        <v>0.10275173153174616</v>
      </c>
      <c r="C69" s="5">
        <f t="shared" si="25"/>
        <v>0.5</v>
      </c>
      <c r="D69" s="1">
        <v>5.1001480523458639E-2</v>
      </c>
      <c r="E69" s="5">
        <f t="shared" si="26"/>
        <v>0</v>
      </c>
      <c r="F69" s="5">
        <f t="shared" si="27"/>
        <v>0</v>
      </c>
      <c r="G69" s="1">
        <v>7.2440140904991235E-2</v>
      </c>
      <c r="H69" s="5">
        <f t="shared" si="28"/>
        <v>0</v>
      </c>
      <c r="I69" s="5">
        <f t="shared" si="29"/>
        <v>0</v>
      </c>
      <c r="J69" s="1">
        <v>0.53546318619592792</v>
      </c>
      <c r="K69" s="5">
        <f t="shared" si="30"/>
        <v>0</v>
      </c>
      <c r="L69" s="5">
        <f t="shared" si="31"/>
        <v>0</v>
      </c>
      <c r="M69" s="8">
        <f t="shared" si="32"/>
        <v>0</v>
      </c>
      <c r="N69" s="8">
        <f t="shared" si="33"/>
        <v>0</v>
      </c>
      <c r="O69" s="10" t="str">
        <f t="shared" si="34"/>
        <v>Nee</v>
      </c>
      <c r="P69" s="4">
        <f t="shared" si="35"/>
        <v>0</v>
      </c>
      <c r="Q69" s="1">
        <v>-2.9562808947702485E-2</v>
      </c>
      <c r="R69" s="8">
        <f t="shared" si="36"/>
        <v>1</v>
      </c>
      <c r="S69" s="1">
        <v>1.6750835763567822E-2</v>
      </c>
      <c r="T69" s="8">
        <f t="shared" si="37"/>
        <v>0</v>
      </c>
      <c r="U69" s="1">
        <v>4.2918162789510404E-2</v>
      </c>
      <c r="V69" s="4">
        <f t="shared" si="38"/>
        <v>0</v>
      </c>
      <c r="W69" s="5">
        <f t="shared" si="39"/>
        <v>0</v>
      </c>
      <c r="X69" s="5">
        <f t="shared" si="40"/>
        <v>0</v>
      </c>
      <c r="Y69" s="1">
        <v>3.9667818184912274E-2</v>
      </c>
      <c r="Z69" s="5">
        <f t="shared" si="41"/>
        <v>0</v>
      </c>
      <c r="AA69" s="5">
        <f t="shared" si="42"/>
        <v>0</v>
      </c>
      <c r="AB69" s="5">
        <f t="shared" si="43"/>
        <v>0</v>
      </c>
      <c r="AC69" s="5">
        <f t="shared" si="44"/>
        <v>0</v>
      </c>
      <c r="AD69" s="1">
        <v>0.70748600309718701</v>
      </c>
      <c r="AE69" s="5">
        <f t="shared" si="45"/>
        <v>0</v>
      </c>
      <c r="AF69" s="1">
        <v>4.0942141687796751E-2</v>
      </c>
      <c r="AG69" s="6">
        <f t="shared" si="46"/>
        <v>0</v>
      </c>
      <c r="AH69" s="29">
        <v>1547.836934038158</v>
      </c>
      <c r="AL69" s="5">
        <v>0</v>
      </c>
      <c r="AM69" t="s">
        <v>341</v>
      </c>
      <c r="AN69" s="1">
        <v>0.20699999999999999</v>
      </c>
      <c r="AO69" s="5">
        <f t="shared" si="47"/>
        <v>0.5</v>
      </c>
      <c r="AP69" s="5">
        <f t="shared" si="48"/>
        <v>0</v>
      </c>
      <c r="AQ69" s="9">
        <f t="shared" si="49"/>
        <v>9</v>
      </c>
      <c r="AS69" s="77"/>
      <c r="AT69" s="1"/>
    </row>
    <row r="70" spans="1:46" x14ac:dyDescent="0.35">
      <c r="A70" t="s">
        <v>67</v>
      </c>
      <c r="B70" s="1">
        <v>-0.22847659597622189</v>
      </c>
      <c r="C70" s="5">
        <f t="shared" si="25"/>
        <v>0</v>
      </c>
      <c r="D70" s="1">
        <v>0.27743845759706898</v>
      </c>
      <c r="E70" s="5">
        <f t="shared" si="26"/>
        <v>0</v>
      </c>
      <c r="F70" s="5">
        <f t="shared" si="27"/>
        <v>0</v>
      </c>
      <c r="G70" s="1">
        <v>0.31781385605267098</v>
      </c>
      <c r="H70" s="5">
        <f t="shared" si="28"/>
        <v>0</v>
      </c>
      <c r="I70" s="5">
        <f t="shared" si="29"/>
        <v>0</v>
      </c>
      <c r="J70" s="1">
        <v>0.39981350849909469</v>
      </c>
      <c r="K70" s="5">
        <f t="shared" si="30"/>
        <v>0</v>
      </c>
      <c r="L70" s="5">
        <f t="shared" si="31"/>
        <v>0</v>
      </c>
      <c r="M70" s="8">
        <f t="shared" si="32"/>
        <v>0</v>
      </c>
      <c r="N70" s="8">
        <f t="shared" si="33"/>
        <v>0</v>
      </c>
      <c r="O70" s="10" t="str">
        <f t="shared" si="34"/>
        <v>Nee</v>
      </c>
      <c r="P70" s="4">
        <f t="shared" si="35"/>
        <v>0</v>
      </c>
      <c r="Q70" s="1">
        <v>2.105948441252916E-3</v>
      </c>
      <c r="R70" s="8">
        <f t="shared" si="36"/>
        <v>0</v>
      </c>
      <c r="S70" s="1">
        <v>0.17324681460594107</v>
      </c>
      <c r="T70" s="8">
        <f t="shared" si="37"/>
        <v>0</v>
      </c>
      <c r="U70" s="1">
        <v>2.6990690988895387E-2</v>
      </c>
      <c r="V70" s="4">
        <f t="shared" si="38"/>
        <v>0</v>
      </c>
      <c r="W70" s="5">
        <f t="shared" si="39"/>
        <v>0</v>
      </c>
      <c r="X70" s="5">
        <f t="shared" si="40"/>
        <v>0</v>
      </c>
      <c r="Y70" s="1">
        <v>4.1426913153682571E-3</v>
      </c>
      <c r="Z70" s="5">
        <f t="shared" si="41"/>
        <v>0.5</v>
      </c>
      <c r="AA70" s="5">
        <f t="shared" si="42"/>
        <v>0</v>
      </c>
      <c r="AB70" s="5">
        <f t="shared" si="43"/>
        <v>0</v>
      </c>
      <c r="AC70" s="5">
        <f t="shared" si="44"/>
        <v>0</v>
      </c>
      <c r="AD70" s="1">
        <v>0.66844413006316339</v>
      </c>
      <c r="AE70" s="5">
        <f t="shared" si="45"/>
        <v>0</v>
      </c>
      <c r="AF70" s="1">
        <v>1.0893877674696998E-2</v>
      </c>
      <c r="AG70" s="6">
        <f t="shared" si="46"/>
        <v>0</v>
      </c>
      <c r="AH70" s="29">
        <v>2201.7581528079349</v>
      </c>
      <c r="AL70" s="5">
        <v>0</v>
      </c>
      <c r="AM70" t="s">
        <v>342</v>
      </c>
      <c r="AN70" s="1">
        <v>0.1905</v>
      </c>
      <c r="AO70" s="5">
        <f t="shared" si="47"/>
        <v>0</v>
      </c>
      <c r="AP70" s="5">
        <f t="shared" si="48"/>
        <v>0</v>
      </c>
      <c r="AQ70" s="9">
        <f t="shared" si="49"/>
        <v>9.5</v>
      </c>
      <c r="AS70" s="77"/>
      <c r="AT70" s="1"/>
    </row>
    <row r="71" spans="1:46" x14ac:dyDescent="0.35">
      <c r="A71" t="s">
        <v>68</v>
      </c>
      <c r="B71" s="1">
        <v>-4.0814174688182337E-3</v>
      </c>
      <c r="C71" s="5">
        <f t="shared" si="25"/>
        <v>0</v>
      </c>
      <c r="D71" s="1">
        <v>0.42895741530729253</v>
      </c>
      <c r="E71" s="5">
        <f t="shared" si="26"/>
        <v>0</v>
      </c>
      <c r="F71" s="5">
        <f t="shared" si="27"/>
        <v>0</v>
      </c>
      <c r="G71" s="1">
        <v>0.42725191879341173</v>
      </c>
      <c r="H71" s="5">
        <f t="shared" si="28"/>
        <v>0</v>
      </c>
      <c r="I71" s="5">
        <f t="shared" si="29"/>
        <v>0</v>
      </c>
      <c r="J71" s="1">
        <v>0.18430384073140513</v>
      </c>
      <c r="K71" s="5">
        <f t="shared" si="30"/>
        <v>0.5</v>
      </c>
      <c r="L71" s="5">
        <f t="shared" si="31"/>
        <v>0</v>
      </c>
      <c r="M71" s="8">
        <f t="shared" si="32"/>
        <v>0</v>
      </c>
      <c r="N71" s="8">
        <f t="shared" si="33"/>
        <v>1</v>
      </c>
      <c r="O71" s="10" t="str">
        <f t="shared" si="34"/>
        <v>Nee</v>
      </c>
      <c r="P71" s="4">
        <f t="shared" si="35"/>
        <v>0</v>
      </c>
      <c r="Q71" s="1">
        <v>1.8763176750155931E-3</v>
      </c>
      <c r="R71" s="8">
        <f t="shared" si="36"/>
        <v>0</v>
      </c>
      <c r="S71" s="1">
        <v>-4.3191624396699747E-2</v>
      </c>
      <c r="T71" s="8">
        <f t="shared" si="37"/>
        <v>1</v>
      </c>
      <c r="U71" s="1">
        <v>6.3571701586436864E-3</v>
      </c>
      <c r="V71" s="4">
        <f t="shared" si="38"/>
        <v>0</v>
      </c>
      <c r="W71" s="5">
        <f t="shared" si="39"/>
        <v>0</v>
      </c>
      <c r="X71" s="5">
        <f t="shared" si="40"/>
        <v>0</v>
      </c>
      <c r="Y71" s="1">
        <v>5.9627576147651538E-2</v>
      </c>
      <c r="Z71" s="5">
        <f t="shared" si="41"/>
        <v>0</v>
      </c>
      <c r="AA71" s="5">
        <f t="shared" si="42"/>
        <v>0</v>
      </c>
      <c r="AB71" s="5">
        <f t="shared" si="43"/>
        <v>0.5</v>
      </c>
      <c r="AC71" s="5">
        <f t="shared" si="44"/>
        <v>0.5</v>
      </c>
      <c r="AD71" s="1">
        <v>0.71883470918253034</v>
      </c>
      <c r="AE71" s="5">
        <f t="shared" si="45"/>
        <v>0</v>
      </c>
      <c r="AF71" s="1">
        <v>-5.0812935061968047E-3</v>
      </c>
      <c r="AG71" s="6">
        <f t="shared" si="46"/>
        <v>1</v>
      </c>
      <c r="AH71" s="29">
        <v>2284.8976780382491</v>
      </c>
      <c r="AL71" s="5">
        <v>0</v>
      </c>
      <c r="AM71" t="s">
        <v>342</v>
      </c>
      <c r="AN71" s="1">
        <v>0.25750000000000001</v>
      </c>
      <c r="AO71" s="5">
        <f t="shared" si="47"/>
        <v>0.5</v>
      </c>
      <c r="AP71" s="5">
        <f t="shared" si="48"/>
        <v>0.5</v>
      </c>
      <c r="AQ71" s="9">
        <f t="shared" si="49"/>
        <v>6.5</v>
      </c>
      <c r="AS71" s="77"/>
      <c r="AT71" s="1"/>
    </row>
    <row r="72" spans="1:46" x14ac:dyDescent="0.35">
      <c r="A72" t="s">
        <v>69</v>
      </c>
      <c r="B72" s="1">
        <v>-3.4184958618207986E-2</v>
      </c>
      <c r="C72" s="5">
        <f t="shared" si="25"/>
        <v>0</v>
      </c>
      <c r="D72" s="1">
        <v>0.37075299771326425</v>
      </c>
      <c r="E72" s="5">
        <f t="shared" si="26"/>
        <v>0</v>
      </c>
      <c r="F72" s="5">
        <f t="shared" si="27"/>
        <v>0</v>
      </c>
      <c r="G72" s="1">
        <v>0.19973650303543858</v>
      </c>
      <c r="H72" s="5">
        <f t="shared" si="28"/>
        <v>0</v>
      </c>
      <c r="I72" s="5">
        <f t="shared" si="29"/>
        <v>0</v>
      </c>
      <c r="J72" s="1">
        <v>0.27309587891922121</v>
      </c>
      <c r="K72" s="5">
        <f t="shared" si="30"/>
        <v>0</v>
      </c>
      <c r="L72" s="5">
        <f t="shared" si="31"/>
        <v>0</v>
      </c>
      <c r="M72" s="8">
        <f t="shared" si="32"/>
        <v>0</v>
      </c>
      <c r="N72" s="8">
        <f t="shared" si="33"/>
        <v>0</v>
      </c>
      <c r="O72" s="10" t="str">
        <f t="shared" si="34"/>
        <v>Nee</v>
      </c>
      <c r="P72" s="4">
        <f t="shared" si="35"/>
        <v>0</v>
      </c>
      <c r="Q72" s="1">
        <v>-3.4402599346641187E-2</v>
      </c>
      <c r="R72" s="8">
        <f t="shared" si="36"/>
        <v>1</v>
      </c>
      <c r="S72" s="1">
        <v>-1.0245030434376847E-2</v>
      </c>
      <c r="T72" s="8">
        <f t="shared" si="37"/>
        <v>1</v>
      </c>
      <c r="U72" s="1">
        <v>2.5165701284982994E-2</v>
      </c>
      <c r="V72" s="4">
        <f t="shared" si="38"/>
        <v>0</v>
      </c>
      <c r="W72" s="5">
        <f t="shared" si="39"/>
        <v>0.5</v>
      </c>
      <c r="X72" s="5">
        <f t="shared" si="40"/>
        <v>0</v>
      </c>
      <c r="Y72" s="1">
        <v>3.620761703560111E-2</v>
      </c>
      <c r="Z72" s="5">
        <f t="shared" si="41"/>
        <v>0</v>
      </c>
      <c r="AA72" s="5">
        <f t="shared" si="42"/>
        <v>0</v>
      </c>
      <c r="AB72" s="5">
        <f t="shared" si="43"/>
        <v>0</v>
      </c>
      <c r="AC72" s="5">
        <f t="shared" si="44"/>
        <v>0</v>
      </c>
      <c r="AD72" s="1">
        <v>0.70229486122880125</v>
      </c>
      <c r="AE72" s="5">
        <f t="shared" si="45"/>
        <v>0</v>
      </c>
      <c r="AF72" s="1">
        <v>2.6964157007045939E-2</v>
      </c>
      <c r="AG72" s="6">
        <f t="shared" si="46"/>
        <v>0</v>
      </c>
      <c r="AH72" s="29">
        <v>1665.9468415277661</v>
      </c>
      <c r="AL72" s="5">
        <v>0</v>
      </c>
      <c r="AM72" t="s">
        <v>340</v>
      </c>
      <c r="AN72" s="1">
        <v>0.22349999999999998</v>
      </c>
      <c r="AO72" s="5">
        <f t="shared" si="47"/>
        <v>0.5</v>
      </c>
      <c r="AP72" s="5">
        <f t="shared" si="48"/>
        <v>0</v>
      </c>
      <c r="AQ72" s="9">
        <f t="shared" si="49"/>
        <v>9</v>
      </c>
      <c r="AS72" s="77"/>
      <c r="AT72" s="1"/>
    </row>
    <row r="73" spans="1:46" x14ac:dyDescent="0.35">
      <c r="A73" t="s">
        <v>70</v>
      </c>
      <c r="B73" s="1">
        <v>-7.3869169872814763E-2</v>
      </c>
      <c r="C73" s="5">
        <f t="shared" si="25"/>
        <v>0</v>
      </c>
      <c r="D73" s="1">
        <v>0.55231324790033465</v>
      </c>
      <c r="E73" s="5">
        <f t="shared" si="26"/>
        <v>0</v>
      </c>
      <c r="F73" s="5">
        <f t="shared" si="27"/>
        <v>0</v>
      </c>
      <c r="G73" s="1">
        <v>0.43824187374044182</v>
      </c>
      <c r="H73" s="5">
        <f t="shared" si="28"/>
        <v>0</v>
      </c>
      <c r="I73" s="5">
        <f t="shared" si="29"/>
        <v>0</v>
      </c>
      <c r="J73" s="1">
        <v>0.29576872342945354</v>
      </c>
      <c r="K73" s="5">
        <f t="shared" si="30"/>
        <v>0</v>
      </c>
      <c r="L73" s="5">
        <f t="shared" si="31"/>
        <v>0</v>
      </c>
      <c r="M73" s="8">
        <f t="shared" si="32"/>
        <v>0</v>
      </c>
      <c r="N73" s="8">
        <f t="shared" si="33"/>
        <v>0</v>
      </c>
      <c r="O73" s="10" t="str">
        <f t="shared" si="34"/>
        <v>Nee</v>
      </c>
      <c r="P73" s="4">
        <f t="shared" si="35"/>
        <v>0</v>
      </c>
      <c r="Q73" s="1">
        <v>1.8862347851788162E-2</v>
      </c>
      <c r="R73" s="8">
        <f t="shared" si="36"/>
        <v>0</v>
      </c>
      <c r="S73" s="1">
        <v>3.6601766511115269E-2</v>
      </c>
      <c r="T73" s="8">
        <f t="shared" si="37"/>
        <v>0</v>
      </c>
      <c r="U73" s="1">
        <v>0.11823213476428784</v>
      </c>
      <c r="V73" s="4">
        <f t="shared" si="38"/>
        <v>0</v>
      </c>
      <c r="W73" s="5">
        <f t="shared" si="39"/>
        <v>0</v>
      </c>
      <c r="X73" s="5">
        <f t="shared" si="40"/>
        <v>0</v>
      </c>
      <c r="Y73" s="1">
        <v>2.3959930380784325E-2</v>
      </c>
      <c r="Z73" s="5">
        <f t="shared" si="41"/>
        <v>0</v>
      </c>
      <c r="AA73" s="5">
        <f t="shared" si="42"/>
        <v>0</v>
      </c>
      <c r="AB73" s="5">
        <f t="shared" si="43"/>
        <v>0</v>
      </c>
      <c r="AC73" s="5">
        <f t="shared" si="44"/>
        <v>0</v>
      </c>
      <c r="AD73" s="1">
        <v>0.68700762725756215</v>
      </c>
      <c r="AE73" s="5">
        <f t="shared" si="45"/>
        <v>0</v>
      </c>
      <c r="AF73" s="1">
        <v>-1.3754236044818513E-3</v>
      </c>
      <c r="AG73" s="6">
        <f t="shared" si="46"/>
        <v>1</v>
      </c>
      <c r="AH73" s="29">
        <v>1853.4382337292509</v>
      </c>
      <c r="AJ73" s="5">
        <v>1</v>
      </c>
      <c r="AL73" s="5">
        <v>0</v>
      </c>
      <c r="AM73" t="s">
        <v>342</v>
      </c>
      <c r="AN73" s="1">
        <v>9.5999999999999988E-2</v>
      </c>
      <c r="AO73" s="5">
        <f t="shared" si="47"/>
        <v>0</v>
      </c>
      <c r="AP73" s="5">
        <f t="shared" si="48"/>
        <v>0</v>
      </c>
      <c r="AQ73" s="9">
        <f t="shared" si="49"/>
        <v>8</v>
      </c>
      <c r="AS73" s="77"/>
      <c r="AT73" s="1"/>
    </row>
    <row r="74" spans="1:46" x14ac:dyDescent="0.35">
      <c r="A74" t="s">
        <v>71</v>
      </c>
      <c r="B74" s="1">
        <v>-8.3208164710975266E-2</v>
      </c>
      <c r="C74" s="5">
        <f t="shared" si="25"/>
        <v>0</v>
      </c>
      <c r="D74" s="1">
        <v>0.10168502108736005</v>
      </c>
      <c r="E74" s="5">
        <f t="shared" si="26"/>
        <v>0</v>
      </c>
      <c r="F74" s="5">
        <f t="shared" si="27"/>
        <v>0</v>
      </c>
      <c r="G74" s="1">
        <v>0.25726644846878871</v>
      </c>
      <c r="H74" s="5">
        <f t="shared" si="28"/>
        <v>0</v>
      </c>
      <c r="I74" s="5">
        <f t="shared" si="29"/>
        <v>0</v>
      </c>
      <c r="J74" s="1">
        <v>0.29401993355481726</v>
      </c>
      <c r="K74" s="5">
        <f t="shared" si="30"/>
        <v>0</v>
      </c>
      <c r="L74" s="5">
        <f t="shared" si="31"/>
        <v>0</v>
      </c>
      <c r="M74" s="8">
        <f t="shared" si="32"/>
        <v>0</v>
      </c>
      <c r="N74" s="8">
        <f t="shared" si="33"/>
        <v>0</v>
      </c>
      <c r="O74" s="10" t="str">
        <f t="shared" si="34"/>
        <v>Nee</v>
      </c>
      <c r="P74" s="4">
        <f t="shared" si="35"/>
        <v>0</v>
      </c>
      <c r="Q74" s="1">
        <v>-5.0065969277165202E-3</v>
      </c>
      <c r="R74" s="8">
        <f t="shared" si="36"/>
        <v>1</v>
      </c>
      <c r="S74" s="1">
        <v>7.637445948222609E-4</v>
      </c>
      <c r="T74" s="8">
        <f t="shared" si="37"/>
        <v>0</v>
      </c>
      <c r="U74" s="1">
        <v>7.6130944962974137E-2</v>
      </c>
      <c r="V74" s="4">
        <f t="shared" si="38"/>
        <v>0</v>
      </c>
      <c r="W74" s="5">
        <f t="shared" si="39"/>
        <v>0</v>
      </c>
      <c r="X74" s="5">
        <f t="shared" si="40"/>
        <v>0</v>
      </c>
      <c r="Y74" s="1">
        <v>4.3342231783866036E-2</v>
      </c>
      <c r="Z74" s="5">
        <f t="shared" si="41"/>
        <v>0</v>
      </c>
      <c r="AA74" s="5">
        <f t="shared" si="42"/>
        <v>0</v>
      </c>
      <c r="AB74" s="5">
        <f t="shared" si="43"/>
        <v>0.5</v>
      </c>
      <c r="AC74" s="5">
        <f t="shared" si="44"/>
        <v>0</v>
      </c>
      <c r="AD74" s="1">
        <v>0.41561448501584014</v>
      </c>
      <c r="AE74" s="5">
        <f t="shared" si="45"/>
        <v>0</v>
      </c>
      <c r="AF74" s="1">
        <v>2.8318630469431533E-2</v>
      </c>
      <c r="AG74" s="6">
        <f t="shared" si="46"/>
        <v>0</v>
      </c>
      <c r="AH74" s="29">
        <v>1771.1833587568415</v>
      </c>
      <c r="AJ74" s="5">
        <v>1</v>
      </c>
      <c r="AL74" s="5">
        <v>0</v>
      </c>
      <c r="AM74" t="s">
        <v>342</v>
      </c>
      <c r="AN74" s="1">
        <v>0.16049999999999998</v>
      </c>
      <c r="AO74" s="5">
        <f t="shared" si="47"/>
        <v>0</v>
      </c>
      <c r="AP74" s="5">
        <f t="shared" si="48"/>
        <v>0</v>
      </c>
      <c r="AQ74" s="9">
        <f t="shared" si="49"/>
        <v>8.5</v>
      </c>
      <c r="AS74" s="77"/>
      <c r="AT74" s="1"/>
    </row>
    <row r="75" spans="1:46" x14ac:dyDescent="0.35">
      <c r="A75" t="s">
        <v>72</v>
      </c>
      <c r="B75" s="1">
        <v>-0.15449567723342938</v>
      </c>
      <c r="C75" s="5">
        <f t="shared" si="25"/>
        <v>0</v>
      </c>
      <c r="D75" s="1">
        <v>0.15979827089337176</v>
      </c>
      <c r="E75" s="5">
        <f t="shared" si="26"/>
        <v>0</v>
      </c>
      <c r="F75" s="5">
        <f t="shared" si="27"/>
        <v>0</v>
      </c>
      <c r="G75" s="1">
        <v>0.1332521613832853</v>
      </c>
      <c r="H75" s="5">
        <f t="shared" si="28"/>
        <v>0</v>
      </c>
      <c r="I75" s="5">
        <f t="shared" si="29"/>
        <v>0</v>
      </c>
      <c r="J75" s="1">
        <v>0.49964259374822717</v>
      </c>
      <c r="K75" s="5">
        <f t="shared" si="30"/>
        <v>0</v>
      </c>
      <c r="L75" s="5">
        <f t="shared" si="31"/>
        <v>0</v>
      </c>
      <c r="M75" s="8">
        <f t="shared" si="32"/>
        <v>0</v>
      </c>
      <c r="N75" s="8">
        <f t="shared" si="33"/>
        <v>0</v>
      </c>
      <c r="O75" s="10" t="str">
        <f t="shared" si="34"/>
        <v>Nee</v>
      </c>
      <c r="P75" s="4">
        <f t="shared" si="35"/>
        <v>0</v>
      </c>
      <c r="Q75" s="1">
        <v>2.2853926259499016E-2</v>
      </c>
      <c r="R75" s="8">
        <f t="shared" si="36"/>
        <v>0</v>
      </c>
      <c r="S75" s="1">
        <v>-1.3050879515793456E-2</v>
      </c>
      <c r="T75" s="8">
        <f t="shared" si="37"/>
        <v>1</v>
      </c>
      <c r="U75" s="1">
        <v>7.7708933717579254E-2</v>
      </c>
      <c r="V75" s="4">
        <f t="shared" si="38"/>
        <v>0</v>
      </c>
      <c r="W75" s="5">
        <f t="shared" si="39"/>
        <v>0</v>
      </c>
      <c r="X75" s="5">
        <f t="shared" si="40"/>
        <v>0</v>
      </c>
      <c r="Y75" s="1">
        <v>2.4203890489913546E-2</v>
      </c>
      <c r="Z75" s="5">
        <f t="shared" si="41"/>
        <v>0</v>
      </c>
      <c r="AA75" s="5">
        <f t="shared" si="42"/>
        <v>0</v>
      </c>
      <c r="AB75" s="5">
        <f t="shared" si="43"/>
        <v>0</v>
      </c>
      <c r="AC75" s="5">
        <f t="shared" si="44"/>
        <v>0</v>
      </c>
      <c r="AD75" s="1">
        <v>0.63046109510086457</v>
      </c>
      <c r="AE75" s="5">
        <f t="shared" si="45"/>
        <v>0</v>
      </c>
      <c r="AF75" s="1">
        <v>2.4381282060518726E-2</v>
      </c>
      <c r="AG75" s="6">
        <f t="shared" si="46"/>
        <v>0</v>
      </c>
      <c r="AH75" s="29">
        <v>1553.0840272890534</v>
      </c>
      <c r="AL75" s="5">
        <v>0</v>
      </c>
      <c r="AM75" t="s">
        <v>341</v>
      </c>
      <c r="AN75" s="1">
        <v>0.16400000000000001</v>
      </c>
      <c r="AO75" s="5">
        <f t="shared" si="47"/>
        <v>0</v>
      </c>
      <c r="AP75" s="5">
        <f t="shared" si="48"/>
        <v>0</v>
      </c>
      <c r="AQ75" s="9">
        <f t="shared" si="49"/>
        <v>10</v>
      </c>
      <c r="AS75" s="77"/>
      <c r="AT75" s="1"/>
    </row>
    <row r="76" spans="1:46" x14ac:dyDescent="0.35">
      <c r="A76" t="s">
        <v>73</v>
      </c>
      <c r="B76" s="1">
        <v>-8.0852381198080595E-2</v>
      </c>
      <c r="C76" s="5">
        <f t="shared" si="25"/>
        <v>0</v>
      </c>
      <c r="D76" s="1">
        <v>-9.0139827666271086E-2</v>
      </c>
      <c r="E76" s="5">
        <f t="shared" si="26"/>
        <v>0</v>
      </c>
      <c r="F76" s="5">
        <f t="shared" si="27"/>
        <v>0</v>
      </c>
      <c r="G76" s="1">
        <v>-8.1750167690005676E-2</v>
      </c>
      <c r="H76" s="5">
        <f t="shared" si="28"/>
        <v>0</v>
      </c>
      <c r="I76" s="5">
        <f t="shared" si="29"/>
        <v>0</v>
      </c>
      <c r="J76" s="1">
        <v>0.68442995349831637</v>
      </c>
      <c r="K76" s="5">
        <f t="shared" si="30"/>
        <v>0</v>
      </c>
      <c r="L76" s="5">
        <f t="shared" si="31"/>
        <v>0</v>
      </c>
      <c r="M76" s="8">
        <f t="shared" si="32"/>
        <v>0</v>
      </c>
      <c r="N76" s="8">
        <f t="shared" si="33"/>
        <v>0</v>
      </c>
      <c r="O76" s="10" t="str">
        <f t="shared" si="34"/>
        <v>Nee</v>
      </c>
      <c r="P76" s="4">
        <f t="shared" si="35"/>
        <v>0</v>
      </c>
      <c r="Q76" s="1">
        <v>-3.1310620756547045E-2</v>
      </c>
      <c r="R76" s="8">
        <f t="shared" si="36"/>
        <v>1</v>
      </c>
      <c r="S76" s="1">
        <v>-7.6171337334140832E-2</v>
      </c>
      <c r="T76" s="8">
        <f t="shared" si="37"/>
        <v>1</v>
      </c>
      <c r="U76" s="1">
        <v>5.5776275733966256E-2</v>
      </c>
      <c r="V76" s="4">
        <f t="shared" si="38"/>
        <v>0</v>
      </c>
      <c r="W76" s="5">
        <f t="shared" si="39"/>
        <v>0.5</v>
      </c>
      <c r="X76" s="5">
        <f t="shared" si="40"/>
        <v>0</v>
      </c>
      <c r="Y76" s="1">
        <v>4.4444301119653272E-2</v>
      </c>
      <c r="Z76" s="5">
        <f t="shared" si="41"/>
        <v>0</v>
      </c>
      <c r="AA76" s="5">
        <f t="shared" si="42"/>
        <v>0</v>
      </c>
      <c r="AB76" s="5">
        <f t="shared" si="43"/>
        <v>0.5</v>
      </c>
      <c r="AC76" s="5">
        <f t="shared" si="44"/>
        <v>0</v>
      </c>
      <c r="AD76" s="1">
        <v>0.68807079098085755</v>
      </c>
      <c r="AE76" s="5">
        <f t="shared" si="45"/>
        <v>0</v>
      </c>
      <c r="AF76" s="1">
        <v>1.2137787523863576E-2</v>
      </c>
      <c r="AG76" s="6">
        <f t="shared" si="46"/>
        <v>0</v>
      </c>
      <c r="AH76" s="29">
        <v>2098.5820950804632</v>
      </c>
      <c r="AL76" s="5">
        <v>0</v>
      </c>
      <c r="AM76" t="s">
        <v>342</v>
      </c>
      <c r="AN76" s="1">
        <v>0.17250000000000001</v>
      </c>
      <c r="AO76" s="5">
        <f t="shared" si="47"/>
        <v>0</v>
      </c>
      <c r="AP76" s="5">
        <f t="shared" si="48"/>
        <v>0</v>
      </c>
      <c r="AQ76" s="9">
        <f t="shared" si="49"/>
        <v>9</v>
      </c>
      <c r="AS76" s="77"/>
      <c r="AT76" s="1"/>
    </row>
    <row r="77" spans="1:46" x14ac:dyDescent="0.35">
      <c r="A77" t="s">
        <v>74</v>
      </c>
      <c r="B77" s="1">
        <v>3.1231451604200166E-2</v>
      </c>
      <c r="C77" s="5">
        <f t="shared" si="25"/>
        <v>0</v>
      </c>
      <c r="D77" s="1">
        <v>0.63189550665673822</v>
      </c>
      <c r="E77" s="5">
        <f t="shared" si="26"/>
        <v>0</v>
      </c>
      <c r="F77" s="5">
        <f t="shared" si="27"/>
        <v>0</v>
      </c>
      <c r="G77" s="1">
        <v>0.53834108543863246</v>
      </c>
      <c r="H77" s="5">
        <f t="shared" si="28"/>
        <v>0</v>
      </c>
      <c r="I77" s="5">
        <f t="shared" si="29"/>
        <v>0</v>
      </c>
      <c r="J77" s="1">
        <v>0.23359261138345899</v>
      </c>
      <c r="K77" s="5">
        <f t="shared" si="30"/>
        <v>0</v>
      </c>
      <c r="L77" s="5">
        <f t="shared" si="31"/>
        <v>0</v>
      </c>
      <c r="M77" s="8">
        <f t="shared" si="32"/>
        <v>0</v>
      </c>
      <c r="N77" s="8">
        <f t="shared" si="33"/>
        <v>0</v>
      </c>
      <c r="O77" s="10" t="str">
        <f t="shared" si="34"/>
        <v>Nee</v>
      </c>
      <c r="P77" s="4">
        <f t="shared" si="35"/>
        <v>0</v>
      </c>
      <c r="Q77" s="1">
        <v>4.7602637269418806E-3</v>
      </c>
      <c r="R77" s="8">
        <f t="shared" si="36"/>
        <v>0</v>
      </c>
      <c r="S77" s="1">
        <v>1.7643005808411664E-2</v>
      </c>
      <c r="T77" s="8">
        <f t="shared" si="37"/>
        <v>0</v>
      </c>
      <c r="U77" s="1">
        <v>3.3940191878095896E-2</v>
      </c>
      <c r="V77" s="4">
        <f t="shared" si="38"/>
        <v>0</v>
      </c>
      <c r="W77" s="5">
        <f t="shared" si="39"/>
        <v>0</v>
      </c>
      <c r="X77" s="5">
        <f t="shared" si="40"/>
        <v>0</v>
      </c>
      <c r="Y77" s="1">
        <v>5.857246150027519E-3</v>
      </c>
      <c r="Z77" s="5">
        <f t="shared" si="41"/>
        <v>0.5</v>
      </c>
      <c r="AA77" s="5">
        <f t="shared" si="42"/>
        <v>0</v>
      </c>
      <c r="AB77" s="5">
        <f t="shared" si="43"/>
        <v>0</v>
      </c>
      <c r="AC77" s="5">
        <f t="shared" si="44"/>
        <v>0</v>
      </c>
      <c r="AD77" s="1">
        <v>0.63742450240836868</v>
      </c>
      <c r="AE77" s="5">
        <f t="shared" si="45"/>
        <v>0</v>
      </c>
      <c r="AF77" s="1">
        <v>8.4376894049764551E-3</v>
      </c>
      <c r="AG77" s="6">
        <f t="shared" si="46"/>
        <v>0</v>
      </c>
      <c r="AH77" s="29">
        <v>2569.0190185332276</v>
      </c>
      <c r="AL77" s="5">
        <v>1</v>
      </c>
      <c r="AM77" t="s">
        <v>342</v>
      </c>
      <c r="AN77" s="1">
        <v>0.23199999999999998</v>
      </c>
      <c r="AO77" s="5">
        <f t="shared" si="47"/>
        <v>0.5</v>
      </c>
      <c r="AP77" s="5">
        <f t="shared" si="48"/>
        <v>0</v>
      </c>
      <c r="AQ77" s="9">
        <f t="shared" si="49"/>
        <v>8</v>
      </c>
      <c r="AS77" s="77"/>
      <c r="AT77" s="1"/>
    </row>
    <row r="78" spans="1:46" x14ac:dyDescent="0.35">
      <c r="A78" t="s">
        <v>75</v>
      </c>
      <c r="B78" s="1">
        <v>6.0740412325426731E-3</v>
      </c>
      <c r="C78" s="5">
        <f t="shared" si="25"/>
        <v>0</v>
      </c>
      <c r="D78" s="1">
        <v>0.82537500923668072</v>
      </c>
      <c r="E78" s="5">
        <f t="shared" si="26"/>
        <v>0</v>
      </c>
      <c r="F78" s="5">
        <f t="shared" si="27"/>
        <v>0</v>
      </c>
      <c r="G78" s="1">
        <v>0.73036281681814819</v>
      </c>
      <c r="H78" s="5">
        <f t="shared" si="28"/>
        <v>0</v>
      </c>
      <c r="I78" s="5">
        <f t="shared" si="29"/>
        <v>0</v>
      </c>
      <c r="J78" s="1">
        <v>0.12849027848335104</v>
      </c>
      <c r="K78" s="5">
        <f t="shared" si="30"/>
        <v>0.5</v>
      </c>
      <c r="L78" s="5">
        <f t="shared" si="31"/>
        <v>0</v>
      </c>
      <c r="M78" s="8">
        <f t="shared" si="32"/>
        <v>0</v>
      </c>
      <c r="N78" s="8">
        <f t="shared" si="33"/>
        <v>0</v>
      </c>
      <c r="O78" s="10" t="str">
        <f t="shared" si="34"/>
        <v>Nee</v>
      </c>
      <c r="P78" s="4">
        <f t="shared" si="35"/>
        <v>0</v>
      </c>
      <c r="Q78" s="1">
        <v>-5.9338372033507926E-2</v>
      </c>
      <c r="R78" s="8">
        <f t="shared" si="36"/>
        <v>1</v>
      </c>
      <c r="S78" s="1">
        <v>2.8254529808289908E-2</v>
      </c>
      <c r="T78" s="8">
        <f t="shared" si="37"/>
        <v>0</v>
      </c>
      <c r="U78" s="1">
        <v>4.8355870834256999E-2</v>
      </c>
      <c r="V78" s="4">
        <f t="shared" si="38"/>
        <v>0</v>
      </c>
      <c r="W78" s="5">
        <f t="shared" si="39"/>
        <v>0</v>
      </c>
      <c r="X78" s="5">
        <f t="shared" si="40"/>
        <v>0</v>
      </c>
      <c r="Y78" s="1">
        <v>3.654400354688539E-2</v>
      </c>
      <c r="Z78" s="5">
        <f t="shared" si="41"/>
        <v>0</v>
      </c>
      <c r="AA78" s="5">
        <f t="shared" si="42"/>
        <v>0</v>
      </c>
      <c r="AB78" s="5">
        <f t="shared" si="43"/>
        <v>0</v>
      </c>
      <c r="AC78" s="5">
        <f t="shared" si="44"/>
        <v>0</v>
      </c>
      <c r="AD78" s="1">
        <v>0.65914431389935713</v>
      </c>
      <c r="AE78" s="5">
        <f t="shared" si="45"/>
        <v>0</v>
      </c>
      <c r="AF78" s="1">
        <v>2.4012466400650259E-2</v>
      </c>
      <c r="AG78" s="6">
        <f t="shared" si="46"/>
        <v>0</v>
      </c>
      <c r="AH78" s="29">
        <v>1564.5651589155741</v>
      </c>
      <c r="AJ78" s="5">
        <v>1</v>
      </c>
      <c r="AL78" s="5">
        <v>0</v>
      </c>
      <c r="AM78" t="s">
        <v>340</v>
      </c>
      <c r="AN78" s="1">
        <v>0.16799999999999998</v>
      </c>
      <c r="AO78" s="5">
        <f t="shared" si="47"/>
        <v>0</v>
      </c>
      <c r="AP78" s="5">
        <f t="shared" si="48"/>
        <v>0</v>
      </c>
      <c r="AQ78" s="9">
        <f t="shared" si="49"/>
        <v>8.5</v>
      </c>
      <c r="AS78" s="77"/>
      <c r="AT78" s="1"/>
    </row>
    <row r="79" spans="1:46" x14ac:dyDescent="0.35">
      <c r="A79" t="s">
        <v>76</v>
      </c>
      <c r="B79" s="1">
        <v>5.1366654232188483E-3</v>
      </c>
      <c r="C79" s="5">
        <f t="shared" si="25"/>
        <v>0</v>
      </c>
      <c r="D79" s="1">
        <v>-7.9226890697434119E-2</v>
      </c>
      <c r="E79" s="5">
        <f t="shared" si="26"/>
        <v>0</v>
      </c>
      <c r="F79" s="5">
        <f t="shared" si="27"/>
        <v>0</v>
      </c>
      <c r="G79" s="1">
        <v>-0.15149467681740406</v>
      </c>
      <c r="H79" s="5">
        <f t="shared" si="28"/>
        <v>0</v>
      </c>
      <c r="I79" s="5">
        <f t="shared" si="29"/>
        <v>0</v>
      </c>
      <c r="J79" s="1">
        <v>0.68399147561402829</v>
      </c>
      <c r="K79" s="5">
        <f t="shared" si="30"/>
        <v>0</v>
      </c>
      <c r="L79" s="5">
        <f t="shared" si="31"/>
        <v>0</v>
      </c>
      <c r="M79" s="8">
        <f t="shared" si="32"/>
        <v>0</v>
      </c>
      <c r="N79" s="8">
        <f t="shared" si="33"/>
        <v>1</v>
      </c>
      <c r="O79" s="10" t="str">
        <f t="shared" si="34"/>
        <v>Nee</v>
      </c>
      <c r="P79" s="4">
        <f t="shared" si="35"/>
        <v>0</v>
      </c>
      <c r="Q79" s="1">
        <v>-2.8887472705733342E-3</v>
      </c>
      <c r="R79" s="8">
        <f t="shared" si="36"/>
        <v>1</v>
      </c>
      <c r="S79" s="1">
        <v>0.31219717102258066</v>
      </c>
      <c r="T79" s="8">
        <f t="shared" si="37"/>
        <v>0</v>
      </c>
      <c r="U79" s="1">
        <v>-1.7248897972479523E-2</v>
      </c>
      <c r="V79" s="4">
        <f t="shared" si="38"/>
        <v>1</v>
      </c>
      <c r="W79" s="5">
        <f t="shared" si="39"/>
        <v>0.5</v>
      </c>
      <c r="X79" s="5">
        <f t="shared" si="40"/>
        <v>0</v>
      </c>
      <c r="Y79" s="1">
        <v>-1.0024203449079061E-2</v>
      </c>
      <c r="Z79" s="5">
        <f t="shared" si="41"/>
        <v>0.5</v>
      </c>
      <c r="AA79" s="5">
        <f t="shared" si="42"/>
        <v>0.5</v>
      </c>
      <c r="AB79" s="5">
        <f t="shared" si="43"/>
        <v>0</v>
      </c>
      <c r="AC79" s="5">
        <f t="shared" si="44"/>
        <v>0</v>
      </c>
      <c r="AD79" s="1">
        <v>0.68568266160881131</v>
      </c>
      <c r="AE79" s="5">
        <f t="shared" si="45"/>
        <v>0</v>
      </c>
      <c r="AF79" s="1">
        <v>1.2747149845970095E-2</v>
      </c>
      <c r="AG79" s="6">
        <f t="shared" si="46"/>
        <v>0</v>
      </c>
      <c r="AH79" s="29">
        <v>2404.674503825353</v>
      </c>
      <c r="AL79" s="5">
        <v>0</v>
      </c>
      <c r="AM79" t="s">
        <v>342</v>
      </c>
      <c r="AN79" s="1">
        <v>0.27150000000000002</v>
      </c>
      <c r="AO79" s="5">
        <f t="shared" si="47"/>
        <v>0.5</v>
      </c>
      <c r="AP79" s="5">
        <f t="shared" si="48"/>
        <v>0.5</v>
      </c>
      <c r="AQ79" s="9">
        <f t="shared" si="49"/>
        <v>6.5</v>
      </c>
      <c r="AS79" s="77"/>
      <c r="AT79" s="1"/>
    </row>
    <row r="80" spans="1:46" x14ac:dyDescent="0.35">
      <c r="A80" t="s">
        <v>77</v>
      </c>
      <c r="B80" s="1">
        <v>-0.15360094246461425</v>
      </c>
      <c r="C80" s="5">
        <f t="shared" si="25"/>
        <v>0</v>
      </c>
      <c r="D80" s="1">
        <v>-6.0445938220058559E-2</v>
      </c>
      <c r="E80" s="5">
        <f t="shared" si="26"/>
        <v>0</v>
      </c>
      <c r="F80" s="5">
        <f t="shared" si="27"/>
        <v>0</v>
      </c>
      <c r="G80" s="1">
        <v>-6.9489440584882519E-3</v>
      </c>
      <c r="H80" s="5">
        <f t="shared" si="28"/>
        <v>0</v>
      </c>
      <c r="I80" s="5">
        <f t="shared" si="29"/>
        <v>0</v>
      </c>
      <c r="J80" s="1">
        <v>0.53275862068965518</v>
      </c>
      <c r="K80" s="5">
        <f t="shared" si="30"/>
        <v>0</v>
      </c>
      <c r="L80" s="5">
        <f t="shared" si="31"/>
        <v>0</v>
      </c>
      <c r="M80" s="8">
        <f t="shared" si="32"/>
        <v>0</v>
      </c>
      <c r="N80" s="8">
        <f t="shared" si="33"/>
        <v>0</v>
      </c>
      <c r="O80" s="10" t="str">
        <f t="shared" si="34"/>
        <v>Nee</v>
      </c>
      <c r="P80" s="4">
        <f t="shared" si="35"/>
        <v>0</v>
      </c>
      <c r="Q80" s="1">
        <v>-9.0659138333128761E-2</v>
      </c>
      <c r="R80" s="8">
        <f t="shared" si="36"/>
        <v>1</v>
      </c>
      <c r="S80" s="1">
        <v>-4.7056927601627656E-2</v>
      </c>
      <c r="T80" s="8">
        <f t="shared" si="37"/>
        <v>1</v>
      </c>
      <c r="U80" s="1">
        <v>1.0082985395263422E-2</v>
      </c>
      <c r="V80" s="4">
        <f t="shared" si="38"/>
        <v>0</v>
      </c>
      <c r="W80" s="5">
        <f t="shared" si="39"/>
        <v>0.5</v>
      </c>
      <c r="X80" s="5">
        <f t="shared" si="40"/>
        <v>0</v>
      </c>
      <c r="Y80" s="1">
        <v>2.9872143587255939E-2</v>
      </c>
      <c r="Z80" s="5">
        <f t="shared" si="41"/>
        <v>0</v>
      </c>
      <c r="AA80" s="5">
        <f t="shared" si="42"/>
        <v>0</v>
      </c>
      <c r="AB80" s="5">
        <f t="shared" si="43"/>
        <v>0</v>
      </c>
      <c r="AC80" s="5">
        <f t="shared" si="44"/>
        <v>0</v>
      </c>
      <c r="AD80" s="1">
        <v>0.55976161189168583</v>
      </c>
      <c r="AE80" s="5">
        <f t="shared" si="45"/>
        <v>0</v>
      </c>
      <c r="AF80" s="1">
        <v>4.5706609102406391E-2</v>
      </c>
      <c r="AG80" s="6">
        <f t="shared" si="46"/>
        <v>0</v>
      </c>
      <c r="AH80" s="29">
        <v>1526.2780892573087</v>
      </c>
      <c r="AL80" s="5">
        <v>0</v>
      </c>
      <c r="AM80" t="s">
        <v>341</v>
      </c>
      <c r="AN80" s="1">
        <v>0.246</v>
      </c>
      <c r="AO80" s="5">
        <f t="shared" si="47"/>
        <v>0.5</v>
      </c>
      <c r="AP80" s="5">
        <f t="shared" si="48"/>
        <v>0</v>
      </c>
      <c r="AQ80" s="9">
        <f t="shared" si="49"/>
        <v>9</v>
      </c>
      <c r="AS80" s="77"/>
      <c r="AT80" s="1"/>
    </row>
    <row r="81" spans="1:46" x14ac:dyDescent="0.35">
      <c r="A81" t="s">
        <v>78</v>
      </c>
      <c r="B81" s="1">
        <v>0.35718995844131946</v>
      </c>
      <c r="C81" s="5">
        <f t="shared" si="25"/>
        <v>0.5</v>
      </c>
      <c r="D81" s="1">
        <v>0.21023171648085387</v>
      </c>
      <c r="E81" s="5">
        <f t="shared" si="26"/>
        <v>0</v>
      </c>
      <c r="F81" s="5">
        <f t="shared" si="27"/>
        <v>0</v>
      </c>
      <c r="G81" s="1">
        <v>0.2044058335505835</v>
      </c>
      <c r="H81" s="5">
        <f t="shared" si="28"/>
        <v>0</v>
      </c>
      <c r="I81" s="5">
        <f t="shared" si="29"/>
        <v>0</v>
      </c>
      <c r="J81" s="1">
        <v>0.56959493248874815</v>
      </c>
      <c r="K81" s="5">
        <f t="shared" si="30"/>
        <v>0</v>
      </c>
      <c r="L81" s="5">
        <f t="shared" si="31"/>
        <v>0</v>
      </c>
      <c r="M81" s="8">
        <f t="shared" si="32"/>
        <v>0</v>
      </c>
      <c r="N81" s="8">
        <f t="shared" si="33"/>
        <v>1</v>
      </c>
      <c r="O81" s="10" t="str">
        <f t="shared" si="34"/>
        <v>Nee</v>
      </c>
      <c r="P81" s="4">
        <f t="shared" si="35"/>
        <v>0</v>
      </c>
      <c r="Q81" s="1">
        <v>-7.7249157866848342E-2</v>
      </c>
      <c r="R81" s="8">
        <f t="shared" si="36"/>
        <v>1</v>
      </c>
      <c r="S81" s="1">
        <v>-3.4109533468559841E-2</v>
      </c>
      <c r="T81" s="8">
        <f t="shared" si="37"/>
        <v>1</v>
      </c>
      <c r="U81" s="1">
        <v>-3.6037970218834822E-3</v>
      </c>
      <c r="V81" s="4">
        <f t="shared" si="38"/>
        <v>1</v>
      </c>
      <c r="W81" s="5">
        <f t="shared" si="39"/>
        <v>0.5</v>
      </c>
      <c r="X81" s="5">
        <f t="shared" si="40"/>
        <v>0.5</v>
      </c>
      <c r="Y81" s="1">
        <v>4.9824410740848653E-2</v>
      </c>
      <c r="Z81" s="5">
        <f t="shared" si="41"/>
        <v>0</v>
      </c>
      <c r="AA81" s="5">
        <f t="shared" si="42"/>
        <v>0</v>
      </c>
      <c r="AB81" s="5">
        <f t="shared" si="43"/>
        <v>0.5</v>
      </c>
      <c r="AC81" s="5">
        <f t="shared" si="44"/>
        <v>0</v>
      </c>
      <c r="AD81" s="1">
        <v>0.67147172936251132</v>
      </c>
      <c r="AE81" s="5">
        <f t="shared" si="45"/>
        <v>0</v>
      </c>
      <c r="AF81" s="1">
        <v>3.9018202533392624E-2</v>
      </c>
      <c r="AG81" s="6">
        <f t="shared" si="46"/>
        <v>0</v>
      </c>
      <c r="AH81" s="29">
        <v>1511.7057671485768</v>
      </c>
      <c r="AL81" s="5">
        <v>0</v>
      </c>
      <c r="AM81" t="s">
        <v>341</v>
      </c>
      <c r="AN81" s="1">
        <v>0.217</v>
      </c>
      <c r="AO81" s="5">
        <f t="shared" si="47"/>
        <v>0.5</v>
      </c>
      <c r="AP81" s="5">
        <f t="shared" si="48"/>
        <v>0</v>
      </c>
      <c r="AQ81" s="9">
        <f t="shared" si="49"/>
        <v>6.5</v>
      </c>
      <c r="AS81" s="77"/>
      <c r="AT81" s="1"/>
    </row>
    <row r="82" spans="1:46" x14ac:dyDescent="0.35">
      <c r="A82" t="s">
        <v>79</v>
      </c>
      <c r="B82" s="1">
        <v>-6.5444128694088699E-3</v>
      </c>
      <c r="C82" s="5">
        <f t="shared" si="25"/>
        <v>0</v>
      </c>
      <c r="D82" s="1">
        <v>-0.27797374616210946</v>
      </c>
      <c r="E82" s="5">
        <f t="shared" si="26"/>
        <v>0</v>
      </c>
      <c r="F82" s="5">
        <f t="shared" si="27"/>
        <v>0</v>
      </c>
      <c r="G82" s="1">
        <v>-0.34584745956406138</v>
      </c>
      <c r="H82" s="5">
        <f t="shared" si="28"/>
        <v>0</v>
      </c>
      <c r="I82" s="5">
        <f t="shared" si="29"/>
        <v>0</v>
      </c>
      <c r="J82" s="1">
        <v>0.5312152991980259</v>
      </c>
      <c r="K82" s="5">
        <f t="shared" si="30"/>
        <v>0</v>
      </c>
      <c r="L82" s="5">
        <f t="shared" si="31"/>
        <v>0</v>
      </c>
      <c r="M82" s="8">
        <f t="shared" si="32"/>
        <v>0</v>
      </c>
      <c r="N82" s="8">
        <f t="shared" si="33"/>
        <v>1</v>
      </c>
      <c r="O82" s="10" t="str">
        <f t="shared" si="34"/>
        <v>Nee</v>
      </c>
      <c r="P82" s="4">
        <f t="shared" si="35"/>
        <v>0</v>
      </c>
      <c r="Q82" s="1">
        <v>-8.1541346584040136E-2</v>
      </c>
      <c r="R82" s="8">
        <f t="shared" si="36"/>
        <v>1</v>
      </c>
      <c r="S82" s="1">
        <v>3.9295808502349788E-2</v>
      </c>
      <c r="T82" s="8">
        <f t="shared" si="37"/>
        <v>0</v>
      </c>
      <c r="U82" s="1">
        <v>1.7309553014315426E-2</v>
      </c>
      <c r="V82" s="4">
        <f t="shared" si="38"/>
        <v>0</v>
      </c>
      <c r="W82" s="5">
        <f t="shared" si="39"/>
        <v>0</v>
      </c>
      <c r="X82" s="5">
        <f t="shared" si="40"/>
        <v>0</v>
      </c>
      <c r="Y82" s="1">
        <v>5.0999184805381806E-2</v>
      </c>
      <c r="Z82" s="5">
        <f t="shared" si="41"/>
        <v>0</v>
      </c>
      <c r="AA82" s="5">
        <f t="shared" si="42"/>
        <v>0</v>
      </c>
      <c r="AB82" s="5">
        <f t="shared" si="43"/>
        <v>0.5</v>
      </c>
      <c r="AC82" s="5">
        <f t="shared" si="44"/>
        <v>0.5</v>
      </c>
      <c r="AD82" s="1">
        <v>0.63371858262797409</v>
      </c>
      <c r="AE82" s="5">
        <f t="shared" si="45"/>
        <v>0</v>
      </c>
      <c r="AF82" s="1">
        <v>1.1994373023914914E-2</v>
      </c>
      <c r="AG82" s="6">
        <f t="shared" si="46"/>
        <v>0</v>
      </c>
      <c r="AH82" s="29">
        <v>1911.0300456309992</v>
      </c>
      <c r="AL82" s="5">
        <v>0</v>
      </c>
      <c r="AM82" t="s">
        <v>340</v>
      </c>
      <c r="AN82" s="1">
        <v>0.1585</v>
      </c>
      <c r="AO82" s="5">
        <f t="shared" si="47"/>
        <v>0</v>
      </c>
      <c r="AP82" s="5">
        <f t="shared" si="48"/>
        <v>0</v>
      </c>
      <c r="AQ82" s="9">
        <f t="shared" si="49"/>
        <v>9</v>
      </c>
      <c r="AS82" s="77"/>
      <c r="AT82" s="1"/>
    </row>
    <row r="83" spans="1:46" x14ac:dyDescent="0.35">
      <c r="A83" t="s">
        <v>80</v>
      </c>
      <c r="B83" s="1">
        <v>-4.9926665873865302E-2</v>
      </c>
      <c r="C83" s="5">
        <f t="shared" si="25"/>
        <v>0</v>
      </c>
      <c r="D83" s="1">
        <v>0.47393665517104688</v>
      </c>
      <c r="E83" s="5">
        <f t="shared" si="26"/>
        <v>0</v>
      </c>
      <c r="F83" s="5">
        <f t="shared" si="27"/>
        <v>0</v>
      </c>
      <c r="G83" s="1">
        <v>0.43844095611844447</v>
      </c>
      <c r="H83" s="5">
        <f t="shared" si="28"/>
        <v>0</v>
      </c>
      <c r="I83" s="5">
        <f t="shared" si="29"/>
        <v>0</v>
      </c>
      <c r="J83" s="1">
        <v>0.2934961699667582</v>
      </c>
      <c r="K83" s="5">
        <f t="shared" si="30"/>
        <v>0</v>
      </c>
      <c r="L83" s="5">
        <f t="shared" si="31"/>
        <v>0</v>
      </c>
      <c r="M83" s="8">
        <f t="shared" si="32"/>
        <v>0</v>
      </c>
      <c r="N83" s="8">
        <f t="shared" si="33"/>
        <v>0</v>
      </c>
      <c r="O83" s="10" t="str">
        <f t="shared" si="34"/>
        <v>Nee</v>
      </c>
      <c r="P83" s="4">
        <f t="shared" si="35"/>
        <v>0</v>
      </c>
      <c r="Q83" s="1">
        <v>3.3060306412596017E-2</v>
      </c>
      <c r="R83" s="8">
        <f t="shared" si="36"/>
        <v>0</v>
      </c>
      <c r="S83" s="1">
        <v>2.1655535316737501E-2</v>
      </c>
      <c r="T83" s="8">
        <f t="shared" si="37"/>
        <v>0</v>
      </c>
      <c r="U83" s="1">
        <v>5.1195148055654657E-2</v>
      </c>
      <c r="V83" s="4">
        <f t="shared" si="38"/>
        <v>0</v>
      </c>
      <c r="W83" s="5">
        <f t="shared" si="39"/>
        <v>0</v>
      </c>
      <c r="X83" s="5">
        <f t="shared" si="40"/>
        <v>0</v>
      </c>
      <c r="Y83" s="1">
        <v>8.3838744202640036E-3</v>
      </c>
      <c r="Z83" s="5">
        <f t="shared" si="41"/>
        <v>0.5</v>
      </c>
      <c r="AA83" s="5">
        <f t="shared" si="42"/>
        <v>0</v>
      </c>
      <c r="AB83" s="5">
        <f t="shared" si="43"/>
        <v>0</v>
      </c>
      <c r="AC83" s="5">
        <f t="shared" si="44"/>
        <v>0</v>
      </c>
      <c r="AD83" s="1">
        <v>0.75480635826693621</v>
      </c>
      <c r="AE83" s="5">
        <f t="shared" si="45"/>
        <v>0.5</v>
      </c>
      <c r="AF83" s="1">
        <v>3.4053084393705163E-2</v>
      </c>
      <c r="AG83" s="6">
        <f t="shared" si="46"/>
        <v>0</v>
      </c>
      <c r="AH83" s="29">
        <v>1591.0202994296883</v>
      </c>
      <c r="AL83" s="5">
        <v>0</v>
      </c>
      <c r="AM83" t="s">
        <v>340</v>
      </c>
      <c r="AN83" s="1">
        <v>0.12</v>
      </c>
      <c r="AO83" s="5">
        <f t="shared" si="47"/>
        <v>0</v>
      </c>
      <c r="AP83" s="5">
        <f t="shared" si="48"/>
        <v>0</v>
      </c>
      <c r="AQ83" s="9">
        <f t="shared" si="49"/>
        <v>9</v>
      </c>
      <c r="AS83" s="77"/>
      <c r="AT83" s="1"/>
    </row>
    <row r="84" spans="1:46" x14ac:dyDescent="0.35">
      <c r="A84" t="s">
        <v>81</v>
      </c>
      <c r="B84" s="1">
        <v>-0.23762956102477492</v>
      </c>
      <c r="C84" s="5">
        <f t="shared" si="25"/>
        <v>0</v>
      </c>
      <c r="D84" s="1">
        <v>2.0416502090682503E-2</v>
      </c>
      <c r="E84" s="5">
        <f t="shared" si="26"/>
        <v>0</v>
      </c>
      <c r="F84" s="5">
        <f t="shared" si="27"/>
        <v>0</v>
      </c>
      <c r="G84" s="1">
        <v>-7.9797333188052461E-2</v>
      </c>
      <c r="H84" s="5">
        <f t="shared" si="28"/>
        <v>0</v>
      </c>
      <c r="I84" s="5">
        <f t="shared" si="29"/>
        <v>0</v>
      </c>
      <c r="J84" s="1">
        <v>0.37344862247933208</v>
      </c>
      <c r="K84" s="5">
        <f t="shared" si="30"/>
        <v>0</v>
      </c>
      <c r="L84" s="5">
        <f t="shared" si="31"/>
        <v>0</v>
      </c>
      <c r="M84" s="8">
        <f t="shared" si="32"/>
        <v>0</v>
      </c>
      <c r="N84" s="8">
        <f t="shared" si="33"/>
        <v>0</v>
      </c>
      <c r="O84" s="10" t="str">
        <f t="shared" si="34"/>
        <v>Nee</v>
      </c>
      <c r="P84" s="4">
        <f t="shared" si="35"/>
        <v>0</v>
      </c>
      <c r="Q84" s="1">
        <v>-4.2675189926278084E-2</v>
      </c>
      <c r="R84" s="8">
        <f t="shared" si="36"/>
        <v>1</v>
      </c>
      <c r="S84" s="1">
        <v>1.1006406714356117E-2</v>
      </c>
      <c r="T84" s="8">
        <f t="shared" si="37"/>
        <v>0</v>
      </c>
      <c r="U84" s="1">
        <v>8.0985004290325652E-2</v>
      </c>
      <c r="V84" s="4">
        <f t="shared" si="38"/>
        <v>0</v>
      </c>
      <c r="W84" s="5">
        <f t="shared" si="39"/>
        <v>0</v>
      </c>
      <c r="X84" s="5">
        <f t="shared" si="40"/>
        <v>0</v>
      </c>
      <c r="Y84" s="1">
        <v>6.6976750520968114E-3</v>
      </c>
      <c r="Z84" s="5">
        <f t="shared" si="41"/>
        <v>0.5</v>
      </c>
      <c r="AA84" s="5">
        <f t="shared" si="42"/>
        <v>0</v>
      </c>
      <c r="AB84" s="5">
        <f t="shared" si="43"/>
        <v>0</v>
      </c>
      <c r="AC84" s="5">
        <f t="shared" si="44"/>
        <v>0</v>
      </c>
      <c r="AD84" s="1">
        <v>0.65261982266653951</v>
      </c>
      <c r="AE84" s="5">
        <f t="shared" si="45"/>
        <v>0</v>
      </c>
      <c r="AF84" s="1">
        <v>1.9673504855559042E-2</v>
      </c>
      <c r="AG84" s="6">
        <f t="shared" si="46"/>
        <v>0</v>
      </c>
      <c r="AH84" s="29">
        <v>1749.6813963740876</v>
      </c>
      <c r="AL84" s="5">
        <v>0</v>
      </c>
      <c r="AM84" t="s">
        <v>340</v>
      </c>
      <c r="AN84" s="1">
        <v>0.13400000000000001</v>
      </c>
      <c r="AO84" s="5">
        <f t="shared" si="47"/>
        <v>0</v>
      </c>
      <c r="AP84" s="5">
        <f t="shared" si="48"/>
        <v>0</v>
      </c>
      <c r="AQ84" s="9">
        <f t="shared" si="49"/>
        <v>9.5</v>
      </c>
      <c r="AS84" s="77"/>
      <c r="AT84" s="1"/>
    </row>
    <row r="85" spans="1:46" x14ac:dyDescent="0.35">
      <c r="A85" t="s">
        <v>82</v>
      </c>
      <c r="B85" s="1">
        <v>-0.32967332519190512</v>
      </c>
      <c r="C85" s="5">
        <f t="shared" si="25"/>
        <v>0</v>
      </c>
      <c r="D85" s="1">
        <v>0.42637822749476623</v>
      </c>
      <c r="E85" s="5">
        <f t="shared" si="26"/>
        <v>0</v>
      </c>
      <c r="F85" s="5">
        <f t="shared" si="27"/>
        <v>0</v>
      </c>
      <c r="G85" s="1">
        <v>0.42410589672016746</v>
      </c>
      <c r="H85" s="5">
        <f t="shared" si="28"/>
        <v>0</v>
      </c>
      <c r="I85" s="5">
        <f t="shared" si="29"/>
        <v>0</v>
      </c>
      <c r="J85" s="1">
        <v>0.35945516341220712</v>
      </c>
      <c r="K85" s="5">
        <f t="shared" si="30"/>
        <v>0</v>
      </c>
      <c r="L85" s="5">
        <f t="shared" si="31"/>
        <v>0</v>
      </c>
      <c r="M85" s="8">
        <f t="shared" si="32"/>
        <v>0</v>
      </c>
      <c r="N85" s="8">
        <f t="shared" si="33"/>
        <v>0</v>
      </c>
      <c r="O85" s="10" t="str">
        <f t="shared" si="34"/>
        <v>Nee</v>
      </c>
      <c r="P85" s="4">
        <f t="shared" si="35"/>
        <v>0</v>
      </c>
      <c r="Q85" s="1">
        <v>-2.4572463947975874E-2</v>
      </c>
      <c r="R85" s="8">
        <f t="shared" si="36"/>
        <v>1</v>
      </c>
      <c r="S85" s="1">
        <v>3.5384082193924894E-2</v>
      </c>
      <c r="T85" s="8">
        <f t="shared" si="37"/>
        <v>0</v>
      </c>
      <c r="U85" s="1">
        <v>1.5614096301465458E-2</v>
      </c>
      <c r="V85" s="4">
        <f t="shared" si="38"/>
        <v>0</v>
      </c>
      <c r="W85" s="5">
        <f t="shared" si="39"/>
        <v>0</v>
      </c>
      <c r="X85" s="5">
        <f t="shared" si="40"/>
        <v>0</v>
      </c>
      <c r="Y85" s="1">
        <v>1.7443191730635032E-2</v>
      </c>
      <c r="Z85" s="5">
        <f t="shared" si="41"/>
        <v>0</v>
      </c>
      <c r="AA85" s="5">
        <f t="shared" si="42"/>
        <v>0</v>
      </c>
      <c r="AB85" s="5">
        <f t="shared" si="43"/>
        <v>0</v>
      </c>
      <c r="AC85" s="5">
        <f t="shared" si="44"/>
        <v>0</v>
      </c>
      <c r="AD85" s="1">
        <v>0.70546929518492674</v>
      </c>
      <c r="AE85" s="5">
        <f t="shared" si="45"/>
        <v>0</v>
      </c>
      <c r="AF85" s="1">
        <v>2.2555251373866013E-2</v>
      </c>
      <c r="AG85" s="6">
        <f t="shared" si="46"/>
        <v>0</v>
      </c>
      <c r="AH85" s="29">
        <v>1823.3563276680552</v>
      </c>
      <c r="AL85" s="5">
        <v>0</v>
      </c>
      <c r="AM85" t="s">
        <v>340</v>
      </c>
      <c r="AN85" s="1">
        <v>0.20699999999999999</v>
      </c>
      <c r="AO85" s="5">
        <f t="shared" si="47"/>
        <v>0.5</v>
      </c>
      <c r="AP85" s="5">
        <f t="shared" si="48"/>
        <v>0</v>
      </c>
      <c r="AQ85" s="9">
        <f t="shared" si="49"/>
        <v>9.5</v>
      </c>
      <c r="AT85" s="1"/>
    </row>
    <row r="86" spans="1:46" x14ac:dyDescent="0.35">
      <c r="A86" t="s">
        <v>83</v>
      </c>
      <c r="B86" s="1">
        <v>2.0052347180006755E-4</v>
      </c>
      <c r="C86" s="5">
        <f t="shared" si="25"/>
        <v>0</v>
      </c>
      <c r="D86" s="1">
        <v>0.30973488686254641</v>
      </c>
      <c r="E86" s="5">
        <f t="shared" si="26"/>
        <v>0</v>
      </c>
      <c r="F86" s="5">
        <f t="shared" si="27"/>
        <v>0</v>
      </c>
      <c r="G86" s="1">
        <v>0.40227013677811552</v>
      </c>
      <c r="H86" s="5">
        <f t="shared" si="28"/>
        <v>0</v>
      </c>
      <c r="I86" s="5">
        <f t="shared" si="29"/>
        <v>0</v>
      </c>
      <c r="J86" s="1">
        <v>0.51646949164694922</v>
      </c>
      <c r="K86" s="5">
        <f t="shared" si="30"/>
        <v>0</v>
      </c>
      <c r="L86" s="5">
        <f t="shared" si="31"/>
        <v>0</v>
      </c>
      <c r="M86" s="8">
        <f t="shared" si="32"/>
        <v>0</v>
      </c>
      <c r="N86" s="8">
        <f t="shared" si="33"/>
        <v>1</v>
      </c>
      <c r="O86" s="10" t="str">
        <f t="shared" si="34"/>
        <v>Nee</v>
      </c>
      <c r="P86" s="4">
        <f t="shared" si="35"/>
        <v>0</v>
      </c>
      <c r="Q86" s="1">
        <v>1.1428832137602226E-2</v>
      </c>
      <c r="R86" s="8">
        <f t="shared" si="36"/>
        <v>0</v>
      </c>
      <c r="S86" s="1">
        <v>-4.0043870907521061E-2</v>
      </c>
      <c r="T86" s="8">
        <f t="shared" si="37"/>
        <v>1</v>
      </c>
      <c r="U86" s="1">
        <v>1.3213441404930767E-2</v>
      </c>
      <c r="V86" s="4">
        <f t="shared" si="38"/>
        <v>0</v>
      </c>
      <c r="W86" s="5">
        <f t="shared" si="39"/>
        <v>0</v>
      </c>
      <c r="X86" s="5">
        <f t="shared" si="40"/>
        <v>0</v>
      </c>
      <c r="Y86" s="1">
        <v>0.10104272205336035</v>
      </c>
      <c r="Z86" s="5">
        <f t="shared" si="41"/>
        <v>0</v>
      </c>
      <c r="AA86" s="5">
        <f t="shared" si="42"/>
        <v>0</v>
      </c>
      <c r="AB86" s="5">
        <f t="shared" si="43"/>
        <v>0.5</v>
      </c>
      <c r="AC86" s="5">
        <f t="shared" si="44"/>
        <v>0.5</v>
      </c>
      <c r="AD86" s="1">
        <v>0.60977077001013169</v>
      </c>
      <c r="AE86" s="5">
        <f t="shared" si="45"/>
        <v>0</v>
      </c>
      <c r="AF86" s="1">
        <v>5.3443626984127003E-2</v>
      </c>
      <c r="AG86" s="6">
        <f t="shared" si="46"/>
        <v>0</v>
      </c>
      <c r="AH86" s="29">
        <v>1493.7837296554715</v>
      </c>
      <c r="AL86" s="5">
        <v>0</v>
      </c>
      <c r="AM86" t="s">
        <v>341</v>
      </c>
      <c r="AN86" s="1">
        <v>0.1615</v>
      </c>
      <c r="AO86" s="5">
        <f t="shared" si="47"/>
        <v>0</v>
      </c>
      <c r="AP86" s="5">
        <f t="shared" si="48"/>
        <v>0</v>
      </c>
      <c r="AQ86" s="9">
        <f t="shared" si="49"/>
        <v>9</v>
      </c>
      <c r="AT86" s="1"/>
    </row>
    <row r="87" spans="1:46" x14ac:dyDescent="0.35">
      <c r="A87" t="s">
        <v>84</v>
      </c>
      <c r="B87" s="1">
        <v>-0.12649977711564178</v>
      </c>
      <c r="C87" s="5">
        <f t="shared" si="25"/>
        <v>0</v>
      </c>
      <c r="D87" s="1">
        <v>0.28036036881495907</v>
      </c>
      <c r="E87" s="5">
        <f t="shared" si="26"/>
        <v>0</v>
      </c>
      <c r="F87" s="5">
        <f t="shared" si="27"/>
        <v>0</v>
      </c>
      <c r="G87" s="1">
        <v>0.23043122257935855</v>
      </c>
      <c r="H87" s="5">
        <f t="shared" si="28"/>
        <v>0</v>
      </c>
      <c r="I87" s="5">
        <f t="shared" si="29"/>
        <v>0</v>
      </c>
      <c r="J87" s="1">
        <v>0.32156904344425796</v>
      </c>
      <c r="K87" s="5">
        <f t="shared" si="30"/>
        <v>0</v>
      </c>
      <c r="L87" s="5">
        <f t="shared" si="31"/>
        <v>0</v>
      </c>
      <c r="M87" s="8">
        <f t="shared" si="32"/>
        <v>0</v>
      </c>
      <c r="N87" s="8">
        <f t="shared" si="33"/>
        <v>0</v>
      </c>
      <c r="O87" s="10" t="str">
        <f t="shared" si="34"/>
        <v>Nee</v>
      </c>
      <c r="P87" s="4">
        <f t="shared" si="35"/>
        <v>0</v>
      </c>
      <c r="Q87" s="1">
        <v>-3.2897646850672327E-3</v>
      </c>
      <c r="R87" s="8">
        <f t="shared" si="36"/>
        <v>1</v>
      </c>
      <c r="S87" s="1">
        <v>2.1327440316263217E-2</v>
      </c>
      <c r="T87" s="8">
        <f t="shared" si="37"/>
        <v>0</v>
      </c>
      <c r="U87" s="1">
        <v>3.8573070877225911E-2</v>
      </c>
      <c r="V87" s="4">
        <f t="shared" si="38"/>
        <v>0</v>
      </c>
      <c r="W87" s="5">
        <f t="shared" si="39"/>
        <v>0</v>
      </c>
      <c r="X87" s="5">
        <f t="shared" si="40"/>
        <v>0</v>
      </c>
      <c r="Y87" s="1">
        <v>2.3410482603289304E-2</v>
      </c>
      <c r="Z87" s="5">
        <f t="shared" si="41"/>
        <v>0</v>
      </c>
      <c r="AA87" s="5">
        <f t="shared" si="42"/>
        <v>0</v>
      </c>
      <c r="AB87" s="5">
        <f t="shared" si="43"/>
        <v>0</v>
      </c>
      <c r="AC87" s="5">
        <f t="shared" si="44"/>
        <v>0</v>
      </c>
      <c r="AD87" s="1">
        <v>0.62575135490228284</v>
      </c>
      <c r="AE87" s="5">
        <f t="shared" si="45"/>
        <v>0</v>
      </c>
      <c r="AF87" s="1">
        <v>2.7880615630058881E-2</v>
      </c>
      <c r="AG87" s="6">
        <f t="shared" si="46"/>
        <v>0</v>
      </c>
      <c r="AH87" s="29">
        <v>1843.9203705965167</v>
      </c>
      <c r="AJ87" s="5">
        <v>1</v>
      </c>
      <c r="AL87" s="5">
        <v>0</v>
      </c>
      <c r="AM87" t="s">
        <v>342</v>
      </c>
      <c r="AN87" s="1">
        <v>0.19750000000000001</v>
      </c>
      <c r="AO87" s="5">
        <f t="shared" si="47"/>
        <v>0</v>
      </c>
      <c r="AP87" s="5">
        <f t="shared" si="48"/>
        <v>0</v>
      </c>
      <c r="AQ87" s="9">
        <f t="shared" si="49"/>
        <v>9</v>
      </c>
      <c r="AT87" s="1"/>
    </row>
    <row r="88" spans="1:46" x14ac:dyDescent="0.35">
      <c r="A88" t="s">
        <v>85</v>
      </c>
      <c r="B88" s="1">
        <v>-2.4421636249628725E-3</v>
      </c>
      <c r="C88" s="5">
        <f t="shared" si="25"/>
        <v>0</v>
      </c>
      <c r="D88" s="1">
        <v>1.1430315831160687</v>
      </c>
      <c r="E88" s="5">
        <f t="shared" si="26"/>
        <v>0.5</v>
      </c>
      <c r="F88" s="5">
        <f t="shared" si="27"/>
        <v>0</v>
      </c>
      <c r="G88" s="1">
        <v>1.0162667898749216</v>
      </c>
      <c r="H88" s="5">
        <f t="shared" si="28"/>
        <v>0.5</v>
      </c>
      <c r="I88" s="5">
        <f t="shared" si="29"/>
        <v>0</v>
      </c>
      <c r="J88" s="1">
        <v>0.16394519396240295</v>
      </c>
      <c r="K88" s="5">
        <f t="shared" si="30"/>
        <v>0.5</v>
      </c>
      <c r="L88" s="5">
        <f t="shared" si="31"/>
        <v>0</v>
      </c>
      <c r="M88" s="8">
        <f t="shared" si="32"/>
        <v>0</v>
      </c>
      <c r="N88" s="8">
        <f t="shared" si="33"/>
        <v>1</v>
      </c>
      <c r="O88" s="10" t="str">
        <f t="shared" si="34"/>
        <v>Nee</v>
      </c>
      <c r="P88" s="4">
        <f t="shared" si="35"/>
        <v>0</v>
      </c>
      <c r="Q88" s="1">
        <v>-7.8963230861965036E-2</v>
      </c>
      <c r="R88" s="8">
        <f t="shared" si="36"/>
        <v>1</v>
      </c>
      <c r="S88" s="1">
        <v>-0.11146496815286625</v>
      </c>
      <c r="T88" s="8">
        <f t="shared" si="37"/>
        <v>1</v>
      </c>
      <c r="U88" s="1">
        <v>-5.8677931421405233E-2</v>
      </c>
      <c r="V88" s="4">
        <f t="shared" si="38"/>
        <v>1</v>
      </c>
      <c r="W88" s="5">
        <f t="shared" si="39"/>
        <v>0.5</v>
      </c>
      <c r="X88" s="5">
        <f t="shared" si="40"/>
        <v>0.5</v>
      </c>
      <c r="Y88" s="1">
        <v>0.18661925348998382</v>
      </c>
      <c r="Z88" s="5">
        <f t="shared" si="41"/>
        <v>0</v>
      </c>
      <c r="AA88" s="5">
        <f t="shared" si="42"/>
        <v>0</v>
      </c>
      <c r="AB88" s="5">
        <f t="shared" si="43"/>
        <v>0.5</v>
      </c>
      <c r="AC88" s="5">
        <f t="shared" si="44"/>
        <v>0.5</v>
      </c>
      <c r="AD88" s="1">
        <v>0.4833503844757599</v>
      </c>
      <c r="AE88" s="5">
        <f t="shared" si="45"/>
        <v>0</v>
      </c>
      <c r="AF88" s="1">
        <v>3.6496850929012246E-2</v>
      </c>
      <c r="AG88" s="6">
        <f t="shared" si="46"/>
        <v>0</v>
      </c>
      <c r="AH88" s="29">
        <v>1953.3943468650268</v>
      </c>
      <c r="AL88" s="5">
        <v>1</v>
      </c>
      <c r="AM88" t="s">
        <v>341</v>
      </c>
      <c r="AN88" s="1">
        <v>0.23150000000000001</v>
      </c>
      <c r="AO88" s="5">
        <f t="shared" si="47"/>
        <v>0.5</v>
      </c>
      <c r="AP88" s="5">
        <f t="shared" si="48"/>
        <v>0</v>
      </c>
      <c r="AQ88" s="9">
        <f t="shared" si="49"/>
        <v>4</v>
      </c>
      <c r="AT88" s="1"/>
    </row>
    <row r="89" spans="1:46" x14ac:dyDescent="0.35">
      <c r="A89" t="s">
        <v>422</v>
      </c>
      <c r="B89" s="1">
        <v>-2.5643397657680992E-3</v>
      </c>
      <c r="C89" s="5">
        <f t="shared" si="25"/>
        <v>0</v>
      </c>
      <c r="D89" s="1">
        <v>0.38389979463079799</v>
      </c>
      <c r="E89" s="5">
        <f t="shared" si="26"/>
        <v>0</v>
      </c>
      <c r="F89" s="5">
        <f t="shared" si="27"/>
        <v>0</v>
      </c>
      <c r="G89" s="1">
        <v>0.3738988695443024</v>
      </c>
      <c r="H89" s="5">
        <f t="shared" si="28"/>
        <v>0</v>
      </c>
      <c r="I89" s="5">
        <f t="shared" si="29"/>
        <v>0</v>
      </c>
      <c r="J89" s="1">
        <v>0.16683440833865731</v>
      </c>
      <c r="K89" s="5">
        <f t="shared" si="30"/>
        <v>0.5</v>
      </c>
      <c r="L89" s="5">
        <f t="shared" si="31"/>
        <v>0</v>
      </c>
      <c r="M89" s="8">
        <f t="shared" si="32"/>
        <v>0</v>
      </c>
      <c r="N89" s="8">
        <f t="shared" si="33"/>
        <v>0</v>
      </c>
      <c r="O89" s="10" t="str">
        <f t="shared" si="34"/>
        <v>Nee</v>
      </c>
      <c r="P89" s="4">
        <f t="shared" si="35"/>
        <v>0</v>
      </c>
      <c r="Q89" s="1">
        <v>4.3999999999999997E-2</v>
      </c>
      <c r="R89" s="8">
        <f t="shared" si="36"/>
        <v>0</v>
      </c>
      <c r="S89" s="1">
        <v>-4.0000000000000001E-3</v>
      </c>
      <c r="T89" s="8">
        <f t="shared" si="37"/>
        <v>1</v>
      </c>
      <c r="U89" s="1">
        <v>1.7887472478676756E-2</v>
      </c>
      <c r="V89" s="4">
        <f t="shared" si="38"/>
        <v>0</v>
      </c>
      <c r="W89" s="5">
        <f t="shared" si="39"/>
        <v>0</v>
      </c>
      <c r="X89" s="5">
        <f t="shared" si="40"/>
        <v>0</v>
      </c>
      <c r="Y89" s="1">
        <v>4.23726618438824E-2</v>
      </c>
      <c r="Z89" s="5">
        <f t="shared" si="41"/>
        <v>0</v>
      </c>
      <c r="AA89" s="5">
        <f t="shared" si="42"/>
        <v>0</v>
      </c>
      <c r="AB89" s="5">
        <f t="shared" si="43"/>
        <v>0.5</v>
      </c>
      <c r="AC89" s="5">
        <f t="shared" si="44"/>
        <v>0</v>
      </c>
      <c r="AD89" s="1">
        <v>0.78904697589224593</v>
      </c>
      <c r="AE89" s="5">
        <f t="shared" si="45"/>
        <v>0.5</v>
      </c>
      <c r="AF89" s="1">
        <v>-2.7460149123943088E-2</v>
      </c>
      <c r="AG89" s="6">
        <f t="shared" si="46"/>
        <v>1</v>
      </c>
      <c r="AH89" s="29">
        <v>2477.7276638843095</v>
      </c>
      <c r="AL89" s="5">
        <v>1</v>
      </c>
      <c r="AM89" t="s">
        <v>342</v>
      </c>
      <c r="AN89" s="1">
        <v>0.28899999999999998</v>
      </c>
      <c r="AO89" s="5">
        <f t="shared" si="47"/>
        <v>0.5</v>
      </c>
      <c r="AP89" s="5">
        <f t="shared" si="48"/>
        <v>0.5</v>
      </c>
      <c r="AQ89" s="9">
        <f t="shared" si="49"/>
        <v>5.5</v>
      </c>
      <c r="AT89" s="1"/>
    </row>
    <row r="90" spans="1:46" x14ac:dyDescent="0.35">
      <c r="A90" t="s">
        <v>86</v>
      </c>
      <c r="B90" s="1">
        <v>-5.1440712714802255E-3</v>
      </c>
      <c r="C90" s="5">
        <f t="shared" si="25"/>
        <v>0</v>
      </c>
      <c r="D90" s="1">
        <v>-0.38422112051291607</v>
      </c>
      <c r="E90" s="5">
        <f t="shared" si="26"/>
        <v>0</v>
      </c>
      <c r="F90" s="5">
        <f t="shared" si="27"/>
        <v>0</v>
      </c>
      <c r="G90" s="1">
        <v>-0.43123345882879194</v>
      </c>
      <c r="H90" s="5">
        <f t="shared" si="28"/>
        <v>0</v>
      </c>
      <c r="I90" s="5">
        <f t="shared" si="29"/>
        <v>0</v>
      </c>
      <c r="J90" s="1">
        <v>0.55861269463115804</v>
      </c>
      <c r="K90" s="5">
        <f t="shared" si="30"/>
        <v>0</v>
      </c>
      <c r="L90" s="5">
        <f t="shared" si="31"/>
        <v>0</v>
      </c>
      <c r="M90" s="8">
        <f t="shared" si="32"/>
        <v>0</v>
      </c>
      <c r="N90" s="8">
        <f t="shared" si="33"/>
        <v>0</v>
      </c>
      <c r="O90" s="10" t="str">
        <f t="shared" si="34"/>
        <v>Nee</v>
      </c>
      <c r="P90" s="4">
        <f t="shared" si="35"/>
        <v>0</v>
      </c>
      <c r="Q90" s="1">
        <v>8.3954875033760618E-2</v>
      </c>
      <c r="R90" s="8">
        <f t="shared" si="36"/>
        <v>0</v>
      </c>
      <c r="S90" s="1">
        <v>3.8638043013261777E-2</v>
      </c>
      <c r="T90" s="8">
        <f t="shared" si="37"/>
        <v>0</v>
      </c>
      <c r="U90" s="1">
        <v>6.5176874044805599E-2</v>
      </c>
      <c r="V90" s="4">
        <f t="shared" si="38"/>
        <v>0</v>
      </c>
      <c r="W90" s="5">
        <f t="shared" si="39"/>
        <v>0</v>
      </c>
      <c r="X90" s="5">
        <f t="shared" si="40"/>
        <v>0</v>
      </c>
      <c r="Y90" s="1">
        <v>1.8637939389421106E-2</v>
      </c>
      <c r="Z90" s="5">
        <f t="shared" si="41"/>
        <v>0</v>
      </c>
      <c r="AA90" s="5">
        <f t="shared" si="42"/>
        <v>0</v>
      </c>
      <c r="AB90" s="5">
        <f t="shared" si="43"/>
        <v>0</v>
      </c>
      <c r="AC90" s="5">
        <f t="shared" si="44"/>
        <v>0</v>
      </c>
      <c r="AD90" s="1">
        <v>0.62515376299996273</v>
      </c>
      <c r="AE90" s="5">
        <f t="shared" si="45"/>
        <v>0</v>
      </c>
      <c r="AF90" s="1">
        <v>5.6279064860029086E-2</v>
      </c>
      <c r="AG90" s="6">
        <f t="shared" si="46"/>
        <v>0</v>
      </c>
      <c r="AH90" s="29">
        <v>1520.7858648075764</v>
      </c>
      <c r="AL90" s="5">
        <v>0</v>
      </c>
      <c r="AM90" t="s">
        <v>341</v>
      </c>
      <c r="AN90" s="1">
        <v>0.14899999999999999</v>
      </c>
      <c r="AO90" s="5">
        <f t="shared" si="47"/>
        <v>0</v>
      </c>
      <c r="AP90" s="5">
        <f t="shared" si="48"/>
        <v>0</v>
      </c>
      <c r="AQ90" s="9">
        <f t="shared" si="49"/>
        <v>10</v>
      </c>
      <c r="AT90" s="1"/>
    </row>
    <row r="91" spans="1:46" x14ac:dyDescent="0.35">
      <c r="A91" t="s">
        <v>87</v>
      </c>
      <c r="B91" s="1">
        <v>0.24441629341416701</v>
      </c>
      <c r="C91" s="5">
        <f t="shared" si="25"/>
        <v>0.5</v>
      </c>
      <c r="D91" s="1">
        <v>1.0381848617834684</v>
      </c>
      <c r="E91" s="5">
        <f t="shared" si="26"/>
        <v>0.5</v>
      </c>
      <c r="F91" s="5">
        <f t="shared" si="27"/>
        <v>0</v>
      </c>
      <c r="G91" s="1">
        <v>1.0420757363253856</v>
      </c>
      <c r="H91" s="5">
        <f t="shared" si="28"/>
        <v>0.5</v>
      </c>
      <c r="I91" s="5">
        <f t="shared" si="29"/>
        <v>0</v>
      </c>
      <c r="J91" s="1">
        <v>0.15282328162610323</v>
      </c>
      <c r="K91" s="5">
        <f t="shared" si="30"/>
        <v>0.5</v>
      </c>
      <c r="L91" s="5">
        <f t="shared" si="31"/>
        <v>0</v>
      </c>
      <c r="M91" s="8">
        <f t="shared" si="32"/>
        <v>0</v>
      </c>
      <c r="N91" s="8">
        <f t="shared" si="33"/>
        <v>1</v>
      </c>
      <c r="O91" s="10" t="str">
        <f t="shared" si="34"/>
        <v>Nee</v>
      </c>
      <c r="P91" s="4">
        <f t="shared" si="35"/>
        <v>0</v>
      </c>
      <c r="Q91" s="1">
        <v>-6.7568312537900369E-2</v>
      </c>
      <c r="R91" s="8">
        <f t="shared" si="36"/>
        <v>1</v>
      </c>
      <c r="S91" s="1">
        <v>4.5545434347922685E-3</v>
      </c>
      <c r="T91" s="8">
        <f t="shared" si="37"/>
        <v>0</v>
      </c>
      <c r="U91" s="1">
        <v>-2.1505376344086023E-2</v>
      </c>
      <c r="V91" s="4">
        <f t="shared" si="38"/>
        <v>1</v>
      </c>
      <c r="W91" s="5">
        <f t="shared" si="39"/>
        <v>0.5</v>
      </c>
      <c r="X91" s="5">
        <f t="shared" si="40"/>
        <v>0</v>
      </c>
      <c r="Y91" s="1">
        <v>5.3737049269329956E-2</v>
      </c>
      <c r="Z91" s="5">
        <f t="shared" si="41"/>
        <v>0</v>
      </c>
      <c r="AA91" s="5">
        <f t="shared" si="42"/>
        <v>0</v>
      </c>
      <c r="AB91" s="5">
        <f t="shared" si="43"/>
        <v>0.5</v>
      </c>
      <c r="AC91" s="5">
        <f t="shared" si="44"/>
        <v>0.5</v>
      </c>
      <c r="AD91" s="1">
        <v>0.64220543214344961</v>
      </c>
      <c r="AE91" s="5">
        <f t="shared" si="45"/>
        <v>0</v>
      </c>
      <c r="AF91" s="1">
        <v>3.0847384668747854E-2</v>
      </c>
      <c r="AG91" s="6">
        <f t="shared" si="46"/>
        <v>0</v>
      </c>
      <c r="AH91" s="29">
        <v>1648.7499978337582</v>
      </c>
      <c r="AL91" s="5">
        <v>0</v>
      </c>
      <c r="AM91" t="s">
        <v>341</v>
      </c>
      <c r="AN91" s="1">
        <v>0.2445</v>
      </c>
      <c r="AO91" s="5">
        <f t="shared" si="47"/>
        <v>0.5</v>
      </c>
      <c r="AP91" s="5">
        <f t="shared" si="48"/>
        <v>0</v>
      </c>
      <c r="AQ91" s="9">
        <f t="shared" si="49"/>
        <v>5</v>
      </c>
      <c r="AT91" s="1"/>
    </row>
    <row r="92" spans="1:46" x14ac:dyDescent="0.35">
      <c r="A92" t="s">
        <v>88</v>
      </c>
      <c r="B92" s="1">
        <v>-5.8177123795163169E-2</v>
      </c>
      <c r="C92" s="5">
        <f t="shared" si="25"/>
        <v>0</v>
      </c>
      <c r="D92" s="1">
        <v>0.38175136238415075</v>
      </c>
      <c r="E92" s="5">
        <f t="shared" si="26"/>
        <v>0</v>
      </c>
      <c r="F92" s="5">
        <f t="shared" si="27"/>
        <v>0</v>
      </c>
      <c r="G92" s="1">
        <v>0.33183005243136476</v>
      </c>
      <c r="H92" s="5">
        <f t="shared" si="28"/>
        <v>0</v>
      </c>
      <c r="I92" s="5">
        <f t="shared" si="29"/>
        <v>0</v>
      </c>
      <c r="J92" s="1">
        <v>0.39376446537765331</v>
      </c>
      <c r="K92" s="5">
        <f t="shared" si="30"/>
        <v>0</v>
      </c>
      <c r="L92" s="5">
        <f t="shared" si="31"/>
        <v>0</v>
      </c>
      <c r="M92" s="8">
        <f t="shared" si="32"/>
        <v>0</v>
      </c>
      <c r="N92" s="8">
        <f t="shared" si="33"/>
        <v>0</v>
      </c>
      <c r="O92" s="10" t="str">
        <f t="shared" si="34"/>
        <v>Nee</v>
      </c>
      <c r="P92" s="4">
        <f t="shared" si="35"/>
        <v>0</v>
      </c>
      <c r="Q92" s="1">
        <v>5.4654688184418238E-2</v>
      </c>
      <c r="R92" s="8">
        <f t="shared" si="36"/>
        <v>0</v>
      </c>
      <c r="S92" s="1">
        <v>3.1553739416859114E-2</v>
      </c>
      <c r="T92" s="8">
        <f t="shared" si="37"/>
        <v>0</v>
      </c>
      <c r="U92" s="1">
        <v>3.908797900834296E-2</v>
      </c>
      <c r="V92" s="4">
        <f t="shared" si="38"/>
        <v>0</v>
      </c>
      <c r="W92" s="5">
        <f t="shared" si="39"/>
        <v>0</v>
      </c>
      <c r="X92" s="5">
        <f t="shared" si="40"/>
        <v>0</v>
      </c>
      <c r="Y92" s="1">
        <v>1.7995988575370922E-2</v>
      </c>
      <c r="Z92" s="5">
        <f t="shared" si="41"/>
        <v>0</v>
      </c>
      <c r="AA92" s="5">
        <f t="shared" si="42"/>
        <v>0</v>
      </c>
      <c r="AB92" s="5">
        <f t="shared" si="43"/>
        <v>0</v>
      </c>
      <c r="AC92" s="5">
        <f t="shared" si="44"/>
        <v>0</v>
      </c>
      <c r="AD92" s="1">
        <v>0.67962974111117802</v>
      </c>
      <c r="AE92" s="5">
        <f t="shared" si="45"/>
        <v>0</v>
      </c>
      <c r="AF92" s="1">
        <v>1.0796755950009122E-2</v>
      </c>
      <c r="AG92" s="6">
        <f t="shared" si="46"/>
        <v>0</v>
      </c>
      <c r="AH92" s="29">
        <v>2205.7660583891206</v>
      </c>
      <c r="AL92" s="5">
        <v>0</v>
      </c>
      <c r="AM92" t="s">
        <v>342</v>
      </c>
      <c r="AN92" s="1">
        <v>0.17</v>
      </c>
      <c r="AO92" s="5">
        <f t="shared" si="47"/>
        <v>0</v>
      </c>
      <c r="AP92" s="5">
        <f t="shared" si="48"/>
        <v>0</v>
      </c>
      <c r="AQ92" s="9">
        <f t="shared" si="49"/>
        <v>10</v>
      </c>
      <c r="AT92" s="1"/>
    </row>
    <row r="93" spans="1:46" x14ac:dyDescent="0.35">
      <c r="A93" t="s">
        <v>89</v>
      </c>
      <c r="B93" s="1">
        <v>-2.9073383084577114E-3</v>
      </c>
      <c r="C93" s="5">
        <f t="shared" si="25"/>
        <v>0</v>
      </c>
      <c r="D93" s="1">
        <v>0.12866915422885572</v>
      </c>
      <c r="E93" s="5">
        <f t="shared" si="26"/>
        <v>0</v>
      </c>
      <c r="F93" s="5">
        <f t="shared" si="27"/>
        <v>0</v>
      </c>
      <c r="G93" s="1">
        <v>9.1315298507462686E-2</v>
      </c>
      <c r="H93" s="5">
        <f t="shared" si="28"/>
        <v>0</v>
      </c>
      <c r="I93" s="5">
        <f t="shared" si="29"/>
        <v>0</v>
      </c>
      <c r="J93" s="1">
        <v>0.69083778966131903</v>
      </c>
      <c r="K93" s="5">
        <f t="shared" si="30"/>
        <v>0</v>
      </c>
      <c r="L93" s="5">
        <f t="shared" si="31"/>
        <v>0</v>
      </c>
      <c r="M93" s="8">
        <f t="shared" si="32"/>
        <v>0</v>
      </c>
      <c r="N93" s="8">
        <f t="shared" si="33"/>
        <v>0</v>
      </c>
      <c r="O93" s="10" t="str">
        <f t="shared" si="34"/>
        <v>Nee</v>
      </c>
      <c r="P93" s="4">
        <f t="shared" si="35"/>
        <v>0</v>
      </c>
      <c r="Q93" s="1">
        <v>9.2236195611685617E-4</v>
      </c>
      <c r="R93" s="8">
        <f t="shared" si="36"/>
        <v>0</v>
      </c>
      <c r="S93" s="1">
        <v>3.0838391435918069E-2</v>
      </c>
      <c r="T93" s="8">
        <f t="shared" si="37"/>
        <v>0</v>
      </c>
      <c r="U93" s="1">
        <v>2.638370646766169E-2</v>
      </c>
      <c r="V93" s="4">
        <f t="shared" si="38"/>
        <v>0</v>
      </c>
      <c r="W93" s="5">
        <f t="shared" si="39"/>
        <v>0</v>
      </c>
      <c r="X93" s="5">
        <f t="shared" si="40"/>
        <v>0</v>
      </c>
      <c r="Y93" s="1">
        <v>5.383240049751244E-3</v>
      </c>
      <c r="Z93" s="5">
        <f t="shared" si="41"/>
        <v>0.5</v>
      </c>
      <c r="AA93" s="5">
        <f t="shared" si="42"/>
        <v>0</v>
      </c>
      <c r="AB93" s="5">
        <f t="shared" si="43"/>
        <v>0</v>
      </c>
      <c r="AC93" s="5">
        <f t="shared" si="44"/>
        <v>0</v>
      </c>
      <c r="AD93" s="1">
        <v>0.67765858208955221</v>
      </c>
      <c r="AE93" s="5">
        <f t="shared" si="45"/>
        <v>0</v>
      </c>
      <c r="AF93" s="1">
        <v>3.5157429104477611E-2</v>
      </c>
      <c r="AG93" s="6">
        <f t="shared" si="46"/>
        <v>0</v>
      </c>
      <c r="AH93" s="29">
        <v>1694.1308819544226</v>
      </c>
      <c r="AL93" s="5">
        <v>0</v>
      </c>
      <c r="AM93" t="s">
        <v>341</v>
      </c>
      <c r="AN93" s="1">
        <v>0.23900000000000002</v>
      </c>
      <c r="AO93" s="5">
        <f t="shared" si="47"/>
        <v>0.5</v>
      </c>
      <c r="AP93" s="5">
        <f t="shared" si="48"/>
        <v>0</v>
      </c>
      <c r="AQ93" s="9">
        <f t="shared" si="49"/>
        <v>9</v>
      </c>
      <c r="AT93" s="1"/>
    </row>
    <row r="94" spans="1:46" x14ac:dyDescent="0.35">
      <c r="A94" t="s">
        <v>90</v>
      </c>
      <c r="B94" s="1">
        <v>-1.3175449607022473E-3</v>
      </c>
      <c r="C94" s="5">
        <f t="shared" si="25"/>
        <v>0</v>
      </c>
      <c r="D94" s="1">
        <v>0.96004970926728705</v>
      </c>
      <c r="E94" s="5">
        <f t="shared" si="26"/>
        <v>0</v>
      </c>
      <c r="F94" s="5">
        <f t="shared" si="27"/>
        <v>0</v>
      </c>
      <c r="G94" s="1">
        <v>0.93755460330259066</v>
      </c>
      <c r="H94" s="5">
        <f t="shared" si="28"/>
        <v>0.5</v>
      </c>
      <c r="I94" s="5">
        <f t="shared" si="29"/>
        <v>0</v>
      </c>
      <c r="J94" s="1">
        <v>9.274545604603246E-2</v>
      </c>
      <c r="K94" s="5">
        <f t="shared" si="30"/>
        <v>0.5</v>
      </c>
      <c r="L94" s="5">
        <f t="shared" si="31"/>
        <v>0</v>
      </c>
      <c r="M94" s="8">
        <f t="shared" si="32"/>
        <v>0</v>
      </c>
      <c r="N94" s="8">
        <f t="shared" si="33"/>
        <v>0</v>
      </c>
      <c r="O94" s="10" t="str">
        <f t="shared" si="34"/>
        <v>Nee</v>
      </c>
      <c r="P94" s="4">
        <f t="shared" si="35"/>
        <v>0</v>
      </c>
      <c r="Q94" s="1">
        <v>4.5079763398458506E-3</v>
      </c>
      <c r="R94" s="8">
        <f t="shared" si="36"/>
        <v>0</v>
      </c>
      <c r="S94" s="1">
        <v>2.1941143383212656E-2</v>
      </c>
      <c r="T94" s="8">
        <f t="shared" si="37"/>
        <v>0</v>
      </c>
      <c r="U94" s="1">
        <v>5.1804039085781739E-2</v>
      </c>
      <c r="V94" s="4">
        <f t="shared" si="38"/>
        <v>0</v>
      </c>
      <c r="W94" s="5">
        <f t="shared" si="39"/>
        <v>0</v>
      </c>
      <c r="X94" s="5">
        <f t="shared" si="40"/>
        <v>0</v>
      </c>
      <c r="Y94" s="1">
        <v>2.6945249148998957E-2</v>
      </c>
      <c r="Z94" s="5">
        <f t="shared" si="41"/>
        <v>0</v>
      </c>
      <c r="AA94" s="5">
        <f t="shared" si="42"/>
        <v>0</v>
      </c>
      <c r="AB94" s="5">
        <f t="shared" si="43"/>
        <v>0</v>
      </c>
      <c r="AC94" s="5">
        <f t="shared" si="44"/>
        <v>0</v>
      </c>
      <c r="AD94" s="1">
        <v>0.75306214905298863</v>
      </c>
      <c r="AE94" s="5">
        <f t="shared" si="45"/>
        <v>0.5</v>
      </c>
      <c r="AF94" s="1">
        <v>-9.0353346127789395E-3</v>
      </c>
      <c r="AG94" s="6">
        <f t="shared" si="46"/>
        <v>1</v>
      </c>
      <c r="AH94" s="29">
        <v>1843.3290042483873</v>
      </c>
      <c r="AJ94" s="5">
        <v>1</v>
      </c>
      <c r="AL94" s="5">
        <v>0</v>
      </c>
      <c r="AM94" t="s">
        <v>342</v>
      </c>
      <c r="AN94" s="1">
        <v>0.15699999999999997</v>
      </c>
      <c r="AO94" s="5">
        <f t="shared" si="47"/>
        <v>0</v>
      </c>
      <c r="AP94" s="5">
        <f t="shared" si="48"/>
        <v>0</v>
      </c>
      <c r="AQ94" s="9">
        <f t="shared" si="49"/>
        <v>6.5</v>
      </c>
      <c r="AT94" s="1"/>
    </row>
    <row r="95" spans="1:46" x14ac:dyDescent="0.35">
      <c r="A95" t="s">
        <v>91</v>
      </c>
      <c r="B95" s="1">
        <v>1.0961214165261383E-3</v>
      </c>
      <c r="C95" s="5">
        <f t="shared" si="25"/>
        <v>0</v>
      </c>
      <c r="D95" s="1">
        <v>0.63045531197301852</v>
      </c>
      <c r="E95" s="5">
        <f t="shared" si="26"/>
        <v>0</v>
      </c>
      <c r="F95" s="5">
        <f t="shared" si="27"/>
        <v>0</v>
      </c>
      <c r="G95" s="1">
        <v>0.63033558178752114</v>
      </c>
      <c r="H95" s="5">
        <f t="shared" si="28"/>
        <v>0</v>
      </c>
      <c r="I95" s="5">
        <f t="shared" si="29"/>
        <v>0</v>
      </c>
      <c r="J95" s="1">
        <v>0.18214322198385943</v>
      </c>
      <c r="K95" s="5">
        <f t="shared" si="30"/>
        <v>0.5</v>
      </c>
      <c r="L95" s="5">
        <f t="shared" si="31"/>
        <v>0</v>
      </c>
      <c r="M95" s="8">
        <f t="shared" si="32"/>
        <v>0</v>
      </c>
      <c r="N95" s="8">
        <f t="shared" si="33"/>
        <v>1</v>
      </c>
      <c r="O95" s="10" t="str">
        <f t="shared" si="34"/>
        <v>Nee</v>
      </c>
      <c r="P95" s="4">
        <f t="shared" si="35"/>
        <v>0</v>
      </c>
      <c r="Q95" s="1">
        <v>-8.2423435419440749E-2</v>
      </c>
      <c r="R95" s="8">
        <f t="shared" si="36"/>
        <v>1</v>
      </c>
      <c r="S95" s="1">
        <v>-5.6610249092321312E-2</v>
      </c>
      <c r="T95" s="8">
        <f t="shared" si="37"/>
        <v>1</v>
      </c>
      <c r="U95" s="1">
        <v>-2.2883642495784149E-2</v>
      </c>
      <c r="V95" s="4">
        <f t="shared" si="38"/>
        <v>1</v>
      </c>
      <c r="W95" s="5">
        <f t="shared" si="39"/>
        <v>0.5</v>
      </c>
      <c r="X95" s="5">
        <f t="shared" si="40"/>
        <v>0.5</v>
      </c>
      <c r="Y95" s="1">
        <v>4.6973018549747052E-2</v>
      </c>
      <c r="Z95" s="5">
        <f t="shared" si="41"/>
        <v>0</v>
      </c>
      <c r="AA95" s="5">
        <f t="shared" si="42"/>
        <v>0</v>
      </c>
      <c r="AB95" s="5">
        <f t="shared" si="43"/>
        <v>0.5</v>
      </c>
      <c r="AC95" s="5">
        <f t="shared" si="44"/>
        <v>0</v>
      </c>
      <c r="AD95" s="1">
        <v>0.74143338954468807</v>
      </c>
      <c r="AE95" s="5">
        <f t="shared" si="45"/>
        <v>0.5</v>
      </c>
      <c r="AF95" s="1">
        <v>1.4432064215851598E-2</v>
      </c>
      <c r="AG95" s="6">
        <f t="shared" si="46"/>
        <v>0</v>
      </c>
      <c r="AH95" s="29">
        <v>2129.0687609922675</v>
      </c>
      <c r="AL95" s="5">
        <v>0</v>
      </c>
      <c r="AM95" t="s">
        <v>342</v>
      </c>
      <c r="AN95" s="1">
        <v>0.24099999999999999</v>
      </c>
      <c r="AO95" s="5">
        <f t="shared" si="47"/>
        <v>0.5</v>
      </c>
      <c r="AP95" s="5">
        <f t="shared" si="48"/>
        <v>0</v>
      </c>
      <c r="AQ95" s="9">
        <f t="shared" si="49"/>
        <v>6</v>
      </c>
      <c r="AT95" s="1"/>
    </row>
    <row r="96" spans="1:46" x14ac:dyDescent="0.35">
      <c r="A96" t="s">
        <v>92</v>
      </c>
      <c r="B96" s="1">
        <v>-0.11877535770479554</v>
      </c>
      <c r="C96" s="5">
        <f t="shared" si="25"/>
        <v>0</v>
      </c>
      <c r="D96" s="1">
        <v>0.28339849813977719</v>
      </c>
      <c r="E96" s="5">
        <f t="shared" si="26"/>
        <v>0</v>
      </c>
      <c r="F96" s="5">
        <f t="shared" si="27"/>
        <v>0</v>
      </c>
      <c r="G96" s="1">
        <v>0.27580710515652712</v>
      </c>
      <c r="H96" s="5">
        <f t="shared" si="28"/>
        <v>0</v>
      </c>
      <c r="I96" s="5">
        <f t="shared" si="29"/>
        <v>0</v>
      </c>
      <c r="J96" s="1">
        <v>0.31069678506308573</v>
      </c>
      <c r="K96" s="5">
        <f t="shared" si="30"/>
        <v>0</v>
      </c>
      <c r="L96" s="5">
        <f t="shared" si="31"/>
        <v>0</v>
      </c>
      <c r="M96" s="8">
        <f t="shared" si="32"/>
        <v>0</v>
      </c>
      <c r="N96" s="8">
        <f t="shared" si="33"/>
        <v>0</v>
      </c>
      <c r="O96" s="10" t="str">
        <f t="shared" si="34"/>
        <v>Nee</v>
      </c>
      <c r="P96" s="4">
        <f t="shared" si="35"/>
        <v>0</v>
      </c>
      <c r="Q96" s="1">
        <v>-6.5564089033736247E-3</v>
      </c>
      <c r="R96" s="8">
        <f t="shared" si="36"/>
        <v>1</v>
      </c>
      <c r="S96" s="1">
        <v>4.5687665884733442E-2</v>
      </c>
      <c r="T96" s="8">
        <f t="shared" si="37"/>
        <v>0</v>
      </c>
      <c r="U96" s="1">
        <v>5.4296404270882122E-2</v>
      </c>
      <c r="V96" s="4">
        <f t="shared" si="38"/>
        <v>0</v>
      </c>
      <c r="W96" s="5">
        <f t="shared" si="39"/>
        <v>0</v>
      </c>
      <c r="X96" s="5">
        <f t="shared" si="40"/>
        <v>0</v>
      </c>
      <c r="Y96" s="1">
        <v>-2.4966650178128831E-2</v>
      </c>
      <c r="Z96" s="5">
        <f t="shared" si="41"/>
        <v>0.5</v>
      </c>
      <c r="AA96" s="5">
        <f t="shared" si="42"/>
        <v>0.5</v>
      </c>
      <c r="AB96" s="5">
        <f t="shared" si="43"/>
        <v>0</v>
      </c>
      <c r="AC96" s="5">
        <f t="shared" si="44"/>
        <v>0</v>
      </c>
      <c r="AD96" s="1">
        <v>0.70788713420441929</v>
      </c>
      <c r="AE96" s="5">
        <f t="shared" si="45"/>
        <v>0</v>
      </c>
      <c r="AF96" s="1">
        <v>-1.2805317008803824E-2</v>
      </c>
      <c r="AG96" s="6">
        <f t="shared" si="46"/>
        <v>1</v>
      </c>
      <c r="AH96" s="29">
        <v>2397.5164985170704</v>
      </c>
      <c r="AL96" s="5">
        <v>0</v>
      </c>
      <c r="AM96" t="s">
        <v>342</v>
      </c>
      <c r="AN96" s="1">
        <v>0.17399999999999999</v>
      </c>
      <c r="AO96" s="5">
        <f t="shared" si="47"/>
        <v>0</v>
      </c>
      <c r="AP96" s="5">
        <f t="shared" si="48"/>
        <v>0</v>
      </c>
      <c r="AQ96" s="9">
        <f t="shared" si="49"/>
        <v>8</v>
      </c>
      <c r="AT96" s="1"/>
    </row>
    <row r="97" spans="1:46" x14ac:dyDescent="0.35">
      <c r="A97" t="s">
        <v>93</v>
      </c>
      <c r="B97" s="1">
        <v>-1.1071499745355507E-5</v>
      </c>
      <c r="C97" s="5">
        <f t="shared" si="25"/>
        <v>0</v>
      </c>
      <c r="D97" s="1">
        <v>-0.15717101038506676</v>
      </c>
      <c r="E97" s="5">
        <f t="shared" si="26"/>
        <v>0</v>
      </c>
      <c r="F97" s="5">
        <f t="shared" si="27"/>
        <v>0</v>
      </c>
      <c r="G97" s="1">
        <v>-0.14977303425522021</v>
      </c>
      <c r="H97" s="5">
        <f t="shared" si="28"/>
        <v>0</v>
      </c>
      <c r="I97" s="5">
        <f t="shared" si="29"/>
        <v>0</v>
      </c>
      <c r="J97" s="1">
        <v>0.78522585992540406</v>
      </c>
      <c r="K97" s="5">
        <f t="shared" si="30"/>
        <v>0</v>
      </c>
      <c r="L97" s="5">
        <f t="shared" si="31"/>
        <v>0</v>
      </c>
      <c r="M97" s="8">
        <f t="shared" si="32"/>
        <v>0</v>
      </c>
      <c r="N97" s="8">
        <f t="shared" si="33"/>
        <v>0</v>
      </c>
      <c r="O97" s="10" t="str">
        <f t="shared" si="34"/>
        <v>Nee</v>
      </c>
      <c r="P97" s="4">
        <f t="shared" si="35"/>
        <v>0</v>
      </c>
      <c r="Q97" s="1">
        <v>3.6210104479748102E-2</v>
      </c>
      <c r="R97" s="8">
        <f t="shared" si="36"/>
        <v>0</v>
      </c>
      <c r="S97" s="1">
        <v>4.0798694441777861E-2</v>
      </c>
      <c r="T97" s="8">
        <f t="shared" si="37"/>
        <v>0</v>
      </c>
      <c r="U97" s="1">
        <v>8.2139456610792499E-2</v>
      </c>
      <c r="V97" s="4">
        <f t="shared" si="38"/>
        <v>0</v>
      </c>
      <c r="W97" s="5">
        <f t="shared" si="39"/>
        <v>0</v>
      </c>
      <c r="X97" s="5">
        <f t="shared" si="40"/>
        <v>0</v>
      </c>
      <c r="Y97" s="1">
        <v>3.2907265118132904E-2</v>
      </c>
      <c r="Z97" s="5">
        <f t="shared" si="41"/>
        <v>0</v>
      </c>
      <c r="AA97" s="5">
        <f t="shared" si="42"/>
        <v>0</v>
      </c>
      <c r="AB97" s="5">
        <f t="shared" si="43"/>
        <v>0</v>
      </c>
      <c r="AC97" s="5">
        <f t="shared" si="44"/>
        <v>0</v>
      </c>
      <c r="AD97" s="1">
        <v>0.68731870419166985</v>
      </c>
      <c r="AE97" s="5">
        <f t="shared" si="45"/>
        <v>0</v>
      </c>
      <c r="AF97" s="1">
        <v>5.8780623989725687E-2</v>
      </c>
      <c r="AG97" s="6">
        <f t="shared" si="46"/>
        <v>0</v>
      </c>
      <c r="AH97" s="29">
        <v>1557.0338280996659</v>
      </c>
      <c r="AJ97" s="5">
        <v>1</v>
      </c>
      <c r="AL97" s="5">
        <v>0</v>
      </c>
      <c r="AM97" t="s">
        <v>340</v>
      </c>
      <c r="AN97" s="1">
        <v>0.17100000000000001</v>
      </c>
      <c r="AO97" s="5">
        <f t="shared" si="47"/>
        <v>0</v>
      </c>
      <c r="AP97" s="5">
        <f t="shared" si="48"/>
        <v>0</v>
      </c>
      <c r="AQ97" s="9">
        <f t="shared" si="49"/>
        <v>9</v>
      </c>
      <c r="AT97" s="1"/>
    </row>
    <row r="98" spans="1:46" x14ac:dyDescent="0.35">
      <c r="A98" t="s">
        <v>94</v>
      </c>
      <c r="B98" s="1">
        <v>-4.4503684772910033E-3</v>
      </c>
      <c r="C98" s="5">
        <f t="shared" si="25"/>
        <v>0</v>
      </c>
      <c r="D98" s="1">
        <v>4.5065488714350233E-2</v>
      </c>
      <c r="E98" s="5">
        <f t="shared" si="26"/>
        <v>0</v>
      </c>
      <c r="F98" s="5">
        <f t="shared" si="27"/>
        <v>0</v>
      </c>
      <c r="G98" s="1">
        <v>4.8859317683605234E-2</v>
      </c>
      <c r="H98" s="5">
        <f t="shared" si="28"/>
        <v>0</v>
      </c>
      <c r="I98" s="5">
        <f t="shared" si="29"/>
        <v>0</v>
      </c>
      <c r="J98" s="1">
        <v>0.42208850896709516</v>
      </c>
      <c r="K98" s="5">
        <f t="shared" si="30"/>
        <v>0</v>
      </c>
      <c r="L98" s="5">
        <f t="shared" si="31"/>
        <v>0</v>
      </c>
      <c r="M98" s="8">
        <f t="shared" si="32"/>
        <v>0</v>
      </c>
      <c r="N98" s="8">
        <f t="shared" si="33"/>
        <v>1</v>
      </c>
      <c r="O98" s="10" t="str">
        <f t="shared" si="34"/>
        <v>Nee</v>
      </c>
      <c r="P98" s="4">
        <f t="shared" si="35"/>
        <v>0</v>
      </c>
      <c r="Q98" s="1">
        <v>-4.4324507541684592E-2</v>
      </c>
      <c r="R98" s="8">
        <f t="shared" si="36"/>
        <v>1</v>
      </c>
      <c r="S98" s="1">
        <v>-2.3776988248155235E-2</v>
      </c>
      <c r="T98" s="8">
        <f t="shared" si="37"/>
        <v>1</v>
      </c>
      <c r="U98" s="1">
        <v>3.5162317276021988E-2</v>
      </c>
      <c r="V98" s="4">
        <f t="shared" si="38"/>
        <v>0</v>
      </c>
      <c r="W98" s="5">
        <f t="shared" si="39"/>
        <v>0.5</v>
      </c>
      <c r="X98" s="5">
        <f t="shared" si="40"/>
        <v>0</v>
      </c>
      <c r="Y98" s="1">
        <v>7.731138258848412E-2</v>
      </c>
      <c r="Z98" s="5">
        <f t="shared" si="41"/>
        <v>0</v>
      </c>
      <c r="AA98" s="5">
        <f t="shared" si="42"/>
        <v>0</v>
      </c>
      <c r="AB98" s="5">
        <f t="shared" si="43"/>
        <v>0.5</v>
      </c>
      <c r="AC98" s="5">
        <f t="shared" si="44"/>
        <v>0.5</v>
      </c>
      <c r="AD98" s="1">
        <v>0.67189548243536501</v>
      </c>
      <c r="AE98" s="5">
        <f t="shared" si="45"/>
        <v>0</v>
      </c>
      <c r="AF98" s="1">
        <v>3.8705201423236656E-2</v>
      </c>
      <c r="AG98" s="6">
        <f t="shared" si="46"/>
        <v>0</v>
      </c>
      <c r="AH98" s="29">
        <v>2014.9611510047182</v>
      </c>
      <c r="AL98" s="5">
        <v>1</v>
      </c>
      <c r="AM98" t="s">
        <v>340</v>
      </c>
      <c r="AN98" s="1">
        <v>0.27600000000000002</v>
      </c>
      <c r="AO98" s="5">
        <f t="shared" si="47"/>
        <v>0.5</v>
      </c>
      <c r="AP98" s="5">
        <f t="shared" si="48"/>
        <v>0.5</v>
      </c>
      <c r="AQ98" s="9">
        <f t="shared" si="49"/>
        <v>6.5</v>
      </c>
      <c r="AT98" s="1"/>
    </row>
    <row r="99" spans="1:46" x14ac:dyDescent="0.35">
      <c r="A99" t="s">
        <v>95</v>
      </c>
      <c r="B99" s="1">
        <v>3.5395905755117807E-2</v>
      </c>
      <c r="C99" s="5">
        <f t="shared" si="25"/>
        <v>0</v>
      </c>
      <c r="D99" s="1">
        <v>0.49368095789880262</v>
      </c>
      <c r="E99" s="5">
        <f t="shared" si="26"/>
        <v>0</v>
      </c>
      <c r="F99" s="5">
        <f t="shared" si="27"/>
        <v>0</v>
      </c>
      <c r="G99" s="1">
        <v>0.4657767477790653</v>
      </c>
      <c r="H99" s="5">
        <f t="shared" si="28"/>
        <v>0</v>
      </c>
      <c r="I99" s="5">
        <f t="shared" si="29"/>
        <v>0</v>
      </c>
      <c r="J99" s="1">
        <v>0.25755842864246642</v>
      </c>
      <c r="K99" s="5">
        <f t="shared" si="30"/>
        <v>0</v>
      </c>
      <c r="L99" s="5">
        <f t="shared" si="31"/>
        <v>0</v>
      </c>
      <c r="M99" s="8">
        <f t="shared" si="32"/>
        <v>0</v>
      </c>
      <c r="N99" s="8">
        <f t="shared" si="33"/>
        <v>1</v>
      </c>
      <c r="O99" s="10" t="str">
        <f t="shared" si="34"/>
        <v>Nee</v>
      </c>
      <c r="P99" s="4">
        <f t="shared" si="35"/>
        <v>0</v>
      </c>
      <c r="Q99" s="1">
        <v>-3.9575019698548659E-2</v>
      </c>
      <c r="R99" s="8">
        <f t="shared" si="36"/>
        <v>1</v>
      </c>
      <c r="S99" s="1">
        <v>1.3641543219925119E-2</v>
      </c>
      <c r="T99" s="8">
        <f t="shared" si="37"/>
        <v>0</v>
      </c>
      <c r="U99" s="1">
        <v>4.3267670915411359E-2</v>
      </c>
      <c r="V99" s="4">
        <f t="shared" si="38"/>
        <v>0</v>
      </c>
      <c r="W99" s="5">
        <f t="shared" si="39"/>
        <v>0</v>
      </c>
      <c r="X99" s="5">
        <f t="shared" si="40"/>
        <v>0</v>
      </c>
      <c r="Y99" s="1">
        <v>6.1960216299729629E-2</v>
      </c>
      <c r="Z99" s="5">
        <f t="shared" si="41"/>
        <v>0</v>
      </c>
      <c r="AA99" s="5">
        <f t="shared" si="42"/>
        <v>0</v>
      </c>
      <c r="AB99" s="5">
        <f t="shared" si="43"/>
        <v>0.5</v>
      </c>
      <c r="AC99" s="5">
        <f t="shared" si="44"/>
        <v>0.5</v>
      </c>
      <c r="AD99" s="1">
        <v>0.67658555426805711</v>
      </c>
      <c r="AE99" s="5">
        <f t="shared" si="45"/>
        <v>0</v>
      </c>
      <c r="AF99" s="1">
        <v>4.1505938903051369E-2</v>
      </c>
      <c r="AG99" s="6">
        <f t="shared" si="46"/>
        <v>0</v>
      </c>
      <c r="AH99" s="29">
        <v>1614.6142842172296</v>
      </c>
      <c r="AJ99" s="5">
        <v>0</v>
      </c>
      <c r="AL99" s="5">
        <v>0</v>
      </c>
      <c r="AM99" t="s">
        <v>340</v>
      </c>
      <c r="AN99" s="1">
        <v>0.16650000000000001</v>
      </c>
      <c r="AO99" s="5">
        <f t="shared" si="47"/>
        <v>0</v>
      </c>
      <c r="AP99" s="5">
        <f t="shared" si="48"/>
        <v>0</v>
      </c>
      <c r="AQ99" s="9">
        <f t="shared" si="49"/>
        <v>9</v>
      </c>
      <c r="AT99" s="1"/>
    </row>
    <row r="100" spans="1:46" x14ac:dyDescent="0.35">
      <c r="A100" t="s">
        <v>96</v>
      </c>
      <c r="B100" s="1">
        <v>-2.2975892459106339E-3</v>
      </c>
      <c r="C100" s="5">
        <f t="shared" si="25"/>
        <v>0</v>
      </c>
      <c r="D100" s="1">
        <v>0.47832721785946986</v>
      </c>
      <c r="E100" s="5">
        <f t="shared" si="26"/>
        <v>0</v>
      </c>
      <c r="F100" s="5">
        <f t="shared" si="27"/>
        <v>0</v>
      </c>
      <c r="G100" s="1">
        <v>0.47243750214327357</v>
      </c>
      <c r="H100" s="5">
        <f t="shared" si="28"/>
        <v>0</v>
      </c>
      <c r="I100" s="5">
        <f t="shared" si="29"/>
        <v>0</v>
      </c>
      <c r="J100" s="1">
        <v>0.20143239462319809</v>
      </c>
      <c r="K100" s="5">
        <f t="shared" si="30"/>
        <v>0</v>
      </c>
      <c r="L100" s="5">
        <f t="shared" si="31"/>
        <v>0</v>
      </c>
      <c r="M100" s="8">
        <f t="shared" si="32"/>
        <v>0</v>
      </c>
      <c r="N100" s="8">
        <f t="shared" si="33"/>
        <v>0</v>
      </c>
      <c r="O100" s="10" t="str">
        <f t="shared" si="34"/>
        <v>Nee</v>
      </c>
      <c r="P100" s="4">
        <f t="shared" si="35"/>
        <v>0</v>
      </c>
      <c r="Q100" s="1">
        <v>-1.5895652173913043E-2</v>
      </c>
      <c r="R100" s="8">
        <f t="shared" si="36"/>
        <v>1</v>
      </c>
      <c r="S100" s="1">
        <v>2.6815566606133638E-3</v>
      </c>
      <c r="T100" s="8">
        <f t="shared" si="37"/>
        <v>0</v>
      </c>
      <c r="U100" s="1">
        <v>8.2987551867219917E-3</v>
      </c>
      <c r="V100" s="4">
        <f t="shared" si="38"/>
        <v>0</v>
      </c>
      <c r="W100" s="5">
        <f t="shared" si="39"/>
        <v>0</v>
      </c>
      <c r="X100" s="5">
        <f t="shared" si="40"/>
        <v>0</v>
      </c>
      <c r="Y100" s="1">
        <v>4.1900997908165018E-2</v>
      </c>
      <c r="Z100" s="5">
        <f t="shared" si="41"/>
        <v>0</v>
      </c>
      <c r="AA100" s="5">
        <f t="shared" si="42"/>
        <v>0</v>
      </c>
      <c r="AB100" s="5">
        <f t="shared" si="43"/>
        <v>0.5</v>
      </c>
      <c r="AC100" s="5">
        <f t="shared" si="44"/>
        <v>0</v>
      </c>
      <c r="AD100" s="1">
        <v>0.68896814238194848</v>
      </c>
      <c r="AE100" s="5">
        <f t="shared" si="45"/>
        <v>0</v>
      </c>
      <c r="AF100" s="1">
        <v>-5.1211464113027705E-3</v>
      </c>
      <c r="AG100" s="6">
        <f t="shared" si="46"/>
        <v>1</v>
      </c>
      <c r="AH100" s="29">
        <v>1792.1950793399185</v>
      </c>
      <c r="AL100" s="5">
        <v>0</v>
      </c>
      <c r="AM100" t="s">
        <v>340</v>
      </c>
      <c r="AN100" s="1">
        <v>0.2155</v>
      </c>
      <c r="AO100" s="5">
        <f t="shared" si="47"/>
        <v>0.5</v>
      </c>
      <c r="AP100" s="5">
        <f t="shared" si="48"/>
        <v>0</v>
      </c>
      <c r="AQ100" s="9">
        <f t="shared" si="49"/>
        <v>8</v>
      </c>
      <c r="AT100" s="1"/>
    </row>
    <row r="101" spans="1:46" x14ac:dyDescent="0.35">
      <c r="A101" t="s">
        <v>97</v>
      </c>
      <c r="B101" s="1">
        <v>2.9603731912407023E-2</v>
      </c>
      <c r="C101" s="5">
        <f t="shared" si="25"/>
        <v>0</v>
      </c>
      <c r="D101" s="1">
        <v>0.77146988620044177</v>
      </c>
      <c r="E101" s="5">
        <f t="shared" si="26"/>
        <v>0</v>
      </c>
      <c r="F101" s="5">
        <f t="shared" si="27"/>
        <v>0</v>
      </c>
      <c r="G101" s="1">
        <v>0.64194934978755436</v>
      </c>
      <c r="H101" s="5">
        <f t="shared" si="28"/>
        <v>0</v>
      </c>
      <c r="I101" s="5">
        <f t="shared" si="29"/>
        <v>0</v>
      </c>
      <c r="J101" s="1">
        <v>0.27255943749162209</v>
      </c>
      <c r="K101" s="5">
        <f t="shared" si="30"/>
        <v>0</v>
      </c>
      <c r="L101" s="5">
        <f t="shared" si="31"/>
        <v>0</v>
      </c>
      <c r="M101" s="8">
        <f t="shared" si="32"/>
        <v>0</v>
      </c>
      <c r="N101" s="8">
        <f t="shared" si="33"/>
        <v>1</v>
      </c>
      <c r="O101" s="10" t="str">
        <f t="shared" si="34"/>
        <v>Nee</v>
      </c>
      <c r="P101" s="4">
        <f t="shared" si="35"/>
        <v>0</v>
      </c>
      <c r="Q101" s="1">
        <v>-6.433984580339934E-2</v>
      </c>
      <c r="R101" s="8">
        <f t="shared" si="36"/>
        <v>1</v>
      </c>
      <c r="S101" s="1">
        <v>7.1172206236718759E-5</v>
      </c>
      <c r="T101" s="8">
        <f t="shared" si="37"/>
        <v>0</v>
      </c>
      <c r="U101" s="1">
        <v>1.3301375697009914E-2</v>
      </c>
      <c r="V101" s="4">
        <f t="shared" si="38"/>
        <v>0</v>
      </c>
      <c r="W101" s="5">
        <f t="shared" si="39"/>
        <v>0</v>
      </c>
      <c r="X101" s="5">
        <f t="shared" si="40"/>
        <v>0</v>
      </c>
      <c r="Y101" s="1">
        <v>0.10926837481553379</v>
      </c>
      <c r="Z101" s="5">
        <f t="shared" si="41"/>
        <v>0</v>
      </c>
      <c r="AA101" s="5">
        <f t="shared" si="42"/>
        <v>0</v>
      </c>
      <c r="AB101" s="5">
        <f t="shared" si="43"/>
        <v>0.5</v>
      </c>
      <c r="AC101" s="5">
        <f t="shared" si="44"/>
        <v>0.5</v>
      </c>
      <c r="AD101" s="1">
        <v>0.72379094159477853</v>
      </c>
      <c r="AE101" s="5">
        <f t="shared" si="45"/>
        <v>0</v>
      </c>
      <c r="AF101" s="1">
        <v>5.7629378460289003E-2</v>
      </c>
      <c r="AG101" s="6">
        <f t="shared" si="46"/>
        <v>0</v>
      </c>
      <c r="AH101" s="29">
        <v>1599.7216209141689</v>
      </c>
      <c r="AL101" s="5">
        <v>0</v>
      </c>
      <c r="AM101" t="s">
        <v>340</v>
      </c>
      <c r="AN101" s="1">
        <v>0.18350000000000002</v>
      </c>
      <c r="AO101" s="5">
        <f t="shared" si="47"/>
        <v>0</v>
      </c>
      <c r="AP101" s="5">
        <f t="shared" si="48"/>
        <v>0</v>
      </c>
      <c r="AQ101" s="9">
        <f t="shared" si="49"/>
        <v>9</v>
      </c>
      <c r="AT101" s="1"/>
    </row>
    <row r="102" spans="1:46" x14ac:dyDescent="0.35">
      <c r="A102" t="s">
        <v>98</v>
      </c>
      <c r="B102" s="1">
        <v>-4.219544969048248E-2</v>
      </c>
      <c r="C102" s="5">
        <f t="shared" si="25"/>
        <v>0</v>
      </c>
      <c r="D102" s="1">
        <v>0.64593262969300913</v>
      </c>
      <c r="E102" s="5">
        <f t="shared" si="26"/>
        <v>0</v>
      </c>
      <c r="F102" s="5">
        <f t="shared" si="27"/>
        <v>0</v>
      </c>
      <c r="G102" s="1">
        <v>0.48451723306267303</v>
      </c>
      <c r="H102" s="5">
        <f t="shared" si="28"/>
        <v>0</v>
      </c>
      <c r="I102" s="5">
        <f t="shared" si="29"/>
        <v>0</v>
      </c>
      <c r="J102" s="1">
        <v>0.14088557018405712</v>
      </c>
      <c r="K102" s="5">
        <f t="shared" si="30"/>
        <v>0.5</v>
      </c>
      <c r="L102" s="5">
        <f t="shared" si="31"/>
        <v>0</v>
      </c>
      <c r="M102" s="8">
        <f t="shared" si="32"/>
        <v>0</v>
      </c>
      <c r="N102" s="8">
        <f t="shared" si="33"/>
        <v>0</v>
      </c>
      <c r="O102" s="10" t="str">
        <f t="shared" si="34"/>
        <v>Nee</v>
      </c>
      <c r="P102" s="4">
        <f t="shared" si="35"/>
        <v>0</v>
      </c>
      <c r="Q102" s="1">
        <v>5.4052015637373829E-2</v>
      </c>
      <c r="R102" s="8">
        <f t="shared" si="36"/>
        <v>0</v>
      </c>
      <c r="S102" s="1">
        <v>2.8658217241018122E-2</v>
      </c>
      <c r="T102" s="8">
        <f t="shared" si="37"/>
        <v>0</v>
      </c>
      <c r="U102" s="1">
        <v>6.9747677182988591E-2</v>
      </c>
      <c r="V102" s="4">
        <f t="shared" si="38"/>
        <v>0</v>
      </c>
      <c r="W102" s="5">
        <f t="shared" si="39"/>
        <v>0</v>
      </c>
      <c r="X102" s="5">
        <f t="shared" si="40"/>
        <v>0</v>
      </c>
      <c r="Y102" s="1">
        <v>2.7046892765673989E-3</v>
      </c>
      <c r="Z102" s="5">
        <f t="shared" si="41"/>
        <v>0.5</v>
      </c>
      <c r="AA102" s="5">
        <f t="shared" si="42"/>
        <v>0</v>
      </c>
      <c r="AB102" s="5">
        <f t="shared" si="43"/>
        <v>0</v>
      </c>
      <c r="AC102" s="5">
        <f t="shared" si="44"/>
        <v>0</v>
      </c>
      <c r="AD102" s="1">
        <v>0.62220486729220981</v>
      </c>
      <c r="AE102" s="5">
        <f t="shared" si="45"/>
        <v>0</v>
      </c>
      <c r="AF102" s="1">
        <v>8.3015122371398169E-3</v>
      </c>
      <c r="AG102" s="6">
        <f t="shared" si="46"/>
        <v>0</v>
      </c>
      <c r="AH102" s="29">
        <v>1731.5580453444484</v>
      </c>
      <c r="AL102" s="5">
        <v>0</v>
      </c>
      <c r="AM102" t="s">
        <v>340</v>
      </c>
      <c r="AN102" s="1">
        <v>0.1305</v>
      </c>
      <c r="AO102" s="5">
        <f t="shared" si="47"/>
        <v>0</v>
      </c>
      <c r="AP102" s="5">
        <f t="shared" si="48"/>
        <v>0</v>
      </c>
      <c r="AQ102" s="9">
        <f t="shared" si="49"/>
        <v>9</v>
      </c>
      <c r="AT102" s="1"/>
    </row>
    <row r="103" spans="1:46" x14ac:dyDescent="0.35">
      <c r="A103" t="s">
        <v>99</v>
      </c>
      <c r="B103" s="1">
        <v>-4.2046250875963564E-3</v>
      </c>
      <c r="C103" s="5">
        <f t="shared" si="25"/>
        <v>0</v>
      </c>
      <c r="D103" s="1">
        <v>0.46284070372146202</v>
      </c>
      <c r="E103" s="5">
        <f t="shared" si="26"/>
        <v>0</v>
      </c>
      <c r="F103" s="5">
        <f t="shared" si="27"/>
        <v>0</v>
      </c>
      <c r="G103" s="1">
        <v>0.43916386973038762</v>
      </c>
      <c r="H103" s="5">
        <f t="shared" si="28"/>
        <v>0</v>
      </c>
      <c r="I103" s="5">
        <f t="shared" si="29"/>
        <v>0</v>
      </c>
      <c r="J103" s="1">
        <v>0.25071548139748367</v>
      </c>
      <c r="K103" s="5">
        <f t="shared" si="30"/>
        <v>0</v>
      </c>
      <c r="L103" s="5">
        <f t="shared" si="31"/>
        <v>0</v>
      </c>
      <c r="M103" s="8">
        <f t="shared" si="32"/>
        <v>0</v>
      </c>
      <c r="N103" s="8">
        <f t="shared" si="33"/>
        <v>1</v>
      </c>
      <c r="O103" s="10" t="str">
        <f t="shared" si="34"/>
        <v>Nee</v>
      </c>
      <c r="P103" s="4">
        <f t="shared" si="35"/>
        <v>0</v>
      </c>
      <c r="Q103" s="1">
        <v>2.0666180403598345E-3</v>
      </c>
      <c r="R103" s="8">
        <f t="shared" si="36"/>
        <v>0</v>
      </c>
      <c r="S103" s="1">
        <v>-2.86862178056402E-2</v>
      </c>
      <c r="T103" s="8">
        <f t="shared" si="37"/>
        <v>1</v>
      </c>
      <c r="U103" s="1">
        <v>-1.4199830339689447E-3</v>
      </c>
      <c r="V103" s="4">
        <f t="shared" si="38"/>
        <v>1</v>
      </c>
      <c r="W103" s="5">
        <f t="shared" si="39"/>
        <v>0.5</v>
      </c>
      <c r="X103" s="5">
        <f t="shared" si="40"/>
        <v>0</v>
      </c>
      <c r="Y103" s="1">
        <v>7.9906318002434251E-2</v>
      </c>
      <c r="Z103" s="5">
        <f t="shared" si="41"/>
        <v>0</v>
      </c>
      <c r="AA103" s="5">
        <f t="shared" si="42"/>
        <v>0</v>
      </c>
      <c r="AB103" s="5">
        <f t="shared" si="43"/>
        <v>0.5</v>
      </c>
      <c r="AC103" s="5">
        <f t="shared" si="44"/>
        <v>0.5</v>
      </c>
      <c r="AD103" s="1">
        <v>0.72795338029727441</v>
      </c>
      <c r="AE103" s="5">
        <f t="shared" si="45"/>
        <v>0.5</v>
      </c>
      <c r="AF103" s="1">
        <v>3.0542318887618485E-2</v>
      </c>
      <c r="AG103" s="6">
        <f t="shared" si="46"/>
        <v>0</v>
      </c>
      <c r="AH103" s="29">
        <v>1869.5041967381524</v>
      </c>
      <c r="AL103" s="5">
        <v>0</v>
      </c>
      <c r="AM103" t="s">
        <v>340</v>
      </c>
      <c r="AN103" s="1">
        <v>0.21850000000000003</v>
      </c>
      <c r="AO103" s="5">
        <f t="shared" si="47"/>
        <v>0.5</v>
      </c>
      <c r="AP103" s="5">
        <f t="shared" si="48"/>
        <v>0</v>
      </c>
      <c r="AQ103" s="9">
        <f t="shared" si="49"/>
        <v>6.5</v>
      </c>
      <c r="AT103" s="1"/>
    </row>
    <row r="104" spans="1:46" x14ac:dyDescent="0.35">
      <c r="A104" t="s">
        <v>100</v>
      </c>
      <c r="B104" s="1">
        <v>-9.4099115793932334E-2</v>
      </c>
      <c r="C104" s="5">
        <f t="shared" si="25"/>
        <v>0</v>
      </c>
      <c r="D104" s="1">
        <v>0.40754222481071639</v>
      </c>
      <c r="E104" s="5">
        <f t="shared" si="26"/>
        <v>0</v>
      </c>
      <c r="F104" s="5">
        <f t="shared" si="27"/>
        <v>0</v>
      </c>
      <c r="G104" s="1">
        <v>0.27936543654365437</v>
      </c>
      <c r="H104" s="5">
        <f t="shared" si="28"/>
        <v>0</v>
      </c>
      <c r="I104" s="5">
        <f t="shared" si="29"/>
        <v>0</v>
      </c>
      <c r="J104" s="1">
        <v>0.26501834627527948</v>
      </c>
      <c r="K104" s="5">
        <f t="shared" si="30"/>
        <v>0</v>
      </c>
      <c r="L104" s="5">
        <f t="shared" si="31"/>
        <v>0</v>
      </c>
      <c r="M104" s="8">
        <f t="shared" si="32"/>
        <v>0</v>
      </c>
      <c r="N104" s="8">
        <f t="shared" si="33"/>
        <v>0</v>
      </c>
      <c r="O104" s="10" t="str">
        <f t="shared" si="34"/>
        <v>Nee</v>
      </c>
      <c r="P104" s="4">
        <f t="shared" si="35"/>
        <v>0</v>
      </c>
      <c r="Q104" s="1">
        <v>-0.11507267580547692</v>
      </c>
      <c r="R104" s="8">
        <f t="shared" si="36"/>
        <v>1</v>
      </c>
      <c r="S104" s="1">
        <v>4.2168348710733515E-2</v>
      </c>
      <c r="T104" s="8">
        <f t="shared" si="37"/>
        <v>0</v>
      </c>
      <c r="U104" s="1">
        <v>4.3204320432043204E-2</v>
      </c>
      <c r="V104" s="4">
        <f t="shared" si="38"/>
        <v>0</v>
      </c>
      <c r="W104" s="5">
        <f t="shared" si="39"/>
        <v>0</v>
      </c>
      <c r="X104" s="5">
        <f t="shared" si="40"/>
        <v>0</v>
      </c>
      <c r="Y104" s="1">
        <v>2.8564621167999151E-2</v>
      </c>
      <c r="Z104" s="5">
        <f t="shared" si="41"/>
        <v>0</v>
      </c>
      <c r="AA104" s="5">
        <f t="shared" si="42"/>
        <v>0</v>
      </c>
      <c r="AB104" s="5">
        <f t="shared" si="43"/>
        <v>0</v>
      </c>
      <c r="AC104" s="5">
        <f t="shared" si="44"/>
        <v>0</v>
      </c>
      <c r="AD104" s="1">
        <v>0.6768544501508974</v>
      </c>
      <c r="AE104" s="5">
        <f t="shared" si="45"/>
        <v>0</v>
      </c>
      <c r="AF104" s="1">
        <v>1.7607857084237837E-2</v>
      </c>
      <c r="AG104" s="6">
        <f t="shared" si="46"/>
        <v>0</v>
      </c>
      <c r="AH104" s="29">
        <v>1689.579652934626</v>
      </c>
      <c r="AL104" s="5">
        <v>0</v>
      </c>
      <c r="AM104" t="s">
        <v>340</v>
      </c>
      <c r="AN104" s="1">
        <v>0.16549999999999998</v>
      </c>
      <c r="AO104" s="5">
        <f t="shared" si="47"/>
        <v>0</v>
      </c>
      <c r="AP104" s="5">
        <f t="shared" si="48"/>
        <v>0</v>
      </c>
      <c r="AQ104" s="9">
        <f t="shared" si="49"/>
        <v>10</v>
      </c>
      <c r="AT104" s="1"/>
    </row>
    <row r="105" spans="1:46" x14ac:dyDescent="0.35">
      <c r="A105" t="s">
        <v>101</v>
      </c>
      <c r="B105" s="1">
        <v>-0.12458868222966007</v>
      </c>
      <c r="C105" s="5">
        <f t="shared" si="25"/>
        <v>0</v>
      </c>
      <c r="D105" s="1">
        <v>0.11837478286658476</v>
      </c>
      <c r="E105" s="5">
        <f t="shared" si="26"/>
        <v>0</v>
      </c>
      <c r="F105" s="5">
        <f t="shared" si="27"/>
        <v>0</v>
      </c>
      <c r="G105" s="1">
        <v>0.13974353542628762</v>
      </c>
      <c r="H105" s="5">
        <f t="shared" si="28"/>
        <v>0</v>
      </c>
      <c r="I105" s="5">
        <f t="shared" si="29"/>
        <v>0</v>
      </c>
      <c r="J105" s="1">
        <v>0.48760052926461162</v>
      </c>
      <c r="K105" s="5">
        <f t="shared" si="30"/>
        <v>0</v>
      </c>
      <c r="L105" s="5">
        <f t="shared" si="31"/>
        <v>0</v>
      </c>
      <c r="M105" s="8">
        <f t="shared" si="32"/>
        <v>0</v>
      </c>
      <c r="N105" s="8">
        <f t="shared" si="33"/>
        <v>0</v>
      </c>
      <c r="O105" s="10" t="str">
        <f t="shared" si="34"/>
        <v>Nee</v>
      </c>
      <c r="P105" s="4">
        <f t="shared" si="35"/>
        <v>0</v>
      </c>
      <c r="Q105" s="1">
        <v>9.9454475850188229E-3</v>
      </c>
      <c r="R105" s="8">
        <f t="shared" si="36"/>
        <v>0</v>
      </c>
      <c r="S105" s="1">
        <v>0.27985488419251608</v>
      </c>
      <c r="T105" s="8">
        <f t="shared" si="37"/>
        <v>0</v>
      </c>
      <c r="U105" s="1">
        <v>1.8924148060274825E-2</v>
      </c>
      <c r="V105" s="4">
        <f t="shared" si="38"/>
        <v>0</v>
      </c>
      <c r="W105" s="5">
        <f t="shared" si="39"/>
        <v>0</v>
      </c>
      <c r="X105" s="5">
        <f t="shared" si="40"/>
        <v>0</v>
      </c>
      <c r="Y105" s="1">
        <v>4.1451298563741898E-2</v>
      </c>
      <c r="Z105" s="5">
        <f t="shared" si="41"/>
        <v>0</v>
      </c>
      <c r="AA105" s="5">
        <f t="shared" si="42"/>
        <v>0</v>
      </c>
      <c r="AB105" s="5">
        <f t="shared" si="43"/>
        <v>0.5</v>
      </c>
      <c r="AC105" s="5">
        <f t="shared" si="44"/>
        <v>0</v>
      </c>
      <c r="AD105" s="1">
        <v>0.66235930460817127</v>
      </c>
      <c r="AE105" s="5">
        <f t="shared" si="45"/>
        <v>0</v>
      </c>
      <c r="AF105" s="1">
        <v>4.6757547635187621E-2</v>
      </c>
      <c r="AG105" s="6">
        <f t="shared" si="46"/>
        <v>0</v>
      </c>
      <c r="AH105" s="29">
        <v>1750.0667273696804</v>
      </c>
      <c r="AL105" s="5">
        <v>0</v>
      </c>
      <c r="AM105" t="s">
        <v>341</v>
      </c>
      <c r="AN105" s="1">
        <v>0.1885</v>
      </c>
      <c r="AO105" s="5">
        <f t="shared" si="47"/>
        <v>0</v>
      </c>
      <c r="AP105" s="5">
        <f t="shared" si="48"/>
        <v>0</v>
      </c>
      <c r="AQ105" s="9">
        <f t="shared" si="49"/>
        <v>9.5</v>
      </c>
      <c r="AT105" s="1"/>
    </row>
    <row r="106" spans="1:46" x14ac:dyDescent="0.35">
      <c r="A106" t="s">
        <v>102</v>
      </c>
      <c r="B106" s="1">
        <v>8.4623268770860158E-3</v>
      </c>
      <c r="C106" s="5">
        <f t="shared" si="25"/>
        <v>0</v>
      </c>
      <c r="D106" s="1">
        <v>0.88445113137631071</v>
      </c>
      <c r="E106" s="5">
        <f t="shared" si="26"/>
        <v>0</v>
      </c>
      <c r="F106" s="5">
        <f t="shared" si="27"/>
        <v>0</v>
      </c>
      <c r="G106" s="1">
        <v>0.87950053875062417</v>
      </c>
      <c r="H106" s="5">
        <f t="shared" si="28"/>
        <v>0</v>
      </c>
      <c r="I106" s="5">
        <f t="shared" si="29"/>
        <v>0</v>
      </c>
      <c r="J106" s="1">
        <v>0.28049285250587092</v>
      </c>
      <c r="K106" s="5">
        <f t="shared" si="30"/>
        <v>0</v>
      </c>
      <c r="L106" s="5">
        <f t="shared" si="31"/>
        <v>0</v>
      </c>
      <c r="M106" s="8">
        <f t="shared" si="32"/>
        <v>0</v>
      </c>
      <c r="N106" s="8">
        <f t="shared" si="33"/>
        <v>1</v>
      </c>
      <c r="O106" s="10" t="str">
        <f t="shared" si="34"/>
        <v>Nee</v>
      </c>
      <c r="P106" s="4">
        <f t="shared" si="35"/>
        <v>0</v>
      </c>
      <c r="Q106" s="1">
        <v>1.1510132158590309E-2</v>
      </c>
      <c r="R106" s="8">
        <f t="shared" si="36"/>
        <v>0</v>
      </c>
      <c r="S106" s="1">
        <v>-1.2452574525745257E-2</v>
      </c>
      <c r="T106" s="8">
        <f t="shared" si="37"/>
        <v>1</v>
      </c>
      <c r="U106" s="1">
        <v>1.3501616251872487E-2</v>
      </c>
      <c r="V106" s="4">
        <f t="shared" si="38"/>
        <v>0</v>
      </c>
      <c r="W106" s="5">
        <f t="shared" si="39"/>
        <v>0</v>
      </c>
      <c r="X106" s="5">
        <f t="shared" si="40"/>
        <v>0</v>
      </c>
      <c r="Y106" s="1">
        <v>7.4441210480670678E-2</v>
      </c>
      <c r="Z106" s="5">
        <f t="shared" si="41"/>
        <v>0</v>
      </c>
      <c r="AA106" s="5">
        <f t="shared" si="42"/>
        <v>0</v>
      </c>
      <c r="AB106" s="5">
        <f t="shared" si="43"/>
        <v>0.5</v>
      </c>
      <c r="AC106" s="5">
        <f t="shared" si="44"/>
        <v>0.5</v>
      </c>
      <c r="AD106" s="1">
        <v>0.60033901868544848</v>
      </c>
      <c r="AE106" s="5">
        <f t="shared" si="45"/>
        <v>0</v>
      </c>
      <c r="AF106" s="1">
        <v>7.7630275157026087E-3</v>
      </c>
      <c r="AG106" s="6">
        <f t="shared" si="46"/>
        <v>0</v>
      </c>
      <c r="AH106" s="29">
        <v>2325.3165503855907</v>
      </c>
      <c r="AL106" s="5">
        <v>0</v>
      </c>
      <c r="AM106" t="s">
        <v>342</v>
      </c>
      <c r="AN106" s="1">
        <v>0.188</v>
      </c>
      <c r="AO106" s="5">
        <f t="shared" si="47"/>
        <v>0</v>
      </c>
      <c r="AP106" s="5">
        <f t="shared" si="48"/>
        <v>0</v>
      </c>
      <c r="AQ106" s="9">
        <f t="shared" si="49"/>
        <v>9</v>
      </c>
      <c r="AT106" s="1"/>
    </row>
    <row r="107" spans="1:46" x14ac:dyDescent="0.35">
      <c r="A107" t="s">
        <v>103</v>
      </c>
      <c r="B107" s="1">
        <v>0.11233992082191342</v>
      </c>
      <c r="C107" s="5">
        <f t="shared" si="25"/>
        <v>0.5</v>
      </c>
      <c r="D107" s="1">
        <v>0.45200429549133692</v>
      </c>
      <c r="E107" s="5">
        <f t="shared" si="26"/>
        <v>0</v>
      </c>
      <c r="F107" s="5">
        <f t="shared" si="27"/>
        <v>0</v>
      </c>
      <c r="G107" s="1">
        <v>0.480711961661137</v>
      </c>
      <c r="H107" s="5">
        <f t="shared" si="28"/>
        <v>0</v>
      </c>
      <c r="I107" s="5">
        <f t="shared" si="29"/>
        <v>0</v>
      </c>
      <c r="J107" s="1">
        <v>0.33560059439006079</v>
      </c>
      <c r="K107" s="5">
        <f t="shared" si="30"/>
        <v>0</v>
      </c>
      <c r="L107" s="5">
        <f t="shared" si="31"/>
        <v>0</v>
      </c>
      <c r="M107" s="8">
        <f t="shared" si="32"/>
        <v>0</v>
      </c>
      <c r="N107" s="8">
        <f t="shared" si="33"/>
        <v>0</v>
      </c>
      <c r="O107" s="10" t="str">
        <f t="shared" si="34"/>
        <v>Nee</v>
      </c>
      <c r="P107" s="4">
        <f t="shared" si="35"/>
        <v>0</v>
      </c>
      <c r="Q107" s="1">
        <v>-0.13718597425654683</v>
      </c>
      <c r="R107" s="8">
        <f t="shared" si="36"/>
        <v>1</v>
      </c>
      <c r="S107" s="1">
        <v>-3.3749082905355832E-2</v>
      </c>
      <c r="T107" s="8">
        <f t="shared" si="37"/>
        <v>1</v>
      </c>
      <c r="U107" s="1">
        <v>1.2758250388677854E-2</v>
      </c>
      <c r="V107" s="4">
        <f t="shared" si="38"/>
        <v>0</v>
      </c>
      <c r="W107" s="5">
        <f t="shared" si="39"/>
        <v>0.5</v>
      </c>
      <c r="X107" s="5">
        <f t="shared" si="40"/>
        <v>0</v>
      </c>
      <c r="Y107" s="1">
        <v>-1.3511564167908833E-2</v>
      </c>
      <c r="Z107" s="5">
        <f t="shared" si="41"/>
        <v>0.5</v>
      </c>
      <c r="AA107" s="5">
        <f t="shared" si="42"/>
        <v>0.5</v>
      </c>
      <c r="AB107" s="5">
        <f t="shared" si="43"/>
        <v>0</v>
      </c>
      <c r="AC107" s="5">
        <f t="shared" si="44"/>
        <v>0</v>
      </c>
      <c r="AD107" s="1">
        <v>0.71334006507348813</v>
      </c>
      <c r="AE107" s="5">
        <f t="shared" si="45"/>
        <v>0</v>
      </c>
      <c r="AF107" s="1">
        <v>1.3160378468048283E-2</v>
      </c>
      <c r="AG107" s="6">
        <f t="shared" si="46"/>
        <v>0</v>
      </c>
      <c r="AH107" s="29">
        <v>1608.0871714250632</v>
      </c>
      <c r="AL107" s="5">
        <v>0</v>
      </c>
      <c r="AM107" t="s">
        <v>340</v>
      </c>
      <c r="AN107" s="1">
        <v>0.223</v>
      </c>
      <c r="AO107" s="5">
        <f t="shared" si="47"/>
        <v>0.5</v>
      </c>
      <c r="AP107" s="5">
        <f t="shared" si="48"/>
        <v>0</v>
      </c>
      <c r="AQ107" s="9">
        <f t="shared" si="49"/>
        <v>7.5</v>
      </c>
      <c r="AT107" s="1"/>
    </row>
    <row r="108" spans="1:46" x14ac:dyDescent="0.35">
      <c r="A108" t="s">
        <v>104</v>
      </c>
      <c r="B108" s="1">
        <v>0.10297630964297631</v>
      </c>
      <c r="C108" s="5">
        <f t="shared" si="25"/>
        <v>0.5</v>
      </c>
      <c r="D108" s="1">
        <v>0.74361027694361026</v>
      </c>
      <c r="E108" s="5">
        <f t="shared" si="26"/>
        <v>0</v>
      </c>
      <c r="F108" s="5">
        <f t="shared" si="27"/>
        <v>0</v>
      </c>
      <c r="G108" s="1">
        <v>0.73307774441107776</v>
      </c>
      <c r="H108" s="5">
        <f t="shared" si="28"/>
        <v>0</v>
      </c>
      <c r="I108" s="5">
        <f t="shared" si="29"/>
        <v>0</v>
      </c>
      <c r="J108" s="1">
        <v>0.21274308073738005</v>
      </c>
      <c r="K108" s="5">
        <f t="shared" si="30"/>
        <v>0</v>
      </c>
      <c r="L108" s="5">
        <f t="shared" si="31"/>
        <v>0</v>
      </c>
      <c r="M108" s="8">
        <f t="shared" si="32"/>
        <v>0</v>
      </c>
      <c r="N108" s="8">
        <f t="shared" si="33"/>
        <v>0</v>
      </c>
      <c r="O108" s="10" t="str">
        <f t="shared" si="34"/>
        <v>Nee</v>
      </c>
      <c r="P108" s="4">
        <f t="shared" si="35"/>
        <v>0</v>
      </c>
      <c r="Q108" s="1">
        <v>-3.7477741698963028E-2</v>
      </c>
      <c r="R108" s="8">
        <f t="shared" si="36"/>
        <v>1</v>
      </c>
      <c r="S108" s="1">
        <v>-2.3999844030258129E-2</v>
      </c>
      <c r="T108" s="8">
        <f t="shared" si="37"/>
        <v>1</v>
      </c>
      <c r="U108" s="1">
        <v>6.81348014681348E-3</v>
      </c>
      <c r="V108" s="4">
        <f t="shared" si="38"/>
        <v>0</v>
      </c>
      <c r="W108" s="5">
        <f t="shared" si="39"/>
        <v>0.5</v>
      </c>
      <c r="X108" s="5">
        <f t="shared" si="40"/>
        <v>0</v>
      </c>
      <c r="Y108" s="1">
        <v>2.7437437437437439E-2</v>
      </c>
      <c r="Z108" s="5">
        <f t="shared" si="41"/>
        <v>0</v>
      </c>
      <c r="AA108" s="5">
        <f t="shared" si="42"/>
        <v>0</v>
      </c>
      <c r="AB108" s="5">
        <f t="shared" si="43"/>
        <v>0</v>
      </c>
      <c r="AC108" s="5">
        <f t="shared" si="44"/>
        <v>0</v>
      </c>
      <c r="AD108" s="1">
        <v>0.66248248248248254</v>
      </c>
      <c r="AE108" s="5">
        <f t="shared" si="45"/>
        <v>0</v>
      </c>
      <c r="AF108" s="1">
        <v>0.15601944952952954</v>
      </c>
      <c r="AG108" s="6">
        <f t="shared" si="46"/>
        <v>0</v>
      </c>
      <c r="AH108" s="29">
        <v>1600.1581590753408</v>
      </c>
      <c r="AL108" s="5">
        <v>0</v>
      </c>
      <c r="AM108" t="s">
        <v>340</v>
      </c>
      <c r="AN108" s="1">
        <v>0.17350000000000002</v>
      </c>
      <c r="AO108" s="5">
        <f t="shared" si="47"/>
        <v>0</v>
      </c>
      <c r="AP108" s="5">
        <f t="shared" si="48"/>
        <v>0</v>
      </c>
      <c r="AQ108" s="9">
        <f t="shared" si="49"/>
        <v>9</v>
      </c>
      <c r="AT108" s="1"/>
    </row>
    <row r="109" spans="1:46" x14ac:dyDescent="0.35">
      <c r="A109" t="s">
        <v>105</v>
      </c>
      <c r="B109" s="1">
        <v>-5.1962655927194748E-2</v>
      </c>
      <c r="C109" s="5">
        <f t="shared" si="25"/>
        <v>0</v>
      </c>
      <c r="D109" s="1">
        <v>0.66948664975548522</v>
      </c>
      <c r="E109" s="5">
        <f t="shared" si="26"/>
        <v>0</v>
      </c>
      <c r="F109" s="5">
        <f t="shared" si="27"/>
        <v>0</v>
      </c>
      <c r="G109" s="1">
        <v>0.38400651167656064</v>
      </c>
      <c r="H109" s="5">
        <f t="shared" si="28"/>
        <v>0</v>
      </c>
      <c r="I109" s="5">
        <f t="shared" si="29"/>
        <v>0</v>
      </c>
      <c r="J109" s="1">
        <v>0.37145868300870449</v>
      </c>
      <c r="K109" s="5">
        <f t="shared" si="30"/>
        <v>0</v>
      </c>
      <c r="L109" s="5">
        <f t="shared" si="31"/>
        <v>0</v>
      </c>
      <c r="M109" s="8">
        <f t="shared" si="32"/>
        <v>0</v>
      </c>
      <c r="N109" s="8">
        <f t="shared" si="33"/>
        <v>0</v>
      </c>
      <c r="O109" s="10" t="str">
        <f t="shared" si="34"/>
        <v>Nee</v>
      </c>
      <c r="P109" s="4">
        <f t="shared" si="35"/>
        <v>0</v>
      </c>
      <c r="Q109" s="1">
        <v>-7.8715365239294708E-6</v>
      </c>
      <c r="R109" s="8">
        <f t="shared" si="36"/>
        <v>1</v>
      </c>
      <c r="S109" s="1">
        <v>0.14812103049600708</v>
      </c>
      <c r="T109" s="8">
        <f t="shared" si="37"/>
        <v>0</v>
      </c>
      <c r="U109" s="1">
        <v>5.609456314234159E-2</v>
      </c>
      <c r="V109" s="4">
        <f t="shared" si="38"/>
        <v>0</v>
      </c>
      <c r="W109" s="5">
        <f t="shared" si="39"/>
        <v>0</v>
      </c>
      <c r="X109" s="5">
        <f t="shared" si="40"/>
        <v>0</v>
      </c>
      <c r="Y109" s="1">
        <v>9.4863882423703548E-3</v>
      </c>
      <c r="Z109" s="5">
        <f t="shared" si="41"/>
        <v>0.5</v>
      </c>
      <c r="AA109" s="5">
        <f t="shared" si="42"/>
        <v>0</v>
      </c>
      <c r="AB109" s="5">
        <f t="shared" si="43"/>
        <v>0</v>
      </c>
      <c r="AC109" s="5">
        <f t="shared" si="44"/>
        <v>0</v>
      </c>
      <c r="AD109" s="1">
        <v>0.64452522293993042</v>
      </c>
      <c r="AE109" s="5">
        <f t="shared" si="45"/>
        <v>0</v>
      </c>
      <c r="AF109" s="1">
        <v>7.5707070791600243E-3</v>
      </c>
      <c r="AG109" s="6">
        <f t="shared" si="46"/>
        <v>0</v>
      </c>
      <c r="AH109" s="29">
        <v>2097.1996858374678</v>
      </c>
      <c r="AL109" s="5">
        <v>0</v>
      </c>
      <c r="AM109" t="s">
        <v>342</v>
      </c>
      <c r="AN109" s="1">
        <v>0.13800000000000001</v>
      </c>
      <c r="AO109" s="5">
        <f t="shared" si="47"/>
        <v>0</v>
      </c>
      <c r="AP109" s="5">
        <f t="shared" si="48"/>
        <v>0</v>
      </c>
      <c r="AQ109" s="9">
        <f t="shared" si="49"/>
        <v>9.5</v>
      </c>
      <c r="AT109" s="1"/>
    </row>
    <row r="110" spans="1:46" x14ac:dyDescent="0.35">
      <c r="A110" t="s">
        <v>106</v>
      </c>
      <c r="B110" s="1">
        <v>-2.094101018390962E-2</v>
      </c>
      <c r="C110" s="5">
        <f t="shared" si="25"/>
        <v>0</v>
      </c>
      <c r="D110" s="1">
        <v>0.81319837291933317</v>
      </c>
      <c r="E110" s="5">
        <f t="shared" si="26"/>
        <v>0</v>
      </c>
      <c r="F110" s="5">
        <f t="shared" si="27"/>
        <v>0</v>
      </c>
      <c r="G110" s="1">
        <v>0.77757911500620414</v>
      </c>
      <c r="H110" s="5">
        <f t="shared" si="28"/>
        <v>0</v>
      </c>
      <c r="I110" s="5">
        <f t="shared" si="29"/>
        <v>0</v>
      </c>
      <c r="J110" s="1">
        <v>0.18585547789605619</v>
      </c>
      <c r="K110" s="5">
        <f t="shared" si="30"/>
        <v>0.5</v>
      </c>
      <c r="L110" s="5">
        <f t="shared" si="31"/>
        <v>0</v>
      </c>
      <c r="M110" s="8">
        <f t="shared" si="32"/>
        <v>0</v>
      </c>
      <c r="N110" s="8">
        <f t="shared" si="33"/>
        <v>0</v>
      </c>
      <c r="O110" s="10" t="str">
        <f t="shared" si="34"/>
        <v>Nee</v>
      </c>
      <c r="P110" s="4">
        <f t="shared" si="35"/>
        <v>0</v>
      </c>
      <c r="Q110" s="1">
        <v>2.630627534784492E-2</v>
      </c>
      <c r="R110" s="8">
        <f t="shared" si="36"/>
        <v>0</v>
      </c>
      <c r="S110" s="1">
        <v>2.178748778560018E-2</v>
      </c>
      <c r="T110" s="8">
        <f t="shared" si="37"/>
        <v>0</v>
      </c>
      <c r="U110" s="1">
        <v>2.4292223166684578E-2</v>
      </c>
      <c r="V110" s="4">
        <f t="shared" si="38"/>
        <v>0</v>
      </c>
      <c r="W110" s="5">
        <f t="shared" si="39"/>
        <v>0</v>
      </c>
      <c r="X110" s="5">
        <f t="shared" si="40"/>
        <v>0</v>
      </c>
      <c r="Y110" s="1">
        <v>-4.997508573438462E-3</v>
      </c>
      <c r="Z110" s="5">
        <f t="shared" si="41"/>
        <v>0.5</v>
      </c>
      <c r="AA110" s="5">
        <f t="shared" si="42"/>
        <v>0.5</v>
      </c>
      <c r="AB110" s="5">
        <f t="shared" si="43"/>
        <v>0</v>
      </c>
      <c r="AC110" s="5">
        <f t="shared" si="44"/>
        <v>0</v>
      </c>
      <c r="AD110" s="1">
        <v>0.69853412928712633</v>
      </c>
      <c r="AE110" s="5">
        <f t="shared" si="45"/>
        <v>0</v>
      </c>
      <c r="AF110" s="1">
        <v>1.1512538867882741E-2</v>
      </c>
      <c r="AG110" s="6">
        <f t="shared" si="46"/>
        <v>0</v>
      </c>
      <c r="AH110" s="29">
        <v>1955.4507828636299</v>
      </c>
      <c r="AL110" s="5">
        <v>0</v>
      </c>
      <c r="AM110" t="s">
        <v>342</v>
      </c>
      <c r="AN110" s="1">
        <v>0.186</v>
      </c>
      <c r="AO110" s="5">
        <f t="shared" si="47"/>
        <v>0</v>
      </c>
      <c r="AP110" s="5">
        <f t="shared" si="48"/>
        <v>0</v>
      </c>
      <c r="AQ110" s="9">
        <f t="shared" si="49"/>
        <v>8.5</v>
      </c>
      <c r="AT110" s="1"/>
    </row>
    <row r="111" spans="1:46" x14ac:dyDescent="0.35">
      <c r="A111" t="s">
        <v>107</v>
      </c>
      <c r="B111" s="1">
        <v>0.72880889812381588</v>
      </c>
      <c r="C111" s="5">
        <f t="shared" si="25"/>
        <v>0.5</v>
      </c>
      <c r="D111" s="1">
        <v>0.70634969137688686</v>
      </c>
      <c r="E111" s="5">
        <f t="shared" si="26"/>
        <v>0</v>
      </c>
      <c r="F111" s="5">
        <f t="shared" si="27"/>
        <v>0</v>
      </c>
      <c r="G111" s="1">
        <v>0.68587972865611435</v>
      </c>
      <c r="H111" s="5">
        <f t="shared" si="28"/>
        <v>0</v>
      </c>
      <c r="I111" s="5">
        <f t="shared" si="29"/>
        <v>0</v>
      </c>
      <c r="J111" s="1">
        <v>0.27431437585955831</v>
      </c>
      <c r="K111" s="5">
        <f t="shared" si="30"/>
        <v>0</v>
      </c>
      <c r="L111" s="5">
        <f t="shared" si="31"/>
        <v>0</v>
      </c>
      <c r="M111" s="8">
        <f t="shared" si="32"/>
        <v>0</v>
      </c>
      <c r="N111" s="8">
        <f t="shared" si="33"/>
        <v>1</v>
      </c>
      <c r="O111" s="10" t="str">
        <f t="shared" si="34"/>
        <v>Nee</v>
      </c>
      <c r="P111" s="4">
        <f t="shared" si="35"/>
        <v>0</v>
      </c>
      <c r="Q111" s="1">
        <v>-3.834064453732168E-2</v>
      </c>
      <c r="R111" s="8">
        <f t="shared" si="36"/>
        <v>1</v>
      </c>
      <c r="S111" s="1">
        <v>1.9095759618084809E-2</v>
      </c>
      <c r="T111" s="8">
        <f t="shared" si="37"/>
        <v>0</v>
      </c>
      <c r="U111" s="1">
        <v>-1.0542076636313635E-2</v>
      </c>
      <c r="V111" s="4">
        <f t="shared" si="38"/>
        <v>1</v>
      </c>
      <c r="W111" s="5">
        <f t="shared" si="39"/>
        <v>0.5</v>
      </c>
      <c r="X111" s="5">
        <f t="shared" si="40"/>
        <v>0</v>
      </c>
      <c r="Y111" s="1">
        <v>9.9676098514942246E-2</v>
      </c>
      <c r="Z111" s="5">
        <f t="shared" si="41"/>
        <v>0</v>
      </c>
      <c r="AA111" s="5">
        <f t="shared" si="42"/>
        <v>0</v>
      </c>
      <c r="AB111" s="5">
        <f t="shared" si="43"/>
        <v>0.5</v>
      </c>
      <c r="AC111" s="5">
        <f t="shared" si="44"/>
        <v>0.5</v>
      </c>
      <c r="AD111" s="1">
        <v>0.76935769724378167</v>
      </c>
      <c r="AE111" s="5">
        <f t="shared" si="45"/>
        <v>0.5</v>
      </c>
      <c r="AF111" s="1">
        <v>6.5008900262787956E-3</v>
      </c>
      <c r="AG111" s="6">
        <f t="shared" si="46"/>
        <v>0</v>
      </c>
      <c r="AH111" s="29">
        <v>1846.0187184093174</v>
      </c>
      <c r="AL111" s="5">
        <v>0</v>
      </c>
      <c r="AM111" t="s">
        <v>340</v>
      </c>
      <c r="AN111" s="1">
        <v>0.253</v>
      </c>
      <c r="AO111" s="5">
        <f t="shared" si="47"/>
        <v>0.5</v>
      </c>
      <c r="AP111" s="5">
        <f t="shared" si="48"/>
        <v>0.5</v>
      </c>
      <c r="AQ111" s="9">
        <f t="shared" si="49"/>
        <v>5.5</v>
      </c>
      <c r="AT111" s="1"/>
    </row>
    <row r="112" spans="1:46" x14ac:dyDescent="0.35">
      <c r="A112" t="s">
        <v>423</v>
      </c>
      <c r="B112" s="1">
        <v>-2.3602830273739609E-2</v>
      </c>
      <c r="C112" s="5">
        <f t="shared" si="25"/>
        <v>0</v>
      </c>
      <c r="D112" s="1">
        <v>1.038262793875502</v>
      </c>
      <c r="E112" s="5">
        <f t="shared" si="26"/>
        <v>0.5</v>
      </c>
      <c r="F112" s="5">
        <f t="shared" si="27"/>
        <v>0</v>
      </c>
      <c r="G112" s="1">
        <v>1.0400842814411881</v>
      </c>
      <c r="H112" s="5">
        <f t="shared" si="28"/>
        <v>0.5</v>
      </c>
      <c r="I112" s="5">
        <f t="shared" si="29"/>
        <v>0</v>
      </c>
      <c r="J112" s="1">
        <v>0.11078582141270629</v>
      </c>
      <c r="K112" s="5">
        <f t="shared" si="30"/>
        <v>0.5</v>
      </c>
      <c r="L112" s="5">
        <f t="shared" si="31"/>
        <v>0</v>
      </c>
      <c r="M112" s="8">
        <f t="shared" si="32"/>
        <v>0</v>
      </c>
      <c r="N112" s="8">
        <f t="shared" si="33"/>
        <v>0</v>
      </c>
      <c r="O112" s="10" t="str">
        <f t="shared" si="34"/>
        <v>Nee</v>
      </c>
      <c r="P112" s="4">
        <f t="shared" si="35"/>
        <v>0</v>
      </c>
      <c r="Q112" s="1">
        <v>-2.8698769706012841E-2</v>
      </c>
      <c r="R112" s="8">
        <f t="shared" si="36"/>
        <v>1</v>
      </c>
      <c r="S112" s="1">
        <v>6.0404315686279865E-3</v>
      </c>
      <c r="T112" s="8">
        <f t="shared" si="37"/>
        <v>0</v>
      </c>
      <c r="U112" s="1">
        <v>3.6765896654566017E-5</v>
      </c>
      <c r="V112" s="4">
        <f t="shared" si="38"/>
        <v>0</v>
      </c>
      <c r="W112" s="5">
        <f t="shared" si="39"/>
        <v>0</v>
      </c>
      <c r="X112" s="5">
        <f t="shared" si="40"/>
        <v>0</v>
      </c>
      <c r="Y112" s="1">
        <v>3.905676216754219E-2</v>
      </c>
      <c r="Z112" s="5">
        <f t="shared" si="41"/>
        <v>0</v>
      </c>
      <c r="AA112" s="5">
        <f t="shared" si="42"/>
        <v>0</v>
      </c>
      <c r="AB112" s="5">
        <f t="shared" si="43"/>
        <v>0</v>
      </c>
      <c r="AC112" s="5">
        <f t="shared" si="44"/>
        <v>0</v>
      </c>
      <c r="AD112" s="1">
        <v>0.71380725741292395</v>
      </c>
      <c r="AE112" s="5">
        <f t="shared" si="45"/>
        <v>0</v>
      </c>
      <c r="AF112" s="1">
        <v>-2.3524956795694538E-2</v>
      </c>
      <c r="AG112" s="6">
        <f t="shared" si="46"/>
        <v>1</v>
      </c>
      <c r="AH112" s="29">
        <v>2505.630769000652</v>
      </c>
      <c r="AL112" s="5">
        <v>1</v>
      </c>
      <c r="AM112" t="s">
        <v>342</v>
      </c>
      <c r="AN112" s="1">
        <v>0.19199999999999998</v>
      </c>
      <c r="AO112" s="5">
        <f t="shared" si="47"/>
        <v>0</v>
      </c>
      <c r="AP112" s="5">
        <f t="shared" si="48"/>
        <v>0</v>
      </c>
      <c r="AQ112" s="9">
        <f t="shared" si="49"/>
        <v>6.5</v>
      </c>
      <c r="AT112" s="1"/>
    </row>
    <row r="113" spans="1:46" x14ac:dyDescent="0.35">
      <c r="A113" t="s">
        <v>108</v>
      </c>
      <c r="B113" s="1">
        <v>9.7583855183429255E-2</v>
      </c>
      <c r="C113" s="5">
        <f t="shared" si="25"/>
        <v>0.5</v>
      </c>
      <c r="D113" s="1">
        <v>0.90941358415941997</v>
      </c>
      <c r="E113" s="5">
        <f t="shared" si="26"/>
        <v>0</v>
      </c>
      <c r="F113" s="5">
        <f t="shared" si="27"/>
        <v>0</v>
      </c>
      <c r="G113" s="1">
        <v>0.89991887026848871</v>
      </c>
      <c r="H113" s="5">
        <f t="shared" si="28"/>
        <v>0</v>
      </c>
      <c r="I113" s="5">
        <f t="shared" si="29"/>
        <v>0</v>
      </c>
      <c r="J113" s="1">
        <v>0.12252080443828017</v>
      </c>
      <c r="K113" s="5">
        <f t="shared" si="30"/>
        <v>0.5</v>
      </c>
      <c r="L113" s="5">
        <f t="shared" si="31"/>
        <v>0</v>
      </c>
      <c r="M113" s="8">
        <f t="shared" si="32"/>
        <v>0</v>
      </c>
      <c r="N113" s="8">
        <f t="shared" si="33"/>
        <v>1</v>
      </c>
      <c r="O113" s="10" t="str">
        <f t="shared" si="34"/>
        <v>Nee</v>
      </c>
      <c r="P113" s="4">
        <f t="shared" si="35"/>
        <v>0</v>
      </c>
      <c r="Q113" s="1">
        <v>-5.3217320922703357E-2</v>
      </c>
      <c r="R113" s="8">
        <f t="shared" si="36"/>
        <v>1</v>
      </c>
      <c r="S113" s="1">
        <v>-3.5733880394074567E-2</v>
      </c>
      <c r="T113" s="8">
        <f t="shared" si="37"/>
        <v>1</v>
      </c>
      <c r="U113" s="1">
        <v>-3.5392845371802345E-2</v>
      </c>
      <c r="V113" s="4">
        <f t="shared" si="38"/>
        <v>1</v>
      </c>
      <c r="W113" s="5">
        <f t="shared" si="39"/>
        <v>0.5</v>
      </c>
      <c r="X113" s="5">
        <f t="shared" si="40"/>
        <v>0.5</v>
      </c>
      <c r="Y113" s="1">
        <v>5.1884998605582738E-2</v>
      </c>
      <c r="Z113" s="5">
        <f t="shared" si="41"/>
        <v>0</v>
      </c>
      <c r="AA113" s="5">
        <f t="shared" si="42"/>
        <v>0</v>
      </c>
      <c r="AB113" s="5">
        <f t="shared" si="43"/>
        <v>0.5</v>
      </c>
      <c r="AC113" s="5">
        <f t="shared" si="44"/>
        <v>0.5</v>
      </c>
      <c r="AD113" s="1">
        <v>0.70783155439494971</v>
      </c>
      <c r="AE113" s="5">
        <f t="shared" si="45"/>
        <v>0</v>
      </c>
      <c r="AF113" s="1">
        <v>5.0734629211774008E-3</v>
      </c>
      <c r="AG113" s="6">
        <f t="shared" si="46"/>
        <v>0</v>
      </c>
      <c r="AH113" s="29">
        <v>1833.5304394631787</v>
      </c>
      <c r="AL113" s="5">
        <v>0</v>
      </c>
      <c r="AM113" t="s">
        <v>340</v>
      </c>
      <c r="AN113" s="1">
        <v>0.19750000000000001</v>
      </c>
      <c r="AO113" s="5">
        <f t="shared" si="47"/>
        <v>0</v>
      </c>
      <c r="AP113" s="5">
        <f t="shared" si="48"/>
        <v>0</v>
      </c>
      <c r="AQ113" s="9">
        <f t="shared" si="49"/>
        <v>6</v>
      </c>
      <c r="AT113" s="1"/>
    </row>
    <row r="114" spans="1:46" x14ac:dyDescent="0.35">
      <c r="A114" t="s">
        <v>109</v>
      </c>
      <c r="B114" s="1">
        <v>2.7870444660276169E-3</v>
      </c>
      <c r="C114" s="5">
        <f t="shared" si="25"/>
        <v>0</v>
      </c>
      <c r="D114" s="1">
        <v>0.44903790661993442</v>
      </c>
      <c r="E114" s="5">
        <f t="shared" si="26"/>
        <v>0</v>
      </c>
      <c r="F114" s="5">
        <f t="shared" si="27"/>
        <v>0</v>
      </c>
      <c r="G114" s="1">
        <v>0.44054445898962596</v>
      </c>
      <c r="H114" s="5">
        <f t="shared" si="28"/>
        <v>0</v>
      </c>
      <c r="I114" s="5">
        <f t="shared" si="29"/>
        <v>0</v>
      </c>
      <c r="J114" s="1">
        <v>0.12298624130151568</v>
      </c>
      <c r="K114" s="5">
        <f t="shared" si="30"/>
        <v>0.5</v>
      </c>
      <c r="L114" s="5">
        <f t="shared" si="31"/>
        <v>0</v>
      </c>
      <c r="M114" s="8">
        <f t="shared" si="32"/>
        <v>0</v>
      </c>
      <c r="N114" s="8">
        <f t="shared" si="33"/>
        <v>0</v>
      </c>
      <c r="O114" s="10" t="str">
        <f t="shared" si="34"/>
        <v>Nee</v>
      </c>
      <c r="P114" s="4">
        <f t="shared" si="35"/>
        <v>0</v>
      </c>
      <c r="Q114" s="1">
        <v>-5.0932049450646354E-2</v>
      </c>
      <c r="R114" s="8">
        <f t="shared" si="36"/>
        <v>1</v>
      </c>
      <c r="S114" s="1">
        <v>1.9017407635370801E-2</v>
      </c>
      <c r="T114" s="8">
        <f t="shared" si="37"/>
        <v>0</v>
      </c>
      <c r="U114" s="1">
        <v>9.4773587827090638E-2</v>
      </c>
      <c r="V114" s="4">
        <f t="shared" si="38"/>
        <v>0</v>
      </c>
      <c r="W114" s="5">
        <f t="shared" si="39"/>
        <v>0</v>
      </c>
      <c r="X114" s="5">
        <f t="shared" si="40"/>
        <v>0</v>
      </c>
      <c r="Y114" s="1">
        <v>-1.899905690919584E-2</v>
      </c>
      <c r="Z114" s="5">
        <f t="shared" si="41"/>
        <v>0.5</v>
      </c>
      <c r="AA114" s="5">
        <f t="shared" si="42"/>
        <v>0.5</v>
      </c>
      <c r="AB114" s="5">
        <f t="shared" si="43"/>
        <v>0</v>
      </c>
      <c r="AC114" s="5">
        <f t="shared" si="44"/>
        <v>0</v>
      </c>
      <c r="AD114" s="1">
        <v>0.64620018861816086</v>
      </c>
      <c r="AE114" s="5">
        <f t="shared" si="45"/>
        <v>0</v>
      </c>
      <c r="AF114" s="1">
        <v>-1.5509294089495007E-3</v>
      </c>
      <c r="AG114" s="6">
        <f t="shared" si="46"/>
        <v>1</v>
      </c>
      <c r="AH114" s="29">
        <v>1675.2831445884049</v>
      </c>
      <c r="AL114" s="5">
        <v>0</v>
      </c>
      <c r="AM114" t="s">
        <v>340</v>
      </c>
      <c r="AN114" s="1">
        <v>8.6999999999999994E-2</v>
      </c>
      <c r="AO114" s="5">
        <f t="shared" si="47"/>
        <v>0</v>
      </c>
      <c r="AP114" s="5">
        <f t="shared" si="48"/>
        <v>0</v>
      </c>
      <c r="AQ114" s="9">
        <f t="shared" si="49"/>
        <v>7.5</v>
      </c>
      <c r="AT114" s="1"/>
    </row>
    <row r="115" spans="1:46" x14ac:dyDescent="0.35">
      <c r="A115" t="s">
        <v>110</v>
      </c>
      <c r="B115" s="1">
        <v>3.3101117810195799E-2</v>
      </c>
      <c r="C115" s="5">
        <f t="shared" si="25"/>
        <v>0</v>
      </c>
      <c r="D115" s="1">
        <v>0.67886119328666417</v>
      </c>
      <c r="E115" s="5">
        <f t="shared" si="26"/>
        <v>0</v>
      </c>
      <c r="F115" s="5">
        <f t="shared" si="27"/>
        <v>0</v>
      </c>
      <c r="G115" s="1">
        <v>0.68072960586052578</v>
      </c>
      <c r="H115" s="5">
        <f t="shared" si="28"/>
        <v>0</v>
      </c>
      <c r="I115" s="5">
        <f t="shared" si="29"/>
        <v>0</v>
      </c>
      <c r="J115" s="1">
        <v>0.26388721838674933</v>
      </c>
      <c r="K115" s="5">
        <f t="shared" si="30"/>
        <v>0</v>
      </c>
      <c r="L115" s="5">
        <f t="shared" si="31"/>
        <v>0</v>
      </c>
      <c r="M115" s="8">
        <f t="shared" si="32"/>
        <v>0</v>
      </c>
      <c r="N115" s="8">
        <f t="shared" si="33"/>
        <v>0</v>
      </c>
      <c r="O115" s="10" t="str">
        <f t="shared" si="34"/>
        <v>Nee</v>
      </c>
      <c r="P115" s="4">
        <f t="shared" si="35"/>
        <v>0</v>
      </c>
      <c r="Q115" s="1">
        <v>2.441542325617265E-3</v>
      </c>
      <c r="R115" s="8">
        <f t="shared" si="36"/>
        <v>0</v>
      </c>
      <c r="S115" s="1">
        <v>4.0805350767159868E-2</v>
      </c>
      <c r="T115" s="8">
        <f t="shared" si="37"/>
        <v>0</v>
      </c>
      <c r="U115" s="1">
        <v>6.0467503958043962E-2</v>
      </c>
      <c r="V115" s="4">
        <f t="shared" si="38"/>
        <v>0</v>
      </c>
      <c r="W115" s="5">
        <f t="shared" si="39"/>
        <v>0</v>
      </c>
      <c r="X115" s="5">
        <f t="shared" si="40"/>
        <v>0</v>
      </c>
      <c r="Y115" s="1">
        <v>1.5392821410898148E-2</v>
      </c>
      <c r="Z115" s="5">
        <f t="shared" si="41"/>
        <v>0</v>
      </c>
      <c r="AA115" s="5">
        <f t="shared" si="42"/>
        <v>0</v>
      </c>
      <c r="AB115" s="5">
        <f t="shared" si="43"/>
        <v>0</v>
      </c>
      <c r="AC115" s="5">
        <f t="shared" si="44"/>
        <v>0</v>
      </c>
      <c r="AD115" s="1">
        <v>0.69363737688440663</v>
      </c>
      <c r="AE115" s="5">
        <f t="shared" si="45"/>
        <v>0</v>
      </c>
      <c r="AF115" s="1">
        <v>3.4353771329116566E-2</v>
      </c>
      <c r="AG115" s="6">
        <f t="shared" si="46"/>
        <v>0</v>
      </c>
      <c r="AH115" s="29">
        <v>1851.8333950029066</v>
      </c>
      <c r="AJ115" s="5">
        <v>1</v>
      </c>
      <c r="AL115" s="5">
        <v>0</v>
      </c>
      <c r="AM115" t="s">
        <v>342</v>
      </c>
      <c r="AN115" s="1">
        <v>0.124</v>
      </c>
      <c r="AO115" s="5">
        <f t="shared" si="47"/>
        <v>0</v>
      </c>
      <c r="AP115" s="5">
        <f t="shared" si="48"/>
        <v>0</v>
      </c>
      <c r="AQ115" s="9">
        <f t="shared" si="49"/>
        <v>9</v>
      </c>
      <c r="AT115" s="1"/>
    </row>
    <row r="116" spans="1:46" x14ac:dyDescent="0.35">
      <c r="A116" t="s">
        <v>111</v>
      </c>
      <c r="B116" s="1">
        <v>-5.1133111609559904E-2</v>
      </c>
      <c r="C116" s="5">
        <f t="shared" si="25"/>
        <v>0</v>
      </c>
      <c r="D116" s="1">
        <v>0.81524866579008426</v>
      </c>
      <c r="E116" s="5">
        <f t="shared" si="26"/>
        <v>0</v>
      </c>
      <c r="F116" s="5">
        <f t="shared" si="27"/>
        <v>0</v>
      </c>
      <c r="G116" s="1">
        <v>0.66197772449532066</v>
      </c>
      <c r="H116" s="5">
        <f t="shared" si="28"/>
        <v>0</v>
      </c>
      <c r="I116" s="5">
        <f t="shared" si="29"/>
        <v>0</v>
      </c>
      <c r="J116" s="1">
        <v>0.34272468046833721</v>
      </c>
      <c r="K116" s="5">
        <f t="shared" si="30"/>
        <v>0</v>
      </c>
      <c r="L116" s="5">
        <f t="shared" si="31"/>
        <v>0</v>
      </c>
      <c r="M116" s="8">
        <f t="shared" si="32"/>
        <v>0</v>
      </c>
      <c r="N116" s="8">
        <f t="shared" si="33"/>
        <v>0</v>
      </c>
      <c r="O116" s="10" t="str">
        <f t="shared" si="34"/>
        <v>Nee</v>
      </c>
      <c r="P116" s="4">
        <f t="shared" si="35"/>
        <v>0</v>
      </c>
      <c r="Q116" s="1">
        <v>5.3090996586848222E-3</v>
      </c>
      <c r="R116" s="8">
        <f t="shared" si="36"/>
        <v>0</v>
      </c>
      <c r="S116" s="1">
        <v>-5.8146663703453928E-3</v>
      </c>
      <c r="T116" s="8">
        <f t="shared" si="37"/>
        <v>1</v>
      </c>
      <c r="U116" s="1">
        <v>3.9962487431355866E-2</v>
      </c>
      <c r="V116" s="4">
        <f t="shared" si="38"/>
        <v>0</v>
      </c>
      <c r="W116" s="5">
        <f t="shared" si="39"/>
        <v>0</v>
      </c>
      <c r="X116" s="5">
        <f t="shared" si="40"/>
        <v>0</v>
      </c>
      <c r="Y116" s="1">
        <v>2.6398503364529351E-2</v>
      </c>
      <c r="Z116" s="5">
        <f t="shared" si="41"/>
        <v>0</v>
      </c>
      <c r="AA116" s="5">
        <f t="shared" si="42"/>
        <v>0</v>
      </c>
      <c r="AB116" s="5">
        <f t="shared" si="43"/>
        <v>0</v>
      </c>
      <c r="AC116" s="5">
        <f t="shared" si="44"/>
        <v>0</v>
      </c>
      <c r="AD116" s="1">
        <v>0.50381119962874155</v>
      </c>
      <c r="AE116" s="5">
        <f t="shared" si="45"/>
        <v>0</v>
      </c>
      <c r="AF116" s="1">
        <v>-3.7462031092892062E-3</v>
      </c>
      <c r="AG116" s="6">
        <f t="shared" si="46"/>
        <v>1</v>
      </c>
      <c r="AH116" s="29">
        <v>1851.8600780688525</v>
      </c>
      <c r="AL116" s="5">
        <v>0</v>
      </c>
      <c r="AM116" t="s">
        <v>340</v>
      </c>
      <c r="AN116" s="1">
        <v>0.10149999999999999</v>
      </c>
      <c r="AO116" s="5">
        <f t="shared" si="47"/>
        <v>0</v>
      </c>
      <c r="AP116" s="5">
        <f t="shared" si="48"/>
        <v>0</v>
      </c>
      <c r="AQ116" s="9">
        <f t="shared" si="49"/>
        <v>9</v>
      </c>
      <c r="AT116" s="1"/>
    </row>
    <row r="117" spans="1:46" x14ac:dyDescent="0.35">
      <c r="A117" t="s">
        <v>112</v>
      </c>
      <c r="B117" s="1">
        <v>-4.8015030792248007E-3</v>
      </c>
      <c r="C117" s="5">
        <f t="shared" si="25"/>
        <v>0</v>
      </c>
      <c r="D117" s="1">
        <v>0.68712524500423322</v>
      </c>
      <c r="E117" s="5">
        <f t="shared" si="26"/>
        <v>0</v>
      </c>
      <c r="F117" s="5">
        <f t="shared" si="27"/>
        <v>0</v>
      </c>
      <c r="G117" s="1">
        <v>0.64938357514816236</v>
      </c>
      <c r="H117" s="5">
        <f t="shared" si="28"/>
        <v>0</v>
      </c>
      <c r="I117" s="5">
        <f t="shared" si="29"/>
        <v>0</v>
      </c>
      <c r="J117" s="1">
        <v>0.19355288308378465</v>
      </c>
      <c r="K117" s="5">
        <f t="shared" si="30"/>
        <v>0.5</v>
      </c>
      <c r="L117" s="5">
        <f t="shared" si="31"/>
        <v>0</v>
      </c>
      <c r="M117" s="8">
        <f t="shared" si="32"/>
        <v>0</v>
      </c>
      <c r="N117" s="8">
        <f t="shared" si="33"/>
        <v>0</v>
      </c>
      <c r="O117" s="10" t="str">
        <f t="shared" si="34"/>
        <v>Nee</v>
      </c>
      <c r="P117" s="4">
        <f t="shared" si="35"/>
        <v>0</v>
      </c>
      <c r="Q117" s="1">
        <v>-6.7798941071305786E-3</v>
      </c>
      <c r="R117" s="8">
        <f t="shared" si="36"/>
        <v>1</v>
      </c>
      <c r="S117" s="1">
        <v>-1.7721832950951821E-2</v>
      </c>
      <c r="T117" s="8">
        <f t="shared" si="37"/>
        <v>1</v>
      </c>
      <c r="U117" s="1">
        <v>5.2039479025318074E-2</v>
      </c>
      <c r="V117" s="4">
        <f t="shared" si="38"/>
        <v>0</v>
      </c>
      <c r="W117" s="5">
        <f t="shared" si="39"/>
        <v>0.5</v>
      </c>
      <c r="X117" s="5">
        <f t="shared" si="40"/>
        <v>0</v>
      </c>
      <c r="Y117" s="1">
        <v>2.9383111234821336E-2</v>
      </c>
      <c r="Z117" s="5">
        <f t="shared" si="41"/>
        <v>0</v>
      </c>
      <c r="AA117" s="5">
        <f t="shared" si="42"/>
        <v>0</v>
      </c>
      <c r="AB117" s="5">
        <f t="shared" si="43"/>
        <v>0</v>
      </c>
      <c r="AC117" s="5">
        <f t="shared" si="44"/>
        <v>0</v>
      </c>
      <c r="AD117" s="1">
        <v>0.68340234044280523</v>
      </c>
      <c r="AE117" s="5">
        <f t="shared" si="45"/>
        <v>0</v>
      </c>
      <c r="AF117" s="1">
        <v>2.6561894111779925E-2</v>
      </c>
      <c r="AG117" s="6">
        <f t="shared" si="46"/>
        <v>0</v>
      </c>
      <c r="AH117" s="29">
        <v>1595.96092521177</v>
      </c>
      <c r="AL117" s="5">
        <v>0</v>
      </c>
      <c r="AM117" t="s">
        <v>340</v>
      </c>
      <c r="AN117" s="1">
        <v>0.1615</v>
      </c>
      <c r="AO117" s="5">
        <f t="shared" si="47"/>
        <v>0</v>
      </c>
      <c r="AP117" s="5">
        <f t="shared" si="48"/>
        <v>0</v>
      </c>
      <c r="AQ117" s="9">
        <f t="shared" si="49"/>
        <v>9</v>
      </c>
      <c r="AT117" s="1"/>
    </row>
    <row r="118" spans="1:46" x14ac:dyDescent="0.35">
      <c r="A118" t="s">
        <v>113</v>
      </c>
      <c r="B118" s="1">
        <v>-6.1589275306003499E-3</v>
      </c>
      <c r="C118" s="5">
        <f t="shared" si="25"/>
        <v>0</v>
      </c>
      <c r="D118" s="1">
        <v>0.46742762774431706</v>
      </c>
      <c r="E118" s="5">
        <f t="shared" si="26"/>
        <v>0</v>
      </c>
      <c r="F118" s="5">
        <f t="shared" si="27"/>
        <v>0</v>
      </c>
      <c r="G118" s="1">
        <v>0.39832038080435206</v>
      </c>
      <c r="H118" s="5">
        <f t="shared" si="28"/>
        <v>0</v>
      </c>
      <c r="I118" s="5">
        <f t="shared" si="29"/>
        <v>0</v>
      </c>
      <c r="J118" s="1">
        <v>0.39219766349298524</v>
      </c>
      <c r="K118" s="5">
        <f t="shared" si="30"/>
        <v>0</v>
      </c>
      <c r="L118" s="5">
        <f t="shared" si="31"/>
        <v>0</v>
      </c>
      <c r="M118" s="8">
        <f t="shared" si="32"/>
        <v>0</v>
      </c>
      <c r="N118" s="8">
        <f t="shared" si="33"/>
        <v>0</v>
      </c>
      <c r="O118" s="10" t="str">
        <f t="shared" si="34"/>
        <v>Nee</v>
      </c>
      <c r="P118" s="4">
        <f t="shared" si="35"/>
        <v>0</v>
      </c>
      <c r="Q118" s="1">
        <v>1.5683188807269239E-3</v>
      </c>
      <c r="R118" s="8">
        <f t="shared" si="36"/>
        <v>0</v>
      </c>
      <c r="S118" s="1">
        <v>2.375565011419457E-2</v>
      </c>
      <c r="T118" s="8">
        <f t="shared" si="37"/>
        <v>0</v>
      </c>
      <c r="U118" s="1">
        <v>6.1351272585972408E-2</v>
      </c>
      <c r="V118" s="4">
        <f t="shared" si="38"/>
        <v>0</v>
      </c>
      <c r="W118" s="5">
        <f t="shared" si="39"/>
        <v>0</v>
      </c>
      <c r="X118" s="5">
        <f t="shared" si="40"/>
        <v>0</v>
      </c>
      <c r="Y118" s="1">
        <v>1.2711288129007188E-2</v>
      </c>
      <c r="Z118" s="5">
        <f t="shared" si="41"/>
        <v>0</v>
      </c>
      <c r="AA118" s="5">
        <f t="shared" si="42"/>
        <v>0</v>
      </c>
      <c r="AB118" s="5">
        <f t="shared" si="43"/>
        <v>0</v>
      </c>
      <c r="AC118" s="5">
        <f t="shared" si="44"/>
        <v>0</v>
      </c>
      <c r="AD118" s="1">
        <v>0.5991791334758112</v>
      </c>
      <c r="AE118" s="5">
        <f t="shared" si="45"/>
        <v>0</v>
      </c>
      <c r="AF118" s="1">
        <v>5.0373061540703416E-3</v>
      </c>
      <c r="AG118" s="6">
        <f t="shared" si="46"/>
        <v>0</v>
      </c>
      <c r="AH118" s="29">
        <v>1779.2608929711021</v>
      </c>
      <c r="AL118" s="5">
        <v>0</v>
      </c>
      <c r="AM118" t="s">
        <v>340</v>
      </c>
      <c r="AN118" s="1">
        <v>0.14200000000000002</v>
      </c>
      <c r="AO118" s="5">
        <f t="shared" si="47"/>
        <v>0</v>
      </c>
      <c r="AP118" s="5">
        <f t="shared" si="48"/>
        <v>0</v>
      </c>
      <c r="AQ118" s="9">
        <f t="shared" si="49"/>
        <v>10</v>
      </c>
      <c r="AT118" s="1"/>
    </row>
    <row r="119" spans="1:46" x14ac:dyDescent="0.35">
      <c r="A119" t="s">
        <v>114</v>
      </c>
      <c r="B119" s="1">
        <v>-2.2565233783700136E-3</v>
      </c>
      <c r="C119" s="5">
        <f t="shared" si="25"/>
        <v>0</v>
      </c>
      <c r="D119" s="1">
        <v>0.57427675893465091</v>
      </c>
      <c r="E119" s="5">
        <f t="shared" si="26"/>
        <v>0</v>
      </c>
      <c r="F119" s="5">
        <f t="shared" si="27"/>
        <v>0</v>
      </c>
      <c r="G119" s="1">
        <v>0.22610139161653736</v>
      </c>
      <c r="H119" s="5">
        <f t="shared" si="28"/>
        <v>0</v>
      </c>
      <c r="I119" s="5">
        <f t="shared" si="29"/>
        <v>0</v>
      </c>
      <c r="J119" s="1">
        <v>0.30880816005212008</v>
      </c>
      <c r="K119" s="5">
        <f t="shared" si="30"/>
        <v>0</v>
      </c>
      <c r="L119" s="5">
        <f t="shared" si="31"/>
        <v>0</v>
      </c>
      <c r="M119" s="8">
        <f t="shared" si="32"/>
        <v>0</v>
      </c>
      <c r="N119" s="8">
        <f t="shared" si="33"/>
        <v>0</v>
      </c>
      <c r="O119" s="10" t="str">
        <f t="shared" si="34"/>
        <v>Nee</v>
      </c>
      <c r="P119" s="4">
        <f t="shared" si="35"/>
        <v>0</v>
      </c>
      <c r="Q119" s="1">
        <v>-2.7920577828464486E-2</v>
      </c>
      <c r="R119" s="8">
        <f t="shared" si="36"/>
        <v>1</v>
      </c>
      <c r="S119" s="1">
        <v>1.344950646552809E-2</v>
      </c>
      <c r="T119" s="8">
        <f t="shared" si="37"/>
        <v>0</v>
      </c>
      <c r="U119" s="1">
        <v>4.0662438733420743E-2</v>
      </c>
      <c r="V119" s="4">
        <f t="shared" si="38"/>
        <v>0</v>
      </c>
      <c r="W119" s="5">
        <f t="shared" si="39"/>
        <v>0</v>
      </c>
      <c r="X119" s="5">
        <f t="shared" si="40"/>
        <v>0</v>
      </c>
      <c r="Y119" s="1">
        <v>-0.13657875041500897</v>
      </c>
      <c r="Z119" s="5">
        <f t="shared" si="41"/>
        <v>0.5</v>
      </c>
      <c r="AA119" s="5">
        <f t="shared" si="42"/>
        <v>0.5</v>
      </c>
      <c r="AB119" s="5">
        <f t="shared" si="43"/>
        <v>0</v>
      </c>
      <c r="AC119" s="5">
        <f t="shared" si="44"/>
        <v>0</v>
      </c>
      <c r="AD119" s="1">
        <v>0.58353356930227851</v>
      </c>
      <c r="AE119" s="5">
        <f t="shared" si="45"/>
        <v>0</v>
      </c>
      <c r="AF119" s="1">
        <v>1.8707416140050774E-2</v>
      </c>
      <c r="AG119" s="6">
        <f t="shared" si="46"/>
        <v>0</v>
      </c>
      <c r="AH119" s="29">
        <v>2354.7936634505145</v>
      </c>
      <c r="AL119" s="5">
        <v>0</v>
      </c>
      <c r="AM119" t="s">
        <v>342</v>
      </c>
      <c r="AN119" s="1">
        <v>0.1895</v>
      </c>
      <c r="AO119" s="5">
        <f t="shared" si="47"/>
        <v>0</v>
      </c>
      <c r="AP119" s="5">
        <f t="shared" si="48"/>
        <v>0</v>
      </c>
      <c r="AQ119" s="9">
        <f t="shared" si="49"/>
        <v>9</v>
      </c>
      <c r="AT119" s="1"/>
    </row>
    <row r="120" spans="1:46" x14ac:dyDescent="0.35">
      <c r="A120" t="s">
        <v>115</v>
      </c>
      <c r="B120" s="1">
        <v>9.120799084382479E-2</v>
      </c>
      <c r="C120" s="5">
        <f t="shared" si="25"/>
        <v>0.5</v>
      </c>
      <c r="D120" s="1">
        <v>0.21766725626885861</v>
      </c>
      <c r="E120" s="5">
        <f t="shared" si="26"/>
        <v>0</v>
      </c>
      <c r="F120" s="5">
        <f t="shared" si="27"/>
        <v>0</v>
      </c>
      <c r="G120" s="1">
        <v>0.17455415669545316</v>
      </c>
      <c r="H120" s="5">
        <f t="shared" si="28"/>
        <v>0</v>
      </c>
      <c r="I120" s="5">
        <f t="shared" si="29"/>
        <v>0</v>
      </c>
      <c r="J120" s="1">
        <v>0.47725746894931187</v>
      </c>
      <c r="K120" s="5">
        <f t="shared" si="30"/>
        <v>0</v>
      </c>
      <c r="L120" s="5">
        <f t="shared" si="31"/>
        <v>0</v>
      </c>
      <c r="M120" s="8">
        <f t="shared" si="32"/>
        <v>0</v>
      </c>
      <c r="N120" s="8">
        <f t="shared" si="33"/>
        <v>0</v>
      </c>
      <c r="O120" s="10" t="str">
        <f t="shared" si="34"/>
        <v>Nee</v>
      </c>
      <c r="P120" s="4">
        <f t="shared" si="35"/>
        <v>0</v>
      </c>
      <c r="Q120" s="1">
        <v>3.3317347737196802E-3</v>
      </c>
      <c r="R120" s="8">
        <f t="shared" si="36"/>
        <v>0</v>
      </c>
      <c r="S120" s="1">
        <v>0.26903454326844961</v>
      </c>
      <c r="T120" s="8">
        <f t="shared" si="37"/>
        <v>0</v>
      </c>
      <c r="U120" s="1">
        <v>9.0521277702632404E-3</v>
      </c>
      <c r="V120" s="4">
        <f t="shared" si="38"/>
        <v>0</v>
      </c>
      <c r="W120" s="5">
        <f t="shared" si="39"/>
        <v>0</v>
      </c>
      <c r="X120" s="5">
        <f t="shared" si="40"/>
        <v>0</v>
      </c>
      <c r="Y120" s="1">
        <v>-5.7018000208094895E-3</v>
      </c>
      <c r="Z120" s="5">
        <f t="shared" si="41"/>
        <v>0.5</v>
      </c>
      <c r="AA120" s="5">
        <f t="shared" si="42"/>
        <v>0.5</v>
      </c>
      <c r="AB120" s="5">
        <f t="shared" si="43"/>
        <v>0</v>
      </c>
      <c r="AC120" s="5">
        <f t="shared" si="44"/>
        <v>0</v>
      </c>
      <c r="AD120" s="1">
        <v>0.63645822495057747</v>
      </c>
      <c r="AE120" s="5">
        <f t="shared" si="45"/>
        <v>0</v>
      </c>
      <c r="AF120" s="1">
        <v>2.780432668816982E-2</v>
      </c>
      <c r="AG120" s="6">
        <f t="shared" si="46"/>
        <v>0</v>
      </c>
      <c r="AH120" s="29">
        <v>1588.2607437931754</v>
      </c>
      <c r="AL120" s="5">
        <v>0</v>
      </c>
      <c r="AM120" t="s">
        <v>340</v>
      </c>
      <c r="AN120" s="1">
        <v>0.26750000000000002</v>
      </c>
      <c r="AO120" s="5">
        <f t="shared" si="47"/>
        <v>0.5</v>
      </c>
      <c r="AP120" s="5">
        <f t="shared" si="48"/>
        <v>0.5</v>
      </c>
      <c r="AQ120" s="9">
        <f t="shared" si="49"/>
        <v>7.5</v>
      </c>
      <c r="AT120" s="1"/>
    </row>
    <row r="121" spans="1:46" x14ac:dyDescent="0.35">
      <c r="A121" t="s">
        <v>116</v>
      </c>
      <c r="B121" s="1">
        <v>-1.0817759939796814E-3</v>
      </c>
      <c r="C121" s="5">
        <f t="shared" si="25"/>
        <v>0</v>
      </c>
      <c r="D121" s="1">
        <v>0.78678038379530912</v>
      </c>
      <c r="E121" s="5">
        <f t="shared" si="26"/>
        <v>0</v>
      </c>
      <c r="F121" s="5">
        <f t="shared" si="27"/>
        <v>0</v>
      </c>
      <c r="G121" s="1">
        <v>0.76999874576696348</v>
      </c>
      <c r="H121" s="5">
        <f t="shared" si="28"/>
        <v>0</v>
      </c>
      <c r="I121" s="5">
        <f t="shared" si="29"/>
        <v>0</v>
      </c>
      <c r="J121" s="1">
        <v>0.30100220521003279</v>
      </c>
      <c r="K121" s="5">
        <f t="shared" si="30"/>
        <v>0</v>
      </c>
      <c r="L121" s="5">
        <f t="shared" si="31"/>
        <v>0</v>
      </c>
      <c r="M121" s="8">
        <f t="shared" si="32"/>
        <v>0</v>
      </c>
      <c r="N121" s="8">
        <f t="shared" si="33"/>
        <v>1</v>
      </c>
      <c r="O121" s="10" t="str">
        <f t="shared" si="34"/>
        <v>Nee</v>
      </c>
      <c r="P121" s="4">
        <f t="shared" si="35"/>
        <v>0</v>
      </c>
      <c r="Q121" s="1">
        <v>-1.9617940199335548E-2</v>
      </c>
      <c r="R121" s="8">
        <f t="shared" si="36"/>
        <v>1</v>
      </c>
      <c r="S121" s="1">
        <v>4.8139603301178328E-2</v>
      </c>
      <c r="T121" s="8">
        <f t="shared" si="37"/>
        <v>0</v>
      </c>
      <c r="U121" s="1">
        <v>-1.5411388435971403E-2</v>
      </c>
      <c r="V121" s="4">
        <f t="shared" si="38"/>
        <v>1</v>
      </c>
      <c r="W121" s="5">
        <f t="shared" si="39"/>
        <v>0.5</v>
      </c>
      <c r="X121" s="5">
        <f t="shared" si="40"/>
        <v>0</v>
      </c>
      <c r="Y121" s="1">
        <v>7.4505361846231036E-2</v>
      </c>
      <c r="Z121" s="5">
        <f t="shared" si="41"/>
        <v>0</v>
      </c>
      <c r="AA121" s="5">
        <f t="shared" si="42"/>
        <v>0</v>
      </c>
      <c r="AB121" s="5">
        <f t="shared" si="43"/>
        <v>0.5</v>
      </c>
      <c r="AC121" s="5">
        <f t="shared" si="44"/>
        <v>0.5</v>
      </c>
      <c r="AD121" s="1">
        <v>0.68982817007399977</v>
      </c>
      <c r="AE121" s="5">
        <f t="shared" si="45"/>
        <v>0</v>
      </c>
      <c r="AF121" s="1">
        <v>4.5005662862159807E-3</v>
      </c>
      <c r="AG121" s="6">
        <f t="shared" si="46"/>
        <v>0</v>
      </c>
      <c r="AH121" s="29">
        <v>2655.8173553962797</v>
      </c>
      <c r="AL121" s="5">
        <v>1</v>
      </c>
      <c r="AM121" t="s">
        <v>342</v>
      </c>
      <c r="AN121" s="1">
        <v>0.193</v>
      </c>
      <c r="AO121" s="5">
        <f t="shared" si="47"/>
        <v>0</v>
      </c>
      <c r="AP121" s="5">
        <f t="shared" si="48"/>
        <v>0</v>
      </c>
      <c r="AQ121" s="9">
        <f t="shared" si="49"/>
        <v>6.5</v>
      </c>
      <c r="AT121" s="1"/>
    </row>
    <row r="122" spans="1:46" x14ac:dyDescent="0.35">
      <c r="A122" t="s">
        <v>117</v>
      </c>
      <c r="B122" s="1">
        <v>-0.37583892617449666</v>
      </c>
      <c r="C122" s="5">
        <f t="shared" si="25"/>
        <v>0</v>
      </c>
      <c r="D122" s="1">
        <v>0.62231389692752914</v>
      </c>
      <c r="E122" s="5">
        <f t="shared" si="26"/>
        <v>0</v>
      </c>
      <c r="F122" s="5">
        <f t="shared" si="27"/>
        <v>0</v>
      </c>
      <c r="G122" s="1">
        <v>0.63164521889046232</v>
      </c>
      <c r="H122" s="5">
        <f t="shared" si="28"/>
        <v>0</v>
      </c>
      <c r="I122" s="5">
        <f t="shared" si="29"/>
        <v>0</v>
      </c>
      <c r="J122" s="1">
        <v>0.17686721991701246</v>
      </c>
      <c r="K122" s="5">
        <f t="shared" si="30"/>
        <v>0.5</v>
      </c>
      <c r="L122" s="5">
        <f t="shared" si="31"/>
        <v>0</v>
      </c>
      <c r="M122" s="8">
        <f t="shared" si="32"/>
        <v>0</v>
      </c>
      <c r="N122" s="8">
        <f t="shared" si="33"/>
        <v>0</v>
      </c>
      <c r="O122" s="10" t="str">
        <f t="shared" si="34"/>
        <v>Nee</v>
      </c>
      <c r="P122" s="4">
        <f t="shared" si="35"/>
        <v>0</v>
      </c>
      <c r="Q122" s="1">
        <v>-1.1387969632080981E-2</v>
      </c>
      <c r="R122" s="8">
        <f t="shared" si="36"/>
        <v>1</v>
      </c>
      <c r="S122" s="1">
        <v>1.8468852858710229E-2</v>
      </c>
      <c r="T122" s="8">
        <f t="shared" si="37"/>
        <v>0</v>
      </c>
      <c r="U122" s="1">
        <v>4.186934302074995E-3</v>
      </c>
      <c r="V122" s="4">
        <f t="shared" si="38"/>
        <v>0</v>
      </c>
      <c r="W122" s="5">
        <f t="shared" si="39"/>
        <v>0</v>
      </c>
      <c r="X122" s="5">
        <f t="shared" si="40"/>
        <v>0</v>
      </c>
      <c r="Y122" s="1">
        <v>3.886768056154178E-2</v>
      </c>
      <c r="Z122" s="5">
        <f t="shared" si="41"/>
        <v>0</v>
      </c>
      <c r="AA122" s="5">
        <f t="shared" si="42"/>
        <v>0</v>
      </c>
      <c r="AB122" s="5">
        <f t="shared" si="43"/>
        <v>0</v>
      </c>
      <c r="AC122" s="5">
        <f t="shared" si="44"/>
        <v>0</v>
      </c>
      <c r="AD122" s="1">
        <v>0.61196970629887326</v>
      </c>
      <c r="AE122" s="5">
        <f t="shared" si="45"/>
        <v>0</v>
      </c>
      <c r="AF122" s="1">
        <v>1.3786865587094401E-2</v>
      </c>
      <c r="AG122" s="6">
        <f t="shared" si="46"/>
        <v>0</v>
      </c>
      <c r="AH122" s="29">
        <v>1567.7121120954421</v>
      </c>
      <c r="AL122" s="5">
        <v>0</v>
      </c>
      <c r="AM122" t="s">
        <v>341</v>
      </c>
      <c r="AN122" s="1">
        <v>0.21299999999999999</v>
      </c>
      <c r="AO122" s="5">
        <f t="shared" si="47"/>
        <v>0.5</v>
      </c>
      <c r="AP122" s="5">
        <f t="shared" si="48"/>
        <v>0</v>
      </c>
      <c r="AQ122" s="9">
        <f t="shared" si="49"/>
        <v>9</v>
      </c>
      <c r="AT122" s="1"/>
    </row>
    <row r="123" spans="1:46" x14ac:dyDescent="0.35">
      <c r="A123" t="s">
        <v>118</v>
      </c>
      <c r="B123" s="1">
        <v>3.530009384659096E-3</v>
      </c>
      <c r="C123" s="5">
        <f t="shared" si="25"/>
        <v>0</v>
      </c>
      <c r="D123" s="1">
        <v>0.1610545257303245</v>
      </c>
      <c r="E123" s="5">
        <f t="shared" si="26"/>
        <v>0</v>
      </c>
      <c r="F123" s="5">
        <f t="shared" si="27"/>
        <v>0</v>
      </c>
      <c r="G123" s="1">
        <v>0.17314007249433908</v>
      </c>
      <c r="H123" s="5">
        <f t="shared" si="28"/>
        <v>0</v>
      </c>
      <c r="I123" s="5">
        <f t="shared" si="29"/>
        <v>0</v>
      </c>
      <c r="J123" s="1">
        <v>0.57813363369745396</v>
      </c>
      <c r="K123" s="5">
        <f t="shared" si="30"/>
        <v>0</v>
      </c>
      <c r="L123" s="5">
        <f t="shared" si="31"/>
        <v>0</v>
      </c>
      <c r="M123" s="8">
        <f t="shared" si="32"/>
        <v>0</v>
      </c>
      <c r="N123" s="8">
        <f t="shared" si="33"/>
        <v>0</v>
      </c>
      <c r="O123" s="10" t="str">
        <f t="shared" si="34"/>
        <v>Nee</v>
      </c>
      <c r="P123" s="4">
        <f t="shared" si="35"/>
        <v>0</v>
      </c>
      <c r="Q123" s="1">
        <v>-1.0583297209858008E-2</v>
      </c>
      <c r="R123" s="8">
        <f t="shared" si="36"/>
        <v>1</v>
      </c>
      <c r="S123" s="1">
        <v>-8.2837930026313233E-3</v>
      </c>
      <c r="T123" s="8">
        <f t="shared" si="37"/>
        <v>1</v>
      </c>
      <c r="U123" s="1">
        <v>1.6806288582572087E-2</v>
      </c>
      <c r="V123" s="4">
        <f t="shared" si="38"/>
        <v>0</v>
      </c>
      <c r="W123" s="5">
        <f t="shared" si="39"/>
        <v>0.5</v>
      </c>
      <c r="X123" s="5">
        <f t="shared" si="40"/>
        <v>0</v>
      </c>
      <c r="Y123" s="1">
        <v>-5.6630821286817569E-3</v>
      </c>
      <c r="Z123" s="5">
        <f t="shared" si="41"/>
        <v>0.5</v>
      </c>
      <c r="AA123" s="5">
        <f t="shared" si="42"/>
        <v>0.5</v>
      </c>
      <c r="AB123" s="5">
        <f t="shared" si="43"/>
        <v>0</v>
      </c>
      <c r="AC123" s="5">
        <f t="shared" si="44"/>
        <v>0</v>
      </c>
      <c r="AD123" s="1">
        <v>0.70754302737048735</v>
      </c>
      <c r="AE123" s="5">
        <f t="shared" si="45"/>
        <v>0</v>
      </c>
      <c r="AF123" s="1">
        <v>4.6006731331846719E-2</v>
      </c>
      <c r="AG123" s="6">
        <f t="shared" si="46"/>
        <v>0</v>
      </c>
      <c r="AH123" s="29">
        <v>1850.9101770546458</v>
      </c>
      <c r="AL123" s="5">
        <v>0</v>
      </c>
      <c r="AM123" t="s">
        <v>340</v>
      </c>
      <c r="AN123" s="1">
        <v>0.22100000000000003</v>
      </c>
      <c r="AO123" s="5">
        <f t="shared" si="47"/>
        <v>0.5</v>
      </c>
      <c r="AP123" s="5">
        <f t="shared" si="48"/>
        <v>0</v>
      </c>
      <c r="AQ123" s="9">
        <f t="shared" si="49"/>
        <v>8</v>
      </c>
      <c r="AT123" s="1"/>
    </row>
    <row r="124" spans="1:46" x14ac:dyDescent="0.35">
      <c r="A124" t="s">
        <v>119</v>
      </c>
      <c r="B124" s="1">
        <v>3.2614632743998853E-2</v>
      </c>
      <c r="C124" s="5">
        <f t="shared" si="25"/>
        <v>0</v>
      </c>
      <c r="D124" s="1">
        <v>-0.10018686215322696</v>
      </c>
      <c r="E124" s="5">
        <f t="shared" si="26"/>
        <v>0</v>
      </c>
      <c r="F124" s="5">
        <f t="shared" si="27"/>
        <v>0</v>
      </c>
      <c r="G124" s="1">
        <v>-9.7552105792726745E-2</v>
      </c>
      <c r="H124" s="5">
        <f t="shared" si="28"/>
        <v>0</v>
      </c>
      <c r="I124" s="5">
        <f t="shared" si="29"/>
        <v>0</v>
      </c>
      <c r="J124" s="1">
        <v>0.6098832404483906</v>
      </c>
      <c r="K124" s="5">
        <f t="shared" si="30"/>
        <v>0</v>
      </c>
      <c r="L124" s="5">
        <f t="shared" si="31"/>
        <v>0</v>
      </c>
      <c r="M124" s="8">
        <f t="shared" si="32"/>
        <v>0</v>
      </c>
      <c r="N124" s="8">
        <f t="shared" si="33"/>
        <v>0</v>
      </c>
      <c r="O124" s="10" t="str">
        <f t="shared" si="34"/>
        <v>Nee</v>
      </c>
      <c r="P124" s="4">
        <f t="shared" si="35"/>
        <v>0</v>
      </c>
      <c r="Q124" s="1">
        <v>7.3528121435465473E-3</v>
      </c>
      <c r="R124" s="8">
        <f t="shared" si="36"/>
        <v>0</v>
      </c>
      <c r="S124" s="1">
        <v>0.34027229076764115</v>
      </c>
      <c r="T124" s="8">
        <f t="shared" si="37"/>
        <v>0</v>
      </c>
      <c r="U124" s="1">
        <v>1.3267212879114561E-2</v>
      </c>
      <c r="V124" s="4">
        <f t="shared" si="38"/>
        <v>0</v>
      </c>
      <c r="W124" s="5">
        <f t="shared" si="39"/>
        <v>0</v>
      </c>
      <c r="X124" s="5">
        <f t="shared" si="40"/>
        <v>0</v>
      </c>
      <c r="Y124" s="1">
        <v>1.2311341095299699E-2</v>
      </c>
      <c r="Z124" s="5">
        <f t="shared" si="41"/>
        <v>0</v>
      </c>
      <c r="AA124" s="5">
        <f t="shared" si="42"/>
        <v>0</v>
      </c>
      <c r="AB124" s="5">
        <f t="shared" si="43"/>
        <v>0</v>
      </c>
      <c r="AC124" s="5">
        <f t="shared" si="44"/>
        <v>0</v>
      </c>
      <c r="AD124" s="1">
        <v>0.60501653011355472</v>
      </c>
      <c r="AE124" s="5">
        <f t="shared" si="45"/>
        <v>0</v>
      </c>
      <c r="AF124" s="1">
        <v>0.10514835774040535</v>
      </c>
      <c r="AG124" s="6">
        <f t="shared" si="46"/>
        <v>0</v>
      </c>
      <c r="AH124" s="29">
        <v>1668.8421549031373</v>
      </c>
      <c r="AL124" s="5">
        <v>0</v>
      </c>
      <c r="AM124" t="s">
        <v>340</v>
      </c>
      <c r="AN124" s="1">
        <v>0.17449999999999999</v>
      </c>
      <c r="AO124" s="5">
        <f t="shared" si="47"/>
        <v>0</v>
      </c>
      <c r="AP124" s="5">
        <f t="shared" si="48"/>
        <v>0</v>
      </c>
      <c r="AQ124" s="9">
        <f t="shared" si="49"/>
        <v>10</v>
      </c>
      <c r="AT124" s="1"/>
    </row>
    <row r="125" spans="1:46" x14ac:dyDescent="0.35">
      <c r="A125" t="s">
        <v>120</v>
      </c>
      <c r="B125" s="1">
        <v>0.17723243478892683</v>
      </c>
      <c r="C125" s="5">
        <f t="shared" si="25"/>
        <v>0.5</v>
      </c>
      <c r="D125" s="1">
        <v>0.55017074765676088</v>
      </c>
      <c r="E125" s="5">
        <f t="shared" si="26"/>
        <v>0</v>
      </c>
      <c r="F125" s="5">
        <f t="shared" si="27"/>
        <v>0</v>
      </c>
      <c r="G125" s="1">
        <v>0.53617670566010311</v>
      </c>
      <c r="H125" s="5">
        <f t="shared" si="28"/>
        <v>0</v>
      </c>
      <c r="I125" s="5">
        <f t="shared" si="29"/>
        <v>0</v>
      </c>
      <c r="J125" s="1">
        <v>0.2954892879143946</v>
      </c>
      <c r="K125" s="5">
        <f t="shared" si="30"/>
        <v>0</v>
      </c>
      <c r="L125" s="5">
        <f t="shared" si="31"/>
        <v>0</v>
      </c>
      <c r="M125" s="8">
        <f t="shared" si="32"/>
        <v>0</v>
      </c>
      <c r="N125" s="8">
        <f t="shared" si="33"/>
        <v>0</v>
      </c>
      <c r="O125" s="10" t="str">
        <f t="shared" si="34"/>
        <v>Nee</v>
      </c>
      <c r="P125" s="4">
        <f t="shared" si="35"/>
        <v>0</v>
      </c>
      <c r="Q125" s="1">
        <v>1.223253936213161E-2</v>
      </c>
      <c r="R125" s="8">
        <f t="shared" si="36"/>
        <v>0</v>
      </c>
      <c r="S125" s="1">
        <v>2.0760296911416204E-2</v>
      </c>
      <c r="T125" s="8">
        <f t="shared" si="37"/>
        <v>0</v>
      </c>
      <c r="U125" s="1">
        <v>3.1588316500762915E-2</v>
      </c>
      <c r="V125" s="4">
        <f t="shared" si="38"/>
        <v>0</v>
      </c>
      <c r="W125" s="5">
        <f t="shared" si="39"/>
        <v>0</v>
      </c>
      <c r="X125" s="5">
        <f t="shared" si="40"/>
        <v>0</v>
      </c>
      <c r="Y125" s="1">
        <v>1.7356317663300154E-2</v>
      </c>
      <c r="Z125" s="5">
        <f t="shared" si="41"/>
        <v>0</v>
      </c>
      <c r="AA125" s="5">
        <f t="shared" si="42"/>
        <v>0</v>
      </c>
      <c r="AB125" s="5">
        <f t="shared" si="43"/>
        <v>0</v>
      </c>
      <c r="AC125" s="5">
        <f t="shared" si="44"/>
        <v>0</v>
      </c>
      <c r="AD125" s="1">
        <v>0.65281915280098812</v>
      </c>
      <c r="AE125" s="5">
        <f t="shared" si="45"/>
        <v>0</v>
      </c>
      <c r="AF125" s="1">
        <v>9.1020845745840295E-3</v>
      </c>
      <c r="AG125" s="6">
        <f t="shared" si="46"/>
        <v>0</v>
      </c>
      <c r="AH125" s="29">
        <v>1773.7711825930689</v>
      </c>
      <c r="AL125" s="5">
        <v>0</v>
      </c>
      <c r="AM125" t="s">
        <v>341</v>
      </c>
      <c r="AN125" s="1">
        <v>0.20600000000000002</v>
      </c>
      <c r="AO125" s="5">
        <f t="shared" si="47"/>
        <v>0.5</v>
      </c>
      <c r="AP125" s="5">
        <f t="shared" si="48"/>
        <v>0</v>
      </c>
      <c r="AQ125" s="9">
        <f t="shared" si="49"/>
        <v>9</v>
      </c>
      <c r="AT125" s="1"/>
    </row>
    <row r="126" spans="1:46" x14ac:dyDescent="0.35">
      <c r="A126" t="s">
        <v>121</v>
      </c>
      <c r="B126" s="1">
        <v>-6.6577268393869238E-3</v>
      </c>
      <c r="C126" s="5">
        <f t="shared" si="25"/>
        <v>0</v>
      </c>
      <c r="D126" s="1">
        <v>0.46628183503923398</v>
      </c>
      <c r="E126" s="5">
        <f t="shared" si="26"/>
        <v>0</v>
      </c>
      <c r="F126" s="5">
        <f t="shared" si="27"/>
        <v>0</v>
      </c>
      <c r="G126" s="1">
        <v>0.3813735555718521</v>
      </c>
      <c r="H126" s="5">
        <f t="shared" si="28"/>
        <v>0</v>
      </c>
      <c r="I126" s="5">
        <f t="shared" si="29"/>
        <v>0</v>
      </c>
      <c r="J126" s="1">
        <v>0.2585841727401777</v>
      </c>
      <c r="K126" s="5">
        <f t="shared" si="30"/>
        <v>0</v>
      </c>
      <c r="L126" s="5">
        <f t="shared" si="31"/>
        <v>0</v>
      </c>
      <c r="M126" s="8">
        <f t="shared" si="32"/>
        <v>0</v>
      </c>
      <c r="N126" s="8">
        <f t="shared" si="33"/>
        <v>0</v>
      </c>
      <c r="O126" s="10" t="str">
        <f t="shared" si="34"/>
        <v>Nee</v>
      </c>
      <c r="P126" s="4">
        <f t="shared" si="35"/>
        <v>0</v>
      </c>
      <c r="Q126" s="1">
        <v>2.9589095366025775E-3</v>
      </c>
      <c r="R126" s="8">
        <f t="shared" si="36"/>
        <v>0</v>
      </c>
      <c r="S126" s="1">
        <v>-2.237495840552604E-4</v>
      </c>
      <c r="T126" s="8">
        <f t="shared" si="37"/>
        <v>1</v>
      </c>
      <c r="U126" s="1">
        <v>7.5613128974469104E-2</v>
      </c>
      <c r="V126" s="4">
        <f t="shared" si="38"/>
        <v>0</v>
      </c>
      <c r="W126" s="5">
        <f t="shared" si="39"/>
        <v>0</v>
      </c>
      <c r="X126" s="5">
        <f t="shared" si="40"/>
        <v>0</v>
      </c>
      <c r="Y126" s="1">
        <v>7.0440426178328599E-3</v>
      </c>
      <c r="Z126" s="5">
        <f t="shared" si="41"/>
        <v>0.5</v>
      </c>
      <c r="AA126" s="5">
        <f t="shared" si="42"/>
        <v>0</v>
      </c>
      <c r="AB126" s="5">
        <f t="shared" si="43"/>
        <v>0</v>
      </c>
      <c r="AC126" s="5">
        <f t="shared" si="44"/>
        <v>0</v>
      </c>
      <c r="AD126" s="1">
        <v>0.64659570678763367</v>
      </c>
      <c r="AE126" s="5">
        <f t="shared" si="45"/>
        <v>0</v>
      </c>
      <c r="AF126" s="1">
        <v>7.9486532639100143E-4</v>
      </c>
      <c r="AG126" s="6">
        <f t="shared" si="46"/>
        <v>0</v>
      </c>
      <c r="AH126" s="29">
        <v>1993.9430630145264</v>
      </c>
      <c r="AL126" s="5">
        <v>0</v>
      </c>
      <c r="AM126" t="s">
        <v>342</v>
      </c>
      <c r="AN126" s="1">
        <v>0.14200000000000002</v>
      </c>
      <c r="AO126" s="5">
        <f t="shared" si="47"/>
        <v>0</v>
      </c>
      <c r="AP126" s="5">
        <f t="shared" si="48"/>
        <v>0</v>
      </c>
      <c r="AQ126" s="9">
        <f t="shared" si="49"/>
        <v>9.5</v>
      </c>
      <c r="AT126" s="1"/>
    </row>
    <row r="127" spans="1:46" x14ac:dyDescent="0.35">
      <c r="A127" t="s">
        <v>122</v>
      </c>
      <c r="B127" s="1">
        <v>3.7720323935732533E-2</v>
      </c>
      <c r="C127" s="5">
        <f t="shared" si="25"/>
        <v>0</v>
      </c>
      <c r="D127" s="1">
        <v>0.16159735154148561</v>
      </c>
      <c r="E127" s="5">
        <f t="shared" si="26"/>
        <v>0</v>
      </c>
      <c r="F127" s="5">
        <f t="shared" si="27"/>
        <v>0</v>
      </c>
      <c r="G127" s="1">
        <v>9.4988427429638297E-2</v>
      </c>
      <c r="H127" s="5">
        <f t="shared" si="28"/>
        <v>0</v>
      </c>
      <c r="I127" s="5">
        <f t="shared" si="29"/>
        <v>0</v>
      </c>
      <c r="J127" s="1">
        <v>0.4018579842412297</v>
      </c>
      <c r="K127" s="5">
        <f t="shared" si="30"/>
        <v>0</v>
      </c>
      <c r="L127" s="5">
        <f t="shared" si="31"/>
        <v>0</v>
      </c>
      <c r="M127" s="8">
        <f t="shared" si="32"/>
        <v>0</v>
      </c>
      <c r="N127" s="8">
        <f t="shared" si="33"/>
        <v>1</v>
      </c>
      <c r="O127" s="10" t="str">
        <f t="shared" si="34"/>
        <v>Nee</v>
      </c>
      <c r="P127" s="4">
        <f t="shared" si="35"/>
        <v>0</v>
      </c>
      <c r="Q127" s="1">
        <v>-5.4457742495217148E-2</v>
      </c>
      <c r="R127" s="8">
        <f t="shared" si="36"/>
        <v>1</v>
      </c>
      <c r="S127" s="1">
        <v>-2.9215070562696902E-2</v>
      </c>
      <c r="T127" s="8">
        <f t="shared" si="37"/>
        <v>1</v>
      </c>
      <c r="U127" s="1">
        <v>-2.0363874332953193E-2</v>
      </c>
      <c r="V127" s="4">
        <f t="shared" si="38"/>
        <v>1</v>
      </c>
      <c r="W127" s="5">
        <f t="shared" si="39"/>
        <v>0.5</v>
      </c>
      <c r="X127" s="5">
        <f t="shared" si="40"/>
        <v>0.5</v>
      </c>
      <c r="Y127" s="1">
        <v>3.128924689272877E-3</v>
      </c>
      <c r="Z127" s="5">
        <f t="shared" si="41"/>
        <v>0.5</v>
      </c>
      <c r="AA127" s="5">
        <f t="shared" si="42"/>
        <v>0</v>
      </c>
      <c r="AB127" s="5">
        <f t="shared" si="43"/>
        <v>0</v>
      </c>
      <c r="AC127" s="5">
        <f t="shared" si="44"/>
        <v>0</v>
      </c>
      <c r="AD127" s="1">
        <v>0.56963992705190569</v>
      </c>
      <c r="AE127" s="5">
        <f t="shared" si="45"/>
        <v>0</v>
      </c>
      <c r="AF127" s="1">
        <v>1.4744976811552365E-2</v>
      </c>
      <c r="AG127" s="6">
        <f t="shared" si="46"/>
        <v>0</v>
      </c>
      <c r="AH127" s="29">
        <v>2023.6012970098982</v>
      </c>
      <c r="AL127" s="5">
        <v>0</v>
      </c>
      <c r="AM127" t="s">
        <v>342</v>
      </c>
      <c r="AN127" s="1">
        <v>0.23199999999999998</v>
      </c>
      <c r="AO127" s="5">
        <f t="shared" si="47"/>
        <v>0.5</v>
      </c>
      <c r="AP127" s="5">
        <f t="shared" si="48"/>
        <v>0</v>
      </c>
      <c r="AQ127" s="9">
        <f t="shared" si="49"/>
        <v>7</v>
      </c>
      <c r="AT127" s="1"/>
    </row>
    <row r="128" spans="1:46" x14ac:dyDescent="0.35">
      <c r="A128" t="s">
        <v>123</v>
      </c>
      <c r="B128" s="1">
        <v>7.6662920933144085E-2</v>
      </c>
      <c r="C128" s="5">
        <f t="shared" si="25"/>
        <v>0</v>
      </c>
      <c r="D128" s="1">
        <v>0.75986950067271053</v>
      </c>
      <c r="E128" s="5">
        <f t="shared" si="26"/>
        <v>0</v>
      </c>
      <c r="F128" s="5">
        <f t="shared" si="27"/>
        <v>0</v>
      </c>
      <c r="G128" s="1">
        <v>0.74581082814038469</v>
      </c>
      <c r="H128" s="5">
        <f t="shared" si="28"/>
        <v>0</v>
      </c>
      <c r="I128" s="5">
        <f t="shared" si="29"/>
        <v>0</v>
      </c>
      <c r="J128" s="1">
        <v>9.8661670559780673E-2</v>
      </c>
      <c r="K128" s="5">
        <f t="shared" si="30"/>
        <v>0.5</v>
      </c>
      <c r="L128" s="5">
        <f t="shared" si="31"/>
        <v>0</v>
      </c>
      <c r="M128" s="8">
        <f t="shared" si="32"/>
        <v>0</v>
      </c>
      <c r="N128" s="8">
        <f t="shared" si="33"/>
        <v>1</v>
      </c>
      <c r="O128" s="10" t="str">
        <f t="shared" si="34"/>
        <v>Nee</v>
      </c>
      <c r="P128" s="4">
        <f t="shared" si="35"/>
        <v>0</v>
      </c>
      <c r="Q128" s="1">
        <v>-1.693313288756822E-2</v>
      </c>
      <c r="R128" s="8">
        <f t="shared" si="36"/>
        <v>1</v>
      </c>
      <c r="S128" s="1">
        <v>2.8041887282909257E-2</v>
      </c>
      <c r="T128" s="8">
        <f t="shared" si="37"/>
        <v>0</v>
      </c>
      <c r="U128" s="1">
        <v>3.5100493610879871E-2</v>
      </c>
      <c r="V128" s="4">
        <f t="shared" si="38"/>
        <v>0</v>
      </c>
      <c r="W128" s="5">
        <f t="shared" si="39"/>
        <v>0</v>
      </c>
      <c r="X128" s="5">
        <f t="shared" si="40"/>
        <v>0</v>
      </c>
      <c r="Y128" s="1">
        <v>5.5530680600505568E-2</v>
      </c>
      <c r="Z128" s="5">
        <f t="shared" si="41"/>
        <v>0</v>
      </c>
      <c r="AA128" s="5">
        <f t="shared" si="42"/>
        <v>0</v>
      </c>
      <c r="AB128" s="5">
        <f t="shared" si="43"/>
        <v>0.5</v>
      </c>
      <c r="AC128" s="5">
        <f t="shared" si="44"/>
        <v>0.5</v>
      </c>
      <c r="AD128" s="1">
        <v>0.79292251982811646</v>
      </c>
      <c r="AE128" s="5">
        <f t="shared" si="45"/>
        <v>0.5</v>
      </c>
      <c r="AF128" s="1">
        <v>-9.46305567956807E-3</v>
      </c>
      <c r="AG128" s="6">
        <f t="shared" si="46"/>
        <v>1</v>
      </c>
      <c r="AH128" s="29">
        <v>2561.4206922538174</v>
      </c>
      <c r="AL128" s="5">
        <v>1</v>
      </c>
      <c r="AM128" t="s">
        <v>342</v>
      </c>
      <c r="AN128" s="1">
        <v>0.20150000000000001</v>
      </c>
      <c r="AO128" s="5">
        <f t="shared" si="47"/>
        <v>0.5</v>
      </c>
      <c r="AP128" s="5">
        <f t="shared" si="48"/>
        <v>0</v>
      </c>
      <c r="AQ128" s="9">
        <f t="shared" si="49"/>
        <v>5.5</v>
      </c>
      <c r="AT128" s="1"/>
    </row>
    <row r="129" spans="1:46" x14ac:dyDescent="0.35">
      <c r="A129" t="s">
        <v>124</v>
      </c>
      <c r="B129" s="1">
        <v>-1.0369824302739894E-2</v>
      </c>
      <c r="C129" s="5">
        <f t="shared" si="25"/>
        <v>0</v>
      </c>
      <c r="D129" s="1">
        <v>0.25305320063889913</v>
      </c>
      <c r="E129" s="5">
        <f t="shared" si="26"/>
        <v>0</v>
      </c>
      <c r="F129" s="5">
        <f t="shared" si="27"/>
        <v>0</v>
      </c>
      <c r="G129" s="1">
        <v>0.27938321661137733</v>
      </c>
      <c r="H129" s="5">
        <f t="shared" si="28"/>
        <v>0</v>
      </c>
      <c r="I129" s="5">
        <f t="shared" si="29"/>
        <v>0</v>
      </c>
      <c r="J129" s="1">
        <v>0.29481519608813572</v>
      </c>
      <c r="K129" s="5">
        <f t="shared" si="30"/>
        <v>0</v>
      </c>
      <c r="L129" s="5">
        <f t="shared" si="31"/>
        <v>0</v>
      </c>
      <c r="M129" s="8">
        <f t="shared" si="32"/>
        <v>0</v>
      </c>
      <c r="N129" s="8">
        <f t="shared" si="33"/>
        <v>1</v>
      </c>
      <c r="O129" s="10" t="str">
        <f t="shared" si="34"/>
        <v>Nee</v>
      </c>
      <c r="P129" s="4">
        <f t="shared" si="35"/>
        <v>0</v>
      </c>
      <c r="Q129" s="1">
        <v>2.7211557490599645E-3</v>
      </c>
      <c r="R129" s="8">
        <f t="shared" si="36"/>
        <v>0</v>
      </c>
      <c r="S129" s="1">
        <v>3.4754098360655739E-2</v>
      </c>
      <c r="T129" s="8">
        <f t="shared" si="37"/>
        <v>0</v>
      </c>
      <c r="U129" s="1">
        <v>2.1919154687308023E-2</v>
      </c>
      <c r="V129" s="4">
        <f t="shared" si="38"/>
        <v>0</v>
      </c>
      <c r="W129" s="5">
        <f t="shared" si="39"/>
        <v>0</v>
      </c>
      <c r="X129" s="5">
        <f t="shared" si="40"/>
        <v>0</v>
      </c>
      <c r="Y129" s="1">
        <v>7.8689028136134667E-2</v>
      </c>
      <c r="Z129" s="5">
        <f t="shared" si="41"/>
        <v>0</v>
      </c>
      <c r="AA129" s="5">
        <f t="shared" si="42"/>
        <v>0</v>
      </c>
      <c r="AB129" s="5">
        <f t="shared" si="43"/>
        <v>0.5</v>
      </c>
      <c r="AC129" s="5">
        <f t="shared" si="44"/>
        <v>0.5</v>
      </c>
      <c r="AD129" s="1">
        <v>0.65160339107998522</v>
      </c>
      <c r="AE129" s="5">
        <f t="shared" si="45"/>
        <v>0</v>
      </c>
      <c r="AF129" s="1">
        <v>5.7290336994716785E-2</v>
      </c>
      <c r="AG129" s="6">
        <f t="shared" si="46"/>
        <v>0</v>
      </c>
      <c r="AH129" s="29">
        <v>1490.7310186737577</v>
      </c>
      <c r="AL129" s="5">
        <v>0</v>
      </c>
      <c r="AM129" t="s">
        <v>341</v>
      </c>
      <c r="AN129" s="1">
        <v>0.1905</v>
      </c>
      <c r="AO129" s="5">
        <f t="shared" si="47"/>
        <v>0</v>
      </c>
      <c r="AP129" s="5">
        <f t="shared" si="48"/>
        <v>0</v>
      </c>
      <c r="AQ129" s="9">
        <f t="shared" si="49"/>
        <v>9</v>
      </c>
      <c r="AT129" s="1"/>
    </row>
    <row r="130" spans="1:46" x14ac:dyDescent="0.35">
      <c r="A130" t="s">
        <v>125</v>
      </c>
      <c r="B130" s="1">
        <v>-0.37662792842648957</v>
      </c>
      <c r="C130" s="5">
        <f t="shared" ref="C130:C193" si="50">IF(B130&gt;8.5%,0.5,0)</f>
        <v>0</v>
      </c>
      <c r="D130" s="1">
        <v>0.58005902969931744</v>
      </c>
      <c r="E130" s="5">
        <f t="shared" ref="E130:E193" si="51">IF(D130&gt;100%,0.5,0)</f>
        <v>0</v>
      </c>
      <c r="F130" s="5">
        <f t="shared" ref="F130:F193" si="52">IF(D130&gt;130%,0.5,0)</f>
        <v>0</v>
      </c>
      <c r="G130" s="1">
        <v>0.46277808522412839</v>
      </c>
      <c r="H130" s="5">
        <f t="shared" ref="H130:H193" si="53">IF(G130&gt;90%,0.5,0)</f>
        <v>0</v>
      </c>
      <c r="I130" s="5">
        <f t="shared" ref="I130:I193" si="54">IF(G130&gt;120%,0.5,0)</f>
        <v>0</v>
      </c>
      <c r="J130" s="1">
        <v>0.26885052874788945</v>
      </c>
      <c r="K130" s="5">
        <f t="shared" ref="K130:K193" si="55">IF(J130&lt;20%,0.5,0)</f>
        <v>0</v>
      </c>
      <c r="L130" s="5">
        <f t="shared" ref="L130:L193" si="56">IF(J130&lt;0%,0.5,0)</f>
        <v>0</v>
      </c>
      <c r="M130" s="8">
        <f t="shared" ref="M130:M193" si="57">IF(SUM(F130,I130,L130)&gt;0,1,0)</f>
        <v>0</v>
      </c>
      <c r="N130" s="8">
        <f t="shared" ref="N130:N193" si="58">IF(SUM(V130,AC130)&gt;0,1,0)</f>
        <v>1</v>
      </c>
      <c r="O130" s="10" t="str">
        <f t="shared" ref="O130:O193" si="59">IF(SUM(M130,N130)&gt;1,"Ja","Nee")</f>
        <v>Nee</v>
      </c>
      <c r="P130" s="4">
        <f t="shared" ref="P130:P193" si="60">IF(O130="ja",1,0)</f>
        <v>0</v>
      </c>
      <c r="Q130" s="1">
        <v>-3.9320822162645222E-2</v>
      </c>
      <c r="R130" s="8">
        <f t="shared" ref="R130:R193" si="61">IF(Q130&lt;0%,1,0)</f>
        <v>1</v>
      </c>
      <c r="S130" s="1">
        <v>2.3133006812271661E-2</v>
      </c>
      <c r="T130" s="8">
        <f t="shared" ref="T130:T193" si="62">IF(S130&lt;0%,1,0)</f>
        <v>0</v>
      </c>
      <c r="U130" s="1">
        <v>-1.2045748016971039E-2</v>
      </c>
      <c r="V130" s="4">
        <f t="shared" ref="V130:V193" si="63">IF(U130&lt;0%,1,0)</f>
        <v>1</v>
      </c>
      <c r="W130" s="5">
        <f t="shared" ref="W130:W193" si="64">IF(SUM(R130,T130,V130)&gt;1,0.5,0)</f>
        <v>0.5</v>
      </c>
      <c r="X130" s="5">
        <f t="shared" ref="X130:X193" si="65">IF(SUM(R130,T130,V130)&gt;2,0.5,0)</f>
        <v>0</v>
      </c>
      <c r="Y130" s="1">
        <v>-2.8786201807784541E-2</v>
      </c>
      <c r="Z130" s="5">
        <f t="shared" ref="Z130:Z193" si="66">IF(Y130&lt;1%,0.5,0)</f>
        <v>0.5</v>
      </c>
      <c r="AA130" s="5">
        <f t="shared" ref="AA130:AA193" si="67">IF(Y130&lt;0%,0.5,0)</f>
        <v>0.5</v>
      </c>
      <c r="AB130" s="5">
        <f t="shared" ref="AB130:AB193" si="68">IF(Y130&gt;4%,0.5,0)</f>
        <v>0</v>
      </c>
      <c r="AC130" s="5">
        <f t="shared" ref="AC130:AC193" si="69">IF(Y130&gt;5%,0.5,0)</f>
        <v>0</v>
      </c>
      <c r="AD130" s="1">
        <v>0.67640656705404911</v>
      </c>
      <c r="AE130" s="5">
        <f t="shared" ref="AE130:AE193" si="70">IF(AD130&gt;72.5%,0.5,0)</f>
        <v>0</v>
      </c>
      <c r="AF130" s="1">
        <v>7.3825751116030264E-2</v>
      </c>
      <c r="AG130" s="6">
        <f t="shared" ref="AG130:AG193" si="71">IF(AF130&lt;0%,1,0)</f>
        <v>0</v>
      </c>
      <c r="AH130" s="29">
        <v>1476.5966857083313</v>
      </c>
      <c r="AJ130" s="5">
        <v>1</v>
      </c>
      <c r="AL130" s="5">
        <v>0</v>
      </c>
      <c r="AM130" t="s">
        <v>340</v>
      </c>
      <c r="AN130" s="1">
        <v>0.2215</v>
      </c>
      <c r="AO130" s="5">
        <f t="shared" ref="AO130:AO193" si="72">IF(AN130&gt;20%,0.5,0)</f>
        <v>0.5</v>
      </c>
      <c r="AP130" s="5">
        <f t="shared" ref="AP130:AP193" si="73">IF(AN130&gt;25%,0.5,0)</f>
        <v>0</v>
      </c>
      <c r="AQ130" s="9">
        <f t="shared" ref="AQ130:AQ193" si="74">SUM(10,-C130,-E130,-F130,-H130,-I130,-K130,-L130,-V130,-W130,-X130,-Z130,-AA130,-AB130,-AC130,-AE130,-AG130,-AI130,-AJ130,-AK130,-AL130,-AO130,-AP130)</f>
        <v>6</v>
      </c>
      <c r="AT130" s="1"/>
    </row>
    <row r="131" spans="1:46" x14ac:dyDescent="0.35">
      <c r="A131" t="s">
        <v>126</v>
      </c>
      <c r="B131" s="1">
        <v>-0.30103720044832677</v>
      </c>
      <c r="C131" s="5">
        <f t="shared" si="50"/>
        <v>0</v>
      </c>
      <c r="D131" s="1">
        <v>0.74222989201017631</v>
      </c>
      <c r="E131" s="5">
        <f t="shared" si="51"/>
        <v>0</v>
      </c>
      <c r="F131" s="5">
        <f t="shared" si="52"/>
        <v>0</v>
      </c>
      <c r="G131" s="1">
        <v>0.74592680887402374</v>
      </c>
      <c r="H131" s="5">
        <f t="shared" si="53"/>
        <v>0</v>
      </c>
      <c r="I131" s="5">
        <f t="shared" si="54"/>
        <v>0</v>
      </c>
      <c r="J131" s="1">
        <v>0.15782363490490348</v>
      </c>
      <c r="K131" s="5">
        <f t="shared" si="55"/>
        <v>0.5</v>
      </c>
      <c r="L131" s="5">
        <f t="shared" si="56"/>
        <v>0</v>
      </c>
      <c r="M131" s="8">
        <f t="shared" si="57"/>
        <v>0</v>
      </c>
      <c r="N131" s="8">
        <f t="shared" si="58"/>
        <v>0</v>
      </c>
      <c r="O131" s="10" t="str">
        <f t="shared" si="59"/>
        <v>Nee</v>
      </c>
      <c r="P131" s="4">
        <f t="shared" si="60"/>
        <v>0</v>
      </c>
      <c r="Q131" s="1">
        <v>-3.5546879189951627E-2</v>
      </c>
      <c r="R131" s="8">
        <f t="shared" si="61"/>
        <v>1</v>
      </c>
      <c r="S131" s="1">
        <v>5.5393219289418684E-2</v>
      </c>
      <c r="T131" s="8">
        <f t="shared" si="62"/>
        <v>0</v>
      </c>
      <c r="U131" s="1">
        <v>6.7106691099290156E-2</v>
      </c>
      <c r="V131" s="4">
        <f t="shared" si="63"/>
        <v>0</v>
      </c>
      <c r="W131" s="5">
        <f t="shared" si="64"/>
        <v>0</v>
      </c>
      <c r="X131" s="5">
        <f t="shared" si="65"/>
        <v>0</v>
      </c>
      <c r="Y131" s="1">
        <v>-7.0228966891423081E-3</v>
      </c>
      <c r="Z131" s="5">
        <f t="shared" si="66"/>
        <v>0.5</v>
      </c>
      <c r="AA131" s="5">
        <f t="shared" si="67"/>
        <v>0.5</v>
      </c>
      <c r="AB131" s="5">
        <f t="shared" si="68"/>
        <v>0</v>
      </c>
      <c r="AC131" s="5">
        <f t="shared" si="69"/>
        <v>0</v>
      </c>
      <c r="AD131" s="1">
        <v>0.60539237488658404</v>
      </c>
      <c r="AE131" s="5">
        <f t="shared" si="70"/>
        <v>0</v>
      </c>
      <c r="AF131" s="1">
        <v>2.2551902631251248E-3</v>
      </c>
      <c r="AG131" s="6">
        <f t="shared" si="71"/>
        <v>0</v>
      </c>
      <c r="AH131" s="29">
        <v>1858.9303275143359</v>
      </c>
      <c r="AL131" s="5">
        <v>0</v>
      </c>
      <c r="AM131" t="s">
        <v>340</v>
      </c>
      <c r="AN131" s="1">
        <v>9.5000000000000001E-2</v>
      </c>
      <c r="AO131" s="5">
        <f t="shared" si="72"/>
        <v>0</v>
      </c>
      <c r="AP131" s="5">
        <f t="shared" si="73"/>
        <v>0</v>
      </c>
      <c r="AQ131" s="9">
        <f t="shared" si="74"/>
        <v>8.5</v>
      </c>
      <c r="AT131" s="1"/>
    </row>
    <row r="132" spans="1:46" x14ac:dyDescent="0.35">
      <c r="A132" t="s">
        <v>127</v>
      </c>
      <c r="B132" s="1">
        <v>-1.0206778329345381E-2</v>
      </c>
      <c r="C132" s="5">
        <f t="shared" si="50"/>
        <v>0</v>
      </c>
      <c r="D132" s="1">
        <v>0.9454733759508589</v>
      </c>
      <c r="E132" s="5">
        <f t="shared" si="51"/>
        <v>0</v>
      </c>
      <c r="F132" s="5">
        <f t="shared" si="52"/>
        <v>0</v>
      </c>
      <c r="G132" s="1">
        <v>0.77302810613906647</v>
      </c>
      <c r="H132" s="5">
        <f t="shared" si="53"/>
        <v>0</v>
      </c>
      <c r="I132" s="5">
        <f t="shared" si="54"/>
        <v>0</v>
      </c>
      <c r="J132" s="1">
        <v>0.15920063906738299</v>
      </c>
      <c r="K132" s="5">
        <f t="shared" si="55"/>
        <v>0.5</v>
      </c>
      <c r="L132" s="5">
        <f t="shared" si="56"/>
        <v>0</v>
      </c>
      <c r="M132" s="8">
        <f t="shared" si="57"/>
        <v>0</v>
      </c>
      <c r="N132" s="8">
        <f t="shared" si="58"/>
        <v>1</v>
      </c>
      <c r="O132" s="10" t="str">
        <f t="shared" si="59"/>
        <v>Nee</v>
      </c>
      <c r="P132" s="4">
        <f t="shared" si="60"/>
        <v>0</v>
      </c>
      <c r="Q132" s="1">
        <v>-0.11472091355536795</v>
      </c>
      <c r="R132" s="8">
        <f t="shared" si="61"/>
        <v>1</v>
      </c>
      <c r="S132" s="1">
        <v>0.17362068198995242</v>
      </c>
      <c r="T132" s="8">
        <f t="shared" si="62"/>
        <v>0</v>
      </c>
      <c r="U132" s="1">
        <v>-4.3641298525052673E-3</v>
      </c>
      <c r="V132" s="4">
        <f t="shared" si="63"/>
        <v>1</v>
      </c>
      <c r="W132" s="5">
        <f t="shared" si="64"/>
        <v>0.5</v>
      </c>
      <c r="X132" s="5">
        <f t="shared" si="65"/>
        <v>0</v>
      </c>
      <c r="Y132" s="1">
        <v>0.10932288132566693</v>
      </c>
      <c r="Z132" s="5">
        <f t="shared" si="66"/>
        <v>0</v>
      </c>
      <c r="AA132" s="5">
        <f t="shared" si="67"/>
        <v>0</v>
      </c>
      <c r="AB132" s="5">
        <f t="shared" si="68"/>
        <v>0.5</v>
      </c>
      <c r="AC132" s="5">
        <f t="shared" si="69"/>
        <v>0.5</v>
      </c>
      <c r="AD132" s="1">
        <v>0.5651083889861076</v>
      </c>
      <c r="AE132" s="5">
        <f t="shared" si="70"/>
        <v>0</v>
      </c>
      <c r="AF132" s="1">
        <v>2.8420001092818118E-2</v>
      </c>
      <c r="AG132" s="6">
        <f t="shared" si="71"/>
        <v>0</v>
      </c>
      <c r="AH132" s="29">
        <v>1743.2759587839319</v>
      </c>
      <c r="AL132" s="5">
        <v>0</v>
      </c>
      <c r="AM132" t="s">
        <v>340</v>
      </c>
      <c r="AN132" s="1">
        <v>0.16699999999999998</v>
      </c>
      <c r="AO132" s="5">
        <f t="shared" si="72"/>
        <v>0</v>
      </c>
      <c r="AP132" s="5">
        <f t="shared" si="73"/>
        <v>0</v>
      </c>
      <c r="AQ132" s="9">
        <f t="shared" si="74"/>
        <v>7</v>
      </c>
      <c r="AT132" s="1"/>
    </row>
    <row r="133" spans="1:46" x14ac:dyDescent="0.35">
      <c r="A133" t="s">
        <v>128</v>
      </c>
      <c r="B133" s="1">
        <v>-0.15789353333943107</v>
      </c>
      <c r="C133" s="5">
        <f t="shared" si="50"/>
        <v>0</v>
      </c>
      <c r="D133" s="1">
        <v>0.17072166834354707</v>
      </c>
      <c r="E133" s="5">
        <f t="shared" si="51"/>
        <v>0</v>
      </c>
      <c r="F133" s="5">
        <f t="shared" si="52"/>
        <v>0</v>
      </c>
      <c r="G133" s="1">
        <v>-4.5257477362114704E-2</v>
      </c>
      <c r="H133" s="5">
        <f t="shared" si="53"/>
        <v>0</v>
      </c>
      <c r="I133" s="5">
        <f t="shared" si="54"/>
        <v>0</v>
      </c>
      <c r="J133" s="1">
        <v>0.51748278146570359</v>
      </c>
      <c r="K133" s="5">
        <f t="shared" si="55"/>
        <v>0</v>
      </c>
      <c r="L133" s="5">
        <f t="shared" si="56"/>
        <v>0</v>
      </c>
      <c r="M133" s="8">
        <f t="shared" si="57"/>
        <v>0</v>
      </c>
      <c r="N133" s="8">
        <f t="shared" si="58"/>
        <v>0</v>
      </c>
      <c r="O133" s="10" t="str">
        <f t="shared" si="59"/>
        <v>Nee</v>
      </c>
      <c r="P133" s="4">
        <f t="shared" si="60"/>
        <v>0</v>
      </c>
      <c r="Q133" s="1">
        <v>-3.1827245932598641E-2</v>
      </c>
      <c r="R133" s="8">
        <f t="shared" si="61"/>
        <v>1</v>
      </c>
      <c r="S133" s="1">
        <v>1.8257648988280785E-2</v>
      </c>
      <c r="T133" s="8">
        <f t="shared" si="62"/>
        <v>0</v>
      </c>
      <c r="U133" s="1">
        <v>7.0710997286502639E-2</v>
      </c>
      <c r="V133" s="4">
        <f t="shared" si="63"/>
        <v>0</v>
      </c>
      <c r="W133" s="5">
        <f t="shared" si="64"/>
        <v>0</v>
      </c>
      <c r="X133" s="5">
        <f t="shared" si="65"/>
        <v>0</v>
      </c>
      <c r="Y133" s="1">
        <v>3.3410571460512008E-3</v>
      </c>
      <c r="Z133" s="5">
        <f t="shared" si="66"/>
        <v>0.5</v>
      </c>
      <c r="AA133" s="5">
        <f t="shared" si="67"/>
        <v>0</v>
      </c>
      <c r="AB133" s="5">
        <f t="shared" si="68"/>
        <v>0</v>
      </c>
      <c r="AC133" s="5">
        <f t="shared" si="69"/>
        <v>0</v>
      </c>
      <c r="AD133" s="1">
        <v>0.66040123174487031</v>
      </c>
      <c r="AE133" s="5">
        <f t="shared" si="70"/>
        <v>0</v>
      </c>
      <c r="AF133" s="1">
        <v>8.0495943626330054E-3</v>
      </c>
      <c r="AG133" s="6">
        <f t="shared" si="71"/>
        <v>0</v>
      </c>
      <c r="AH133" s="29">
        <v>2022.0242073068189</v>
      </c>
      <c r="AL133" s="5">
        <v>0</v>
      </c>
      <c r="AM133" t="s">
        <v>342</v>
      </c>
      <c r="AN133" s="1">
        <v>0.21499999999999997</v>
      </c>
      <c r="AO133" s="5">
        <f t="shared" si="72"/>
        <v>0.5</v>
      </c>
      <c r="AP133" s="5">
        <f t="shared" si="73"/>
        <v>0</v>
      </c>
      <c r="AQ133" s="9">
        <f t="shared" si="74"/>
        <v>9</v>
      </c>
      <c r="AT133" s="1"/>
    </row>
    <row r="134" spans="1:46" x14ac:dyDescent="0.35">
      <c r="A134" t="s">
        <v>129</v>
      </c>
      <c r="B134" s="1">
        <v>0.20210383372011714</v>
      </c>
      <c r="C134" s="5">
        <f t="shared" si="50"/>
        <v>0.5</v>
      </c>
      <c r="D134" s="1">
        <v>0.96109529069590682</v>
      </c>
      <c r="E134" s="5">
        <f t="shared" si="51"/>
        <v>0</v>
      </c>
      <c r="F134" s="5">
        <f t="shared" si="52"/>
        <v>0</v>
      </c>
      <c r="G134" s="1">
        <v>0.45674473281514433</v>
      </c>
      <c r="H134" s="5">
        <f t="shared" si="53"/>
        <v>0</v>
      </c>
      <c r="I134" s="5">
        <f t="shared" si="54"/>
        <v>0</v>
      </c>
      <c r="J134" s="1">
        <v>0.29007050400541329</v>
      </c>
      <c r="K134" s="5">
        <f t="shared" si="55"/>
        <v>0</v>
      </c>
      <c r="L134" s="5">
        <f t="shared" si="56"/>
        <v>0</v>
      </c>
      <c r="M134" s="8">
        <f t="shared" si="57"/>
        <v>0</v>
      </c>
      <c r="N134" s="8">
        <f t="shared" si="58"/>
        <v>0</v>
      </c>
      <c r="O134" s="10" t="str">
        <f t="shared" si="59"/>
        <v>Nee</v>
      </c>
      <c r="P134" s="4">
        <f t="shared" si="60"/>
        <v>0</v>
      </c>
      <c r="Q134" s="1">
        <v>2.0058559817273933E-2</v>
      </c>
      <c r="R134" s="8">
        <f t="shared" si="61"/>
        <v>0</v>
      </c>
      <c r="S134" s="1">
        <v>0.14718934290771515</v>
      </c>
      <c r="T134" s="8">
        <f t="shared" si="62"/>
        <v>0</v>
      </c>
      <c r="U134" s="1">
        <v>1.1735257456144796E-2</v>
      </c>
      <c r="V134" s="4">
        <f t="shared" si="63"/>
        <v>0</v>
      </c>
      <c r="W134" s="5">
        <f t="shared" si="64"/>
        <v>0</v>
      </c>
      <c r="X134" s="5">
        <f t="shared" si="65"/>
        <v>0</v>
      </c>
      <c r="Y134" s="1">
        <v>2.6135776320723166E-2</v>
      </c>
      <c r="Z134" s="5">
        <f t="shared" si="66"/>
        <v>0</v>
      </c>
      <c r="AA134" s="5">
        <f t="shared" si="67"/>
        <v>0</v>
      </c>
      <c r="AB134" s="5">
        <f t="shared" si="68"/>
        <v>0</v>
      </c>
      <c r="AC134" s="5">
        <f t="shared" si="69"/>
        <v>0</v>
      </c>
      <c r="AD134" s="1">
        <v>0.50787924237664295</v>
      </c>
      <c r="AE134" s="5">
        <f t="shared" si="70"/>
        <v>0</v>
      </c>
      <c r="AF134" s="1">
        <v>2.2707385196145E-2</v>
      </c>
      <c r="AG134" s="6">
        <f t="shared" si="71"/>
        <v>0</v>
      </c>
      <c r="AH134" s="29">
        <v>2051.4449490221486</v>
      </c>
      <c r="AL134" s="5">
        <v>1</v>
      </c>
      <c r="AM134" t="s">
        <v>340</v>
      </c>
      <c r="AN134" s="1">
        <v>0.184</v>
      </c>
      <c r="AO134" s="5">
        <f t="shared" si="72"/>
        <v>0</v>
      </c>
      <c r="AP134" s="5">
        <f t="shared" si="73"/>
        <v>0</v>
      </c>
      <c r="AQ134" s="9">
        <f t="shared" si="74"/>
        <v>8.5</v>
      </c>
      <c r="AT134" s="1"/>
    </row>
    <row r="135" spans="1:46" x14ac:dyDescent="0.35">
      <c r="A135" t="s">
        <v>424</v>
      </c>
      <c r="B135" s="1">
        <v>-2.1901372774338636E-3</v>
      </c>
      <c r="C135" s="5">
        <f t="shared" si="50"/>
        <v>0</v>
      </c>
      <c r="D135" s="1">
        <v>0.68408273714645806</v>
      </c>
      <c r="E135" s="5">
        <f t="shared" si="51"/>
        <v>0</v>
      </c>
      <c r="F135" s="5">
        <f t="shared" si="52"/>
        <v>0</v>
      </c>
      <c r="G135" s="1">
        <v>0.62619947856816294</v>
      </c>
      <c r="H135" s="5">
        <f t="shared" si="53"/>
        <v>0</v>
      </c>
      <c r="I135" s="5">
        <f t="shared" si="54"/>
        <v>0</v>
      </c>
      <c r="J135" s="1">
        <v>0.13288134758005568</v>
      </c>
      <c r="K135" s="5">
        <f t="shared" si="55"/>
        <v>0.5</v>
      </c>
      <c r="L135" s="5">
        <f t="shared" si="56"/>
        <v>0</v>
      </c>
      <c r="M135" s="8">
        <f t="shared" si="57"/>
        <v>0</v>
      </c>
      <c r="N135" s="8">
        <f t="shared" si="58"/>
        <v>0</v>
      </c>
      <c r="O135" s="10" t="str">
        <f t="shared" si="59"/>
        <v>Nee</v>
      </c>
      <c r="P135" s="4">
        <f t="shared" si="60"/>
        <v>0</v>
      </c>
      <c r="Q135" s="1">
        <v>5.4855831493621958E-3</v>
      </c>
      <c r="R135" s="8">
        <f t="shared" si="61"/>
        <v>0</v>
      </c>
      <c r="S135" s="1">
        <v>5.9820089955022492E-2</v>
      </c>
      <c r="T135" s="8">
        <f t="shared" si="62"/>
        <v>0</v>
      </c>
      <c r="U135" s="1">
        <v>5.0255773436631207E-2</v>
      </c>
      <c r="V135" s="4">
        <f t="shared" si="63"/>
        <v>0</v>
      </c>
      <c r="W135" s="5">
        <f t="shared" si="64"/>
        <v>0</v>
      </c>
      <c r="X135" s="5">
        <f t="shared" si="65"/>
        <v>0</v>
      </c>
      <c r="Y135" s="1">
        <v>4.1065073951884939E-2</v>
      </c>
      <c r="Z135" s="5">
        <f t="shared" si="66"/>
        <v>0</v>
      </c>
      <c r="AA135" s="5">
        <f t="shared" si="67"/>
        <v>0</v>
      </c>
      <c r="AB135" s="5">
        <f t="shared" si="68"/>
        <v>0.5</v>
      </c>
      <c r="AC135" s="5">
        <f t="shared" si="69"/>
        <v>0</v>
      </c>
      <c r="AD135" s="1">
        <v>0.64536148076756739</v>
      </c>
      <c r="AE135" s="5">
        <f t="shared" si="70"/>
        <v>0</v>
      </c>
      <c r="AF135" s="1">
        <v>-6.6833725642831592E-3</v>
      </c>
      <c r="AG135" s="6">
        <f t="shared" si="71"/>
        <v>1</v>
      </c>
      <c r="AH135" s="29">
        <v>2036.4159320214605</v>
      </c>
      <c r="AL135" s="5">
        <v>0</v>
      </c>
      <c r="AM135" t="s">
        <v>342</v>
      </c>
      <c r="AN135" s="1">
        <v>0.152</v>
      </c>
      <c r="AO135" s="5">
        <f t="shared" si="72"/>
        <v>0</v>
      </c>
      <c r="AP135" s="5">
        <f t="shared" si="73"/>
        <v>0</v>
      </c>
      <c r="AQ135" s="9">
        <f t="shared" si="74"/>
        <v>8</v>
      </c>
      <c r="AT135" s="1"/>
    </row>
    <row r="136" spans="1:46" x14ac:dyDescent="0.35">
      <c r="A136" t="s">
        <v>130</v>
      </c>
      <c r="B136" s="1">
        <v>-0.251759668717361</v>
      </c>
      <c r="C136" s="5">
        <f t="shared" si="50"/>
        <v>0</v>
      </c>
      <c r="D136" s="1">
        <v>0.36756803511768965</v>
      </c>
      <c r="E136" s="5">
        <f t="shared" si="51"/>
        <v>0</v>
      </c>
      <c r="F136" s="5">
        <f t="shared" si="52"/>
        <v>0</v>
      </c>
      <c r="G136" s="1">
        <v>0.36063910302846824</v>
      </c>
      <c r="H136" s="5">
        <f t="shared" si="53"/>
        <v>0</v>
      </c>
      <c r="I136" s="5">
        <f t="shared" si="54"/>
        <v>0</v>
      </c>
      <c r="J136" s="1">
        <v>0.21947732876353018</v>
      </c>
      <c r="K136" s="5">
        <f t="shared" si="55"/>
        <v>0</v>
      </c>
      <c r="L136" s="5">
        <f t="shared" si="56"/>
        <v>0</v>
      </c>
      <c r="M136" s="8">
        <f t="shared" si="57"/>
        <v>0</v>
      </c>
      <c r="N136" s="8">
        <f t="shared" si="58"/>
        <v>0</v>
      </c>
      <c r="O136" s="10" t="str">
        <f t="shared" si="59"/>
        <v>Nee</v>
      </c>
      <c r="P136" s="4">
        <f t="shared" si="60"/>
        <v>0</v>
      </c>
      <c r="Q136" s="1">
        <v>-8.5255066387141865E-2</v>
      </c>
      <c r="R136" s="8">
        <f t="shared" si="61"/>
        <v>1</v>
      </c>
      <c r="S136" s="1">
        <v>1.8137692509181104E-2</v>
      </c>
      <c r="T136" s="8">
        <f t="shared" si="62"/>
        <v>0</v>
      </c>
      <c r="U136" s="1">
        <v>4.4837764490912431E-2</v>
      </c>
      <c r="V136" s="4">
        <f t="shared" si="63"/>
        <v>0</v>
      </c>
      <c r="W136" s="5">
        <f t="shared" si="64"/>
        <v>0</v>
      </c>
      <c r="X136" s="5">
        <f t="shared" si="65"/>
        <v>0</v>
      </c>
      <c r="Y136" s="1">
        <v>-4.7397528354723266E-3</v>
      </c>
      <c r="Z136" s="5">
        <f t="shared" si="66"/>
        <v>0.5</v>
      </c>
      <c r="AA136" s="5">
        <f t="shared" si="67"/>
        <v>0.5</v>
      </c>
      <c r="AB136" s="5">
        <f t="shared" si="68"/>
        <v>0</v>
      </c>
      <c r="AC136" s="5">
        <f t="shared" si="69"/>
        <v>0</v>
      </c>
      <c r="AD136" s="1">
        <v>0.68070797608364242</v>
      </c>
      <c r="AE136" s="5">
        <f t="shared" si="70"/>
        <v>0</v>
      </c>
      <c r="AF136" s="1">
        <v>-6.1074577690319924E-2</v>
      </c>
      <c r="AG136" s="6">
        <f t="shared" si="71"/>
        <v>1</v>
      </c>
      <c r="AH136" s="29">
        <v>2163.7061570727114</v>
      </c>
      <c r="AL136" s="5">
        <v>1</v>
      </c>
      <c r="AM136" t="s">
        <v>340</v>
      </c>
      <c r="AN136" s="1">
        <v>0.15</v>
      </c>
      <c r="AO136" s="5">
        <f t="shared" si="72"/>
        <v>0</v>
      </c>
      <c r="AP136" s="5">
        <f t="shared" si="73"/>
        <v>0</v>
      </c>
      <c r="AQ136" s="9">
        <f t="shared" si="74"/>
        <v>7</v>
      </c>
      <c r="AT136" s="1"/>
    </row>
    <row r="137" spans="1:46" x14ac:dyDescent="0.35">
      <c r="A137" t="s">
        <v>131</v>
      </c>
      <c r="B137" s="1">
        <v>6.1452134760277846E-2</v>
      </c>
      <c r="C137" s="5">
        <f t="shared" si="50"/>
        <v>0</v>
      </c>
      <c r="D137" s="1">
        <v>0.26526687331719345</v>
      </c>
      <c r="E137" s="5">
        <f t="shared" si="51"/>
        <v>0</v>
      </c>
      <c r="F137" s="5">
        <f t="shared" si="52"/>
        <v>0</v>
      </c>
      <c r="G137" s="1">
        <v>0.28960789193836683</v>
      </c>
      <c r="H137" s="5">
        <f t="shared" si="53"/>
        <v>0</v>
      </c>
      <c r="I137" s="5">
        <f t="shared" si="54"/>
        <v>0</v>
      </c>
      <c r="J137" s="1">
        <v>0.22482503888024882</v>
      </c>
      <c r="K137" s="5">
        <f t="shared" si="55"/>
        <v>0</v>
      </c>
      <c r="L137" s="5">
        <f t="shared" si="56"/>
        <v>0</v>
      </c>
      <c r="M137" s="8">
        <f t="shared" si="57"/>
        <v>0</v>
      </c>
      <c r="N137" s="8">
        <f t="shared" si="58"/>
        <v>1</v>
      </c>
      <c r="O137" s="10" t="str">
        <f t="shared" si="59"/>
        <v>Nee</v>
      </c>
      <c r="P137" s="4">
        <f t="shared" si="60"/>
        <v>0</v>
      </c>
      <c r="Q137" s="1">
        <v>-2.4047541107445926E-2</v>
      </c>
      <c r="R137" s="8">
        <f t="shared" si="61"/>
        <v>1</v>
      </c>
      <c r="S137" s="1">
        <v>-1.5080180675381784E-2</v>
      </c>
      <c r="T137" s="8">
        <f t="shared" si="62"/>
        <v>1</v>
      </c>
      <c r="U137" s="1">
        <v>9.3218996764486278E-3</v>
      </c>
      <c r="V137" s="4">
        <f t="shared" si="63"/>
        <v>0</v>
      </c>
      <c r="W137" s="5">
        <f t="shared" si="64"/>
        <v>0.5</v>
      </c>
      <c r="X137" s="5">
        <f t="shared" si="65"/>
        <v>0</v>
      </c>
      <c r="Y137" s="1">
        <v>0.10195827771115687</v>
      </c>
      <c r="Z137" s="5">
        <f t="shared" si="66"/>
        <v>0</v>
      </c>
      <c r="AA137" s="5">
        <f t="shared" si="67"/>
        <v>0</v>
      </c>
      <c r="AB137" s="5">
        <f t="shared" si="68"/>
        <v>0.5</v>
      </c>
      <c r="AC137" s="5">
        <f t="shared" si="69"/>
        <v>0.5</v>
      </c>
      <c r="AD137" s="1">
        <v>0.6559268728646741</v>
      </c>
      <c r="AE137" s="5">
        <f t="shared" si="70"/>
        <v>0</v>
      </c>
      <c r="AF137" s="1">
        <v>4.3188714166119907E-3</v>
      </c>
      <c r="AG137" s="6">
        <f t="shared" si="71"/>
        <v>0</v>
      </c>
      <c r="AH137" s="29">
        <v>1664.5269838640766</v>
      </c>
      <c r="AL137" s="5">
        <v>0</v>
      </c>
      <c r="AM137" t="s">
        <v>340</v>
      </c>
      <c r="AN137" s="1">
        <v>0.22100000000000003</v>
      </c>
      <c r="AO137" s="5">
        <f t="shared" si="72"/>
        <v>0.5</v>
      </c>
      <c r="AP137" s="5">
        <f t="shared" si="73"/>
        <v>0</v>
      </c>
      <c r="AQ137" s="9">
        <f t="shared" si="74"/>
        <v>8</v>
      </c>
      <c r="AT137" s="1"/>
    </row>
    <row r="138" spans="1:46" x14ac:dyDescent="0.35">
      <c r="A138" t="s">
        <v>132</v>
      </c>
      <c r="B138" s="1">
        <v>-0.15252266343468754</v>
      </c>
      <c r="C138" s="5">
        <f t="shared" si="50"/>
        <v>0</v>
      </c>
      <c r="D138" s="1">
        <v>0.75733132426522975</v>
      </c>
      <c r="E138" s="5">
        <f t="shared" si="51"/>
        <v>0</v>
      </c>
      <c r="F138" s="5">
        <f t="shared" si="52"/>
        <v>0</v>
      </c>
      <c r="G138" s="1">
        <v>0.41208470842580236</v>
      </c>
      <c r="H138" s="5">
        <f t="shared" si="53"/>
        <v>0</v>
      </c>
      <c r="I138" s="5">
        <f t="shared" si="54"/>
        <v>0</v>
      </c>
      <c r="J138" s="1">
        <v>0.25044276200635918</v>
      </c>
      <c r="K138" s="5">
        <f t="shared" si="55"/>
        <v>0</v>
      </c>
      <c r="L138" s="5">
        <f t="shared" si="56"/>
        <v>0</v>
      </c>
      <c r="M138" s="8">
        <f t="shared" si="57"/>
        <v>0</v>
      </c>
      <c r="N138" s="8">
        <f t="shared" si="58"/>
        <v>0</v>
      </c>
      <c r="O138" s="10" t="str">
        <f t="shared" si="59"/>
        <v>Nee</v>
      </c>
      <c r="P138" s="4">
        <f t="shared" si="60"/>
        <v>0</v>
      </c>
      <c r="Q138" s="1">
        <v>1.6528773502425018E-2</v>
      </c>
      <c r="R138" s="8">
        <f t="shared" si="61"/>
        <v>0</v>
      </c>
      <c r="S138" s="1">
        <v>3.3148161987561132E-2</v>
      </c>
      <c r="T138" s="8">
        <f t="shared" si="62"/>
        <v>0</v>
      </c>
      <c r="U138" s="1">
        <v>8.2792167910050521E-2</v>
      </c>
      <c r="V138" s="4">
        <f t="shared" si="63"/>
        <v>0</v>
      </c>
      <c r="W138" s="5">
        <f t="shared" si="64"/>
        <v>0</v>
      </c>
      <c r="X138" s="5">
        <f t="shared" si="65"/>
        <v>0</v>
      </c>
      <c r="Y138" s="1">
        <v>2.729439126055375E-2</v>
      </c>
      <c r="Z138" s="5">
        <f t="shared" si="66"/>
        <v>0</v>
      </c>
      <c r="AA138" s="5">
        <f t="shared" si="67"/>
        <v>0</v>
      </c>
      <c r="AB138" s="5">
        <f t="shared" si="68"/>
        <v>0</v>
      </c>
      <c r="AC138" s="5">
        <f t="shared" si="69"/>
        <v>0</v>
      </c>
      <c r="AD138" s="1">
        <v>0.68674915856624597</v>
      </c>
      <c r="AE138" s="5">
        <f t="shared" si="70"/>
        <v>0</v>
      </c>
      <c r="AF138" s="1">
        <v>3.7916974957621211E-2</v>
      </c>
      <c r="AG138" s="6">
        <f t="shared" si="71"/>
        <v>0</v>
      </c>
      <c r="AH138" s="29">
        <v>1529.5208843415144</v>
      </c>
      <c r="AJ138" s="5">
        <v>1</v>
      </c>
      <c r="AL138" s="5">
        <v>0</v>
      </c>
      <c r="AM138" t="s">
        <v>340</v>
      </c>
      <c r="AN138" s="1">
        <v>0.189</v>
      </c>
      <c r="AO138" s="5">
        <f t="shared" si="72"/>
        <v>0</v>
      </c>
      <c r="AP138" s="5">
        <f t="shared" si="73"/>
        <v>0</v>
      </c>
      <c r="AQ138" s="9">
        <f t="shared" si="74"/>
        <v>9</v>
      </c>
      <c r="AT138" s="1"/>
    </row>
    <row r="139" spans="1:46" x14ac:dyDescent="0.35">
      <c r="A139" t="s">
        <v>133</v>
      </c>
      <c r="B139" s="1">
        <v>2.1377672209026127E-3</v>
      </c>
      <c r="C139" s="5">
        <f t="shared" si="50"/>
        <v>0</v>
      </c>
      <c r="D139" s="1">
        <v>-1.3115032236172379E-2</v>
      </c>
      <c r="E139" s="5">
        <f t="shared" si="51"/>
        <v>0</v>
      </c>
      <c r="F139" s="5">
        <f t="shared" si="52"/>
        <v>0</v>
      </c>
      <c r="G139" s="1">
        <v>-4.2412623006447221E-2</v>
      </c>
      <c r="H139" s="5">
        <f t="shared" si="53"/>
        <v>0</v>
      </c>
      <c r="I139" s="5">
        <f t="shared" si="54"/>
        <v>0</v>
      </c>
      <c r="J139" s="1">
        <v>0.68498994910397326</v>
      </c>
      <c r="K139" s="5">
        <f t="shared" si="55"/>
        <v>0</v>
      </c>
      <c r="L139" s="5">
        <f t="shared" si="56"/>
        <v>0</v>
      </c>
      <c r="M139" s="8">
        <f t="shared" si="57"/>
        <v>0</v>
      </c>
      <c r="N139" s="8">
        <f t="shared" si="58"/>
        <v>0</v>
      </c>
      <c r="O139" s="10" t="str">
        <f t="shared" si="59"/>
        <v>Nee</v>
      </c>
      <c r="P139" s="4">
        <f t="shared" si="60"/>
        <v>0</v>
      </c>
      <c r="Q139" s="1">
        <v>-7.2515141080435087E-3</v>
      </c>
      <c r="R139" s="8">
        <f t="shared" si="61"/>
        <v>1</v>
      </c>
      <c r="S139" s="1">
        <v>2.0823244552058112E-2</v>
      </c>
      <c r="T139" s="8">
        <f t="shared" si="62"/>
        <v>0</v>
      </c>
      <c r="U139" s="1">
        <v>1.491347132677299E-2</v>
      </c>
      <c r="V139" s="4">
        <f t="shared" si="63"/>
        <v>0</v>
      </c>
      <c r="W139" s="5">
        <f t="shared" si="64"/>
        <v>0</v>
      </c>
      <c r="X139" s="5">
        <f t="shared" si="65"/>
        <v>0</v>
      </c>
      <c r="Y139" s="1">
        <v>4.0210383440787242E-2</v>
      </c>
      <c r="Z139" s="5">
        <f t="shared" si="66"/>
        <v>0</v>
      </c>
      <c r="AA139" s="5">
        <f t="shared" si="67"/>
        <v>0</v>
      </c>
      <c r="AB139" s="5">
        <f t="shared" si="68"/>
        <v>0.5</v>
      </c>
      <c r="AC139" s="5">
        <f t="shared" si="69"/>
        <v>0</v>
      </c>
      <c r="AD139" s="1">
        <v>0.6641160502205633</v>
      </c>
      <c r="AE139" s="5">
        <f t="shared" si="70"/>
        <v>0</v>
      </c>
      <c r="AF139" s="1">
        <v>4.808656868001359E-2</v>
      </c>
      <c r="AG139" s="6">
        <f t="shared" si="71"/>
        <v>0</v>
      </c>
      <c r="AH139" s="29">
        <v>1653.4660274094917</v>
      </c>
      <c r="AL139" s="5">
        <v>0</v>
      </c>
      <c r="AM139" t="s">
        <v>340</v>
      </c>
      <c r="AN139" s="1">
        <v>0.20049999999999998</v>
      </c>
      <c r="AO139" s="5">
        <f t="shared" si="72"/>
        <v>0.5</v>
      </c>
      <c r="AP139" s="5">
        <f t="shared" si="73"/>
        <v>0</v>
      </c>
      <c r="AQ139" s="9">
        <f t="shared" si="74"/>
        <v>9</v>
      </c>
      <c r="AT139" s="1"/>
    </row>
    <row r="140" spans="1:46" x14ac:dyDescent="0.35">
      <c r="A140" t="s">
        <v>134</v>
      </c>
      <c r="B140" s="1">
        <v>4.0700542673902315E-3</v>
      </c>
      <c r="C140" s="5">
        <f t="shared" si="50"/>
        <v>0</v>
      </c>
      <c r="D140" s="1">
        <v>0.47237296497286629</v>
      </c>
      <c r="E140" s="5">
        <f t="shared" si="51"/>
        <v>0</v>
      </c>
      <c r="F140" s="5">
        <f t="shared" si="52"/>
        <v>0</v>
      </c>
      <c r="G140" s="1">
        <v>0.40595214602861368</v>
      </c>
      <c r="H140" s="5">
        <f t="shared" si="53"/>
        <v>0</v>
      </c>
      <c r="I140" s="5">
        <f t="shared" si="54"/>
        <v>0</v>
      </c>
      <c r="J140" s="1">
        <v>0.26955263633822729</v>
      </c>
      <c r="K140" s="5">
        <f t="shared" si="55"/>
        <v>0</v>
      </c>
      <c r="L140" s="5">
        <f t="shared" si="56"/>
        <v>0</v>
      </c>
      <c r="M140" s="8">
        <f t="shared" si="57"/>
        <v>0</v>
      </c>
      <c r="N140" s="8">
        <f t="shared" si="58"/>
        <v>1</v>
      </c>
      <c r="O140" s="10" t="str">
        <f t="shared" si="59"/>
        <v>Nee</v>
      </c>
      <c r="P140" s="4">
        <f t="shared" si="60"/>
        <v>0</v>
      </c>
      <c r="Q140" s="1">
        <v>-8.1692913385826765E-2</v>
      </c>
      <c r="R140" s="8">
        <f t="shared" si="61"/>
        <v>1</v>
      </c>
      <c r="S140" s="1">
        <v>-2.0090368365966355E-2</v>
      </c>
      <c r="T140" s="8">
        <f t="shared" si="62"/>
        <v>1</v>
      </c>
      <c r="U140" s="1">
        <v>2.6097681302417367E-2</v>
      </c>
      <c r="V140" s="4">
        <f t="shared" si="63"/>
        <v>0</v>
      </c>
      <c r="W140" s="5">
        <f t="shared" si="64"/>
        <v>0.5</v>
      </c>
      <c r="X140" s="5">
        <f t="shared" si="65"/>
        <v>0</v>
      </c>
      <c r="Y140" s="1">
        <v>7.3612481499753329E-2</v>
      </c>
      <c r="Z140" s="5">
        <f t="shared" si="66"/>
        <v>0</v>
      </c>
      <c r="AA140" s="5">
        <f t="shared" si="67"/>
        <v>0</v>
      </c>
      <c r="AB140" s="5">
        <f t="shared" si="68"/>
        <v>0.5</v>
      </c>
      <c r="AC140" s="5">
        <f t="shared" si="69"/>
        <v>0.5</v>
      </c>
      <c r="AD140" s="1">
        <v>0.60772076961026145</v>
      </c>
      <c r="AE140" s="5">
        <f t="shared" si="70"/>
        <v>0</v>
      </c>
      <c r="AF140" s="1">
        <v>4.7675825974346331E-2</v>
      </c>
      <c r="AG140" s="6">
        <f t="shared" si="71"/>
        <v>0</v>
      </c>
      <c r="AH140" s="29">
        <v>1544.5261390934511</v>
      </c>
      <c r="AL140" s="5">
        <v>0</v>
      </c>
      <c r="AM140" t="s">
        <v>341</v>
      </c>
      <c r="AN140" s="1">
        <v>0.20949999999999999</v>
      </c>
      <c r="AO140" s="5">
        <f t="shared" si="72"/>
        <v>0.5</v>
      </c>
      <c r="AP140" s="5">
        <f t="shared" si="73"/>
        <v>0</v>
      </c>
      <c r="AQ140" s="9">
        <f t="shared" si="74"/>
        <v>8</v>
      </c>
      <c r="AT140" s="1"/>
    </row>
    <row r="141" spans="1:46" x14ac:dyDescent="0.35">
      <c r="A141" t="s">
        <v>135</v>
      </c>
      <c r="B141" s="1">
        <v>7.822447111577345E-2</v>
      </c>
      <c r="C141" s="5">
        <f t="shared" si="50"/>
        <v>0</v>
      </c>
      <c r="D141" s="1">
        <v>0.66513083692436381</v>
      </c>
      <c r="E141" s="5">
        <f t="shared" si="51"/>
        <v>0</v>
      </c>
      <c r="F141" s="5">
        <f t="shared" si="52"/>
        <v>0</v>
      </c>
      <c r="G141" s="1">
        <v>0.65866321104974646</v>
      </c>
      <c r="H141" s="5">
        <f t="shared" si="53"/>
        <v>0</v>
      </c>
      <c r="I141" s="5">
        <f t="shared" si="54"/>
        <v>0</v>
      </c>
      <c r="J141" s="1">
        <v>0.22324985092426952</v>
      </c>
      <c r="K141" s="5">
        <f t="shared" si="55"/>
        <v>0</v>
      </c>
      <c r="L141" s="5">
        <f t="shared" si="56"/>
        <v>0</v>
      </c>
      <c r="M141" s="8">
        <f t="shared" si="57"/>
        <v>0</v>
      </c>
      <c r="N141" s="8">
        <f t="shared" si="58"/>
        <v>1</v>
      </c>
      <c r="O141" s="10" t="str">
        <f t="shared" si="59"/>
        <v>Nee</v>
      </c>
      <c r="P141" s="4">
        <f t="shared" si="60"/>
        <v>0</v>
      </c>
      <c r="Q141" s="1">
        <v>-4.7355977343049374E-2</v>
      </c>
      <c r="R141" s="8">
        <f t="shared" si="61"/>
        <v>1</v>
      </c>
      <c r="S141" s="1">
        <v>-8.7155579309323421E-3</v>
      </c>
      <c r="T141" s="8">
        <f t="shared" si="62"/>
        <v>1</v>
      </c>
      <c r="U141" s="1">
        <v>-8.8413055924086124E-3</v>
      </c>
      <c r="V141" s="4">
        <f t="shared" si="63"/>
        <v>1</v>
      </c>
      <c r="W141" s="5">
        <f t="shared" si="64"/>
        <v>0.5</v>
      </c>
      <c r="X141" s="5">
        <f t="shared" si="65"/>
        <v>0.5</v>
      </c>
      <c r="Y141" s="1">
        <v>-3.1795618085766489E-2</v>
      </c>
      <c r="Z141" s="5">
        <f t="shared" si="66"/>
        <v>0.5</v>
      </c>
      <c r="AA141" s="5">
        <f t="shared" si="67"/>
        <v>0.5</v>
      </c>
      <c r="AB141" s="5">
        <f t="shared" si="68"/>
        <v>0</v>
      </c>
      <c r="AC141" s="5">
        <f t="shared" si="69"/>
        <v>0</v>
      </c>
      <c r="AD141" s="1">
        <v>0.75712978104141593</v>
      </c>
      <c r="AE141" s="5">
        <f t="shared" si="70"/>
        <v>0.5</v>
      </c>
      <c r="AF141" s="1">
        <v>4.5375468273802788E-2</v>
      </c>
      <c r="AG141" s="6">
        <f t="shared" si="71"/>
        <v>0</v>
      </c>
      <c r="AH141" s="29">
        <v>1829.8548767275338</v>
      </c>
      <c r="AJ141" s="5">
        <v>1</v>
      </c>
      <c r="AL141" s="5">
        <v>0</v>
      </c>
      <c r="AM141" t="s">
        <v>342</v>
      </c>
      <c r="AN141" s="1">
        <v>0.223</v>
      </c>
      <c r="AO141" s="5">
        <f t="shared" si="72"/>
        <v>0.5</v>
      </c>
      <c r="AP141" s="5">
        <f t="shared" si="73"/>
        <v>0</v>
      </c>
      <c r="AQ141" s="9">
        <f t="shared" si="74"/>
        <v>5</v>
      </c>
      <c r="AT141" s="1"/>
    </row>
    <row r="142" spans="1:46" x14ac:dyDescent="0.35">
      <c r="A142" t="s">
        <v>136</v>
      </c>
      <c r="B142" s="1">
        <v>6.6871274548274379E-2</v>
      </c>
      <c r="C142" s="5">
        <f t="shared" si="50"/>
        <v>0</v>
      </c>
      <c r="D142" s="1">
        <v>4.7064484182596185E-2</v>
      </c>
      <c r="E142" s="5">
        <f t="shared" si="51"/>
        <v>0</v>
      </c>
      <c r="F142" s="5">
        <f t="shared" si="52"/>
        <v>0</v>
      </c>
      <c r="G142" s="1">
        <v>4.3619784367584132E-2</v>
      </c>
      <c r="H142" s="5">
        <f t="shared" si="53"/>
        <v>0</v>
      </c>
      <c r="I142" s="5">
        <f t="shared" si="54"/>
        <v>0</v>
      </c>
      <c r="J142" s="1">
        <v>0.66936910125235605</v>
      </c>
      <c r="K142" s="5">
        <f t="shared" si="55"/>
        <v>0</v>
      </c>
      <c r="L142" s="5">
        <f t="shared" si="56"/>
        <v>0</v>
      </c>
      <c r="M142" s="8">
        <f t="shared" si="57"/>
        <v>0</v>
      </c>
      <c r="N142" s="8">
        <f t="shared" si="58"/>
        <v>1</v>
      </c>
      <c r="O142" s="10" t="str">
        <f t="shared" si="59"/>
        <v>Nee</v>
      </c>
      <c r="P142" s="4">
        <f t="shared" si="60"/>
        <v>0</v>
      </c>
      <c r="Q142" s="1">
        <v>3.1582380356222316E-2</v>
      </c>
      <c r="R142" s="8">
        <f t="shared" si="61"/>
        <v>0</v>
      </c>
      <c r="S142" s="1">
        <v>0.27929261125104954</v>
      </c>
      <c r="T142" s="8">
        <f t="shared" si="62"/>
        <v>0</v>
      </c>
      <c r="U142" s="1">
        <v>-2.1105443130220305E-2</v>
      </c>
      <c r="V142" s="4">
        <f t="shared" si="63"/>
        <v>1</v>
      </c>
      <c r="W142" s="5">
        <f t="shared" si="64"/>
        <v>0</v>
      </c>
      <c r="X142" s="5">
        <f t="shared" si="65"/>
        <v>0</v>
      </c>
      <c r="Y142" s="1">
        <v>6.8589186613599418E-2</v>
      </c>
      <c r="Z142" s="5">
        <f t="shared" si="66"/>
        <v>0</v>
      </c>
      <c r="AA142" s="5">
        <f t="shared" si="67"/>
        <v>0</v>
      </c>
      <c r="AB142" s="5">
        <f t="shared" si="68"/>
        <v>0.5</v>
      </c>
      <c r="AC142" s="5">
        <f t="shared" si="69"/>
        <v>0.5</v>
      </c>
      <c r="AD142" s="1">
        <v>0.66579311246893513</v>
      </c>
      <c r="AE142" s="5">
        <f t="shared" si="70"/>
        <v>0</v>
      </c>
      <c r="AF142" s="1">
        <v>4.1495558154418202E-2</v>
      </c>
      <c r="AG142" s="6">
        <f t="shared" si="71"/>
        <v>0</v>
      </c>
      <c r="AH142" s="29">
        <v>1665.8366111048199</v>
      </c>
      <c r="AL142" s="5">
        <v>0</v>
      </c>
      <c r="AM142" t="s">
        <v>341</v>
      </c>
      <c r="AN142" s="1">
        <v>0.25800000000000001</v>
      </c>
      <c r="AO142" s="5">
        <f t="shared" si="72"/>
        <v>0.5</v>
      </c>
      <c r="AP142" s="5">
        <f t="shared" si="73"/>
        <v>0.5</v>
      </c>
      <c r="AQ142" s="9">
        <f t="shared" si="74"/>
        <v>7</v>
      </c>
      <c r="AT142" s="1"/>
    </row>
    <row r="143" spans="1:46" x14ac:dyDescent="0.35">
      <c r="A143" t="s">
        <v>137</v>
      </c>
      <c r="B143" s="1">
        <v>-2.884075644077967E-3</v>
      </c>
      <c r="C143" s="5">
        <f t="shared" si="50"/>
        <v>0</v>
      </c>
      <c r="D143" s="1">
        <v>0.3503861564369084</v>
      </c>
      <c r="E143" s="5">
        <f t="shared" si="51"/>
        <v>0</v>
      </c>
      <c r="F143" s="5">
        <f t="shared" si="52"/>
        <v>0</v>
      </c>
      <c r="G143" s="1">
        <v>0.33956409809728433</v>
      </c>
      <c r="H143" s="5">
        <f t="shared" si="53"/>
        <v>0</v>
      </c>
      <c r="I143" s="5">
        <f t="shared" si="54"/>
        <v>0</v>
      </c>
      <c r="J143" s="1">
        <v>0.60318855493146961</v>
      </c>
      <c r="K143" s="5">
        <f t="shared" si="55"/>
        <v>0</v>
      </c>
      <c r="L143" s="5">
        <f t="shared" si="56"/>
        <v>0</v>
      </c>
      <c r="M143" s="8">
        <f t="shared" si="57"/>
        <v>0</v>
      </c>
      <c r="N143" s="8">
        <f t="shared" si="58"/>
        <v>0</v>
      </c>
      <c r="O143" s="10" t="str">
        <f t="shared" si="59"/>
        <v>Nee</v>
      </c>
      <c r="P143" s="4">
        <f t="shared" si="60"/>
        <v>0</v>
      </c>
      <c r="Q143" s="1">
        <v>-3.8884610521718141E-2</v>
      </c>
      <c r="R143" s="8">
        <f t="shared" si="61"/>
        <v>1</v>
      </c>
      <c r="S143" s="1">
        <v>-6.637561333693931E-2</v>
      </c>
      <c r="T143" s="8">
        <f t="shared" si="62"/>
        <v>1</v>
      </c>
      <c r="U143" s="1">
        <v>4.5583880146332967E-2</v>
      </c>
      <c r="V143" s="4">
        <f t="shared" si="63"/>
        <v>0</v>
      </c>
      <c r="W143" s="5">
        <f t="shared" si="64"/>
        <v>0.5</v>
      </c>
      <c r="X143" s="5">
        <f t="shared" si="65"/>
        <v>0</v>
      </c>
      <c r="Y143" s="1">
        <v>3.0369897218512281E-2</v>
      </c>
      <c r="Z143" s="5">
        <f t="shared" si="66"/>
        <v>0</v>
      </c>
      <c r="AA143" s="5">
        <f t="shared" si="67"/>
        <v>0</v>
      </c>
      <c r="AB143" s="5">
        <f t="shared" si="68"/>
        <v>0</v>
      </c>
      <c r="AC143" s="5">
        <f t="shared" si="69"/>
        <v>0</v>
      </c>
      <c r="AD143" s="1">
        <v>0.60688500474227203</v>
      </c>
      <c r="AE143" s="5">
        <f t="shared" si="70"/>
        <v>0</v>
      </c>
      <c r="AF143" s="1">
        <v>1.5157943160482355E-2</v>
      </c>
      <c r="AG143" s="6">
        <f t="shared" si="71"/>
        <v>0</v>
      </c>
      <c r="AH143" s="29">
        <v>1924.2805026277338</v>
      </c>
      <c r="AL143" s="5">
        <v>0</v>
      </c>
      <c r="AM143" t="s">
        <v>340</v>
      </c>
      <c r="AN143" s="1">
        <v>0.17100000000000001</v>
      </c>
      <c r="AO143" s="5">
        <f t="shared" si="72"/>
        <v>0</v>
      </c>
      <c r="AP143" s="5">
        <f t="shared" si="73"/>
        <v>0</v>
      </c>
      <c r="AQ143" s="9">
        <f t="shared" si="74"/>
        <v>9.5</v>
      </c>
      <c r="AT143" s="1"/>
    </row>
    <row r="144" spans="1:46" x14ac:dyDescent="0.35">
      <c r="A144" t="s">
        <v>138</v>
      </c>
      <c r="B144" s="1">
        <v>0.11751572210024933</v>
      </c>
      <c r="C144" s="5">
        <f t="shared" si="50"/>
        <v>0.5</v>
      </c>
      <c r="D144" s="1">
        <v>0.38527146206229301</v>
      </c>
      <c r="E144" s="5">
        <f t="shared" si="51"/>
        <v>0</v>
      </c>
      <c r="F144" s="5">
        <f t="shared" si="52"/>
        <v>0</v>
      </c>
      <c r="G144" s="1">
        <v>0.37060395192200346</v>
      </c>
      <c r="H144" s="5">
        <f t="shared" si="53"/>
        <v>0</v>
      </c>
      <c r="I144" s="5">
        <f t="shared" si="54"/>
        <v>0</v>
      </c>
      <c r="J144" s="1">
        <v>0.40981327924595834</v>
      </c>
      <c r="K144" s="5">
        <f t="shared" si="55"/>
        <v>0</v>
      </c>
      <c r="L144" s="5">
        <f t="shared" si="56"/>
        <v>0</v>
      </c>
      <c r="M144" s="8">
        <f t="shared" si="57"/>
        <v>0</v>
      </c>
      <c r="N144" s="8">
        <f t="shared" si="58"/>
        <v>1</v>
      </c>
      <c r="O144" s="10" t="str">
        <f t="shared" si="59"/>
        <v>Nee</v>
      </c>
      <c r="P144" s="4">
        <f t="shared" si="60"/>
        <v>0</v>
      </c>
      <c r="Q144" s="1">
        <v>4.8038631317974104E-2</v>
      </c>
      <c r="R144" s="8">
        <f t="shared" si="61"/>
        <v>0</v>
      </c>
      <c r="S144" s="1">
        <v>2.386466538982426E-2</v>
      </c>
      <c r="T144" s="8">
        <f t="shared" si="62"/>
        <v>0</v>
      </c>
      <c r="U144" s="1">
        <v>6.3989878316525875E-2</v>
      </c>
      <c r="V144" s="4">
        <f t="shared" si="63"/>
        <v>0</v>
      </c>
      <c r="W144" s="5">
        <f t="shared" si="64"/>
        <v>0</v>
      </c>
      <c r="X144" s="5">
        <f t="shared" si="65"/>
        <v>0</v>
      </c>
      <c r="Y144" s="1">
        <v>8.0117590146243436E-2</v>
      </c>
      <c r="Z144" s="5">
        <f t="shared" si="66"/>
        <v>0</v>
      </c>
      <c r="AA144" s="5">
        <f t="shared" si="67"/>
        <v>0</v>
      </c>
      <c r="AB144" s="5">
        <f t="shared" si="68"/>
        <v>0.5</v>
      </c>
      <c r="AC144" s="5">
        <f t="shared" si="69"/>
        <v>0.5</v>
      </c>
      <c r="AD144" s="1">
        <v>0.6691623562683735</v>
      </c>
      <c r="AE144" s="5">
        <f t="shared" si="70"/>
        <v>0</v>
      </c>
      <c r="AF144" s="1">
        <v>2.6642873962713504E-2</v>
      </c>
      <c r="AG144" s="6">
        <f t="shared" si="71"/>
        <v>0</v>
      </c>
      <c r="AH144" s="29">
        <v>1663.7061179749048</v>
      </c>
      <c r="AL144" s="5">
        <v>0</v>
      </c>
      <c r="AM144" t="s">
        <v>341</v>
      </c>
      <c r="AN144" s="1">
        <v>0.156</v>
      </c>
      <c r="AO144" s="5">
        <f t="shared" si="72"/>
        <v>0</v>
      </c>
      <c r="AP144" s="5">
        <f t="shared" si="73"/>
        <v>0</v>
      </c>
      <c r="AQ144" s="9">
        <f t="shared" si="74"/>
        <v>8.5</v>
      </c>
      <c r="AT144" s="1"/>
    </row>
    <row r="145" spans="1:46" x14ac:dyDescent="0.35">
      <c r="A145" t="s">
        <v>139</v>
      </c>
      <c r="B145" s="1">
        <v>4.7530346334504057E-2</v>
      </c>
      <c r="C145" s="5">
        <f t="shared" si="50"/>
        <v>0</v>
      </c>
      <c r="D145" s="1">
        <v>0.55062304188528821</v>
      </c>
      <c r="E145" s="5">
        <f t="shared" si="51"/>
        <v>0</v>
      </c>
      <c r="F145" s="5">
        <f t="shared" si="52"/>
        <v>0</v>
      </c>
      <c r="G145" s="1">
        <v>0.47792170858987298</v>
      </c>
      <c r="H145" s="5">
        <f t="shared" si="53"/>
        <v>0</v>
      </c>
      <c r="I145" s="5">
        <f t="shared" si="54"/>
        <v>0</v>
      </c>
      <c r="J145" s="1">
        <v>0.12500363396742026</v>
      </c>
      <c r="K145" s="5">
        <f t="shared" si="55"/>
        <v>0.5</v>
      </c>
      <c r="L145" s="5">
        <f t="shared" si="56"/>
        <v>0</v>
      </c>
      <c r="M145" s="8">
        <f t="shared" si="57"/>
        <v>0</v>
      </c>
      <c r="N145" s="8">
        <f t="shared" si="58"/>
        <v>0</v>
      </c>
      <c r="O145" s="10" t="str">
        <f t="shared" si="59"/>
        <v>Nee</v>
      </c>
      <c r="P145" s="4">
        <f t="shared" si="60"/>
        <v>0</v>
      </c>
      <c r="Q145" s="1">
        <v>-4.1784768302340188E-2</v>
      </c>
      <c r="R145" s="8">
        <f t="shared" si="61"/>
        <v>1</v>
      </c>
      <c r="S145" s="1">
        <v>-4.851787513990671E-3</v>
      </c>
      <c r="T145" s="8">
        <f t="shared" si="62"/>
        <v>1</v>
      </c>
      <c r="U145" s="1">
        <v>6.2124077523568473E-2</v>
      </c>
      <c r="V145" s="4">
        <f t="shared" si="63"/>
        <v>0</v>
      </c>
      <c r="W145" s="5">
        <f t="shared" si="64"/>
        <v>0.5</v>
      </c>
      <c r="X145" s="5">
        <f t="shared" si="65"/>
        <v>0</v>
      </c>
      <c r="Y145" s="1">
        <v>-4.6544475568890088E-3</v>
      </c>
      <c r="Z145" s="5">
        <f t="shared" si="66"/>
        <v>0.5</v>
      </c>
      <c r="AA145" s="5">
        <f t="shared" si="67"/>
        <v>0.5</v>
      </c>
      <c r="AB145" s="5">
        <f t="shared" si="68"/>
        <v>0</v>
      </c>
      <c r="AC145" s="5">
        <f t="shared" si="69"/>
        <v>0</v>
      </c>
      <c r="AD145" s="1">
        <v>0.71870926765917309</v>
      </c>
      <c r="AE145" s="5">
        <f t="shared" si="70"/>
        <v>0</v>
      </c>
      <c r="AF145" s="1">
        <v>-1.0914897659030916E-2</v>
      </c>
      <c r="AG145" s="6">
        <f t="shared" si="71"/>
        <v>1</v>
      </c>
      <c r="AH145" s="29">
        <v>1980.7017054556134</v>
      </c>
      <c r="AL145" s="5">
        <v>0</v>
      </c>
      <c r="AM145" t="s">
        <v>342</v>
      </c>
      <c r="AN145" s="1">
        <v>0.17899999999999999</v>
      </c>
      <c r="AO145" s="5">
        <f t="shared" si="72"/>
        <v>0</v>
      </c>
      <c r="AP145" s="5">
        <f t="shared" si="73"/>
        <v>0</v>
      </c>
      <c r="AQ145" s="9">
        <f t="shared" si="74"/>
        <v>7</v>
      </c>
      <c r="AT145" s="1"/>
    </row>
    <row r="146" spans="1:46" x14ac:dyDescent="0.35">
      <c r="A146" t="s">
        <v>140</v>
      </c>
      <c r="B146" s="1">
        <v>-1.3099798239714612E-2</v>
      </c>
      <c r="C146" s="5">
        <f t="shared" si="50"/>
        <v>0</v>
      </c>
      <c r="D146" s="1">
        <v>0.36306617152548321</v>
      </c>
      <c r="E146" s="5">
        <f t="shared" si="51"/>
        <v>0</v>
      </c>
      <c r="F146" s="5">
        <f t="shared" si="52"/>
        <v>0</v>
      </c>
      <c r="G146" s="1">
        <v>0.40274971490394457</v>
      </c>
      <c r="H146" s="5">
        <f t="shared" si="53"/>
        <v>0</v>
      </c>
      <c r="I146" s="5">
        <f t="shared" si="54"/>
        <v>0</v>
      </c>
      <c r="J146" s="1">
        <v>0.2686244030587156</v>
      </c>
      <c r="K146" s="5">
        <f t="shared" si="55"/>
        <v>0</v>
      </c>
      <c r="L146" s="5">
        <f t="shared" si="56"/>
        <v>0</v>
      </c>
      <c r="M146" s="8">
        <f t="shared" si="57"/>
        <v>0</v>
      </c>
      <c r="N146" s="8">
        <f t="shared" si="58"/>
        <v>0</v>
      </c>
      <c r="O146" s="10" t="str">
        <f t="shared" si="59"/>
        <v>Nee</v>
      </c>
      <c r="P146" s="4">
        <f t="shared" si="60"/>
        <v>0</v>
      </c>
      <c r="Q146" s="1">
        <v>1.4180177904186005E-3</v>
      </c>
      <c r="R146" s="8">
        <f t="shared" si="61"/>
        <v>0</v>
      </c>
      <c r="S146" s="1">
        <v>-2.3958571319777626E-2</v>
      </c>
      <c r="T146" s="8">
        <f t="shared" si="62"/>
        <v>1</v>
      </c>
      <c r="U146" s="1">
        <v>5.1258808737097573E-2</v>
      </c>
      <c r="V146" s="4">
        <f t="shared" si="63"/>
        <v>0</v>
      </c>
      <c r="W146" s="5">
        <f t="shared" si="64"/>
        <v>0</v>
      </c>
      <c r="X146" s="5">
        <f t="shared" si="65"/>
        <v>0</v>
      </c>
      <c r="Y146" s="1">
        <v>1.7379894148951722E-2</v>
      </c>
      <c r="Z146" s="5">
        <f t="shared" si="66"/>
        <v>0</v>
      </c>
      <c r="AA146" s="5">
        <f t="shared" si="67"/>
        <v>0</v>
      </c>
      <c r="AB146" s="5">
        <f t="shared" si="68"/>
        <v>0</v>
      </c>
      <c r="AC146" s="5">
        <f t="shared" si="69"/>
        <v>0</v>
      </c>
      <c r="AD146" s="1">
        <v>0.69962572005029389</v>
      </c>
      <c r="AE146" s="5">
        <f t="shared" si="70"/>
        <v>0</v>
      </c>
      <c r="AF146" s="1">
        <v>2.9645920173104478E-2</v>
      </c>
      <c r="AG146" s="6">
        <f t="shared" si="71"/>
        <v>0</v>
      </c>
      <c r="AH146" s="29">
        <v>1956.4581011133905</v>
      </c>
      <c r="AL146" s="5">
        <v>0</v>
      </c>
      <c r="AM146" t="s">
        <v>342</v>
      </c>
      <c r="AN146" s="1">
        <v>0.1845</v>
      </c>
      <c r="AO146" s="5">
        <f t="shared" si="72"/>
        <v>0</v>
      </c>
      <c r="AP146" s="5">
        <f t="shared" si="73"/>
        <v>0</v>
      </c>
      <c r="AQ146" s="9">
        <f t="shared" si="74"/>
        <v>10</v>
      </c>
      <c r="AT146" s="1"/>
    </row>
    <row r="147" spans="1:46" x14ac:dyDescent="0.35">
      <c r="A147" t="s">
        <v>141</v>
      </c>
      <c r="B147" s="1">
        <v>0.5341781396005012</v>
      </c>
      <c r="C147" s="5">
        <f t="shared" si="50"/>
        <v>0.5</v>
      </c>
      <c r="D147" s="1">
        <v>0.39866889071459988</v>
      </c>
      <c r="E147" s="5">
        <f t="shared" si="51"/>
        <v>0</v>
      </c>
      <c r="F147" s="5">
        <f t="shared" si="52"/>
        <v>0</v>
      </c>
      <c r="G147" s="1">
        <v>0.39897013302794171</v>
      </c>
      <c r="H147" s="5">
        <f t="shared" si="53"/>
        <v>0</v>
      </c>
      <c r="I147" s="5">
        <f t="shared" si="54"/>
        <v>0</v>
      </c>
      <c r="J147" s="1">
        <v>0.26051734384285757</v>
      </c>
      <c r="K147" s="5">
        <f t="shared" si="55"/>
        <v>0</v>
      </c>
      <c r="L147" s="5">
        <f t="shared" si="56"/>
        <v>0</v>
      </c>
      <c r="M147" s="8">
        <f t="shared" si="57"/>
        <v>0</v>
      </c>
      <c r="N147" s="8">
        <f t="shared" si="58"/>
        <v>0</v>
      </c>
      <c r="O147" s="10" t="str">
        <f t="shared" si="59"/>
        <v>Nee</v>
      </c>
      <c r="P147" s="4">
        <f t="shared" si="60"/>
        <v>0</v>
      </c>
      <c r="Q147" s="1">
        <v>-8.9787499763468118E-3</v>
      </c>
      <c r="R147" s="8">
        <f t="shared" si="61"/>
        <v>1</v>
      </c>
      <c r="S147" s="1">
        <v>-3.2666815673194297E-4</v>
      </c>
      <c r="T147" s="8">
        <f t="shared" si="62"/>
        <v>1</v>
      </c>
      <c r="U147" s="1">
        <v>4.5592982630849536E-2</v>
      </c>
      <c r="V147" s="4">
        <f t="shared" si="63"/>
        <v>0</v>
      </c>
      <c r="W147" s="5">
        <f t="shared" si="64"/>
        <v>0.5</v>
      </c>
      <c r="X147" s="5">
        <f t="shared" si="65"/>
        <v>0</v>
      </c>
      <c r="Y147" s="1">
        <v>4.4146936539945725E-2</v>
      </c>
      <c r="Z147" s="5">
        <f t="shared" si="66"/>
        <v>0</v>
      </c>
      <c r="AA147" s="5">
        <f t="shared" si="67"/>
        <v>0</v>
      </c>
      <c r="AB147" s="5">
        <f t="shared" si="68"/>
        <v>0.5</v>
      </c>
      <c r="AC147" s="5">
        <f t="shared" si="69"/>
        <v>0</v>
      </c>
      <c r="AD147" s="1">
        <v>0.61834341623720968</v>
      </c>
      <c r="AE147" s="5">
        <f t="shared" si="70"/>
        <v>0</v>
      </c>
      <c r="AF147" s="1">
        <v>1.0946910598252301E-2</v>
      </c>
      <c r="AG147" s="6">
        <f t="shared" si="71"/>
        <v>0</v>
      </c>
      <c r="AH147" s="29">
        <v>1687.78317981329</v>
      </c>
      <c r="AL147" s="5">
        <v>0</v>
      </c>
      <c r="AM147" t="s">
        <v>341</v>
      </c>
      <c r="AN147" s="1">
        <v>0.1865</v>
      </c>
      <c r="AO147" s="5">
        <f t="shared" si="72"/>
        <v>0</v>
      </c>
      <c r="AP147" s="5">
        <f t="shared" si="73"/>
        <v>0</v>
      </c>
      <c r="AQ147" s="9">
        <f t="shared" si="74"/>
        <v>8.5</v>
      </c>
      <c r="AT147" s="1"/>
    </row>
    <row r="148" spans="1:46" x14ac:dyDescent="0.35">
      <c r="A148" t="s">
        <v>142</v>
      </c>
      <c r="B148" s="1">
        <v>4.8610895304391062E-2</v>
      </c>
      <c r="C148" s="5">
        <f t="shared" si="50"/>
        <v>0</v>
      </c>
      <c r="D148" s="1">
        <v>0.54257434973119112</v>
      </c>
      <c r="E148" s="5">
        <f t="shared" si="51"/>
        <v>0</v>
      </c>
      <c r="F148" s="5">
        <f t="shared" si="52"/>
        <v>0</v>
      </c>
      <c r="G148" s="1">
        <v>0.46071739333105438</v>
      </c>
      <c r="H148" s="5">
        <f t="shared" si="53"/>
        <v>0</v>
      </c>
      <c r="I148" s="5">
        <f t="shared" si="54"/>
        <v>0</v>
      </c>
      <c r="J148" s="1">
        <v>0.34137813108507059</v>
      </c>
      <c r="K148" s="5">
        <f t="shared" si="55"/>
        <v>0</v>
      </c>
      <c r="L148" s="5">
        <f t="shared" si="56"/>
        <v>0</v>
      </c>
      <c r="M148" s="8">
        <f t="shared" si="57"/>
        <v>0</v>
      </c>
      <c r="N148" s="8">
        <f t="shared" si="58"/>
        <v>1</v>
      </c>
      <c r="O148" s="10" t="str">
        <f t="shared" si="59"/>
        <v>Nee</v>
      </c>
      <c r="P148" s="4">
        <f t="shared" si="60"/>
        <v>0</v>
      </c>
      <c r="Q148" s="1">
        <v>-2.318381581054392E-2</v>
      </c>
      <c r="R148" s="8">
        <f t="shared" si="61"/>
        <v>1</v>
      </c>
      <c r="S148" s="1">
        <v>7.5501464953797613E-3</v>
      </c>
      <c r="T148" s="8">
        <f t="shared" si="62"/>
        <v>0</v>
      </c>
      <c r="U148" s="1">
        <v>-1.2368314739426334E-2</v>
      </c>
      <c r="V148" s="4">
        <f t="shared" si="63"/>
        <v>1</v>
      </c>
      <c r="W148" s="5">
        <f t="shared" si="64"/>
        <v>0.5</v>
      </c>
      <c r="X148" s="5">
        <f t="shared" si="65"/>
        <v>0</v>
      </c>
      <c r="Y148" s="1">
        <v>-2.3478044687529134E-2</v>
      </c>
      <c r="Z148" s="5">
        <f t="shared" si="66"/>
        <v>0.5</v>
      </c>
      <c r="AA148" s="5">
        <f t="shared" si="67"/>
        <v>0.5</v>
      </c>
      <c r="AB148" s="5">
        <f t="shared" si="68"/>
        <v>0</v>
      </c>
      <c r="AC148" s="5">
        <f t="shared" si="69"/>
        <v>0</v>
      </c>
      <c r="AD148" s="1">
        <v>0.61342024301563136</v>
      </c>
      <c r="AE148" s="5">
        <f t="shared" si="70"/>
        <v>0</v>
      </c>
      <c r="AF148" s="1">
        <v>3.3996783927406064E-2</v>
      </c>
      <c r="AG148" s="6">
        <f t="shared" si="71"/>
        <v>0</v>
      </c>
      <c r="AH148" s="29">
        <v>1723.5947103110327</v>
      </c>
      <c r="AL148" s="5">
        <v>0</v>
      </c>
      <c r="AM148" t="s">
        <v>340</v>
      </c>
      <c r="AN148" s="1">
        <v>0.20699999999999999</v>
      </c>
      <c r="AO148" s="5">
        <f t="shared" si="72"/>
        <v>0.5</v>
      </c>
      <c r="AP148" s="5">
        <f t="shared" si="73"/>
        <v>0</v>
      </c>
      <c r="AQ148" s="9">
        <f t="shared" si="74"/>
        <v>7</v>
      </c>
      <c r="AT148" s="1"/>
    </row>
    <row r="149" spans="1:46" x14ac:dyDescent="0.35">
      <c r="A149" t="s">
        <v>143</v>
      </c>
      <c r="B149" s="1">
        <v>-3.8564003204351956E-3</v>
      </c>
      <c r="C149" s="5">
        <f t="shared" si="50"/>
        <v>0</v>
      </c>
      <c r="D149" s="1">
        <v>-0.6064794977364607</v>
      </c>
      <c r="E149" s="5">
        <f t="shared" si="51"/>
        <v>0</v>
      </c>
      <c r="F149" s="5">
        <f t="shared" si="52"/>
        <v>0</v>
      </c>
      <c r="G149" s="1">
        <v>-0.56911340052536463</v>
      </c>
      <c r="H149" s="5">
        <f t="shared" si="53"/>
        <v>0</v>
      </c>
      <c r="I149" s="5">
        <f t="shared" si="54"/>
        <v>0</v>
      </c>
      <c r="J149" s="1">
        <v>0.66221998673285654</v>
      </c>
      <c r="K149" s="5">
        <f t="shared" si="55"/>
        <v>0</v>
      </c>
      <c r="L149" s="5">
        <f t="shared" si="56"/>
        <v>0</v>
      </c>
      <c r="M149" s="8">
        <f t="shared" si="57"/>
        <v>0</v>
      </c>
      <c r="N149" s="8">
        <f t="shared" si="58"/>
        <v>1</v>
      </c>
      <c r="O149" s="10" t="str">
        <f t="shared" si="59"/>
        <v>Nee</v>
      </c>
      <c r="P149" s="4">
        <f t="shared" si="60"/>
        <v>0</v>
      </c>
      <c r="Q149" s="1">
        <v>-7.7643090544956259E-2</v>
      </c>
      <c r="R149" s="8">
        <f t="shared" si="61"/>
        <v>1</v>
      </c>
      <c r="S149" s="1">
        <v>-6.0760202308791166E-2</v>
      </c>
      <c r="T149" s="8">
        <f t="shared" si="62"/>
        <v>1</v>
      </c>
      <c r="U149" s="1">
        <v>-1.4410268830225236E-2</v>
      </c>
      <c r="V149" s="4">
        <f t="shared" si="63"/>
        <v>1</v>
      </c>
      <c r="W149" s="5">
        <f t="shared" si="64"/>
        <v>0.5</v>
      </c>
      <c r="X149" s="5">
        <f t="shared" si="65"/>
        <v>0.5</v>
      </c>
      <c r="Y149" s="1">
        <v>1.590532257764033E-3</v>
      </c>
      <c r="Z149" s="5">
        <f t="shared" si="66"/>
        <v>0.5</v>
      </c>
      <c r="AA149" s="5">
        <f t="shared" si="67"/>
        <v>0</v>
      </c>
      <c r="AB149" s="5">
        <f t="shared" si="68"/>
        <v>0</v>
      </c>
      <c r="AC149" s="5">
        <f t="shared" si="69"/>
        <v>0</v>
      </c>
      <c r="AD149" s="1">
        <v>0.72592544292713823</v>
      </c>
      <c r="AE149" s="5">
        <f t="shared" si="70"/>
        <v>0.5</v>
      </c>
      <c r="AF149" s="1">
        <v>8.211930085511486E-2</v>
      </c>
      <c r="AG149" s="6">
        <f t="shared" si="71"/>
        <v>0</v>
      </c>
      <c r="AH149" s="29">
        <v>1752.2732308563504</v>
      </c>
      <c r="AJ149" s="5">
        <v>1</v>
      </c>
      <c r="AL149" s="5">
        <v>0</v>
      </c>
      <c r="AM149" t="s">
        <v>342</v>
      </c>
      <c r="AN149" s="1">
        <v>0.25850000000000001</v>
      </c>
      <c r="AO149" s="5">
        <f t="shared" si="72"/>
        <v>0.5</v>
      </c>
      <c r="AP149" s="5">
        <f t="shared" si="73"/>
        <v>0.5</v>
      </c>
      <c r="AQ149" s="9">
        <f t="shared" si="74"/>
        <v>5</v>
      </c>
      <c r="AT149" s="1"/>
    </row>
    <row r="150" spans="1:46" x14ac:dyDescent="0.35">
      <c r="A150" t="s">
        <v>144</v>
      </c>
      <c r="B150" s="1">
        <v>-2.8623141564318035E-2</v>
      </c>
      <c r="C150" s="5">
        <f t="shared" si="50"/>
        <v>0</v>
      </c>
      <c r="D150" s="1">
        <v>0.40502908855850034</v>
      </c>
      <c r="E150" s="5">
        <f t="shared" si="51"/>
        <v>0</v>
      </c>
      <c r="F150" s="5">
        <f t="shared" si="52"/>
        <v>0</v>
      </c>
      <c r="G150" s="1">
        <v>0.38152682611506139</v>
      </c>
      <c r="H150" s="5">
        <f t="shared" si="53"/>
        <v>0</v>
      </c>
      <c r="I150" s="5">
        <f t="shared" si="54"/>
        <v>0</v>
      </c>
      <c r="J150" s="1">
        <v>0.3237906463267764</v>
      </c>
      <c r="K150" s="5">
        <f t="shared" si="55"/>
        <v>0</v>
      </c>
      <c r="L150" s="5">
        <f t="shared" si="56"/>
        <v>0</v>
      </c>
      <c r="M150" s="8">
        <f t="shared" si="57"/>
        <v>0</v>
      </c>
      <c r="N150" s="8">
        <f t="shared" si="58"/>
        <v>0</v>
      </c>
      <c r="O150" s="10" t="str">
        <f t="shared" si="59"/>
        <v>Nee</v>
      </c>
      <c r="P150" s="4">
        <f t="shared" si="60"/>
        <v>0</v>
      </c>
      <c r="Q150" s="1">
        <v>1.1456847360912981E-2</v>
      </c>
      <c r="R150" s="8">
        <f t="shared" si="61"/>
        <v>0</v>
      </c>
      <c r="S150" s="1">
        <v>4.7972317613442735E-2</v>
      </c>
      <c r="T150" s="8">
        <f t="shared" si="62"/>
        <v>0</v>
      </c>
      <c r="U150" s="1">
        <v>5.6328377504848093E-2</v>
      </c>
      <c r="V150" s="4">
        <f t="shared" si="63"/>
        <v>0</v>
      </c>
      <c r="W150" s="5">
        <f t="shared" si="64"/>
        <v>0</v>
      </c>
      <c r="X150" s="5">
        <f t="shared" si="65"/>
        <v>0</v>
      </c>
      <c r="Y150" s="1">
        <v>3.6910148674854558E-2</v>
      </c>
      <c r="Z150" s="5">
        <f t="shared" si="66"/>
        <v>0</v>
      </c>
      <c r="AA150" s="5">
        <f t="shared" si="67"/>
        <v>0</v>
      </c>
      <c r="AB150" s="5">
        <f t="shared" si="68"/>
        <v>0</v>
      </c>
      <c r="AC150" s="5">
        <f t="shared" si="69"/>
        <v>0</v>
      </c>
      <c r="AD150" s="1">
        <v>0.738694246929541</v>
      </c>
      <c r="AE150" s="5">
        <f t="shared" si="70"/>
        <v>0.5</v>
      </c>
      <c r="AF150" s="1">
        <v>2.9489426761473821E-2</v>
      </c>
      <c r="AG150" s="6">
        <f t="shared" si="71"/>
        <v>0</v>
      </c>
      <c r="AH150" s="29">
        <v>1531.4655237481118</v>
      </c>
      <c r="AJ150" s="5">
        <v>1</v>
      </c>
      <c r="AL150" s="5">
        <v>0</v>
      </c>
      <c r="AM150" t="s">
        <v>340</v>
      </c>
      <c r="AN150" s="1">
        <v>0.17500000000000002</v>
      </c>
      <c r="AO150" s="5">
        <f t="shared" si="72"/>
        <v>0</v>
      </c>
      <c r="AP150" s="5">
        <f t="shared" si="73"/>
        <v>0</v>
      </c>
      <c r="AQ150" s="9">
        <f t="shared" si="74"/>
        <v>8.5</v>
      </c>
      <c r="AT150" s="1"/>
    </row>
    <row r="151" spans="1:46" x14ac:dyDescent="0.35">
      <c r="A151" t="s">
        <v>145</v>
      </c>
      <c r="B151" s="1">
        <v>-0.13444528088830338</v>
      </c>
      <c r="C151" s="5">
        <f t="shared" si="50"/>
        <v>0</v>
      </c>
      <c r="D151" s="1">
        <v>0.18409475863366895</v>
      </c>
      <c r="E151" s="5">
        <f t="shared" si="51"/>
        <v>0</v>
      </c>
      <c r="F151" s="5">
        <f t="shared" si="52"/>
        <v>0</v>
      </c>
      <c r="G151" s="1">
        <v>0.20304295661993038</v>
      </c>
      <c r="H151" s="5">
        <f t="shared" si="53"/>
        <v>0</v>
      </c>
      <c r="I151" s="5">
        <f t="shared" si="54"/>
        <v>0</v>
      </c>
      <c r="J151" s="1">
        <v>0.28897593511657504</v>
      </c>
      <c r="K151" s="5">
        <f t="shared" si="55"/>
        <v>0</v>
      </c>
      <c r="L151" s="5">
        <f t="shared" si="56"/>
        <v>0</v>
      </c>
      <c r="M151" s="8">
        <f t="shared" si="57"/>
        <v>0</v>
      </c>
      <c r="N151" s="8">
        <f t="shared" si="58"/>
        <v>1</v>
      </c>
      <c r="O151" s="10" t="str">
        <f t="shared" si="59"/>
        <v>Nee</v>
      </c>
      <c r="P151" s="4">
        <f t="shared" si="60"/>
        <v>0</v>
      </c>
      <c r="Q151" s="1">
        <v>-8.9259421385650045E-2</v>
      </c>
      <c r="R151" s="8">
        <f t="shared" si="61"/>
        <v>1</v>
      </c>
      <c r="S151" s="1">
        <v>-2.545145011248252E-2</v>
      </c>
      <c r="T151" s="8">
        <f t="shared" si="62"/>
        <v>1</v>
      </c>
      <c r="U151" s="1">
        <v>-5.8459584078291143E-3</v>
      </c>
      <c r="V151" s="4">
        <f t="shared" si="63"/>
        <v>1</v>
      </c>
      <c r="W151" s="5">
        <f t="shared" si="64"/>
        <v>0.5</v>
      </c>
      <c r="X151" s="5">
        <f t="shared" si="65"/>
        <v>0.5</v>
      </c>
      <c r="Y151" s="1">
        <v>1.9237555283711301E-2</v>
      </c>
      <c r="Z151" s="5">
        <f t="shared" si="66"/>
        <v>0</v>
      </c>
      <c r="AA151" s="5">
        <f t="shared" si="67"/>
        <v>0</v>
      </c>
      <c r="AB151" s="5">
        <f t="shared" si="68"/>
        <v>0</v>
      </c>
      <c r="AC151" s="5">
        <f t="shared" si="69"/>
        <v>0</v>
      </c>
      <c r="AD151" s="1">
        <v>0.75871600639879555</v>
      </c>
      <c r="AE151" s="5">
        <f t="shared" si="70"/>
        <v>0.5</v>
      </c>
      <c r="AF151" s="1">
        <v>5.337706502305449E-2</v>
      </c>
      <c r="AG151" s="6">
        <f t="shared" si="71"/>
        <v>0</v>
      </c>
      <c r="AH151" s="29">
        <v>1634.9189833485298</v>
      </c>
      <c r="AL151" s="5">
        <v>0</v>
      </c>
      <c r="AM151" t="s">
        <v>340</v>
      </c>
      <c r="AN151" s="1">
        <v>0.22800000000000001</v>
      </c>
      <c r="AO151" s="5">
        <f t="shared" si="72"/>
        <v>0.5</v>
      </c>
      <c r="AP151" s="5">
        <f t="shared" si="73"/>
        <v>0</v>
      </c>
      <c r="AQ151" s="9">
        <f t="shared" si="74"/>
        <v>7</v>
      </c>
      <c r="AT151" s="1"/>
    </row>
    <row r="152" spans="1:46" x14ac:dyDescent="0.35">
      <c r="A152" t="s">
        <v>146</v>
      </c>
      <c r="B152" s="1">
        <v>1.2173537664580186E-2</v>
      </c>
      <c r="C152" s="5">
        <f t="shared" si="50"/>
        <v>0</v>
      </c>
      <c r="D152" s="1">
        <v>0.59621555507590474</v>
      </c>
      <c r="E152" s="5">
        <f t="shared" si="51"/>
        <v>0</v>
      </c>
      <c r="F152" s="5">
        <f t="shared" si="52"/>
        <v>0</v>
      </c>
      <c r="G152" s="1">
        <v>0.44528958917907763</v>
      </c>
      <c r="H152" s="5">
        <f t="shared" si="53"/>
        <v>0</v>
      </c>
      <c r="I152" s="5">
        <f t="shared" si="54"/>
        <v>0</v>
      </c>
      <c r="J152" s="1">
        <v>0.31869125561902772</v>
      </c>
      <c r="K152" s="5">
        <f t="shared" si="55"/>
        <v>0</v>
      </c>
      <c r="L152" s="5">
        <f t="shared" si="56"/>
        <v>0</v>
      </c>
      <c r="M152" s="8">
        <f t="shared" si="57"/>
        <v>0</v>
      </c>
      <c r="N152" s="8">
        <f t="shared" si="58"/>
        <v>0</v>
      </c>
      <c r="O152" s="10" t="str">
        <f t="shared" si="59"/>
        <v>Nee</v>
      </c>
      <c r="P152" s="4">
        <f t="shared" si="60"/>
        <v>0</v>
      </c>
      <c r="Q152" s="1">
        <v>4.4364108886149334E-2</v>
      </c>
      <c r="R152" s="8">
        <f t="shared" si="61"/>
        <v>0</v>
      </c>
      <c r="S152" s="1">
        <v>9.2903035226349601E-2</v>
      </c>
      <c r="T152" s="8">
        <f t="shared" si="62"/>
        <v>0</v>
      </c>
      <c r="U152" s="1">
        <v>7.1515936398302032E-2</v>
      </c>
      <c r="V152" s="4">
        <f t="shared" si="63"/>
        <v>0</v>
      </c>
      <c r="W152" s="5">
        <f t="shared" si="64"/>
        <v>0</v>
      </c>
      <c r="X152" s="5">
        <f t="shared" si="65"/>
        <v>0</v>
      </c>
      <c r="Y152" s="1">
        <v>1.6188214979494928E-4</v>
      </c>
      <c r="Z152" s="5">
        <f t="shared" si="66"/>
        <v>0.5</v>
      </c>
      <c r="AA152" s="5">
        <f t="shared" si="67"/>
        <v>0</v>
      </c>
      <c r="AB152" s="5">
        <f t="shared" si="68"/>
        <v>0</v>
      </c>
      <c r="AC152" s="5">
        <f t="shared" si="69"/>
        <v>0</v>
      </c>
      <c r="AD152" s="1">
        <v>0.59425857975393914</v>
      </c>
      <c r="AE152" s="5">
        <f t="shared" si="70"/>
        <v>0</v>
      </c>
      <c r="AF152" s="1">
        <v>5.2040557838693428E-2</v>
      </c>
      <c r="AG152" s="6">
        <f t="shared" si="71"/>
        <v>0</v>
      </c>
      <c r="AH152" s="29">
        <v>1323.5813319678987</v>
      </c>
      <c r="AJ152" s="5">
        <v>1</v>
      </c>
      <c r="AL152" s="5">
        <v>0</v>
      </c>
      <c r="AM152" t="s">
        <v>341</v>
      </c>
      <c r="AN152" s="1">
        <v>0.13400000000000001</v>
      </c>
      <c r="AO152" s="5">
        <f t="shared" si="72"/>
        <v>0</v>
      </c>
      <c r="AP152" s="5">
        <f t="shared" si="73"/>
        <v>0</v>
      </c>
      <c r="AQ152" s="9">
        <f t="shared" si="74"/>
        <v>8.5</v>
      </c>
      <c r="AT152" s="1"/>
    </row>
    <row r="153" spans="1:46" x14ac:dyDescent="0.35">
      <c r="A153" t="s">
        <v>147</v>
      </c>
      <c r="B153" s="1">
        <v>-7.0506535437496493E-2</v>
      </c>
      <c r="C153" s="5">
        <f t="shared" si="50"/>
        <v>0</v>
      </c>
      <c r="D153" s="1">
        <v>0.55259887464325197</v>
      </c>
      <c r="E153" s="5">
        <f t="shared" si="51"/>
        <v>0</v>
      </c>
      <c r="F153" s="5">
        <f t="shared" si="52"/>
        <v>0</v>
      </c>
      <c r="G153" s="1">
        <v>0.37086000487113352</v>
      </c>
      <c r="H153" s="5">
        <f t="shared" si="53"/>
        <v>0</v>
      </c>
      <c r="I153" s="5">
        <f t="shared" si="54"/>
        <v>0</v>
      </c>
      <c r="J153" s="1">
        <v>0.24272858114413146</v>
      </c>
      <c r="K153" s="5">
        <f t="shared" si="55"/>
        <v>0</v>
      </c>
      <c r="L153" s="5">
        <f t="shared" si="56"/>
        <v>0</v>
      </c>
      <c r="M153" s="8">
        <f t="shared" si="57"/>
        <v>0</v>
      </c>
      <c r="N153" s="8">
        <f t="shared" si="58"/>
        <v>0</v>
      </c>
      <c r="O153" s="10" t="str">
        <f t="shared" si="59"/>
        <v>Nee</v>
      </c>
      <c r="P153" s="4">
        <f t="shared" si="60"/>
        <v>0</v>
      </c>
      <c r="Q153" s="1">
        <v>-5.3979491501615393E-2</v>
      </c>
      <c r="R153" s="8">
        <f t="shared" si="61"/>
        <v>1</v>
      </c>
      <c r="S153" s="1">
        <v>4.9790513629545334E-2</v>
      </c>
      <c r="T153" s="8">
        <f t="shared" si="62"/>
        <v>0</v>
      </c>
      <c r="U153" s="1">
        <v>0.12030450829653962</v>
      </c>
      <c r="V153" s="4">
        <f t="shared" si="63"/>
        <v>0</v>
      </c>
      <c r="W153" s="5">
        <f t="shared" si="64"/>
        <v>0</v>
      </c>
      <c r="X153" s="5">
        <f t="shared" si="65"/>
        <v>0</v>
      </c>
      <c r="Y153" s="1">
        <v>1.6149681190554998E-2</v>
      </c>
      <c r="Z153" s="5">
        <f t="shared" si="66"/>
        <v>0</v>
      </c>
      <c r="AA153" s="5">
        <f t="shared" si="67"/>
        <v>0</v>
      </c>
      <c r="AB153" s="5">
        <f t="shared" si="68"/>
        <v>0</v>
      </c>
      <c r="AC153" s="5">
        <f t="shared" si="69"/>
        <v>0</v>
      </c>
      <c r="AD153" s="1">
        <v>0.71353987772205807</v>
      </c>
      <c r="AE153" s="5">
        <f t="shared" si="70"/>
        <v>0</v>
      </c>
      <c r="AF153" s="1">
        <v>1.1116720915273501E-2</v>
      </c>
      <c r="AG153" s="6">
        <f t="shared" si="71"/>
        <v>0</v>
      </c>
      <c r="AH153" s="29">
        <v>1624.9958853210212</v>
      </c>
      <c r="AJ153" s="5">
        <v>1</v>
      </c>
      <c r="AL153" s="5">
        <v>0</v>
      </c>
      <c r="AM153" t="s">
        <v>342</v>
      </c>
      <c r="AN153" s="1">
        <v>0.106</v>
      </c>
      <c r="AO153" s="5">
        <f t="shared" si="72"/>
        <v>0</v>
      </c>
      <c r="AP153" s="5">
        <f t="shared" si="73"/>
        <v>0</v>
      </c>
      <c r="AQ153" s="9">
        <f t="shared" si="74"/>
        <v>9</v>
      </c>
      <c r="AT153" s="1"/>
    </row>
    <row r="154" spans="1:46" x14ac:dyDescent="0.35">
      <c r="A154" t="s">
        <v>148</v>
      </c>
      <c r="B154" s="1">
        <v>-6.0863529085103431E-2</v>
      </c>
      <c r="C154" s="5">
        <f t="shared" si="50"/>
        <v>0</v>
      </c>
      <c r="D154" s="1">
        <v>0.98328474246841591</v>
      </c>
      <c r="E154" s="5">
        <f t="shared" si="51"/>
        <v>0</v>
      </c>
      <c r="F154" s="5">
        <f t="shared" si="52"/>
        <v>0</v>
      </c>
      <c r="G154" s="1">
        <v>0.96623629043454118</v>
      </c>
      <c r="H154" s="5">
        <f t="shared" si="53"/>
        <v>0.5</v>
      </c>
      <c r="I154" s="5">
        <f t="shared" si="54"/>
        <v>0</v>
      </c>
      <c r="J154" s="1">
        <v>0.32087748138529337</v>
      </c>
      <c r="K154" s="5">
        <f t="shared" si="55"/>
        <v>0</v>
      </c>
      <c r="L154" s="5">
        <f t="shared" si="56"/>
        <v>0</v>
      </c>
      <c r="M154" s="8">
        <f t="shared" si="57"/>
        <v>0</v>
      </c>
      <c r="N154" s="8">
        <f t="shared" si="58"/>
        <v>1</v>
      </c>
      <c r="O154" s="10" t="str">
        <f t="shared" si="59"/>
        <v>Nee</v>
      </c>
      <c r="P154" s="4">
        <f t="shared" si="60"/>
        <v>0</v>
      </c>
      <c r="Q154" s="1">
        <v>-4.0169740284602129E-2</v>
      </c>
      <c r="R154" s="8">
        <f t="shared" si="61"/>
        <v>1</v>
      </c>
      <c r="S154" s="1">
        <v>-4.3253947574131016E-3</v>
      </c>
      <c r="T154" s="8">
        <f t="shared" si="62"/>
        <v>1</v>
      </c>
      <c r="U154" s="1">
        <v>-7.9411356379286407E-3</v>
      </c>
      <c r="V154" s="4">
        <f t="shared" si="63"/>
        <v>1</v>
      </c>
      <c r="W154" s="5">
        <f t="shared" si="64"/>
        <v>0.5</v>
      </c>
      <c r="X154" s="5">
        <f t="shared" si="65"/>
        <v>0.5</v>
      </c>
      <c r="Y154" s="1">
        <v>0.1244828543662363</v>
      </c>
      <c r="Z154" s="5">
        <f t="shared" si="66"/>
        <v>0</v>
      </c>
      <c r="AA154" s="5">
        <f t="shared" si="67"/>
        <v>0</v>
      </c>
      <c r="AB154" s="5">
        <f t="shared" si="68"/>
        <v>0.5</v>
      </c>
      <c r="AC154" s="5">
        <f t="shared" si="69"/>
        <v>0.5</v>
      </c>
      <c r="AD154" s="1">
        <v>0.58858808829654308</v>
      </c>
      <c r="AE154" s="5">
        <f t="shared" si="70"/>
        <v>0</v>
      </c>
      <c r="AF154" s="1">
        <v>2.956036984589756E-2</v>
      </c>
      <c r="AG154" s="6">
        <f t="shared" si="71"/>
        <v>0</v>
      </c>
      <c r="AH154" s="29">
        <v>1763.027548333743</v>
      </c>
      <c r="AL154" s="5">
        <v>0</v>
      </c>
      <c r="AM154" t="s">
        <v>341</v>
      </c>
      <c r="AN154" s="60">
        <v>0.19500000000000001</v>
      </c>
      <c r="AO154" s="5">
        <f t="shared" si="72"/>
        <v>0</v>
      </c>
      <c r="AP154" s="5">
        <f t="shared" si="73"/>
        <v>0</v>
      </c>
      <c r="AQ154" s="9">
        <f t="shared" si="74"/>
        <v>6.5</v>
      </c>
      <c r="AT154" s="1"/>
    </row>
    <row r="155" spans="1:46" x14ac:dyDescent="0.35">
      <c r="A155" t="s">
        <v>149</v>
      </c>
      <c r="B155" s="1">
        <v>-1.2382550706075897E-2</v>
      </c>
      <c r="C155" s="5">
        <f t="shared" si="50"/>
        <v>0</v>
      </c>
      <c r="D155" s="1">
        <v>0.80202272250499607</v>
      </c>
      <c r="E155" s="5">
        <f t="shared" si="51"/>
        <v>0</v>
      </c>
      <c r="F155" s="5">
        <f t="shared" si="52"/>
        <v>0</v>
      </c>
      <c r="G155" s="1">
        <v>0.73260701549060958</v>
      </c>
      <c r="H155" s="5">
        <f t="shared" si="53"/>
        <v>0</v>
      </c>
      <c r="I155" s="5">
        <f t="shared" si="54"/>
        <v>0</v>
      </c>
      <c r="J155" s="1">
        <v>0.30755673124954835</v>
      </c>
      <c r="K155" s="5">
        <f t="shared" si="55"/>
        <v>0</v>
      </c>
      <c r="L155" s="5">
        <f t="shared" si="56"/>
        <v>0</v>
      </c>
      <c r="M155" s="8">
        <f t="shared" si="57"/>
        <v>0</v>
      </c>
      <c r="N155" s="8">
        <f t="shared" si="58"/>
        <v>1</v>
      </c>
      <c r="O155" s="10" t="str">
        <f t="shared" si="59"/>
        <v>Nee</v>
      </c>
      <c r="P155" s="4">
        <f t="shared" si="60"/>
        <v>0</v>
      </c>
      <c r="Q155" s="1">
        <v>-6.151207251849293E-2</v>
      </c>
      <c r="R155" s="8">
        <f t="shared" si="61"/>
        <v>1</v>
      </c>
      <c r="S155" s="1">
        <v>-1.8873842395162133E-3</v>
      </c>
      <c r="T155" s="8">
        <f t="shared" si="62"/>
        <v>1</v>
      </c>
      <c r="U155" s="1">
        <v>1.9741418334787073E-2</v>
      </c>
      <c r="V155" s="4">
        <f t="shared" si="63"/>
        <v>0</v>
      </c>
      <c r="W155" s="5">
        <f t="shared" si="64"/>
        <v>0.5</v>
      </c>
      <c r="X155" s="5">
        <f t="shared" si="65"/>
        <v>0</v>
      </c>
      <c r="Y155" s="1">
        <v>5.0191286394099657E-2</v>
      </c>
      <c r="Z155" s="5">
        <f t="shared" si="66"/>
        <v>0</v>
      </c>
      <c r="AA155" s="5">
        <f t="shared" si="67"/>
        <v>0</v>
      </c>
      <c r="AB155" s="5">
        <f t="shared" si="68"/>
        <v>0.5</v>
      </c>
      <c r="AC155" s="5">
        <f t="shared" si="69"/>
        <v>0.5</v>
      </c>
      <c r="AD155" s="1">
        <v>0.65238321316977843</v>
      </c>
      <c r="AE155" s="5">
        <f t="shared" si="70"/>
        <v>0</v>
      </c>
      <c r="AF155" s="1">
        <v>4.3511799919400268E-2</v>
      </c>
      <c r="AG155" s="6">
        <f t="shared" si="71"/>
        <v>0</v>
      </c>
      <c r="AH155" s="29">
        <v>1572.2386408855766</v>
      </c>
      <c r="AJ155" s="5">
        <v>0</v>
      </c>
      <c r="AL155" s="5">
        <v>0</v>
      </c>
      <c r="AM155" t="s">
        <v>340</v>
      </c>
      <c r="AN155" s="1">
        <v>0.17549999999999999</v>
      </c>
      <c r="AO155" s="5">
        <f t="shared" si="72"/>
        <v>0</v>
      </c>
      <c r="AP155" s="5">
        <f t="shared" si="73"/>
        <v>0</v>
      </c>
      <c r="AQ155" s="9">
        <f t="shared" si="74"/>
        <v>8.5</v>
      </c>
      <c r="AT155" s="1"/>
    </row>
    <row r="156" spans="1:46" x14ac:dyDescent="0.35">
      <c r="A156" t="s">
        <v>150</v>
      </c>
      <c r="B156" s="1">
        <v>-1.2508273351534706E-2</v>
      </c>
      <c r="C156" s="5">
        <f t="shared" si="50"/>
        <v>0</v>
      </c>
      <c r="D156" s="1">
        <v>0.58140460825680484</v>
      </c>
      <c r="E156" s="5">
        <f t="shared" si="51"/>
        <v>0</v>
      </c>
      <c r="F156" s="5">
        <f t="shared" si="52"/>
        <v>0</v>
      </c>
      <c r="G156" s="1">
        <v>0.59809402664019196</v>
      </c>
      <c r="H156" s="5">
        <f t="shared" si="53"/>
        <v>0</v>
      </c>
      <c r="I156" s="5">
        <f t="shared" si="54"/>
        <v>0</v>
      </c>
      <c r="J156" s="1">
        <v>0.1881490226349127</v>
      </c>
      <c r="K156" s="5">
        <f t="shared" si="55"/>
        <v>0.5</v>
      </c>
      <c r="L156" s="5">
        <f t="shared" si="56"/>
        <v>0</v>
      </c>
      <c r="M156" s="8">
        <f t="shared" si="57"/>
        <v>0</v>
      </c>
      <c r="N156" s="8">
        <f t="shared" si="58"/>
        <v>0</v>
      </c>
      <c r="O156" s="10" t="str">
        <f t="shared" si="59"/>
        <v>Nee</v>
      </c>
      <c r="P156" s="4">
        <f t="shared" si="60"/>
        <v>0</v>
      </c>
      <c r="Q156" s="1">
        <v>-1.8606091648699835E-2</v>
      </c>
      <c r="R156" s="8">
        <f t="shared" si="61"/>
        <v>1</v>
      </c>
      <c r="S156" s="1">
        <v>3.2717634843434068E-2</v>
      </c>
      <c r="T156" s="8">
        <f t="shared" si="62"/>
        <v>0</v>
      </c>
      <c r="U156" s="1">
        <v>4.8662819558203028E-2</v>
      </c>
      <c r="V156" s="4">
        <f t="shared" si="63"/>
        <v>0</v>
      </c>
      <c r="W156" s="5">
        <f t="shared" si="64"/>
        <v>0</v>
      </c>
      <c r="X156" s="5">
        <f t="shared" si="65"/>
        <v>0</v>
      </c>
      <c r="Y156" s="1">
        <v>4.0068875651526434E-2</v>
      </c>
      <c r="Z156" s="5">
        <f t="shared" si="66"/>
        <v>0</v>
      </c>
      <c r="AA156" s="5">
        <f t="shared" si="67"/>
        <v>0</v>
      </c>
      <c r="AB156" s="5">
        <f t="shared" si="68"/>
        <v>0.5</v>
      </c>
      <c r="AC156" s="5">
        <f t="shared" si="69"/>
        <v>0</v>
      </c>
      <c r="AD156" s="1">
        <v>0.77475283362290059</v>
      </c>
      <c r="AE156" s="5">
        <f t="shared" si="70"/>
        <v>0.5</v>
      </c>
      <c r="AF156" s="1">
        <v>-1.9693857026143791E-2</v>
      </c>
      <c r="AG156" s="6">
        <f t="shared" si="71"/>
        <v>1</v>
      </c>
      <c r="AH156" s="29">
        <v>2145.3334261862324</v>
      </c>
      <c r="AL156" s="5">
        <v>0</v>
      </c>
      <c r="AM156" t="s">
        <v>342</v>
      </c>
      <c r="AN156" s="1">
        <v>0.1535</v>
      </c>
      <c r="AO156" s="5">
        <f t="shared" si="72"/>
        <v>0</v>
      </c>
      <c r="AP156" s="5">
        <f t="shared" si="73"/>
        <v>0</v>
      </c>
      <c r="AQ156" s="9">
        <f t="shared" si="74"/>
        <v>7.5</v>
      </c>
      <c r="AT156" s="1"/>
    </row>
    <row r="157" spans="1:46" x14ac:dyDescent="0.35">
      <c r="A157" t="s">
        <v>151</v>
      </c>
      <c r="B157" s="1">
        <v>7.958063502983713E-2</v>
      </c>
      <c r="C157" s="5">
        <f t="shared" si="50"/>
        <v>0</v>
      </c>
      <c r="D157" s="1">
        <v>7.5856602306208221E-2</v>
      </c>
      <c r="E157" s="5">
        <f t="shared" si="51"/>
        <v>0</v>
      </c>
      <c r="F157" s="5">
        <f t="shared" si="52"/>
        <v>0</v>
      </c>
      <c r="G157" s="1">
        <v>7.904969863751253E-2</v>
      </c>
      <c r="H157" s="5">
        <f t="shared" si="53"/>
        <v>0</v>
      </c>
      <c r="I157" s="5">
        <f t="shared" si="54"/>
        <v>0</v>
      </c>
      <c r="J157" s="1">
        <v>0.54810491641950165</v>
      </c>
      <c r="K157" s="5">
        <f t="shared" si="55"/>
        <v>0</v>
      </c>
      <c r="L157" s="5">
        <f t="shared" si="56"/>
        <v>0</v>
      </c>
      <c r="M157" s="8">
        <f t="shared" si="57"/>
        <v>0</v>
      </c>
      <c r="N157" s="8">
        <f t="shared" si="58"/>
        <v>1</v>
      </c>
      <c r="O157" s="10" t="str">
        <f t="shared" si="59"/>
        <v>Nee</v>
      </c>
      <c r="P157" s="4">
        <f t="shared" si="60"/>
        <v>0</v>
      </c>
      <c r="Q157" s="1">
        <v>1.5660545316672711E-3</v>
      </c>
      <c r="R157" s="8">
        <f t="shared" si="61"/>
        <v>0</v>
      </c>
      <c r="S157" s="1">
        <v>-6.3903117687978239E-2</v>
      </c>
      <c r="T157" s="8">
        <f t="shared" si="62"/>
        <v>1</v>
      </c>
      <c r="U157" s="1">
        <v>-5.9031153253667951E-2</v>
      </c>
      <c r="V157" s="4">
        <f t="shared" si="63"/>
        <v>1</v>
      </c>
      <c r="W157" s="5">
        <f t="shared" si="64"/>
        <v>0.5</v>
      </c>
      <c r="X157" s="5">
        <f t="shared" si="65"/>
        <v>0</v>
      </c>
      <c r="Y157" s="1">
        <v>-5.1859772968607448E-3</v>
      </c>
      <c r="Z157" s="5">
        <f t="shared" si="66"/>
        <v>0.5</v>
      </c>
      <c r="AA157" s="5">
        <f t="shared" si="67"/>
        <v>0.5</v>
      </c>
      <c r="AB157" s="5">
        <f t="shared" si="68"/>
        <v>0</v>
      </c>
      <c r="AC157" s="5">
        <f t="shared" si="69"/>
        <v>0</v>
      </c>
      <c r="AD157" s="1">
        <v>0.53332934507874308</v>
      </c>
      <c r="AE157" s="5">
        <f t="shared" si="70"/>
        <v>0</v>
      </c>
      <c r="AF157" s="1">
        <v>5.2588725962041789E-2</v>
      </c>
      <c r="AG157" s="6">
        <f t="shared" si="71"/>
        <v>0</v>
      </c>
      <c r="AH157" s="29">
        <v>2160.3695412692873</v>
      </c>
      <c r="AL157" s="5">
        <v>1</v>
      </c>
      <c r="AM157" t="s">
        <v>341</v>
      </c>
      <c r="AN157" s="1">
        <v>0.23449999999999999</v>
      </c>
      <c r="AO157" s="5">
        <f t="shared" si="72"/>
        <v>0.5</v>
      </c>
      <c r="AP157" s="5">
        <f t="shared" si="73"/>
        <v>0</v>
      </c>
      <c r="AQ157" s="9">
        <f t="shared" si="74"/>
        <v>6</v>
      </c>
      <c r="AT157" s="1"/>
    </row>
    <row r="158" spans="1:46" x14ac:dyDescent="0.35">
      <c r="A158" t="s">
        <v>152</v>
      </c>
      <c r="B158" s="1">
        <v>-0.13625123338733844</v>
      </c>
      <c r="C158" s="5">
        <f t="shared" si="50"/>
        <v>0</v>
      </c>
      <c r="D158" s="1">
        <v>0.30405281943209367</v>
      </c>
      <c r="E158" s="5">
        <f t="shared" si="51"/>
        <v>0</v>
      </c>
      <c r="F158" s="5">
        <f t="shared" si="52"/>
        <v>0</v>
      </c>
      <c r="G158" s="1">
        <v>0.27669050200387374</v>
      </c>
      <c r="H158" s="5">
        <f t="shared" si="53"/>
        <v>0</v>
      </c>
      <c r="I158" s="5">
        <f t="shared" si="54"/>
        <v>0</v>
      </c>
      <c r="J158" s="1">
        <v>0.40448925400381713</v>
      </c>
      <c r="K158" s="5">
        <f t="shared" si="55"/>
        <v>0</v>
      </c>
      <c r="L158" s="5">
        <f t="shared" si="56"/>
        <v>0</v>
      </c>
      <c r="M158" s="8">
        <f t="shared" si="57"/>
        <v>0</v>
      </c>
      <c r="N158" s="8">
        <f t="shared" si="58"/>
        <v>1</v>
      </c>
      <c r="O158" s="10" t="str">
        <f t="shared" si="59"/>
        <v>Nee</v>
      </c>
      <c r="P158" s="4">
        <f t="shared" si="60"/>
        <v>0</v>
      </c>
      <c r="Q158" s="1">
        <v>-3.3278656620979175E-2</v>
      </c>
      <c r="R158" s="8">
        <f t="shared" si="61"/>
        <v>1</v>
      </c>
      <c r="S158" s="1">
        <v>0.27443800607765045</v>
      </c>
      <c r="T158" s="8">
        <f t="shared" si="62"/>
        <v>0</v>
      </c>
      <c r="U158" s="1">
        <v>1.1109622248480345E-2</v>
      </c>
      <c r="V158" s="4">
        <f t="shared" si="63"/>
        <v>0</v>
      </c>
      <c r="W158" s="5">
        <f t="shared" si="64"/>
        <v>0</v>
      </c>
      <c r="X158" s="5">
        <f t="shared" si="65"/>
        <v>0</v>
      </c>
      <c r="Y158" s="1">
        <v>5.6461731493099125E-2</v>
      </c>
      <c r="Z158" s="5">
        <f t="shared" si="66"/>
        <v>0</v>
      </c>
      <c r="AA158" s="5">
        <f t="shared" si="67"/>
        <v>0</v>
      </c>
      <c r="AB158" s="5">
        <f t="shared" si="68"/>
        <v>0.5</v>
      </c>
      <c r="AC158" s="5">
        <f t="shared" si="69"/>
        <v>0.5</v>
      </c>
      <c r="AD158" s="1">
        <v>0.73503794569441228</v>
      </c>
      <c r="AE158" s="5">
        <f t="shared" si="70"/>
        <v>0.5</v>
      </c>
      <c r="AF158" s="1">
        <v>2.753458440023877E-2</v>
      </c>
      <c r="AG158" s="6">
        <f t="shared" si="71"/>
        <v>0</v>
      </c>
      <c r="AH158" s="29">
        <v>1669.0242778731001</v>
      </c>
      <c r="AL158" s="5">
        <v>0</v>
      </c>
      <c r="AM158" t="s">
        <v>340</v>
      </c>
      <c r="AN158" s="1">
        <v>0.22249999999999998</v>
      </c>
      <c r="AO158" s="5">
        <f t="shared" si="72"/>
        <v>0.5</v>
      </c>
      <c r="AP158" s="5">
        <f t="shared" si="73"/>
        <v>0</v>
      </c>
      <c r="AQ158" s="9">
        <f t="shared" si="74"/>
        <v>8</v>
      </c>
      <c r="AT158" s="1"/>
    </row>
    <row r="159" spans="1:46" x14ac:dyDescent="0.35">
      <c r="A159" t="s">
        <v>153</v>
      </c>
      <c r="B159" s="1">
        <v>-0.44652390176082718</v>
      </c>
      <c r="C159" s="5">
        <f t="shared" si="50"/>
        <v>0</v>
      </c>
      <c r="D159" s="1">
        <v>0.17902530218871693</v>
      </c>
      <c r="E159" s="5">
        <f t="shared" si="51"/>
        <v>0</v>
      </c>
      <c r="F159" s="5">
        <f t="shared" si="52"/>
        <v>0</v>
      </c>
      <c r="G159" s="1">
        <v>0.16650581430663633</v>
      </c>
      <c r="H159" s="5">
        <f t="shared" si="53"/>
        <v>0</v>
      </c>
      <c r="I159" s="5">
        <f t="shared" si="54"/>
        <v>0</v>
      </c>
      <c r="J159" s="1">
        <v>0.33187461371583588</v>
      </c>
      <c r="K159" s="5">
        <f t="shared" si="55"/>
        <v>0</v>
      </c>
      <c r="L159" s="5">
        <f t="shared" si="56"/>
        <v>0</v>
      </c>
      <c r="M159" s="8">
        <f t="shared" si="57"/>
        <v>0</v>
      </c>
      <c r="N159" s="8">
        <f t="shared" si="58"/>
        <v>1</v>
      </c>
      <c r="O159" s="10" t="str">
        <f t="shared" si="59"/>
        <v>Nee</v>
      </c>
      <c r="P159" s="4">
        <f t="shared" si="60"/>
        <v>0</v>
      </c>
      <c r="Q159" s="1">
        <v>-3.0869575455037792E-2</v>
      </c>
      <c r="R159" s="8">
        <f t="shared" si="61"/>
        <v>1</v>
      </c>
      <c r="S159" s="1">
        <v>0.12471533587416961</v>
      </c>
      <c r="T159" s="8">
        <f t="shared" si="62"/>
        <v>0</v>
      </c>
      <c r="U159" s="1">
        <v>-1.4267491850522038E-2</v>
      </c>
      <c r="V159" s="4">
        <f t="shared" si="63"/>
        <v>1</v>
      </c>
      <c r="W159" s="5">
        <f t="shared" si="64"/>
        <v>0.5</v>
      </c>
      <c r="X159" s="5">
        <f t="shared" si="65"/>
        <v>0</v>
      </c>
      <c r="Y159" s="1">
        <v>1.3064473675330198E-2</v>
      </c>
      <c r="Z159" s="5">
        <f t="shared" si="66"/>
        <v>0</v>
      </c>
      <c r="AA159" s="5">
        <f t="shared" si="67"/>
        <v>0</v>
      </c>
      <c r="AB159" s="5">
        <f t="shared" si="68"/>
        <v>0</v>
      </c>
      <c r="AC159" s="5">
        <f t="shared" si="69"/>
        <v>0</v>
      </c>
      <c r="AD159" s="1">
        <v>0.67401413251084907</v>
      </c>
      <c r="AE159" s="5">
        <f t="shared" si="70"/>
        <v>0</v>
      </c>
      <c r="AF159" s="1">
        <v>3.2028061159891756E-2</v>
      </c>
      <c r="AG159" s="6">
        <f t="shared" si="71"/>
        <v>0</v>
      </c>
      <c r="AH159" s="29">
        <v>1752.4164143988303</v>
      </c>
      <c r="AL159" s="5">
        <v>0</v>
      </c>
      <c r="AM159" t="s">
        <v>341</v>
      </c>
      <c r="AN159" s="1">
        <v>0.25650000000000001</v>
      </c>
      <c r="AO159" s="5">
        <f t="shared" si="72"/>
        <v>0.5</v>
      </c>
      <c r="AP159" s="5">
        <f t="shared" si="73"/>
        <v>0.5</v>
      </c>
      <c r="AQ159" s="9">
        <f t="shared" si="74"/>
        <v>7.5</v>
      </c>
      <c r="AT159" s="1"/>
    </row>
    <row r="160" spans="1:46" x14ac:dyDescent="0.35">
      <c r="A160" t="s">
        <v>154</v>
      </c>
      <c r="B160" s="1">
        <v>-0.10763404424955153</v>
      </c>
      <c r="C160" s="5">
        <f t="shared" si="50"/>
        <v>0</v>
      </c>
      <c r="D160" s="1">
        <v>0.13103780479702345</v>
      </c>
      <c r="E160" s="5">
        <f t="shared" si="51"/>
        <v>0</v>
      </c>
      <c r="F160" s="5">
        <f t="shared" si="52"/>
        <v>0</v>
      </c>
      <c r="G160" s="1">
        <v>-3.2848315726529777E-2</v>
      </c>
      <c r="H160" s="5">
        <f t="shared" si="53"/>
        <v>0</v>
      </c>
      <c r="I160" s="5">
        <f t="shared" si="54"/>
        <v>0</v>
      </c>
      <c r="J160" s="1">
        <v>0.56963645673323093</v>
      </c>
      <c r="K160" s="5">
        <f t="shared" si="55"/>
        <v>0</v>
      </c>
      <c r="L160" s="5">
        <f t="shared" si="56"/>
        <v>0</v>
      </c>
      <c r="M160" s="8">
        <f t="shared" si="57"/>
        <v>0</v>
      </c>
      <c r="N160" s="8">
        <f t="shared" si="58"/>
        <v>0</v>
      </c>
      <c r="O160" s="10" t="str">
        <f t="shared" si="59"/>
        <v>Nee</v>
      </c>
      <c r="P160" s="4">
        <f t="shared" si="60"/>
        <v>0</v>
      </c>
      <c r="Q160" s="1">
        <v>-4.8111590519534252E-2</v>
      </c>
      <c r="R160" s="8">
        <f t="shared" si="61"/>
        <v>1</v>
      </c>
      <c r="S160" s="1">
        <v>4.4348846304262807E-2</v>
      </c>
      <c r="T160" s="8">
        <f t="shared" si="62"/>
        <v>0</v>
      </c>
      <c r="U160" s="1">
        <v>6.2886186964321314E-2</v>
      </c>
      <c r="V160" s="4">
        <f t="shared" si="63"/>
        <v>0</v>
      </c>
      <c r="W160" s="5">
        <f t="shared" si="64"/>
        <v>0</v>
      </c>
      <c r="X160" s="5">
        <f t="shared" si="65"/>
        <v>0</v>
      </c>
      <c r="Y160" s="1">
        <v>1.6186632117467278E-2</v>
      </c>
      <c r="Z160" s="5">
        <f t="shared" si="66"/>
        <v>0</v>
      </c>
      <c r="AA160" s="5">
        <f t="shared" si="67"/>
        <v>0</v>
      </c>
      <c r="AB160" s="5">
        <f t="shared" si="68"/>
        <v>0</v>
      </c>
      <c r="AC160" s="5">
        <f t="shared" si="69"/>
        <v>0</v>
      </c>
      <c r="AD160" s="1">
        <v>0.59006046109893029</v>
      </c>
      <c r="AE160" s="5">
        <f t="shared" si="70"/>
        <v>0</v>
      </c>
      <c r="AF160" s="1">
        <v>2.6704828084512654E-2</v>
      </c>
      <c r="AG160" s="6">
        <f t="shared" si="71"/>
        <v>0</v>
      </c>
      <c r="AH160" s="29">
        <v>1677.885981047127</v>
      </c>
      <c r="AL160" s="5">
        <v>0</v>
      </c>
      <c r="AM160" t="s">
        <v>341</v>
      </c>
      <c r="AN160" s="1">
        <v>0.14849999999999999</v>
      </c>
      <c r="AO160" s="5">
        <f t="shared" si="72"/>
        <v>0</v>
      </c>
      <c r="AP160" s="5">
        <f t="shared" si="73"/>
        <v>0</v>
      </c>
      <c r="AQ160" s="9">
        <f t="shared" si="74"/>
        <v>10</v>
      </c>
      <c r="AT160" s="1"/>
    </row>
    <row r="161" spans="1:46" x14ac:dyDescent="0.35">
      <c r="A161" t="s">
        <v>155</v>
      </c>
      <c r="B161" s="1">
        <v>9.0855994766844222E-2</v>
      </c>
      <c r="C161" s="5">
        <f t="shared" si="50"/>
        <v>0.5</v>
      </c>
      <c r="D161" s="1">
        <v>0.1368330062610971</v>
      </c>
      <c r="E161" s="5">
        <f t="shared" si="51"/>
        <v>0</v>
      </c>
      <c r="F161" s="5">
        <f t="shared" si="52"/>
        <v>0</v>
      </c>
      <c r="G161" s="1">
        <v>1.2503504345388298E-2</v>
      </c>
      <c r="H161" s="5">
        <f t="shared" si="53"/>
        <v>0</v>
      </c>
      <c r="I161" s="5">
        <f t="shared" si="54"/>
        <v>0</v>
      </c>
      <c r="J161" s="1">
        <v>0.37652199122007785</v>
      </c>
      <c r="K161" s="5">
        <f t="shared" si="55"/>
        <v>0</v>
      </c>
      <c r="L161" s="5">
        <f t="shared" si="56"/>
        <v>0</v>
      </c>
      <c r="M161" s="8">
        <f t="shared" si="57"/>
        <v>0</v>
      </c>
      <c r="N161" s="8">
        <f t="shared" si="58"/>
        <v>1</v>
      </c>
      <c r="O161" s="10" t="str">
        <f t="shared" si="59"/>
        <v>Nee</v>
      </c>
      <c r="P161" s="4">
        <f t="shared" si="60"/>
        <v>0</v>
      </c>
      <c r="Q161" s="1">
        <v>-5.3524364941400775E-2</v>
      </c>
      <c r="R161" s="8">
        <f t="shared" si="61"/>
        <v>1</v>
      </c>
      <c r="S161" s="1">
        <v>-1.7792356244719448E-2</v>
      </c>
      <c r="T161" s="8">
        <f t="shared" si="62"/>
        <v>1</v>
      </c>
      <c r="U161" s="1">
        <v>-5.0485935893841698E-2</v>
      </c>
      <c r="V161" s="4">
        <f t="shared" si="63"/>
        <v>1</v>
      </c>
      <c r="W161" s="5">
        <f t="shared" si="64"/>
        <v>0.5</v>
      </c>
      <c r="X161" s="5">
        <f t="shared" si="65"/>
        <v>0.5</v>
      </c>
      <c r="Y161" s="1">
        <v>3.9657508644051959E-2</v>
      </c>
      <c r="Z161" s="5">
        <f t="shared" si="66"/>
        <v>0</v>
      </c>
      <c r="AA161" s="5">
        <f t="shared" si="67"/>
        <v>0</v>
      </c>
      <c r="AB161" s="5">
        <f t="shared" si="68"/>
        <v>0</v>
      </c>
      <c r="AC161" s="5">
        <f t="shared" si="69"/>
        <v>0</v>
      </c>
      <c r="AD161" s="1">
        <v>0.68227268479581349</v>
      </c>
      <c r="AE161" s="5">
        <f t="shared" si="70"/>
        <v>0</v>
      </c>
      <c r="AF161" s="1">
        <v>3.8998100808335656E-2</v>
      </c>
      <c r="AG161" s="6">
        <f t="shared" si="71"/>
        <v>0</v>
      </c>
      <c r="AH161" s="29">
        <v>1817.5861008214665</v>
      </c>
      <c r="AL161" s="5">
        <v>0</v>
      </c>
      <c r="AM161" t="s">
        <v>341</v>
      </c>
      <c r="AN161" s="1">
        <v>0.29699999999999999</v>
      </c>
      <c r="AO161" s="5">
        <f t="shared" si="72"/>
        <v>0.5</v>
      </c>
      <c r="AP161" s="5">
        <f t="shared" si="73"/>
        <v>0.5</v>
      </c>
      <c r="AQ161" s="9">
        <f t="shared" si="74"/>
        <v>6.5</v>
      </c>
      <c r="AT161" s="1"/>
    </row>
    <row r="162" spans="1:46" x14ac:dyDescent="0.35">
      <c r="A162" t="s">
        <v>156</v>
      </c>
      <c r="B162" s="1">
        <v>8.621658685730986E-2</v>
      </c>
      <c r="C162" s="5">
        <f t="shared" si="50"/>
        <v>0.5</v>
      </c>
      <c r="D162" s="1">
        <v>0.21476585508419324</v>
      </c>
      <c r="E162" s="5">
        <f t="shared" si="51"/>
        <v>0</v>
      </c>
      <c r="F162" s="5">
        <f t="shared" si="52"/>
        <v>0</v>
      </c>
      <c r="G162" s="1">
        <v>0.22085684524478616</v>
      </c>
      <c r="H162" s="5">
        <f t="shared" si="53"/>
        <v>0</v>
      </c>
      <c r="I162" s="5">
        <f t="shared" si="54"/>
        <v>0</v>
      </c>
      <c r="J162" s="1">
        <v>0.40550180710531714</v>
      </c>
      <c r="K162" s="5">
        <f t="shared" si="55"/>
        <v>0</v>
      </c>
      <c r="L162" s="5">
        <f t="shared" si="56"/>
        <v>0</v>
      </c>
      <c r="M162" s="8">
        <f t="shared" si="57"/>
        <v>0</v>
      </c>
      <c r="N162" s="8">
        <f t="shared" si="58"/>
        <v>0</v>
      </c>
      <c r="O162" s="10" t="str">
        <f t="shared" si="59"/>
        <v>Nee</v>
      </c>
      <c r="P162" s="4">
        <f t="shared" si="60"/>
        <v>0</v>
      </c>
      <c r="Q162" s="1">
        <v>-4.9735944916104016E-2</v>
      </c>
      <c r="R162" s="8">
        <f t="shared" si="61"/>
        <v>1</v>
      </c>
      <c r="S162" s="1">
        <v>-2.474100487751239E-2</v>
      </c>
      <c r="T162" s="8">
        <f t="shared" si="62"/>
        <v>1</v>
      </c>
      <c r="U162" s="1">
        <v>2.9480752081413038E-2</v>
      </c>
      <c r="V162" s="4">
        <f t="shared" si="63"/>
        <v>0</v>
      </c>
      <c r="W162" s="5">
        <f t="shared" si="64"/>
        <v>0.5</v>
      </c>
      <c r="X162" s="5">
        <f t="shared" si="65"/>
        <v>0</v>
      </c>
      <c r="Y162" s="1">
        <v>4.2385138223810917E-2</v>
      </c>
      <c r="Z162" s="5">
        <f t="shared" si="66"/>
        <v>0</v>
      </c>
      <c r="AA162" s="5">
        <f t="shared" si="67"/>
        <v>0</v>
      </c>
      <c r="AB162" s="5">
        <f t="shared" si="68"/>
        <v>0.5</v>
      </c>
      <c r="AC162" s="5">
        <f t="shared" si="69"/>
        <v>0</v>
      </c>
      <c r="AD162" s="1">
        <v>0.75181912876658952</v>
      </c>
      <c r="AE162" s="5">
        <f t="shared" si="70"/>
        <v>0.5</v>
      </c>
      <c r="AF162" s="1">
        <v>2.6341047938070929E-3</v>
      </c>
      <c r="AG162" s="6">
        <f t="shared" si="71"/>
        <v>0</v>
      </c>
      <c r="AH162" s="29">
        <v>2201.1349458921986</v>
      </c>
      <c r="AL162" s="5">
        <v>0</v>
      </c>
      <c r="AM162" t="s">
        <v>342</v>
      </c>
      <c r="AN162" s="1">
        <v>0.21149999999999999</v>
      </c>
      <c r="AO162" s="5">
        <f t="shared" si="72"/>
        <v>0.5</v>
      </c>
      <c r="AP162" s="5">
        <f t="shared" si="73"/>
        <v>0</v>
      </c>
      <c r="AQ162" s="9">
        <f t="shared" si="74"/>
        <v>7.5</v>
      </c>
      <c r="AT162" s="1"/>
    </row>
    <row r="163" spans="1:46" x14ac:dyDescent="0.35">
      <c r="A163" t="s">
        <v>157</v>
      </c>
      <c r="B163" s="1">
        <v>6.1480048191011646E-2</v>
      </c>
      <c r="C163" s="5">
        <f t="shared" si="50"/>
        <v>0</v>
      </c>
      <c r="D163" s="1">
        <v>0.63137526924902343</v>
      </c>
      <c r="E163" s="5">
        <f t="shared" si="51"/>
        <v>0</v>
      </c>
      <c r="F163" s="5">
        <f t="shared" si="52"/>
        <v>0</v>
      </c>
      <c r="G163" s="1">
        <v>0.6092147055602205</v>
      </c>
      <c r="H163" s="5">
        <f t="shared" si="53"/>
        <v>0</v>
      </c>
      <c r="I163" s="5">
        <f t="shared" si="54"/>
        <v>0</v>
      </c>
      <c r="J163" s="1">
        <v>0.18121608980355472</v>
      </c>
      <c r="K163" s="5">
        <f t="shared" si="55"/>
        <v>0.5</v>
      </c>
      <c r="L163" s="5">
        <f t="shared" si="56"/>
        <v>0</v>
      </c>
      <c r="M163" s="8">
        <f t="shared" si="57"/>
        <v>0</v>
      </c>
      <c r="N163" s="8">
        <f t="shared" si="58"/>
        <v>0</v>
      </c>
      <c r="O163" s="10" t="str">
        <f t="shared" si="59"/>
        <v>Nee</v>
      </c>
      <c r="P163" s="4">
        <f t="shared" si="60"/>
        <v>0</v>
      </c>
      <c r="Q163" s="1">
        <v>-9.3776564806943755E-2</v>
      </c>
      <c r="R163" s="8">
        <f t="shared" si="61"/>
        <v>1</v>
      </c>
      <c r="S163" s="1">
        <v>-4.5010924981791697E-2</v>
      </c>
      <c r="T163" s="8">
        <f t="shared" si="62"/>
        <v>1</v>
      </c>
      <c r="U163" s="1">
        <v>6.0056222846920519E-2</v>
      </c>
      <c r="V163" s="4">
        <f t="shared" si="63"/>
        <v>0</v>
      </c>
      <c r="W163" s="5">
        <f t="shared" si="64"/>
        <v>0.5</v>
      </c>
      <c r="X163" s="5">
        <f t="shared" si="65"/>
        <v>0</v>
      </c>
      <c r="Y163" s="1">
        <v>2.4634003869884267E-2</v>
      </c>
      <c r="Z163" s="5">
        <f t="shared" si="66"/>
        <v>0</v>
      </c>
      <c r="AA163" s="5">
        <f t="shared" si="67"/>
        <v>0</v>
      </c>
      <c r="AB163" s="5">
        <f t="shared" si="68"/>
        <v>0</v>
      </c>
      <c r="AC163" s="5">
        <f t="shared" si="69"/>
        <v>0</v>
      </c>
      <c r="AD163" s="1">
        <v>0.6912124420430068</v>
      </c>
      <c r="AE163" s="5">
        <f t="shared" si="70"/>
        <v>0</v>
      </c>
      <c r="AF163" s="1">
        <v>8.0196344200649861E-2</v>
      </c>
      <c r="AG163" s="6">
        <f t="shared" si="71"/>
        <v>0</v>
      </c>
      <c r="AH163" s="29">
        <v>1404.7046241222545</v>
      </c>
      <c r="AJ163" s="5">
        <v>1</v>
      </c>
      <c r="AL163" s="5">
        <v>0</v>
      </c>
      <c r="AM163" t="s">
        <v>341</v>
      </c>
      <c r="AN163" s="1">
        <v>0.16449999999999998</v>
      </c>
      <c r="AO163" s="5">
        <f t="shared" si="72"/>
        <v>0</v>
      </c>
      <c r="AP163" s="5">
        <f t="shared" si="73"/>
        <v>0</v>
      </c>
      <c r="AQ163" s="9">
        <f t="shared" si="74"/>
        <v>8</v>
      </c>
      <c r="AT163" s="1"/>
    </row>
    <row r="164" spans="1:46" x14ac:dyDescent="0.35">
      <c r="A164" t="s">
        <v>158</v>
      </c>
      <c r="B164" s="1">
        <v>8.081455059467936E-2</v>
      </c>
      <c r="C164" s="5">
        <f t="shared" si="50"/>
        <v>0</v>
      </c>
      <c r="D164" s="1">
        <v>0.73237772354311836</v>
      </c>
      <c r="E164" s="5">
        <f t="shared" si="51"/>
        <v>0</v>
      </c>
      <c r="F164" s="5">
        <f t="shared" si="52"/>
        <v>0</v>
      </c>
      <c r="G164" s="1">
        <v>0.65456362572195281</v>
      </c>
      <c r="H164" s="5">
        <f t="shared" si="53"/>
        <v>0</v>
      </c>
      <c r="I164" s="5">
        <f t="shared" si="54"/>
        <v>0</v>
      </c>
      <c r="J164" s="1">
        <v>0.17348932676518883</v>
      </c>
      <c r="K164" s="5">
        <f t="shared" si="55"/>
        <v>0.5</v>
      </c>
      <c r="L164" s="5">
        <f t="shared" si="56"/>
        <v>0</v>
      </c>
      <c r="M164" s="8">
        <f t="shared" si="57"/>
        <v>0</v>
      </c>
      <c r="N164" s="8">
        <f t="shared" si="58"/>
        <v>1</v>
      </c>
      <c r="O164" s="10" t="str">
        <f t="shared" si="59"/>
        <v>Nee</v>
      </c>
      <c r="P164" s="4">
        <f t="shared" si="60"/>
        <v>0</v>
      </c>
      <c r="Q164" s="1">
        <v>3.9701651849055625E-3</v>
      </c>
      <c r="R164" s="8">
        <f t="shared" si="61"/>
        <v>0</v>
      </c>
      <c r="S164" s="1">
        <v>-9.2745459842672618E-3</v>
      </c>
      <c r="T164" s="8">
        <f t="shared" si="62"/>
        <v>1</v>
      </c>
      <c r="U164" s="1">
        <v>-4.3068700098284982E-3</v>
      </c>
      <c r="V164" s="4">
        <f t="shared" si="63"/>
        <v>1</v>
      </c>
      <c r="W164" s="5">
        <f t="shared" si="64"/>
        <v>0.5</v>
      </c>
      <c r="X164" s="5">
        <f t="shared" si="65"/>
        <v>0</v>
      </c>
      <c r="Y164" s="1">
        <v>4.9457223946197254E-2</v>
      </c>
      <c r="Z164" s="5">
        <f t="shared" si="66"/>
        <v>0</v>
      </c>
      <c r="AA164" s="5">
        <f t="shared" si="67"/>
        <v>0</v>
      </c>
      <c r="AB164" s="5">
        <f t="shared" si="68"/>
        <v>0.5</v>
      </c>
      <c r="AC164" s="5">
        <f t="shared" si="69"/>
        <v>0</v>
      </c>
      <c r="AD164" s="1">
        <v>0.50644374013008953</v>
      </c>
      <c r="AE164" s="5">
        <f t="shared" si="70"/>
        <v>0</v>
      </c>
      <c r="AF164" s="1">
        <v>3.3984598102768555E-2</v>
      </c>
      <c r="AG164" s="6">
        <f t="shared" si="71"/>
        <v>0</v>
      </c>
      <c r="AH164" s="29">
        <v>1973.2739691975028</v>
      </c>
      <c r="AL164" s="5">
        <v>0</v>
      </c>
      <c r="AM164" t="s">
        <v>340</v>
      </c>
      <c r="AN164" s="1">
        <v>0.19650000000000001</v>
      </c>
      <c r="AO164" s="5">
        <f t="shared" si="72"/>
        <v>0</v>
      </c>
      <c r="AP164" s="5">
        <f t="shared" si="73"/>
        <v>0</v>
      </c>
      <c r="AQ164" s="9">
        <f t="shared" si="74"/>
        <v>7.5</v>
      </c>
      <c r="AT164" s="1"/>
    </row>
    <row r="165" spans="1:46" x14ac:dyDescent="0.35">
      <c r="A165" t="s">
        <v>159</v>
      </c>
      <c r="B165" s="1">
        <v>-0.53980752862789738</v>
      </c>
      <c r="C165" s="5">
        <f t="shared" si="50"/>
        <v>0</v>
      </c>
      <c r="D165" s="1">
        <v>0.20180774793873918</v>
      </c>
      <c r="E165" s="5">
        <f t="shared" si="51"/>
        <v>0</v>
      </c>
      <c r="F165" s="5">
        <f t="shared" si="52"/>
        <v>0</v>
      </c>
      <c r="G165" s="1">
        <v>-0.18377465288837594</v>
      </c>
      <c r="H165" s="5">
        <f t="shared" si="53"/>
        <v>0</v>
      </c>
      <c r="I165" s="5">
        <f t="shared" si="54"/>
        <v>0</v>
      </c>
      <c r="J165" s="1">
        <v>0.58211112438538171</v>
      </c>
      <c r="K165" s="5">
        <f t="shared" si="55"/>
        <v>0</v>
      </c>
      <c r="L165" s="5">
        <f t="shared" si="56"/>
        <v>0</v>
      </c>
      <c r="M165" s="8">
        <f t="shared" si="57"/>
        <v>0</v>
      </c>
      <c r="N165" s="8">
        <f t="shared" si="58"/>
        <v>1</v>
      </c>
      <c r="O165" s="10" t="str">
        <f t="shared" si="59"/>
        <v>Nee</v>
      </c>
      <c r="P165" s="4">
        <f t="shared" si="60"/>
        <v>0</v>
      </c>
      <c r="Q165" s="1">
        <v>-4.2693293752530019E-3</v>
      </c>
      <c r="R165" s="8">
        <f t="shared" si="61"/>
        <v>1</v>
      </c>
      <c r="S165" s="1">
        <v>0.44635964328497274</v>
      </c>
      <c r="T165" s="8">
        <f t="shared" si="62"/>
        <v>0</v>
      </c>
      <c r="U165" s="1">
        <v>-4.1611621385940087E-2</v>
      </c>
      <c r="V165" s="4">
        <f t="shared" si="63"/>
        <v>1</v>
      </c>
      <c r="W165" s="5">
        <f t="shared" si="64"/>
        <v>0.5</v>
      </c>
      <c r="X165" s="5">
        <f t="shared" si="65"/>
        <v>0</v>
      </c>
      <c r="Y165" s="1">
        <v>-3.5964367209896141E-3</v>
      </c>
      <c r="Z165" s="5">
        <f t="shared" si="66"/>
        <v>0.5</v>
      </c>
      <c r="AA165" s="5">
        <f t="shared" si="67"/>
        <v>0.5</v>
      </c>
      <c r="AB165" s="5">
        <f t="shared" si="68"/>
        <v>0</v>
      </c>
      <c r="AC165" s="5">
        <f t="shared" si="69"/>
        <v>0</v>
      </c>
      <c r="AD165" s="1">
        <v>0.47240599658501692</v>
      </c>
      <c r="AE165" s="5">
        <f t="shared" si="70"/>
        <v>0</v>
      </c>
      <c r="AF165" s="1">
        <v>4.427185636706369E-2</v>
      </c>
      <c r="AG165" s="6">
        <f t="shared" si="71"/>
        <v>0</v>
      </c>
      <c r="AH165" s="29">
        <v>1587.7127786681256</v>
      </c>
      <c r="AL165" s="5">
        <v>0</v>
      </c>
      <c r="AM165" t="s">
        <v>341</v>
      </c>
      <c r="AN165" s="1">
        <v>0.27199999999999996</v>
      </c>
      <c r="AO165" s="5">
        <f t="shared" si="72"/>
        <v>0.5</v>
      </c>
      <c r="AP165" s="5">
        <f t="shared" si="73"/>
        <v>0.5</v>
      </c>
      <c r="AQ165" s="9">
        <f t="shared" si="74"/>
        <v>6.5</v>
      </c>
      <c r="AT165" s="1"/>
    </row>
    <row r="166" spans="1:46" x14ac:dyDescent="0.35">
      <c r="A166" t="s">
        <v>425</v>
      </c>
      <c r="B166" s="1">
        <v>8.8837427842663449E-2</v>
      </c>
      <c r="C166" s="5">
        <f t="shared" si="50"/>
        <v>0.5</v>
      </c>
      <c r="D166" s="1">
        <v>0.56047791649885892</v>
      </c>
      <c r="E166" s="5">
        <f t="shared" si="51"/>
        <v>0</v>
      </c>
      <c r="F166" s="5">
        <f t="shared" si="52"/>
        <v>0</v>
      </c>
      <c r="G166" s="1">
        <v>0.60159417371459256</v>
      </c>
      <c r="H166" s="5">
        <f t="shared" si="53"/>
        <v>0</v>
      </c>
      <c r="I166" s="5">
        <f t="shared" si="54"/>
        <v>0</v>
      </c>
      <c r="J166" s="1">
        <v>0.14147979633842486</v>
      </c>
      <c r="K166" s="5">
        <f t="shared" si="55"/>
        <v>0.5</v>
      </c>
      <c r="L166" s="5">
        <f t="shared" si="56"/>
        <v>0</v>
      </c>
      <c r="M166" s="8">
        <f t="shared" si="57"/>
        <v>0</v>
      </c>
      <c r="N166" s="8">
        <f t="shared" si="58"/>
        <v>0</v>
      </c>
      <c r="O166" s="10" t="str">
        <f t="shared" si="59"/>
        <v>Nee</v>
      </c>
      <c r="P166" s="4">
        <f t="shared" si="60"/>
        <v>0</v>
      </c>
      <c r="Q166" s="1">
        <v>-5.6576321915530428E-2</v>
      </c>
      <c r="R166" s="8">
        <f t="shared" si="61"/>
        <v>1</v>
      </c>
      <c r="S166" s="1">
        <v>-3.197551709582102E-2</v>
      </c>
      <c r="T166" s="8">
        <f t="shared" si="62"/>
        <v>1</v>
      </c>
      <c r="U166" s="1">
        <v>2.3090347697677541E-2</v>
      </c>
      <c r="V166" s="4">
        <f t="shared" si="63"/>
        <v>0</v>
      </c>
      <c r="W166" s="5">
        <f t="shared" si="64"/>
        <v>0.5</v>
      </c>
      <c r="X166" s="5">
        <f t="shared" si="65"/>
        <v>0</v>
      </c>
      <c r="Y166" s="1">
        <v>1.3156128339374412E-2</v>
      </c>
      <c r="Z166" s="5">
        <f t="shared" si="66"/>
        <v>0</v>
      </c>
      <c r="AA166" s="5">
        <f t="shared" si="67"/>
        <v>0</v>
      </c>
      <c r="AB166" s="5">
        <f t="shared" si="68"/>
        <v>0</v>
      </c>
      <c r="AC166" s="5">
        <f t="shared" si="69"/>
        <v>0</v>
      </c>
      <c r="AD166" s="1">
        <v>0.57588266881460604</v>
      </c>
      <c r="AE166" s="5">
        <f t="shared" si="70"/>
        <v>0</v>
      </c>
      <c r="AF166" s="1">
        <v>0.10528443012484896</v>
      </c>
      <c r="AG166" s="6">
        <f t="shared" si="71"/>
        <v>0</v>
      </c>
      <c r="AH166" s="29">
        <v>1616.8792752978497</v>
      </c>
      <c r="AL166" s="5">
        <v>0</v>
      </c>
      <c r="AM166" t="s">
        <v>341</v>
      </c>
      <c r="AN166" s="1">
        <v>0.15049999999999999</v>
      </c>
      <c r="AO166" s="5">
        <f t="shared" si="72"/>
        <v>0</v>
      </c>
      <c r="AP166" s="5">
        <f t="shared" si="73"/>
        <v>0</v>
      </c>
      <c r="AQ166" s="9">
        <f t="shared" si="74"/>
        <v>8.5</v>
      </c>
      <c r="AT166" s="1"/>
    </row>
    <row r="167" spans="1:46" x14ac:dyDescent="0.35">
      <c r="A167" t="s">
        <v>160</v>
      </c>
      <c r="B167" s="1">
        <v>-1.9140491741897907E-2</v>
      </c>
      <c r="C167" s="5">
        <f t="shared" si="50"/>
        <v>0</v>
      </c>
      <c r="D167" s="1">
        <v>0.7106011565503183</v>
      </c>
      <c r="E167" s="5">
        <f t="shared" si="51"/>
        <v>0</v>
      </c>
      <c r="F167" s="5">
        <f t="shared" si="52"/>
        <v>0</v>
      </c>
      <c r="G167" s="1">
        <v>0.53659658027208057</v>
      </c>
      <c r="H167" s="5">
        <f t="shared" si="53"/>
        <v>0</v>
      </c>
      <c r="I167" s="5">
        <f t="shared" si="54"/>
        <v>0</v>
      </c>
      <c r="J167" s="1">
        <v>0.15802824252783243</v>
      </c>
      <c r="K167" s="5">
        <f t="shared" si="55"/>
        <v>0.5</v>
      </c>
      <c r="L167" s="5">
        <f t="shared" si="56"/>
        <v>0</v>
      </c>
      <c r="M167" s="8">
        <f t="shared" si="57"/>
        <v>0</v>
      </c>
      <c r="N167" s="8">
        <f t="shared" si="58"/>
        <v>0</v>
      </c>
      <c r="O167" s="10" t="str">
        <f t="shared" si="59"/>
        <v>Nee</v>
      </c>
      <c r="P167" s="4">
        <f t="shared" si="60"/>
        <v>0</v>
      </c>
      <c r="Q167" s="1">
        <v>5.1245216407278344E-3</v>
      </c>
      <c r="R167" s="8">
        <f t="shared" si="61"/>
        <v>0</v>
      </c>
      <c r="S167" s="1">
        <v>3.0755634545525566E-2</v>
      </c>
      <c r="T167" s="8">
        <f t="shared" si="62"/>
        <v>0</v>
      </c>
      <c r="U167" s="1">
        <v>4.6688022631776009E-2</v>
      </c>
      <c r="V167" s="4">
        <f t="shared" si="63"/>
        <v>0</v>
      </c>
      <c r="W167" s="5">
        <f t="shared" si="64"/>
        <v>0</v>
      </c>
      <c r="X167" s="5">
        <f t="shared" si="65"/>
        <v>0</v>
      </c>
      <c r="Y167" s="1">
        <v>7.6781628323002041E-3</v>
      </c>
      <c r="Z167" s="5">
        <f t="shared" si="66"/>
        <v>0.5</v>
      </c>
      <c r="AA167" s="5">
        <f t="shared" si="67"/>
        <v>0</v>
      </c>
      <c r="AB167" s="5">
        <f t="shared" si="68"/>
        <v>0</v>
      </c>
      <c r="AC167" s="5">
        <f t="shared" si="69"/>
        <v>0</v>
      </c>
      <c r="AD167" s="1">
        <v>0.76284228481091654</v>
      </c>
      <c r="AE167" s="5">
        <f t="shared" si="70"/>
        <v>0.5</v>
      </c>
      <c r="AF167" s="1">
        <v>-7.044624736863991E-3</v>
      </c>
      <c r="AG167" s="6">
        <f t="shared" si="71"/>
        <v>1</v>
      </c>
      <c r="AH167" s="29">
        <v>2161.727086007053</v>
      </c>
      <c r="AL167" s="5">
        <v>0</v>
      </c>
      <c r="AM167" t="s">
        <v>342</v>
      </c>
      <c r="AN167" s="1">
        <v>0.19699999999999998</v>
      </c>
      <c r="AO167" s="5">
        <f t="shared" si="72"/>
        <v>0</v>
      </c>
      <c r="AP167" s="5">
        <f t="shared" si="73"/>
        <v>0</v>
      </c>
      <c r="AQ167" s="9">
        <f t="shared" si="74"/>
        <v>7.5</v>
      </c>
      <c r="AT167" s="1"/>
    </row>
    <row r="168" spans="1:46" x14ac:dyDescent="0.35">
      <c r="A168" t="s">
        <v>161</v>
      </c>
      <c r="B168" s="1">
        <v>2.5958680482518315E-2</v>
      </c>
      <c r="C168" s="5">
        <f t="shared" si="50"/>
        <v>0</v>
      </c>
      <c r="D168" s="1">
        <v>0.99464803416771075</v>
      </c>
      <c r="E168" s="5">
        <f t="shared" si="51"/>
        <v>0</v>
      </c>
      <c r="F168" s="5">
        <f t="shared" si="52"/>
        <v>0</v>
      </c>
      <c r="G168" s="1">
        <v>0.9934483231665493</v>
      </c>
      <c r="H168" s="5">
        <f t="shared" si="53"/>
        <v>0.5</v>
      </c>
      <c r="I168" s="5">
        <f t="shared" si="54"/>
        <v>0</v>
      </c>
      <c r="J168" s="1">
        <v>0.30841387413629517</v>
      </c>
      <c r="K168" s="5">
        <f t="shared" si="55"/>
        <v>0</v>
      </c>
      <c r="L168" s="5">
        <f t="shared" si="56"/>
        <v>0</v>
      </c>
      <c r="M168" s="8">
        <f t="shared" si="57"/>
        <v>0</v>
      </c>
      <c r="N168" s="8">
        <f t="shared" si="58"/>
        <v>1</v>
      </c>
      <c r="O168" s="10" t="str">
        <f t="shared" si="59"/>
        <v>Nee</v>
      </c>
      <c r="P168" s="4">
        <f t="shared" si="60"/>
        <v>0</v>
      </c>
      <c r="Q168" s="1">
        <v>-5.2447397563676633E-2</v>
      </c>
      <c r="R168" s="8">
        <f t="shared" si="61"/>
        <v>1</v>
      </c>
      <c r="S168" s="1">
        <v>-5.3756811885408103E-2</v>
      </c>
      <c r="T168" s="8">
        <f t="shared" si="62"/>
        <v>1</v>
      </c>
      <c r="U168" s="1">
        <v>-1.8644083297513329E-2</v>
      </c>
      <c r="V168" s="4">
        <f t="shared" si="63"/>
        <v>1</v>
      </c>
      <c r="W168" s="5">
        <f t="shared" si="64"/>
        <v>0.5</v>
      </c>
      <c r="X168" s="5">
        <f t="shared" si="65"/>
        <v>0.5</v>
      </c>
      <c r="Y168" s="1">
        <v>8.0059994695590941E-2</v>
      </c>
      <c r="Z168" s="5">
        <f t="shared" si="66"/>
        <v>0</v>
      </c>
      <c r="AA168" s="5">
        <f t="shared" si="67"/>
        <v>0</v>
      </c>
      <c r="AB168" s="5">
        <f t="shared" si="68"/>
        <v>0.5</v>
      </c>
      <c r="AC168" s="5">
        <f t="shared" si="69"/>
        <v>0.5</v>
      </c>
      <c r="AD168" s="1">
        <v>0.66396202774754676</v>
      </c>
      <c r="AE168" s="5">
        <f t="shared" si="70"/>
        <v>0</v>
      </c>
      <c r="AF168" s="1">
        <v>-1.7016905358367709E-2</v>
      </c>
      <c r="AG168" s="6">
        <f t="shared" si="71"/>
        <v>1</v>
      </c>
      <c r="AH168" s="29">
        <v>2338.9655716059028</v>
      </c>
      <c r="AL168" s="5">
        <v>0</v>
      </c>
      <c r="AM168" t="s">
        <v>342</v>
      </c>
      <c r="AN168" s="1">
        <v>0.193</v>
      </c>
      <c r="AO168" s="5">
        <f t="shared" si="72"/>
        <v>0</v>
      </c>
      <c r="AP168" s="5">
        <f t="shared" si="73"/>
        <v>0</v>
      </c>
      <c r="AQ168" s="9">
        <f t="shared" si="74"/>
        <v>5.5</v>
      </c>
      <c r="AT168" s="1"/>
    </row>
    <row r="169" spans="1:46" x14ac:dyDescent="0.35">
      <c r="A169" t="s">
        <v>162</v>
      </c>
      <c r="B169" s="1">
        <v>6.1462667287501688E-2</v>
      </c>
      <c r="C169" s="5">
        <f t="shared" si="50"/>
        <v>0</v>
      </c>
      <c r="D169" s="1">
        <v>0.44686603481682863</v>
      </c>
      <c r="E169" s="5">
        <f t="shared" si="51"/>
        <v>0</v>
      </c>
      <c r="F169" s="5">
        <f t="shared" si="52"/>
        <v>0</v>
      </c>
      <c r="G169" s="1">
        <v>0.50174384547216</v>
      </c>
      <c r="H169" s="5">
        <f t="shared" si="53"/>
        <v>0</v>
      </c>
      <c r="I169" s="5">
        <f t="shared" si="54"/>
        <v>0</v>
      </c>
      <c r="J169" s="1">
        <v>0.41943031853492652</v>
      </c>
      <c r="K169" s="5">
        <f t="shared" si="55"/>
        <v>0</v>
      </c>
      <c r="L169" s="5">
        <f t="shared" si="56"/>
        <v>0</v>
      </c>
      <c r="M169" s="8">
        <f t="shared" si="57"/>
        <v>0</v>
      </c>
      <c r="N169" s="8">
        <f t="shared" si="58"/>
        <v>1</v>
      </c>
      <c r="O169" s="10" t="str">
        <f t="shared" si="59"/>
        <v>Nee</v>
      </c>
      <c r="P169" s="4">
        <f t="shared" si="60"/>
        <v>0</v>
      </c>
      <c r="Q169" s="1">
        <v>3.5191775405298539E-2</v>
      </c>
      <c r="R169" s="8">
        <f t="shared" si="61"/>
        <v>0</v>
      </c>
      <c r="S169" s="1">
        <v>-3.559203019397876E-2</v>
      </c>
      <c r="T169" s="8">
        <f t="shared" si="62"/>
        <v>1</v>
      </c>
      <c r="U169" s="1">
        <v>-1.447947489373207E-2</v>
      </c>
      <c r="V169" s="4">
        <f t="shared" si="63"/>
        <v>1</v>
      </c>
      <c r="W169" s="5">
        <f t="shared" si="64"/>
        <v>0.5</v>
      </c>
      <c r="X169" s="5">
        <f t="shared" si="65"/>
        <v>0</v>
      </c>
      <c r="Y169" s="1">
        <v>3.5458942277363056E-2</v>
      </c>
      <c r="Z169" s="5">
        <f t="shared" si="66"/>
        <v>0</v>
      </c>
      <c r="AA169" s="5">
        <f t="shared" si="67"/>
        <v>0</v>
      </c>
      <c r="AB169" s="5">
        <f t="shared" si="68"/>
        <v>0</v>
      </c>
      <c r="AC169" s="5">
        <f t="shared" si="69"/>
        <v>0</v>
      </c>
      <c r="AD169" s="1">
        <v>0.69385823933190138</v>
      </c>
      <c r="AE169" s="5">
        <f t="shared" si="70"/>
        <v>0</v>
      </c>
      <c r="AF169" s="1">
        <v>1.6379707406461681E-2</v>
      </c>
      <c r="AG169" s="6">
        <f t="shared" si="71"/>
        <v>0</v>
      </c>
      <c r="AH169" s="29">
        <v>1723.3734916142523</v>
      </c>
      <c r="AL169" s="5">
        <v>0</v>
      </c>
      <c r="AM169" t="s">
        <v>340</v>
      </c>
      <c r="AN169" s="1">
        <v>0.20750000000000002</v>
      </c>
      <c r="AO169" s="5">
        <f t="shared" si="72"/>
        <v>0.5</v>
      </c>
      <c r="AP169" s="5">
        <f t="shared" si="73"/>
        <v>0</v>
      </c>
      <c r="AQ169" s="9">
        <f t="shared" si="74"/>
        <v>8</v>
      </c>
      <c r="AT169" s="1"/>
    </row>
    <row r="170" spans="1:46" x14ac:dyDescent="0.35">
      <c r="A170" t="s">
        <v>163</v>
      </c>
      <c r="B170" s="1">
        <v>-1.5941470590810778E-2</v>
      </c>
      <c r="C170" s="5">
        <f t="shared" si="50"/>
        <v>0</v>
      </c>
      <c r="D170" s="1">
        <v>0.21437140430301491</v>
      </c>
      <c r="E170" s="5">
        <f t="shared" si="51"/>
        <v>0</v>
      </c>
      <c r="F170" s="5">
        <f t="shared" si="52"/>
        <v>0</v>
      </c>
      <c r="G170" s="1">
        <v>8.3024369740540643E-2</v>
      </c>
      <c r="H170" s="5">
        <f t="shared" si="53"/>
        <v>0</v>
      </c>
      <c r="I170" s="5">
        <f t="shared" si="54"/>
        <v>0</v>
      </c>
      <c r="J170" s="1">
        <v>0.62657842174752021</v>
      </c>
      <c r="K170" s="5">
        <f t="shared" si="55"/>
        <v>0</v>
      </c>
      <c r="L170" s="5">
        <f t="shared" si="56"/>
        <v>0</v>
      </c>
      <c r="M170" s="8">
        <f t="shared" si="57"/>
        <v>0</v>
      </c>
      <c r="N170" s="8">
        <f t="shared" si="58"/>
        <v>1</v>
      </c>
      <c r="O170" s="10" t="str">
        <f t="shared" si="59"/>
        <v>Nee</v>
      </c>
      <c r="P170" s="4">
        <f t="shared" si="60"/>
        <v>0</v>
      </c>
      <c r="Q170" s="1">
        <v>-4.6929154306375412E-2</v>
      </c>
      <c r="R170" s="8">
        <f t="shared" si="61"/>
        <v>1</v>
      </c>
      <c r="S170" s="1">
        <v>0.37463634971673559</v>
      </c>
      <c r="T170" s="8">
        <f t="shared" si="62"/>
        <v>0</v>
      </c>
      <c r="U170" s="1">
        <v>-2.2377604007040343E-2</v>
      </c>
      <c r="V170" s="4">
        <f t="shared" si="63"/>
        <v>1</v>
      </c>
      <c r="W170" s="5">
        <f t="shared" si="64"/>
        <v>0.5</v>
      </c>
      <c r="X170" s="5">
        <f t="shared" si="65"/>
        <v>0</v>
      </c>
      <c r="Y170" s="1">
        <v>4.5211648087986757E-2</v>
      </c>
      <c r="Z170" s="5">
        <f t="shared" si="66"/>
        <v>0</v>
      </c>
      <c r="AA170" s="5">
        <f t="shared" si="67"/>
        <v>0</v>
      </c>
      <c r="AB170" s="5">
        <f t="shared" si="68"/>
        <v>0.5</v>
      </c>
      <c r="AC170" s="5">
        <f t="shared" si="69"/>
        <v>0</v>
      </c>
      <c r="AD170" s="1">
        <v>0.70984421930139496</v>
      </c>
      <c r="AE170" s="5">
        <f t="shared" si="70"/>
        <v>0</v>
      </c>
      <c r="AF170" s="1">
        <v>4.9033250961041698E-2</v>
      </c>
      <c r="AG170" s="6">
        <f t="shared" si="71"/>
        <v>0</v>
      </c>
      <c r="AH170" s="29">
        <v>1908.135950556438</v>
      </c>
      <c r="AL170" s="5">
        <v>0</v>
      </c>
      <c r="AM170" t="s">
        <v>342</v>
      </c>
      <c r="AN170" s="1">
        <v>0.22450000000000001</v>
      </c>
      <c r="AO170" s="5">
        <f t="shared" si="72"/>
        <v>0.5</v>
      </c>
      <c r="AP170" s="5">
        <f t="shared" si="73"/>
        <v>0</v>
      </c>
      <c r="AQ170" s="9">
        <f t="shared" si="74"/>
        <v>7.5</v>
      </c>
      <c r="AT170" s="1"/>
    </row>
    <row r="171" spans="1:46" x14ac:dyDescent="0.35">
      <c r="A171" t="s">
        <v>164</v>
      </c>
      <c r="B171" s="1">
        <v>9.4432725164378326E-3</v>
      </c>
      <c r="C171" s="5">
        <f t="shared" si="50"/>
        <v>0</v>
      </c>
      <c r="D171" s="1">
        <v>0.41960573874640711</v>
      </c>
      <c r="E171" s="5">
        <f t="shared" si="51"/>
        <v>0</v>
      </c>
      <c r="F171" s="5">
        <f t="shared" si="52"/>
        <v>0</v>
      </c>
      <c r="G171" s="1">
        <v>0.26862532844824399</v>
      </c>
      <c r="H171" s="5">
        <f t="shared" si="53"/>
        <v>0</v>
      </c>
      <c r="I171" s="5">
        <f t="shared" si="54"/>
        <v>0</v>
      </c>
      <c r="J171" s="1">
        <v>0.23214313541720002</v>
      </c>
      <c r="K171" s="5">
        <f t="shared" si="55"/>
        <v>0</v>
      </c>
      <c r="L171" s="5">
        <f t="shared" si="56"/>
        <v>0</v>
      </c>
      <c r="M171" s="8">
        <f t="shared" si="57"/>
        <v>0</v>
      </c>
      <c r="N171" s="8">
        <f t="shared" si="58"/>
        <v>0</v>
      </c>
      <c r="O171" s="10" t="str">
        <f t="shared" si="59"/>
        <v>Nee</v>
      </c>
      <c r="P171" s="4">
        <f t="shared" si="60"/>
        <v>0</v>
      </c>
      <c r="Q171" s="1">
        <v>-4.230462034141521E-2</v>
      </c>
      <c r="R171" s="8">
        <f t="shared" si="61"/>
        <v>1</v>
      </c>
      <c r="S171" s="1">
        <v>1.0661029278050555E-2</v>
      </c>
      <c r="T171" s="8">
        <f t="shared" si="62"/>
        <v>0</v>
      </c>
      <c r="U171" s="1">
        <v>5.081541517091645E-2</v>
      </c>
      <c r="V171" s="4">
        <f t="shared" si="63"/>
        <v>0</v>
      </c>
      <c r="W171" s="5">
        <f t="shared" si="64"/>
        <v>0</v>
      </c>
      <c r="X171" s="5">
        <f t="shared" si="65"/>
        <v>0</v>
      </c>
      <c r="Y171" s="1">
        <v>3.5131626019268961E-2</v>
      </c>
      <c r="Z171" s="5">
        <f t="shared" si="66"/>
        <v>0</v>
      </c>
      <c r="AA171" s="5">
        <f t="shared" si="67"/>
        <v>0</v>
      </c>
      <c r="AB171" s="5">
        <f t="shared" si="68"/>
        <v>0</v>
      </c>
      <c r="AC171" s="5">
        <f t="shared" si="69"/>
        <v>0</v>
      </c>
      <c r="AD171" s="1">
        <v>0.6807483068724326</v>
      </c>
      <c r="AE171" s="5">
        <f t="shared" si="70"/>
        <v>0</v>
      </c>
      <c r="AF171" s="1">
        <v>-1.184866156569582E-2</v>
      </c>
      <c r="AG171" s="6">
        <f t="shared" si="71"/>
        <v>1</v>
      </c>
      <c r="AH171" s="29">
        <v>2046.3441266246455</v>
      </c>
      <c r="AL171" s="5">
        <v>0</v>
      </c>
      <c r="AM171" t="s">
        <v>342</v>
      </c>
      <c r="AN171" s="1">
        <v>0.16500000000000001</v>
      </c>
      <c r="AO171" s="5">
        <f t="shared" si="72"/>
        <v>0</v>
      </c>
      <c r="AP171" s="5">
        <f t="shared" si="73"/>
        <v>0</v>
      </c>
      <c r="AQ171" s="9">
        <f t="shared" si="74"/>
        <v>9</v>
      </c>
      <c r="AT171" s="1"/>
    </row>
    <row r="172" spans="1:46" x14ac:dyDescent="0.35">
      <c r="A172" t="s">
        <v>165</v>
      </c>
      <c r="B172" s="1">
        <v>-3.9343624202321077E-2</v>
      </c>
      <c r="C172" s="5">
        <f t="shared" si="50"/>
        <v>0</v>
      </c>
      <c r="D172" s="1">
        <v>0.4210617964292665</v>
      </c>
      <c r="E172" s="5">
        <f t="shared" si="51"/>
        <v>0</v>
      </c>
      <c r="F172" s="5">
        <f t="shared" si="52"/>
        <v>0</v>
      </c>
      <c r="G172" s="1">
        <v>0.3986540608643101</v>
      </c>
      <c r="H172" s="5">
        <f t="shared" si="53"/>
        <v>0</v>
      </c>
      <c r="I172" s="5">
        <f t="shared" si="54"/>
        <v>0</v>
      </c>
      <c r="J172" s="1">
        <v>0.48451389868773809</v>
      </c>
      <c r="K172" s="5">
        <f t="shared" si="55"/>
        <v>0</v>
      </c>
      <c r="L172" s="5">
        <f t="shared" si="56"/>
        <v>0</v>
      </c>
      <c r="M172" s="8">
        <f t="shared" si="57"/>
        <v>0</v>
      </c>
      <c r="N172" s="8">
        <f t="shared" si="58"/>
        <v>0</v>
      </c>
      <c r="O172" s="10" t="str">
        <f t="shared" si="59"/>
        <v>Nee</v>
      </c>
      <c r="P172" s="4">
        <f t="shared" si="60"/>
        <v>0</v>
      </c>
      <c r="Q172" s="1">
        <v>-6.8292313326345833E-2</v>
      </c>
      <c r="R172" s="8">
        <f t="shared" si="61"/>
        <v>1</v>
      </c>
      <c r="S172" s="1">
        <v>4.0612461279391283E-2</v>
      </c>
      <c r="T172" s="8">
        <f t="shared" si="62"/>
        <v>0</v>
      </c>
      <c r="U172" s="1">
        <v>1.6235262785909636E-2</v>
      </c>
      <c r="V172" s="4">
        <f t="shared" si="63"/>
        <v>0</v>
      </c>
      <c r="W172" s="5">
        <f t="shared" si="64"/>
        <v>0</v>
      </c>
      <c r="X172" s="5">
        <f t="shared" si="65"/>
        <v>0</v>
      </c>
      <c r="Y172" s="1">
        <v>3.1571696354492099E-2</v>
      </c>
      <c r="Z172" s="5">
        <f t="shared" si="66"/>
        <v>0</v>
      </c>
      <c r="AA172" s="5">
        <f t="shared" si="67"/>
        <v>0</v>
      </c>
      <c r="AB172" s="5">
        <f t="shared" si="68"/>
        <v>0</v>
      </c>
      <c r="AC172" s="5">
        <f t="shared" si="69"/>
        <v>0</v>
      </c>
      <c r="AD172" s="1">
        <v>0.73125262478617592</v>
      </c>
      <c r="AE172" s="5">
        <f t="shared" si="70"/>
        <v>0.5</v>
      </c>
      <c r="AF172" s="1">
        <v>4.0647520542472879E-2</v>
      </c>
      <c r="AG172" s="6">
        <f t="shared" si="71"/>
        <v>0</v>
      </c>
      <c r="AH172" s="29">
        <v>1533.0134074713362</v>
      </c>
      <c r="AL172" s="5">
        <v>0</v>
      </c>
      <c r="AM172" t="s">
        <v>341</v>
      </c>
      <c r="AN172" s="1">
        <v>0.21199999999999999</v>
      </c>
      <c r="AO172" s="5">
        <f t="shared" si="72"/>
        <v>0.5</v>
      </c>
      <c r="AP172" s="5">
        <f t="shared" si="73"/>
        <v>0</v>
      </c>
      <c r="AQ172" s="9">
        <f t="shared" si="74"/>
        <v>9</v>
      </c>
      <c r="AT172" s="1"/>
    </row>
    <row r="173" spans="1:46" x14ac:dyDescent="0.35">
      <c r="A173" t="s">
        <v>166</v>
      </c>
      <c r="B173" s="1">
        <v>-4.8080641418958986E-3</v>
      </c>
      <c r="C173" s="5">
        <f t="shared" si="50"/>
        <v>0</v>
      </c>
      <c r="D173" s="1">
        <v>0.10073732243677332</v>
      </c>
      <c r="E173" s="5">
        <f t="shared" si="51"/>
        <v>0</v>
      </c>
      <c r="F173" s="5">
        <f t="shared" si="52"/>
        <v>0</v>
      </c>
      <c r="G173" s="1">
        <v>9.4134935162030475E-2</v>
      </c>
      <c r="H173" s="5">
        <f t="shared" si="53"/>
        <v>0</v>
      </c>
      <c r="I173" s="5">
        <f t="shared" si="54"/>
        <v>0</v>
      </c>
      <c r="J173" s="1">
        <v>0.53235439696419729</v>
      </c>
      <c r="K173" s="5">
        <f t="shared" si="55"/>
        <v>0</v>
      </c>
      <c r="L173" s="5">
        <f t="shared" si="56"/>
        <v>0</v>
      </c>
      <c r="M173" s="8">
        <f t="shared" si="57"/>
        <v>0</v>
      </c>
      <c r="N173" s="8">
        <f t="shared" si="58"/>
        <v>1</v>
      </c>
      <c r="O173" s="10" t="str">
        <f t="shared" si="59"/>
        <v>Nee</v>
      </c>
      <c r="P173" s="4">
        <f t="shared" si="60"/>
        <v>0</v>
      </c>
      <c r="Q173" s="1">
        <v>-3.891696750902527E-2</v>
      </c>
      <c r="R173" s="8">
        <f t="shared" si="61"/>
        <v>1</v>
      </c>
      <c r="S173" s="1">
        <v>4.5652516135803118E-3</v>
      </c>
      <c r="T173" s="8">
        <f t="shared" si="62"/>
        <v>0</v>
      </c>
      <c r="U173" s="1">
        <v>0.12235427569671814</v>
      </c>
      <c r="V173" s="4">
        <f t="shared" si="63"/>
        <v>0</v>
      </c>
      <c r="W173" s="5">
        <f t="shared" si="64"/>
        <v>0</v>
      </c>
      <c r="X173" s="5">
        <f t="shared" si="65"/>
        <v>0</v>
      </c>
      <c r="Y173" s="1">
        <v>5.6317512696898608E-2</v>
      </c>
      <c r="Z173" s="5">
        <f t="shared" si="66"/>
        <v>0</v>
      </c>
      <c r="AA173" s="5">
        <f t="shared" si="67"/>
        <v>0</v>
      </c>
      <c r="AB173" s="5">
        <f t="shared" si="68"/>
        <v>0.5</v>
      </c>
      <c r="AC173" s="5">
        <f t="shared" si="69"/>
        <v>0.5</v>
      </c>
      <c r="AD173" s="1">
        <v>0.60939957204362061</v>
      </c>
      <c r="AE173" s="5">
        <f t="shared" si="70"/>
        <v>0</v>
      </c>
      <c r="AF173" s="1">
        <v>3.4944294516486639E-2</v>
      </c>
      <c r="AG173" s="6">
        <f t="shared" si="71"/>
        <v>0</v>
      </c>
      <c r="AH173" s="29">
        <v>1515.9965231393182</v>
      </c>
      <c r="AJ173" s="5">
        <v>1</v>
      </c>
      <c r="AL173" s="5">
        <v>0</v>
      </c>
      <c r="AM173" t="s">
        <v>340</v>
      </c>
      <c r="AN173" s="1">
        <v>7.0499999999999993E-2</v>
      </c>
      <c r="AO173" s="5">
        <f t="shared" si="72"/>
        <v>0</v>
      </c>
      <c r="AP173" s="5">
        <f t="shared" si="73"/>
        <v>0</v>
      </c>
      <c r="AQ173" s="9">
        <f t="shared" si="74"/>
        <v>8</v>
      </c>
      <c r="AT173" s="1"/>
    </row>
    <row r="174" spans="1:46" x14ac:dyDescent="0.35">
      <c r="A174" t="s">
        <v>167</v>
      </c>
      <c r="B174" s="1">
        <v>-2.9773837632348791E-3</v>
      </c>
      <c r="C174" s="5">
        <f t="shared" si="50"/>
        <v>0</v>
      </c>
      <c r="D174" s="1">
        <v>0.32408191146552623</v>
      </c>
      <c r="E174" s="5">
        <f t="shared" si="51"/>
        <v>0</v>
      </c>
      <c r="F174" s="5">
        <f t="shared" si="52"/>
        <v>0</v>
      </c>
      <c r="G174" s="1">
        <v>0.32448062844329606</v>
      </c>
      <c r="H174" s="5">
        <f t="shared" si="53"/>
        <v>0</v>
      </c>
      <c r="I174" s="5">
        <f t="shared" si="54"/>
        <v>0</v>
      </c>
      <c r="J174" s="1">
        <v>0.3600555978422742</v>
      </c>
      <c r="K174" s="5">
        <f t="shared" si="55"/>
        <v>0</v>
      </c>
      <c r="L174" s="5">
        <f t="shared" si="56"/>
        <v>0</v>
      </c>
      <c r="M174" s="8">
        <f t="shared" si="57"/>
        <v>0</v>
      </c>
      <c r="N174" s="8">
        <f t="shared" si="58"/>
        <v>0</v>
      </c>
      <c r="O174" s="10" t="str">
        <f t="shared" si="59"/>
        <v>Nee</v>
      </c>
      <c r="P174" s="4">
        <f t="shared" si="60"/>
        <v>0</v>
      </c>
      <c r="Q174" s="1">
        <v>-4.5249919611275856E-2</v>
      </c>
      <c r="R174" s="8">
        <f t="shared" si="61"/>
        <v>1</v>
      </c>
      <c r="S174" s="1">
        <v>4.5069823027683642E-2</v>
      </c>
      <c r="T174" s="8">
        <f t="shared" si="62"/>
        <v>0</v>
      </c>
      <c r="U174" s="1">
        <v>4.9019171084480478E-2</v>
      </c>
      <c r="V174" s="4">
        <f t="shared" si="63"/>
        <v>0</v>
      </c>
      <c r="W174" s="5">
        <f t="shared" si="64"/>
        <v>0</v>
      </c>
      <c r="X174" s="5">
        <f t="shared" si="65"/>
        <v>0</v>
      </c>
      <c r="Y174" s="1">
        <v>3.6292897343371794E-2</v>
      </c>
      <c r="Z174" s="5">
        <f t="shared" si="66"/>
        <v>0</v>
      </c>
      <c r="AA174" s="5">
        <f t="shared" si="67"/>
        <v>0</v>
      </c>
      <c r="AB174" s="5">
        <f t="shared" si="68"/>
        <v>0</v>
      </c>
      <c r="AC174" s="5">
        <f t="shared" si="69"/>
        <v>0</v>
      </c>
      <c r="AD174" s="1">
        <v>0.60945040911183379</v>
      </c>
      <c r="AE174" s="5">
        <f t="shared" si="70"/>
        <v>0</v>
      </c>
      <c r="AF174" s="1">
        <v>1.8207133841196322E-3</v>
      </c>
      <c r="AG174" s="6">
        <f t="shared" si="71"/>
        <v>0</v>
      </c>
      <c r="AH174" s="29">
        <v>1802.8582258155297</v>
      </c>
      <c r="AL174" s="5">
        <v>0</v>
      </c>
      <c r="AM174" t="s">
        <v>340</v>
      </c>
      <c r="AN174" s="1">
        <v>0.1615</v>
      </c>
      <c r="AO174" s="5">
        <f t="shared" si="72"/>
        <v>0</v>
      </c>
      <c r="AP174" s="5">
        <f t="shared" si="73"/>
        <v>0</v>
      </c>
      <c r="AQ174" s="9">
        <f t="shared" si="74"/>
        <v>10</v>
      </c>
      <c r="AT174" s="1"/>
    </row>
    <row r="175" spans="1:46" x14ac:dyDescent="0.35">
      <c r="A175" t="s">
        <v>168</v>
      </c>
      <c r="B175" s="1">
        <v>4.523456468249442E-2</v>
      </c>
      <c r="C175" s="5">
        <f t="shared" si="50"/>
        <v>0</v>
      </c>
      <c r="D175" s="1">
        <v>1.0776124753540062</v>
      </c>
      <c r="E175" s="5">
        <f t="shared" si="51"/>
        <v>0.5</v>
      </c>
      <c r="F175" s="5">
        <f t="shared" si="52"/>
        <v>0</v>
      </c>
      <c r="G175" s="1">
        <v>1.092771594779123</v>
      </c>
      <c r="H175" s="5">
        <f t="shared" si="53"/>
        <v>0.5</v>
      </c>
      <c r="I175" s="5">
        <f t="shared" si="54"/>
        <v>0</v>
      </c>
      <c r="J175" s="1">
        <v>0.1916891606231097</v>
      </c>
      <c r="K175" s="5">
        <f t="shared" si="55"/>
        <v>0.5</v>
      </c>
      <c r="L175" s="5">
        <f t="shared" si="56"/>
        <v>0</v>
      </c>
      <c r="M175" s="8">
        <f t="shared" si="57"/>
        <v>0</v>
      </c>
      <c r="N175" s="8">
        <f t="shared" si="58"/>
        <v>0</v>
      </c>
      <c r="O175" s="10" t="str">
        <f t="shared" si="59"/>
        <v>Nee</v>
      </c>
      <c r="P175" s="4">
        <f t="shared" si="60"/>
        <v>0</v>
      </c>
      <c r="Q175" s="1">
        <v>-7.2391739104607652E-2</v>
      </c>
      <c r="R175" s="8">
        <f t="shared" si="61"/>
        <v>1</v>
      </c>
      <c r="S175" s="1">
        <v>-2.9982721821323305E-2</v>
      </c>
      <c r="T175" s="8">
        <f t="shared" si="62"/>
        <v>1</v>
      </c>
      <c r="U175" s="1">
        <v>2.5745897765973049E-2</v>
      </c>
      <c r="V175" s="4">
        <f t="shared" si="63"/>
        <v>0</v>
      </c>
      <c r="W175" s="5">
        <f t="shared" si="64"/>
        <v>0.5</v>
      </c>
      <c r="X175" s="5">
        <f t="shared" si="65"/>
        <v>0</v>
      </c>
      <c r="Y175" s="1">
        <v>1.9957144486630059E-2</v>
      </c>
      <c r="Z175" s="5">
        <f t="shared" si="66"/>
        <v>0</v>
      </c>
      <c r="AA175" s="5">
        <f t="shared" si="67"/>
        <v>0</v>
      </c>
      <c r="AB175" s="5">
        <f t="shared" si="68"/>
        <v>0</v>
      </c>
      <c r="AC175" s="5">
        <f t="shared" si="69"/>
        <v>0</v>
      </c>
      <c r="AD175" s="1">
        <v>0.6338868158190617</v>
      </c>
      <c r="AE175" s="5">
        <f t="shared" si="70"/>
        <v>0</v>
      </c>
      <c r="AF175" s="1">
        <v>5.4796076455539446E-2</v>
      </c>
      <c r="AG175" s="6">
        <f t="shared" si="71"/>
        <v>0</v>
      </c>
      <c r="AH175" s="29">
        <v>1730.9972461457978</v>
      </c>
      <c r="AL175" s="5">
        <v>0</v>
      </c>
      <c r="AM175" t="s">
        <v>340</v>
      </c>
      <c r="AN175" s="1">
        <v>0.14649999999999999</v>
      </c>
      <c r="AO175" s="5">
        <f t="shared" si="72"/>
        <v>0</v>
      </c>
      <c r="AP175" s="5">
        <f t="shared" si="73"/>
        <v>0</v>
      </c>
      <c r="AQ175" s="9">
        <f t="shared" si="74"/>
        <v>8</v>
      </c>
      <c r="AT175" s="1"/>
    </row>
    <row r="176" spans="1:46" x14ac:dyDescent="0.35">
      <c r="A176" t="s">
        <v>169</v>
      </c>
      <c r="B176" s="1">
        <v>-4.4685876239962214E-3</v>
      </c>
      <c r="C176" s="5">
        <f t="shared" si="50"/>
        <v>0</v>
      </c>
      <c r="D176" s="1">
        <v>-4.0982522437411434E-2</v>
      </c>
      <c r="E176" s="5">
        <f t="shared" si="51"/>
        <v>0</v>
      </c>
      <c r="F176" s="5">
        <f t="shared" si="52"/>
        <v>0</v>
      </c>
      <c r="G176" s="1">
        <v>-0.1079348134152102</v>
      </c>
      <c r="H176" s="5">
        <f t="shared" si="53"/>
        <v>0</v>
      </c>
      <c r="I176" s="5">
        <f t="shared" si="54"/>
        <v>0</v>
      </c>
      <c r="J176" s="1">
        <v>0.53662309728656521</v>
      </c>
      <c r="K176" s="5">
        <f t="shared" si="55"/>
        <v>0</v>
      </c>
      <c r="L176" s="5">
        <f t="shared" si="56"/>
        <v>0</v>
      </c>
      <c r="M176" s="8">
        <f t="shared" si="57"/>
        <v>0</v>
      </c>
      <c r="N176" s="8">
        <f t="shared" si="58"/>
        <v>0</v>
      </c>
      <c r="O176" s="10" t="str">
        <f t="shared" si="59"/>
        <v>Nee</v>
      </c>
      <c r="P176" s="4">
        <f t="shared" si="60"/>
        <v>0</v>
      </c>
      <c r="Q176" s="1">
        <v>4.2533051126875908E-2</v>
      </c>
      <c r="R176" s="8">
        <f t="shared" si="61"/>
        <v>0</v>
      </c>
      <c r="S176" s="1">
        <v>6.6199166332515824E-2</v>
      </c>
      <c r="T176" s="8">
        <f t="shared" si="62"/>
        <v>0</v>
      </c>
      <c r="U176" s="1">
        <v>2.0434577231931979E-2</v>
      </c>
      <c r="V176" s="4">
        <f t="shared" si="63"/>
        <v>0</v>
      </c>
      <c r="W176" s="5">
        <f t="shared" si="64"/>
        <v>0</v>
      </c>
      <c r="X176" s="5">
        <f t="shared" si="65"/>
        <v>0</v>
      </c>
      <c r="Y176" s="1">
        <v>-2.0146433632498819E-2</v>
      </c>
      <c r="Z176" s="5">
        <f t="shared" si="66"/>
        <v>0.5</v>
      </c>
      <c r="AA176" s="5">
        <f t="shared" si="67"/>
        <v>0.5</v>
      </c>
      <c r="AB176" s="5">
        <f t="shared" si="68"/>
        <v>0</v>
      </c>
      <c r="AC176" s="5">
        <f t="shared" si="69"/>
        <v>0</v>
      </c>
      <c r="AD176" s="1">
        <v>0.60706660368445919</v>
      </c>
      <c r="AE176" s="5">
        <f t="shared" si="70"/>
        <v>0</v>
      </c>
      <c r="AF176" s="1">
        <v>5.9780098252243744E-2</v>
      </c>
      <c r="AG176" s="6">
        <f t="shared" si="71"/>
        <v>0</v>
      </c>
      <c r="AH176" s="29">
        <v>1653.4364818604608</v>
      </c>
      <c r="AL176" s="5">
        <v>0</v>
      </c>
      <c r="AM176" t="s">
        <v>341</v>
      </c>
      <c r="AN176" s="1">
        <v>0.19449999999999998</v>
      </c>
      <c r="AO176" s="5">
        <f t="shared" si="72"/>
        <v>0</v>
      </c>
      <c r="AP176" s="5">
        <f t="shared" si="73"/>
        <v>0</v>
      </c>
      <c r="AQ176" s="9">
        <f t="shared" si="74"/>
        <v>9</v>
      </c>
      <c r="AT176" s="1"/>
    </row>
    <row r="177" spans="1:46" x14ac:dyDescent="0.35">
      <c r="A177" t="s">
        <v>170</v>
      </c>
      <c r="B177" s="1">
        <v>-4.644546831998516E-2</v>
      </c>
      <c r="C177" s="5">
        <f t="shared" si="50"/>
        <v>0</v>
      </c>
      <c r="D177" s="1">
        <v>0.31053835925662515</v>
      </c>
      <c r="E177" s="5">
        <f t="shared" si="51"/>
        <v>0</v>
      </c>
      <c r="F177" s="5">
        <f t="shared" si="52"/>
        <v>0</v>
      </c>
      <c r="G177" s="1">
        <v>0.31723306224682274</v>
      </c>
      <c r="H177" s="5">
        <f t="shared" si="53"/>
        <v>0</v>
      </c>
      <c r="I177" s="5">
        <f t="shared" si="54"/>
        <v>0</v>
      </c>
      <c r="J177" s="1">
        <v>0.29764296236775145</v>
      </c>
      <c r="K177" s="5">
        <f t="shared" si="55"/>
        <v>0</v>
      </c>
      <c r="L177" s="5">
        <f t="shared" si="56"/>
        <v>0</v>
      </c>
      <c r="M177" s="8">
        <f t="shared" si="57"/>
        <v>0</v>
      </c>
      <c r="N177" s="8">
        <f t="shared" si="58"/>
        <v>0</v>
      </c>
      <c r="O177" s="10" t="str">
        <f t="shared" si="59"/>
        <v>Nee</v>
      </c>
      <c r="P177" s="4">
        <f t="shared" si="60"/>
        <v>0</v>
      </c>
      <c r="Q177" s="1">
        <v>-4.561671311169882E-2</v>
      </c>
      <c r="R177" s="8">
        <f t="shared" si="61"/>
        <v>1</v>
      </c>
      <c r="S177" s="1">
        <v>3.7692957530143616E-2</v>
      </c>
      <c r="T177" s="8">
        <f t="shared" si="62"/>
        <v>0</v>
      </c>
      <c r="U177" s="1">
        <v>5.208880917777297E-2</v>
      </c>
      <c r="V177" s="4">
        <f t="shared" si="63"/>
        <v>0</v>
      </c>
      <c r="W177" s="5">
        <f t="shared" si="64"/>
        <v>0</v>
      </c>
      <c r="X177" s="5">
        <f t="shared" si="65"/>
        <v>0</v>
      </c>
      <c r="Y177" s="1">
        <v>3.8502272797550946E-2</v>
      </c>
      <c r="Z177" s="5">
        <f t="shared" si="66"/>
        <v>0</v>
      </c>
      <c r="AA177" s="5">
        <f t="shared" si="67"/>
        <v>0</v>
      </c>
      <c r="AB177" s="5">
        <f t="shared" si="68"/>
        <v>0</v>
      </c>
      <c r="AC177" s="5">
        <f t="shared" si="69"/>
        <v>0</v>
      </c>
      <c r="AD177" s="1">
        <v>0.65014378923281491</v>
      </c>
      <c r="AE177" s="5">
        <f t="shared" si="70"/>
        <v>0</v>
      </c>
      <c r="AF177" s="1">
        <v>2.1626550774606498E-2</v>
      </c>
      <c r="AG177" s="6">
        <f t="shared" si="71"/>
        <v>0</v>
      </c>
      <c r="AH177" s="29">
        <v>1590.7535466031293</v>
      </c>
      <c r="AL177" s="5">
        <v>0</v>
      </c>
      <c r="AM177" t="s">
        <v>340</v>
      </c>
      <c r="AN177" s="1">
        <v>0.154</v>
      </c>
      <c r="AO177" s="5">
        <f t="shared" si="72"/>
        <v>0</v>
      </c>
      <c r="AP177" s="5">
        <f t="shared" si="73"/>
        <v>0</v>
      </c>
      <c r="AQ177" s="9">
        <f t="shared" si="74"/>
        <v>10</v>
      </c>
      <c r="AT177" s="1"/>
    </row>
    <row r="178" spans="1:46" x14ac:dyDescent="0.35">
      <c r="A178" t="s">
        <v>171</v>
      </c>
      <c r="B178" s="1">
        <v>-4.1100314123829375E-4</v>
      </c>
      <c r="C178" s="5">
        <f t="shared" si="50"/>
        <v>0</v>
      </c>
      <c r="D178" s="1">
        <v>0.13797962598714147</v>
      </c>
      <c r="E178" s="5">
        <f t="shared" si="51"/>
        <v>0</v>
      </c>
      <c r="F178" s="5">
        <f t="shared" si="52"/>
        <v>0</v>
      </c>
      <c r="G178" s="1">
        <v>0.14191057745941343</v>
      </c>
      <c r="H178" s="5">
        <f t="shared" si="53"/>
        <v>0</v>
      </c>
      <c r="I178" s="5">
        <f t="shared" si="54"/>
        <v>0</v>
      </c>
      <c r="J178" s="1">
        <v>0.4927939781524433</v>
      </c>
      <c r="K178" s="5">
        <f t="shared" si="55"/>
        <v>0</v>
      </c>
      <c r="L178" s="5">
        <f t="shared" si="56"/>
        <v>0</v>
      </c>
      <c r="M178" s="8">
        <f t="shared" si="57"/>
        <v>0</v>
      </c>
      <c r="N178" s="8">
        <f t="shared" si="58"/>
        <v>0</v>
      </c>
      <c r="O178" s="10" t="str">
        <f t="shared" si="59"/>
        <v>Nee</v>
      </c>
      <c r="P178" s="4">
        <f t="shared" si="60"/>
        <v>0</v>
      </c>
      <c r="Q178" s="1">
        <v>-8.3004892633867899E-2</v>
      </c>
      <c r="R178" s="8">
        <f t="shared" si="61"/>
        <v>1</v>
      </c>
      <c r="S178" s="1">
        <v>-3.2366626671739195E-2</v>
      </c>
      <c r="T178" s="8">
        <f t="shared" si="62"/>
        <v>1</v>
      </c>
      <c r="U178" s="1">
        <v>5.5867069841176641E-2</v>
      </c>
      <c r="V178" s="4">
        <f t="shared" si="63"/>
        <v>0</v>
      </c>
      <c r="W178" s="5">
        <f t="shared" si="64"/>
        <v>0.5</v>
      </c>
      <c r="X178" s="5">
        <f t="shared" si="65"/>
        <v>0</v>
      </c>
      <c r="Y178" s="1">
        <v>4.9980917711299651E-2</v>
      </c>
      <c r="Z178" s="5">
        <f t="shared" si="66"/>
        <v>0</v>
      </c>
      <c r="AA178" s="5">
        <f t="shared" si="67"/>
        <v>0</v>
      </c>
      <c r="AB178" s="5">
        <f t="shared" si="68"/>
        <v>0.5</v>
      </c>
      <c r="AC178" s="5">
        <f t="shared" si="69"/>
        <v>0</v>
      </c>
      <c r="AD178" s="1">
        <v>0.70269794204855707</v>
      </c>
      <c r="AE178" s="5">
        <f t="shared" si="70"/>
        <v>0</v>
      </c>
      <c r="AF178" s="1">
        <v>2.8629795379150391E-2</v>
      </c>
      <c r="AG178" s="6">
        <f t="shared" si="71"/>
        <v>0</v>
      </c>
      <c r="AH178" s="29">
        <v>1481.548245351071</v>
      </c>
      <c r="AL178" s="5">
        <v>0</v>
      </c>
      <c r="AM178" t="s">
        <v>341</v>
      </c>
      <c r="AN178" s="1">
        <v>0.15949999999999998</v>
      </c>
      <c r="AO178" s="5">
        <f t="shared" si="72"/>
        <v>0</v>
      </c>
      <c r="AP178" s="5">
        <f t="shared" si="73"/>
        <v>0</v>
      </c>
      <c r="AQ178" s="9">
        <f t="shared" si="74"/>
        <v>9</v>
      </c>
      <c r="AT178" s="1"/>
    </row>
    <row r="179" spans="1:46" x14ac:dyDescent="0.35">
      <c r="A179" t="s">
        <v>172</v>
      </c>
      <c r="B179" s="1">
        <v>-7.4417280748916792E-2</v>
      </c>
      <c r="C179" s="5">
        <f t="shared" si="50"/>
        <v>0</v>
      </c>
      <c r="D179" s="1">
        <v>0.421123375185806</v>
      </c>
      <c r="E179" s="5">
        <f t="shared" si="51"/>
        <v>0</v>
      </c>
      <c r="F179" s="5">
        <f t="shared" si="52"/>
        <v>0</v>
      </c>
      <c r="G179" s="1">
        <v>0.42527277902526966</v>
      </c>
      <c r="H179" s="5">
        <f t="shared" si="53"/>
        <v>0</v>
      </c>
      <c r="I179" s="5">
        <f t="shared" si="54"/>
        <v>0</v>
      </c>
      <c r="J179" s="1">
        <v>0.35704200277481063</v>
      </c>
      <c r="K179" s="5">
        <f t="shared" si="55"/>
        <v>0</v>
      </c>
      <c r="L179" s="5">
        <f t="shared" si="56"/>
        <v>0</v>
      </c>
      <c r="M179" s="8">
        <f t="shared" si="57"/>
        <v>0</v>
      </c>
      <c r="N179" s="8">
        <f t="shared" si="58"/>
        <v>1</v>
      </c>
      <c r="O179" s="10" t="str">
        <f t="shared" si="59"/>
        <v>Nee</v>
      </c>
      <c r="P179" s="4">
        <f t="shared" si="60"/>
        <v>0</v>
      </c>
      <c r="Q179" s="1">
        <v>4.8424571667363144E-2</v>
      </c>
      <c r="R179" s="8">
        <f t="shared" si="61"/>
        <v>0</v>
      </c>
      <c r="S179" s="1">
        <v>2.0799244808055381E-2</v>
      </c>
      <c r="T179" s="8">
        <f t="shared" si="62"/>
        <v>0</v>
      </c>
      <c r="U179" s="1">
        <v>1.2966886998323792E-2</v>
      </c>
      <c r="V179" s="4">
        <f t="shared" si="63"/>
        <v>0</v>
      </c>
      <c r="W179" s="5">
        <f t="shared" si="64"/>
        <v>0</v>
      </c>
      <c r="X179" s="5">
        <f t="shared" si="65"/>
        <v>0</v>
      </c>
      <c r="Y179" s="1">
        <v>6.621414339479427E-2</v>
      </c>
      <c r="Z179" s="5">
        <f t="shared" si="66"/>
        <v>0</v>
      </c>
      <c r="AA179" s="5">
        <f t="shared" si="67"/>
        <v>0</v>
      </c>
      <c r="AB179" s="5">
        <f t="shared" si="68"/>
        <v>0.5</v>
      </c>
      <c r="AC179" s="5">
        <f t="shared" si="69"/>
        <v>0.5</v>
      </c>
      <c r="AD179" s="1">
        <v>0.7062525696574844</v>
      </c>
      <c r="AE179" s="5">
        <f t="shared" si="70"/>
        <v>0</v>
      </c>
      <c r="AF179" s="1">
        <v>1.3674523419462969E-2</v>
      </c>
      <c r="AG179" s="6">
        <f t="shared" si="71"/>
        <v>0</v>
      </c>
      <c r="AH179" s="29">
        <v>1723.5210682138438</v>
      </c>
      <c r="AL179" s="5">
        <v>0</v>
      </c>
      <c r="AM179" t="s">
        <v>340</v>
      </c>
      <c r="AN179" s="1">
        <v>0.20699999999999999</v>
      </c>
      <c r="AO179" s="5">
        <f t="shared" si="72"/>
        <v>0.5</v>
      </c>
      <c r="AP179" s="5">
        <f t="shared" si="73"/>
        <v>0</v>
      </c>
      <c r="AQ179" s="9">
        <f t="shared" si="74"/>
        <v>8.5</v>
      </c>
      <c r="AT179" s="1"/>
    </row>
    <row r="180" spans="1:46" x14ac:dyDescent="0.35">
      <c r="A180" t="s">
        <v>173</v>
      </c>
      <c r="B180" s="1">
        <v>-1.4055245140473755E-2</v>
      </c>
      <c r="C180" s="5">
        <f t="shared" si="50"/>
        <v>0</v>
      </c>
      <c r="D180" s="1">
        <v>0.4915873140788542</v>
      </c>
      <c r="E180" s="5">
        <f t="shared" si="51"/>
        <v>0</v>
      </c>
      <c r="F180" s="5">
        <f t="shared" si="52"/>
        <v>0</v>
      </c>
      <c r="G180" s="1">
        <v>0.40640906586920594</v>
      </c>
      <c r="H180" s="5">
        <f t="shared" si="53"/>
        <v>0</v>
      </c>
      <c r="I180" s="5">
        <f t="shared" si="54"/>
        <v>0</v>
      </c>
      <c r="J180" s="1">
        <v>0.34430231193521887</v>
      </c>
      <c r="K180" s="5">
        <f t="shared" si="55"/>
        <v>0</v>
      </c>
      <c r="L180" s="5">
        <f t="shared" si="56"/>
        <v>0</v>
      </c>
      <c r="M180" s="8">
        <f t="shared" si="57"/>
        <v>0</v>
      </c>
      <c r="N180" s="8">
        <f t="shared" si="58"/>
        <v>0</v>
      </c>
      <c r="O180" s="10" t="str">
        <f t="shared" si="59"/>
        <v>Nee</v>
      </c>
      <c r="P180" s="4">
        <f t="shared" si="60"/>
        <v>0</v>
      </c>
      <c r="Q180" s="1">
        <v>-9.8511984317918563E-2</v>
      </c>
      <c r="R180" s="8">
        <f t="shared" si="61"/>
        <v>1</v>
      </c>
      <c r="S180" s="1">
        <v>3.2496122087648655E-2</v>
      </c>
      <c r="T180" s="8">
        <f t="shared" si="62"/>
        <v>0</v>
      </c>
      <c r="U180" s="1">
        <v>6.1115920358857323E-2</v>
      </c>
      <c r="V180" s="4">
        <f t="shared" si="63"/>
        <v>0</v>
      </c>
      <c r="W180" s="5">
        <f t="shared" si="64"/>
        <v>0</v>
      </c>
      <c r="X180" s="5">
        <f t="shared" si="65"/>
        <v>0</v>
      </c>
      <c r="Y180" s="1">
        <v>4.6891477138585033E-2</v>
      </c>
      <c r="Z180" s="5">
        <f t="shared" si="66"/>
        <v>0</v>
      </c>
      <c r="AA180" s="5">
        <f t="shared" si="67"/>
        <v>0</v>
      </c>
      <c r="AB180" s="5">
        <f t="shared" si="68"/>
        <v>0.5</v>
      </c>
      <c r="AC180" s="5">
        <f t="shared" si="69"/>
        <v>0</v>
      </c>
      <c r="AD180" s="1">
        <v>0.63922247580073976</v>
      </c>
      <c r="AE180" s="5">
        <f t="shared" si="70"/>
        <v>0</v>
      </c>
      <c r="AF180" s="1">
        <v>2.8056438813252534E-2</v>
      </c>
      <c r="AG180" s="6">
        <f t="shared" si="71"/>
        <v>0</v>
      </c>
      <c r="AH180" s="29">
        <v>1568.0267697552772</v>
      </c>
      <c r="AL180" s="5">
        <v>0</v>
      </c>
      <c r="AM180" t="s">
        <v>341</v>
      </c>
      <c r="AN180" s="1">
        <v>0.15049999999999999</v>
      </c>
      <c r="AO180" s="5">
        <f t="shared" si="72"/>
        <v>0</v>
      </c>
      <c r="AP180" s="5">
        <f t="shared" si="73"/>
        <v>0</v>
      </c>
      <c r="AQ180" s="9">
        <f t="shared" si="74"/>
        <v>9.5</v>
      </c>
      <c r="AT180" s="1"/>
    </row>
    <row r="181" spans="1:46" x14ac:dyDescent="0.35">
      <c r="A181" t="s">
        <v>174</v>
      </c>
      <c r="B181" s="1">
        <v>-8.0856159711379591E-2</v>
      </c>
      <c r="C181" s="5">
        <f t="shared" si="50"/>
        <v>0</v>
      </c>
      <c r="D181" s="1">
        <v>0.36453485728145035</v>
      </c>
      <c r="E181" s="5">
        <f t="shared" si="51"/>
        <v>0</v>
      </c>
      <c r="F181" s="5">
        <f t="shared" si="52"/>
        <v>0</v>
      </c>
      <c r="G181" s="1">
        <v>0.36776516242477525</v>
      </c>
      <c r="H181" s="5">
        <f t="shared" si="53"/>
        <v>0</v>
      </c>
      <c r="I181" s="5">
        <f t="shared" si="54"/>
        <v>0</v>
      </c>
      <c r="J181" s="1">
        <v>0.46159779705721349</v>
      </c>
      <c r="K181" s="5">
        <f t="shared" si="55"/>
        <v>0</v>
      </c>
      <c r="L181" s="5">
        <f t="shared" si="56"/>
        <v>0</v>
      </c>
      <c r="M181" s="8">
        <f t="shared" si="57"/>
        <v>0</v>
      </c>
      <c r="N181" s="8">
        <f t="shared" si="58"/>
        <v>1</v>
      </c>
      <c r="O181" s="10" t="str">
        <f t="shared" si="59"/>
        <v>Nee</v>
      </c>
      <c r="P181" s="4">
        <f t="shared" si="60"/>
        <v>0</v>
      </c>
      <c r="Q181" s="1">
        <v>-5.2165354330708659E-2</v>
      </c>
      <c r="R181" s="8">
        <f t="shared" si="61"/>
        <v>1</v>
      </c>
      <c r="S181" s="1">
        <v>2.1931632669887702E-3</v>
      </c>
      <c r="T181" s="8">
        <f t="shared" si="62"/>
        <v>0</v>
      </c>
      <c r="U181" s="1">
        <v>1.1929845836680865E-2</v>
      </c>
      <c r="V181" s="4">
        <f t="shared" si="63"/>
        <v>0</v>
      </c>
      <c r="W181" s="5">
        <f t="shared" si="64"/>
        <v>0</v>
      </c>
      <c r="X181" s="5">
        <f t="shared" si="65"/>
        <v>0</v>
      </c>
      <c r="Y181" s="1">
        <v>6.649714259728054E-2</v>
      </c>
      <c r="Z181" s="5">
        <f t="shared" si="66"/>
        <v>0</v>
      </c>
      <c r="AA181" s="5">
        <f t="shared" si="67"/>
        <v>0</v>
      </c>
      <c r="AB181" s="5">
        <f t="shared" si="68"/>
        <v>0.5</v>
      </c>
      <c r="AC181" s="5">
        <f t="shared" si="69"/>
        <v>0.5</v>
      </c>
      <c r="AD181" s="1">
        <v>0.67213388106534888</v>
      </c>
      <c r="AE181" s="5">
        <f t="shared" si="70"/>
        <v>0</v>
      </c>
      <c r="AF181" s="1">
        <v>3.952509445345543E-2</v>
      </c>
      <c r="AG181" s="6">
        <f t="shared" si="71"/>
        <v>0</v>
      </c>
      <c r="AH181" s="29">
        <v>1654.3930994825321</v>
      </c>
      <c r="AL181" s="5">
        <v>0</v>
      </c>
      <c r="AM181" t="s">
        <v>341</v>
      </c>
      <c r="AN181" s="1">
        <v>0.19800000000000001</v>
      </c>
      <c r="AO181" s="5">
        <f t="shared" si="72"/>
        <v>0</v>
      </c>
      <c r="AP181" s="5">
        <f t="shared" si="73"/>
        <v>0</v>
      </c>
      <c r="AQ181" s="9">
        <f t="shared" si="74"/>
        <v>9</v>
      </c>
      <c r="AT181" s="1"/>
    </row>
    <row r="182" spans="1:46" x14ac:dyDescent="0.35">
      <c r="A182" t="s">
        <v>175</v>
      </c>
      <c r="B182" s="1">
        <v>-4.9357139612012178E-2</v>
      </c>
      <c r="C182" s="5">
        <f t="shared" si="50"/>
        <v>0</v>
      </c>
      <c r="D182" s="1">
        <v>0.42587797010585615</v>
      </c>
      <c r="E182" s="5">
        <f t="shared" si="51"/>
        <v>0</v>
      </c>
      <c r="F182" s="5">
        <f t="shared" si="52"/>
        <v>0</v>
      </c>
      <c r="G182" s="1">
        <v>0.41114170187633453</v>
      </c>
      <c r="H182" s="5">
        <f t="shared" si="53"/>
        <v>0</v>
      </c>
      <c r="I182" s="5">
        <f t="shared" si="54"/>
        <v>0</v>
      </c>
      <c r="J182" s="1">
        <v>0.36705626271707753</v>
      </c>
      <c r="K182" s="5">
        <f t="shared" si="55"/>
        <v>0</v>
      </c>
      <c r="L182" s="5">
        <f t="shared" si="56"/>
        <v>0</v>
      </c>
      <c r="M182" s="8">
        <f t="shared" si="57"/>
        <v>0</v>
      </c>
      <c r="N182" s="8">
        <f t="shared" si="58"/>
        <v>0</v>
      </c>
      <c r="O182" s="10" t="str">
        <f t="shared" si="59"/>
        <v>Nee</v>
      </c>
      <c r="P182" s="4">
        <f t="shared" si="60"/>
        <v>0</v>
      </c>
      <c r="Q182" s="1">
        <v>2.226857887874837E-2</v>
      </c>
      <c r="R182" s="8">
        <f t="shared" si="61"/>
        <v>0</v>
      </c>
      <c r="S182" s="1">
        <v>4.4679800744962528E-2</v>
      </c>
      <c r="T182" s="8">
        <f t="shared" si="62"/>
        <v>0</v>
      </c>
      <c r="U182" s="1">
        <v>4.3341965380945889E-2</v>
      </c>
      <c r="V182" s="4">
        <f t="shared" si="63"/>
        <v>0</v>
      </c>
      <c r="W182" s="5">
        <f t="shared" si="64"/>
        <v>0</v>
      </c>
      <c r="X182" s="5">
        <f t="shared" si="65"/>
        <v>0</v>
      </c>
      <c r="Y182" s="1">
        <v>3.1561491981282087E-2</v>
      </c>
      <c r="Z182" s="5">
        <f t="shared" si="66"/>
        <v>0</v>
      </c>
      <c r="AA182" s="5">
        <f t="shared" si="67"/>
        <v>0</v>
      </c>
      <c r="AB182" s="5">
        <f t="shared" si="68"/>
        <v>0</v>
      </c>
      <c r="AC182" s="5">
        <f t="shared" si="69"/>
        <v>0</v>
      </c>
      <c r="AD182" s="1">
        <v>0.70690109490709185</v>
      </c>
      <c r="AE182" s="5">
        <f t="shared" si="70"/>
        <v>0</v>
      </c>
      <c r="AF182" s="1">
        <v>1.0530322593248837E-2</v>
      </c>
      <c r="AG182" s="6">
        <f t="shared" si="71"/>
        <v>0</v>
      </c>
      <c r="AH182" s="29">
        <v>1777.3183302958096</v>
      </c>
      <c r="AJ182" s="5">
        <v>1</v>
      </c>
      <c r="AL182" s="5">
        <v>0</v>
      </c>
      <c r="AM182" t="s">
        <v>342</v>
      </c>
      <c r="AN182" s="1">
        <v>0.14899999999999999</v>
      </c>
      <c r="AO182" s="5">
        <f t="shared" si="72"/>
        <v>0</v>
      </c>
      <c r="AP182" s="5">
        <f t="shared" si="73"/>
        <v>0</v>
      </c>
      <c r="AQ182" s="9">
        <f t="shared" si="74"/>
        <v>9</v>
      </c>
      <c r="AT182" s="1"/>
    </row>
    <row r="183" spans="1:46" x14ac:dyDescent="0.35">
      <c r="A183" t="s">
        <v>176</v>
      </c>
      <c r="B183" s="1">
        <v>6.9364849959357988E-2</v>
      </c>
      <c r="C183" s="5">
        <f t="shared" si="50"/>
        <v>0</v>
      </c>
      <c r="D183" s="1">
        <v>0.55794881524345219</v>
      </c>
      <c r="E183" s="5">
        <f t="shared" si="51"/>
        <v>0</v>
      </c>
      <c r="F183" s="5">
        <f t="shared" si="52"/>
        <v>0</v>
      </c>
      <c r="G183" s="1">
        <v>0.55728515069165829</v>
      </c>
      <c r="H183" s="5">
        <f t="shared" si="53"/>
        <v>0</v>
      </c>
      <c r="I183" s="5">
        <f t="shared" si="54"/>
        <v>0</v>
      </c>
      <c r="J183" s="1">
        <v>0.26364712962783204</v>
      </c>
      <c r="K183" s="5">
        <f t="shared" si="55"/>
        <v>0</v>
      </c>
      <c r="L183" s="5">
        <f t="shared" si="56"/>
        <v>0</v>
      </c>
      <c r="M183" s="8">
        <f t="shared" si="57"/>
        <v>0</v>
      </c>
      <c r="N183" s="8">
        <f t="shared" si="58"/>
        <v>0</v>
      </c>
      <c r="O183" s="10" t="str">
        <f t="shared" si="59"/>
        <v>Nee</v>
      </c>
      <c r="P183" s="4">
        <f t="shared" si="60"/>
        <v>0</v>
      </c>
      <c r="Q183" s="1">
        <v>-1.7245437667477784E-2</v>
      </c>
      <c r="R183" s="8">
        <f t="shared" si="61"/>
        <v>1</v>
      </c>
      <c r="S183" s="1">
        <v>-6.8284713313505651E-3</v>
      </c>
      <c r="T183" s="8">
        <f t="shared" si="62"/>
        <v>1</v>
      </c>
      <c r="U183" s="1">
        <v>4.7074054026907432E-2</v>
      </c>
      <c r="V183" s="4">
        <f t="shared" si="63"/>
        <v>0</v>
      </c>
      <c r="W183" s="5">
        <f t="shared" si="64"/>
        <v>0.5</v>
      </c>
      <c r="X183" s="5">
        <f t="shared" si="65"/>
        <v>0</v>
      </c>
      <c r="Y183" s="1">
        <v>4.016351667810595E-2</v>
      </c>
      <c r="Z183" s="5">
        <f t="shared" si="66"/>
        <v>0</v>
      </c>
      <c r="AA183" s="5">
        <f t="shared" si="67"/>
        <v>0</v>
      </c>
      <c r="AB183" s="5">
        <f t="shared" si="68"/>
        <v>0.5</v>
      </c>
      <c r="AC183" s="5">
        <f t="shared" si="69"/>
        <v>0</v>
      </c>
      <c r="AD183" s="1">
        <v>0.67559674938292957</v>
      </c>
      <c r="AE183" s="5">
        <f t="shared" si="70"/>
        <v>0</v>
      </c>
      <c r="AF183" s="1">
        <v>7.6734853177238271E-3</v>
      </c>
      <c r="AG183" s="6">
        <f t="shared" si="71"/>
        <v>0</v>
      </c>
      <c r="AH183" s="29">
        <v>2240.8861784680566</v>
      </c>
      <c r="AL183" s="5">
        <v>0</v>
      </c>
      <c r="AM183" t="s">
        <v>342</v>
      </c>
      <c r="AN183" s="1">
        <v>0.189</v>
      </c>
      <c r="AO183" s="5">
        <f t="shared" si="72"/>
        <v>0</v>
      </c>
      <c r="AP183" s="5">
        <f t="shared" si="73"/>
        <v>0</v>
      </c>
      <c r="AQ183" s="9">
        <f t="shared" si="74"/>
        <v>9</v>
      </c>
      <c r="AT183" s="1"/>
    </row>
    <row r="184" spans="1:46" x14ac:dyDescent="0.35">
      <c r="A184" t="s">
        <v>177</v>
      </c>
      <c r="B184" s="1">
        <v>-3.7646864140327653E-3</v>
      </c>
      <c r="C184" s="5">
        <f t="shared" si="50"/>
        <v>0</v>
      </c>
      <c r="D184" s="1">
        <v>0.11394175078603343</v>
      </c>
      <c r="E184" s="5">
        <f t="shared" si="51"/>
        <v>0</v>
      </c>
      <c r="F184" s="5">
        <f t="shared" si="52"/>
        <v>0</v>
      </c>
      <c r="G184" s="1">
        <v>9.7924044348833367E-2</v>
      </c>
      <c r="H184" s="5">
        <f t="shared" si="53"/>
        <v>0</v>
      </c>
      <c r="I184" s="5">
        <f t="shared" si="54"/>
        <v>0</v>
      </c>
      <c r="J184" s="1">
        <v>0.37539009833778036</v>
      </c>
      <c r="K184" s="5">
        <f t="shared" si="55"/>
        <v>0</v>
      </c>
      <c r="L184" s="5">
        <f t="shared" si="56"/>
        <v>0</v>
      </c>
      <c r="M184" s="8">
        <f t="shared" si="57"/>
        <v>0</v>
      </c>
      <c r="N184" s="8">
        <f t="shared" si="58"/>
        <v>1</v>
      </c>
      <c r="O184" s="10" t="str">
        <f t="shared" si="59"/>
        <v>Nee</v>
      </c>
      <c r="P184" s="4">
        <f t="shared" si="60"/>
        <v>0</v>
      </c>
      <c r="Q184" s="1">
        <v>-5.2789067906468999E-2</v>
      </c>
      <c r="R184" s="8">
        <f t="shared" si="61"/>
        <v>1</v>
      </c>
      <c r="S184" s="1">
        <v>-4.5821011125193635E-2</v>
      </c>
      <c r="T184" s="8">
        <f t="shared" si="62"/>
        <v>1</v>
      </c>
      <c r="U184" s="1">
        <v>-2.006453748138342E-2</v>
      </c>
      <c r="V184" s="4">
        <f t="shared" si="63"/>
        <v>1</v>
      </c>
      <c r="W184" s="5">
        <f t="shared" si="64"/>
        <v>0.5</v>
      </c>
      <c r="X184" s="5">
        <f t="shared" si="65"/>
        <v>0.5</v>
      </c>
      <c r="Y184" s="1">
        <v>-1.5824093993049809E-3</v>
      </c>
      <c r="Z184" s="5">
        <f t="shared" si="66"/>
        <v>0.5</v>
      </c>
      <c r="AA184" s="5">
        <f t="shared" si="67"/>
        <v>0.5</v>
      </c>
      <c r="AB184" s="5">
        <f t="shared" si="68"/>
        <v>0</v>
      </c>
      <c r="AC184" s="5">
        <f t="shared" si="69"/>
        <v>0</v>
      </c>
      <c r="AD184" s="1">
        <v>0.67618732417673344</v>
      </c>
      <c r="AE184" s="5">
        <f t="shared" si="70"/>
        <v>0</v>
      </c>
      <c r="AF184" s="1">
        <v>5.0534155220916761E-2</v>
      </c>
      <c r="AG184" s="6">
        <f t="shared" si="71"/>
        <v>0</v>
      </c>
      <c r="AH184" s="29">
        <v>1783.5009793760482</v>
      </c>
      <c r="AL184" s="5">
        <v>0</v>
      </c>
      <c r="AM184" t="s">
        <v>340</v>
      </c>
      <c r="AN184" s="1">
        <v>0.23199999999999998</v>
      </c>
      <c r="AO184" s="5">
        <f t="shared" si="72"/>
        <v>0.5</v>
      </c>
      <c r="AP184" s="5">
        <f t="shared" si="73"/>
        <v>0</v>
      </c>
      <c r="AQ184" s="9">
        <f t="shared" si="74"/>
        <v>6.5</v>
      </c>
      <c r="AT184" s="1"/>
    </row>
    <row r="185" spans="1:46" x14ac:dyDescent="0.35">
      <c r="A185" t="s">
        <v>178</v>
      </c>
      <c r="B185" s="1">
        <v>-8.7160850869515583E-2</v>
      </c>
      <c r="C185" s="5">
        <f t="shared" si="50"/>
        <v>0</v>
      </c>
      <c r="D185" s="1">
        <v>5.0344381445260475E-2</v>
      </c>
      <c r="E185" s="5">
        <f t="shared" si="51"/>
        <v>0</v>
      </c>
      <c r="F185" s="5">
        <f t="shared" si="52"/>
        <v>0</v>
      </c>
      <c r="G185" s="1">
        <v>0.16462194147418091</v>
      </c>
      <c r="H185" s="5">
        <f t="shared" si="53"/>
        <v>0</v>
      </c>
      <c r="I185" s="5">
        <f t="shared" si="54"/>
        <v>0</v>
      </c>
      <c r="J185" s="1">
        <v>0.29953114534494307</v>
      </c>
      <c r="K185" s="5">
        <f t="shared" si="55"/>
        <v>0</v>
      </c>
      <c r="L185" s="5">
        <f t="shared" si="56"/>
        <v>0</v>
      </c>
      <c r="M185" s="8">
        <f t="shared" si="57"/>
        <v>0</v>
      </c>
      <c r="N185" s="8">
        <f t="shared" si="58"/>
        <v>1</v>
      </c>
      <c r="O185" s="10" t="str">
        <f t="shared" si="59"/>
        <v>Nee</v>
      </c>
      <c r="P185" s="4">
        <f t="shared" si="60"/>
        <v>0</v>
      </c>
      <c r="Q185" s="1">
        <v>3.4658324132008346E-2</v>
      </c>
      <c r="R185" s="8">
        <f t="shared" si="61"/>
        <v>0</v>
      </c>
      <c r="S185" s="1">
        <v>-5.6660565385397599E-2</v>
      </c>
      <c r="T185" s="8">
        <f t="shared" si="62"/>
        <v>1</v>
      </c>
      <c r="U185" s="1">
        <v>2.1271737889569618E-2</v>
      </c>
      <c r="V185" s="4">
        <f t="shared" si="63"/>
        <v>0</v>
      </c>
      <c r="W185" s="5">
        <f t="shared" si="64"/>
        <v>0</v>
      </c>
      <c r="X185" s="5">
        <f t="shared" si="65"/>
        <v>0</v>
      </c>
      <c r="Y185" s="1">
        <v>6.6107918870581067E-2</v>
      </c>
      <c r="Z185" s="5">
        <f t="shared" si="66"/>
        <v>0</v>
      </c>
      <c r="AA185" s="5">
        <f t="shared" si="67"/>
        <v>0</v>
      </c>
      <c r="AB185" s="5">
        <f t="shared" si="68"/>
        <v>0.5</v>
      </c>
      <c r="AC185" s="5">
        <f t="shared" si="69"/>
        <v>0.5</v>
      </c>
      <c r="AD185" s="1">
        <v>0.65327828303968949</v>
      </c>
      <c r="AE185" s="5">
        <f t="shared" si="70"/>
        <v>0</v>
      </c>
      <c r="AF185" s="1">
        <v>1.0689336732752355E-3</v>
      </c>
      <c r="AG185" s="6">
        <f t="shared" si="71"/>
        <v>0</v>
      </c>
      <c r="AH185" s="29">
        <v>1712.4048981648991</v>
      </c>
      <c r="AL185" s="5">
        <v>0</v>
      </c>
      <c r="AM185" t="s">
        <v>341</v>
      </c>
      <c r="AN185" s="1">
        <v>0.20500000000000002</v>
      </c>
      <c r="AO185" s="5">
        <f t="shared" si="72"/>
        <v>0.5</v>
      </c>
      <c r="AP185" s="5">
        <f t="shared" si="73"/>
        <v>0</v>
      </c>
      <c r="AQ185" s="9">
        <f t="shared" si="74"/>
        <v>8.5</v>
      </c>
      <c r="AT185" s="1"/>
    </row>
    <row r="186" spans="1:46" x14ac:dyDescent="0.35">
      <c r="A186" t="s">
        <v>179</v>
      </c>
      <c r="B186" s="1">
        <v>7.9768171866344606E-2</v>
      </c>
      <c r="C186" s="5">
        <f t="shared" si="50"/>
        <v>0</v>
      </c>
      <c r="D186" s="1">
        <v>0.45967313439022645</v>
      </c>
      <c r="E186" s="5">
        <f t="shared" si="51"/>
        <v>0</v>
      </c>
      <c r="F186" s="5">
        <f t="shared" si="52"/>
        <v>0</v>
      </c>
      <c r="G186" s="1">
        <v>0.22804283846266898</v>
      </c>
      <c r="H186" s="5">
        <f t="shared" si="53"/>
        <v>0</v>
      </c>
      <c r="I186" s="5">
        <f t="shared" si="54"/>
        <v>0</v>
      </c>
      <c r="J186" s="1">
        <v>0.35035580689446705</v>
      </c>
      <c r="K186" s="5">
        <f t="shared" si="55"/>
        <v>0</v>
      </c>
      <c r="L186" s="5">
        <f t="shared" si="56"/>
        <v>0</v>
      </c>
      <c r="M186" s="8">
        <f t="shared" si="57"/>
        <v>0</v>
      </c>
      <c r="N186" s="8">
        <f t="shared" si="58"/>
        <v>0</v>
      </c>
      <c r="O186" s="10" t="str">
        <f t="shared" si="59"/>
        <v>Nee</v>
      </c>
      <c r="P186" s="4">
        <f t="shared" si="60"/>
        <v>0</v>
      </c>
      <c r="Q186" s="1">
        <v>-5.0988034454534828E-2</v>
      </c>
      <c r="R186" s="8">
        <f t="shared" si="61"/>
        <v>1</v>
      </c>
      <c r="S186" s="1">
        <v>7.661102947640757E-3</v>
      </c>
      <c r="T186" s="8">
        <f t="shared" si="62"/>
        <v>0</v>
      </c>
      <c r="U186" s="1">
        <v>2.4871028643134653E-2</v>
      </c>
      <c r="V186" s="4">
        <f t="shared" si="63"/>
        <v>0</v>
      </c>
      <c r="W186" s="5">
        <f t="shared" si="64"/>
        <v>0</v>
      </c>
      <c r="X186" s="5">
        <f t="shared" si="65"/>
        <v>0</v>
      </c>
      <c r="Y186" s="1">
        <v>1.6032392630638846E-2</v>
      </c>
      <c r="Z186" s="5">
        <f t="shared" si="66"/>
        <v>0</v>
      </c>
      <c r="AA186" s="5">
        <f t="shared" si="67"/>
        <v>0</v>
      </c>
      <c r="AB186" s="5">
        <f t="shared" si="68"/>
        <v>0</v>
      </c>
      <c r="AC186" s="5">
        <f t="shared" si="69"/>
        <v>0</v>
      </c>
      <c r="AD186" s="1">
        <v>0.56852533641834579</v>
      </c>
      <c r="AE186" s="5">
        <f t="shared" si="70"/>
        <v>0</v>
      </c>
      <c r="AF186" s="1">
        <v>2.7175847261737447E-2</v>
      </c>
      <c r="AG186" s="6">
        <f t="shared" si="71"/>
        <v>0</v>
      </c>
      <c r="AH186" s="29">
        <v>2067.3495585500827</v>
      </c>
      <c r="AL186" s="5">
        <v>1</v>
      </c>
      <c r="AM186" t="s">
        <v>340</v>
      </c>
      <c r="AN186" s="1">
        <v>0.15699999999999997</v>
      </c>
      <c r="AO186" s="5">
        <f t="shared" si="72"/>
        <v>0</v>
      </c>
      <c r="AP186" s="5">
        <f t="shared" si="73"/>
        <v>0</v>
      </c>
      <c r="AQ186" s="9">
        <f t="shared" si="74"/>
        <v>9</v>
      </c>
      <c r="AT186" s="1"/>
    </row>
    <row r="187" spans="1:46" x14ac:dyDescent="0.35">
      <c r="A187" t="s">
        <v>180</v>
      </c>
      <c r="B187" s="1">
        <v>9.4743902806668473E-2</v>
      </c>
      <c r="C187" s="5">
        <f t="shared" si="50"/>
        <v>0.5</v>
      </c>
      <c r="D187" s="1">
        <v>0.81627023604956139</v>
      </c>
      <c r="E187" s="5">
        <f t="shared" si="51"/>
        <v>0</v>
      </c>
      <c r="F187" s="5">
        <f t="shared" si="52"/>
        <v>0</v>
      </c>
      <c r="G187" s="1">
        <v>0.64239697325977507</v>
      </c>
      <c r="H187" s="5">
        <f t="shared" si="53"/>
        <v>0</v>
      </c>
      <c r="I187" s="5">
        <f t="shared" si="54"/>
        <v>0</v>
      </c>
      <c r="J187" s="1">
        <v>0.1042189624516264</v>
      </c>
      <c r="K187" s="5">
        <f t="shared" si="55"/>
        <v>0.5</v>
      </c>
      <c r="L187" s="5">
        <f t="shared" si="56"/>
        <v>0</v>
      </c>
      <c r="M187" s="8">
        <f t="shared" si="57"/>
        <v>0</v>
      </c>
      <c r="N187" s="8">
        <f t="shared" si="58"/>
        <v>0</v>
      </c>
      <c r="O187" s="10" t="str">
        <f t="shared" si="59"/>
        <v>Nee</v>
      </c>
      <c r="P187" s="4">
        <f t="shared" si="60"/>
        <v>0</v>
      </c>
      <c r="Q187" s="1">
        <v>-9.1407845687436467E-3</v>
      </c>
      <c r="R187" s="8">
        <f t="shared" si="61"/>
        <v>1</v>
      </c>
      <c r="S187" s="1">
        <v>-5.5715132448821408E-3</v>
      </c>
      <c r="T187" s="8">
        <f t="shared" si="62"/>
        <v>1</v>
      </c>
      <c r="U187" s="1">
        <v>3.3440354526544272E-2</v>
      </c>
      <c r="V187" s="4">
        <f t="shared" si="63"/>
        <v>0</v>
      </c>
      <c r="W187" s="5">
        <f t="shared" si="64"/>
        <v>0.5</v>
      </c>
      <c r="X187" s="5">
        <f t="shared" si="65"/>
        <v>0</v>
      </c>
      <c r="Y187" s="1">
        <v>-6.9036206324801785E-3</v>
      </c>
      <c r="Z187" s="5">
        <f t="shared" si="66"/>
        <v>0.5</v>
      </c>
      <c r="AA187" s="5">
        <f t="shared" si="67"/>
        <v>0.5</v>
      </c>
      <c r="AB187" s="5">
        <f t="shared" si="68"/>
        <v>0</v>
      </c>
      <c r="AC187" s="5">
        <f t="shared" si="69"/>
        <v>0</v>
      </c>
      <c r="AD187" s="1">
        <v>0.63243495824666129</v>
      </c>
      <c r="AE187" s="5">
        <f t="shared" si="70"/>
        <v>0</v>
      </c>
      <c r="AF187" s="1">
        <v>-2.0364482379186585E-3</v>
      </c>
      <c r="AG187" s="6">
        <f t="shared" si="71"/>
        <v>1</v>
      </c>
      <c r="AH187" s="29">
        <v>2148.924877130934</v>
      </c>
      <c r="AL187" s="5">
        <v>0</v>
      </c>
      <c r="AM187" t="s">
        <v>342</v>
      </c>
      <c r="AN187" s="1">
        <v>0.12200000000000001</v>
      </c>
      <c r="AO187" s="5">
        <f t="shared" si="72"/>
        <v>0</v>
      </c>
      <c r="AP187" s="5">
        <f t="shared" si="73"/>
        <v>0</v>
      </c>
      <c r="AQ187" s="9">
        <f t="shared" si="74"/>
        <v>6.5</v>
      </c>
      <c r="AT187" s="1"/>
    </row>
    <row r="188" spans="1:46" x14ac:dyDescent="0.35">
      <c r="A188" t="s">
        <v>426</v>
      </c>
      <c r="B188" s="1">
        <v>8.5424306849794223E-3</v>
      </c>
      <c r="C188" s="5">
        <f t="shared" si="50"/>
        <v>0</v>
      </c>
      <c r="D188" s="1">
        <v>0.78075520989894465</v>
      </c>
      <c r="E188" s="5">
        <f t="shared" si="51"/>
        <v>0</v>
      </c>
      <c r="F188" s="5">
        <f t="shared" si="52"/>
        <v>0</v>
      </c>
      <c r="G188" s="1">
        <v>0.5104739054156715</v>
      </c>
      <c r="H188" s="5">
        <f t="shared" si="53"/>
        <v>0</v>
      </c>
      <c r="I188" s="5">
        <f t="shared" si="54"/>
        <v>0</v>
      </c>
      <c r="J188" s="1">
        <v>0.19187156169305042</v>
      </c>
      <c r="K188" s="5">
        <f t="shared" si="55"/>
        <v>0.5</v>
      </c>
      <c r="L188" s="5">
        <f t="shared" si="56"/>
        <v>0</v>
      </c>
      <c r="M188" s="8">
        <f t="shared" si="57"/>
        <v>0</v>
      </c>
      <c r="N188" s="8">
        <f t="shared" si="58"/>
        <v>0</v>
      </c>
      <c r="O188" s="10" t="str">
        <f t="shared" si="59"/>
        <v>Nee</v>
      </c>
      <c r="P188" s="4">
        <f t="shared" si="60"/>
        <v>0</v>
      </c>
      <c r="Q188" s="1">
        <v>-2.1699205271476594E-2</v>
      </c>
      <c r="R188" s="8">
        <f t="shared" si="61"/>
        <v>1</v>
      </c>
      <c r="S188" s="1">
        <v>7.0437217898942309E-4</v>
      </c>
      <c r="T188" s="8">
        <f t="shared" si="62"/>
        <v>0</v>
      </c>
      <c r="U188" s="1">
        <v>4.0318305286687908E-2</v>
      </c>
      <c r="V188" s="4">
        <f t="shared" si="63"/>
        <v>0</v>
      </c>
      <c r="W188" s="5">
        <f t="shared" si="64"/>
        <v>0</v>
      </c>
      <c r="X188" s="5">
        <f t="shared" si="65"/>
        <v>0</v>
      </c>
      <c r="Y188" s="1">
        <v>-8.029365630243375E-2</v>
      </c>
      <c r="Z188" s="5">
        <f t="shared" si="66"/>
        <v>0.5</v>
      </c>
      <c r="AA188" s="5">
        <f t="shared" si="67"/>
        <v>0.5</v>
      </c>
      <c r="AB188" s="5">
        <f t="shared" si="68"/>
        <v>0</v>
      </c>
      <c r="AC188" s="5">
        <f t="shared" si="69"/>
        <v>0</v>
      </c>
      <c r="AD188" s="1">
        <v>0.66688892653946841</v>
      </c>
      <c r="AE188" s="5">
        <f t="shared" si="70"/>
        <v>0</v>
      </c>
      <c r="AF188" s="1">
        <v>-4.3567749728095906E-3</v>
      </c>
      <c r="AG188" s="6">
        <f t="shared" si="71"/>
        <v>1</v>
      </c>
      <c r="AH188" s="29">
        <v>2164.7376461613258</v>
      </c>
      <c r="AL188" s="5">
        <v>0</v>
      </c>
      <c r="AM188" t="s">
        <v>342</v>
      </c>
      <c r="AN188" s="1">
        <v>0.13550000000000001</v>
      </c>
      <c r="AO188" s="5">
        <f t="shared" si="72"/>
        <v>0</v>
      </c>
      <c r="AP188" s="5">
        <f t="shared" si="73"/>
        <v>0</v>
      </c>
      <c r="AQ188" s="9">
        <f t="shared" si="74"/>
        <v>7.5</v>
      </c>
      <c r="AT188" s="1"/>
    </row>
    <row r="189" spans="1:46" x14ac:dyDescent="0.35">
      <c r="A189" t="s">
        <v>181</v>
      </c>
      <c r="B189" s="1">
        <v>5.3129748631478735E-2</v>
      </c>
      <c r="C189" s="5">
        <f t="shared" si="50"/>
        <v>0</v>
      </c>
      <c r="D189" s="1">
        <v>1.1934970066457955</v>
      </c>
      <c r="E189" s="5">
        <f t="shared" si="51"/>
        <v>0.5</v>
      </c>
      <c r="F189" s="5">
        <f t="shared" si="52"/>
        <v>0</v>
      </c>
      <c r="G189" s="1">
        <v>1.0980996320096668</v>
      </c>
      <c r="H189" s="5">
        <f t="shared" si="53"/>
        <v>0.5</v>
      </c>
      <c r="I189" s="5">
        <f t="shared" si="54"/>
        <v>0</v>
      </c>
      <c r="J189" s="1">
        <v>0.37997844156998711</v>
      </c>
      <c r="K189" s="5">
        <f t="shared" si="55"/>
        <v>0</v>
      </c>
      <c r="L189" s="5">
        <f t="shared" si="56"/>
        <v>0</v>
      </c>
      <c r="M189" s="8">
        <f t="shared" si="57"/>
        <v>0</v>
      </c>
      <c r="N189" s="8">
        <f t="shared" si="58"/>
        <v>1</v>
      </c>
      <c r="O189" s="10" t="str">
        <f t="shared" si="59"/>
        <v>Nee</v>
      </c>
      <c r="P189" s="4">
        <f t="shared" si="60"/>
        <v>0</v>
      </c>
      <c r="Q189" s="1">
        <v>-3.8167938931297711E-2</v>
      </c>
      <c r="R189" s="8">
        <f t="shared" si="61"/>
        <v>1</v>
      </c>
      <c r="S189" s="1">
        <v>-9.1803937324226592E-3</v>
      </c>
      <c r="T189" s="8">
        <f t="shared" si="62"/>
        <v>1</v>
      </c>
      <c r="U189" s="1">
        <v>7.3323447025869168E-2</v>
      </c>
      <c r="V189" s="4">
        <f t="shared" si="63"/>
        <v>0</v>
      </c>
      <c r="W189" s="5">
        <f t="shared" si="64"/>
        <v>0.5</v>
      </c>
      <c r="X189" s="5">
        <f t="shared" si="65"/>
        <v>0</v>
      </c>
      <c r="Y189" s="1">
        <v>0.3071666575126783</v>
      </c>
      <c r="Z189" s="5">
        <f t="shared" si="66"/>
        <v>0</v>
      </c>
      <c r="AA189" s="5">
        <f t="shared" si="67"/>
        <v>0</v>
      </c>
      <c r="AB189" s="5">
        <f t="shared" si="68"/>
        <v>0.5</v>
      </c>
      <c r="AC189" s="5">
        <f t="shared" si="69"/>
        <v>0.5</v>
      </c>
      <c r="AD189" s="1">
        <v>0.47604401237619232</v>
      </c>
      <c r="AE189" s="5">
        <f t="shared" si="70"/>
        <v>0</v>
      </c>
      <c r="AF189" s="1">
        <v>3.247459488108969E-2</v>
      </c>
      <c r="AG189" s="6">
        <f t="shared" si="71"/>
        <v>0</v>
      </c>
      <c r="AH189" s="29">
        <v>1534.5456435046895</v>
      </c>
      <c r="AL189" s="5">
        <v>0</v>
      </c>
      <c r="AM189" t="s">
        <v>341</v>
      </c>
      <c r="AN189" s="1">
        <v>7.2500000000000009E-2</v>
      </c>
      <c r="AO189" s="5">
        <f t="shared" si="72"/>
        <v>0</v>
      </c>
      <c r="AP189" s="5">
        <f t="shared" si="73"/>
        <v>0</v>
      </c>
      <c r="AQ189" s="9">
        <f t="shared" si="74"/>
        <v>7.5</v>
      </c>
      <c r="AT189" s="1"/>
    </row>
    <row r="190" spans="1:46" x14ac:dyDescent="0.35">
      <c r="A190" t="s">
        <v>182</v>
      </c>
      <c r="B190" s="1">
        <v>-4.4129286883735049E-3</v>
      </c>
      <c r="C190" s="5">
        <f t="shared" si="50"/>
        <v>0</v>
      </c>
      <c r="D190" s="1">
        <v>0.3951034923939325</v>
      </c>
      <c r="E190" s="5">
        <f t="shared" si="51"/>
        <v>0</v>
      </c>
      <c r="F190" s="5">
        <f t="shared" si="52"/>
        <v>0</v>
      </c>
      <c r="G190" s="1">
        <v>0.37258237647594578</v>
      </c>
      <c r="H190" s="5">
        <f t="shared" si="53"/>
        <v>0</v>
      </c>
      <c r="I190" s="5">
        <f t="shared" si="54"/>
        <v>0</v>
      </c>
      <c r="J190" s="1">
        <v>0.39022623960632741</v>
      </c>
      <c r="K190" s="5">
        <f t="shared" si="55"/>
        <v>0</v>
      </c>
      <c r="L190" s="5">
        <f t="shared" si="56"/>
        <v>0</v>
      </c>
      <c r="M190" s="8">
        <f t="shared" si="57"/>
        <v>0</v>
      </c>
      <c r="N190" s="8">
        <f t="shared" si="58"/>
        <v>1</v>
      </c>
      <c r="O190" s="10" t="str">
        <f t="shared" si="59"/>
        <v>Nee</v>
      </c>
      <c r="P190" s="4">
        <f t="shared" si="60"/>
        <v>0</v>
      </c>
      <c r="Q190" s="1">
        <v>9.4877868622806356E-3</v>
      </c>
      <c r="R190" s="8">
        <f t="shared" si="61"/>
        <v>0</v>
      </c>
      <c r="S190" s="1">
        <v>4.2132490611370255E-2</v>
      </c>
      <c r="T190" s="8">
        <f t="shared" si="62"/>
        <v>0</v>
      </c>
      <c r="U190" s="1">
        <v>4.2025827017532449E-2</v>
      </c>
      <c r="V190" s="4">
        <f t="shared" si="63"/>
        <v>0</v>
      </c>
      <c r="W190" s="5">
        <f t="shared" si="64"/>
        <v>0</v>
      </c>
      <c r="X190" s="5">
        <f t="shared" si="65"/>
        <v>0</v>
      </c>
      <c r="Y190" s="1">
        <v>5.023365752637457E-2</v>
      </c>
      <c r="Z190" s="5">
        <f t="shared" si="66"/>
        <v>0</v>
      </c>
      <c r="AA190" s="5">
        <f t="shared" si="67"/>
        <v>0</v>
      </c>
      <c r="AB190" s="5">
        <f t="shared" si="68"/>
        <v>0.5</v>
      </c>
      <c r="AC190" s="5">
        <f t="shared" si="69"/>
        <v>0.5</v>
      </c>
      <c r="AD190" s="1">
        <v>0.71294278372312392</v>
      </c>
      <c r="AE190" s="5">
        <f t="shared" si="70"/>
        <v>0</v>
      </c>
      <c r="AF190" s="1">
        <v>3.0473887074564412E-2</v>
      </c>
      <c r="AG190" s="6">
        <f t="shared" si="71"/>
        <v>0</v>
      </c>
      <c r="AH190" s="29">
        <v>1558.2496966800727</v>
      </c>
      <c r="AJ190" s="5">
        <v>1</v>
      </c>
      <c r="AL190" s="5">
        <v>0</v>
      </c>
      <c r="AM190" t="s">
        <v>340</v>
      </c>
      <c r="AN190" s="1">
        <v>0.16850000000000001</v>
      </c>
      <c r="AO190" s="5">
        <f t="shared" si="72"/>
        <v>0</v>
      </c>
      <c r="AP190" s="5">
        <f t="shared" si="73"/>
        <v>0</v>
      </c>
      <c r="AQ190" s="9">
        <f t="shared" si="74"/>
        <v>8</v>
      </c>
      <c r="AT190" s="1"/>
    </row>
    <row r="191" spans="1:46" x14ac:dyDescent="0.35">
      <c r="A191" t="s">
        <v>183</v>
      </c>
      <c r="B191" s="1">
        <v>-0.14697439985185007</v>
      </c>
      <c r="C191" s="5">
        <f t="shared" si="50"/>
        <v>0</v>
      </c>
      <c r="D191" s="1">
        <v>0.58953610550852065</v>
      </c>
      <c r="E191" s="5">
        <f t="shared" si="51"/>
        <v>0</v>
      </c>
      <c r="F191" s="5">
        <f t="shared" si="52"/>
        <v>0</v>
      </c>
      <c r="G191" s="1">
        <v>0.58351469623224106</v>
      </c>
      <c r="H191" s="5">
        <f t="shared" si="53"/>
        <v>0</v>
      </c>
      <c r="I191" s="5">
        <f t="shared" si="54"/>
        <v>0</v>
      </c>
      <c r="J191" s="1">
        <v>0.11349251448319735</v>
      </c>
      <c r="K191" s="5">
        <f t="shared" si="55"/>
        <v>0.5</v>
      </c>
      <c r="L191" s="5">
        <f t="shared" si="56"/>
        <v>0</v>
      </c>
      <c r="M191" s="8">
        <f t="shared" si="57"/>
        <v>0</v>
      </c>
      <c r="N191" s="8">
        <f t="shared" si="58"/>
        <v>1</v>
      </c>
      <c r="O191" s="10" t="str">
        <f t="shared" si="59"/>
        <v>Nee</v>
      </c>
      <c r="P191" s="4">
        <f t="shared" si="60"/>
        <v>0</v>
      </c>
      <c r="Q191" s="1">
        <v>-2.2574682259192215E-2</v>
      </c>
      <c r="R191" s="8">
        <f t="shared" si="61"/>
        <v>1</v>
      </c>
      <c r="S191" s="1">
        <v>-1.0624791781093273E-2</v>
      </c>
      <c r="T191" s="8">
        <f t="shared" si="62"/>
        <v>1</v>
      </c>
      <c r="U191" s="1">
        <v>2.6828021272398622E-2</v>
      </c>
      <c r="V191" s="4">
        <f t="shared" si="63"/>
        <v>0</v>
      </c>
      <c r="W191" s="5">
        <f t="shared" si="64"/>
        <v>0.5</v>
      </c>
      <c r="X191" s="5">
        <f t="shared" si="65"/>
        <v>0</v>
      </c>
      <c r="Y191" s="1">
        <v>5.0023752299745969E-2</v>
      </c>
      <c r="Z191" s="5">
        <f t="shared" si="66"/>
        <v>0</v>
      </c>
      <c r="AA191" s="5">
        <f t="shared" si="67"/>
        <v>0</v>
      </c>
      <c r="AB191" s="5">
        <f t="shared" si="68"/>
        <v>0.5</v>
      </c>
      <c r="AC191" s="5">
        <f t="shared" si="69"/>
        <v>0.5</v>
      </c>
      <c r="AD191" s="1">
        <v>0.71562055902446486</v>
      </c>
      <c r="AE191" s="5">
        <f t="shared" si="70"/>
        <v>0</v>
      </c>
      <c r="AF191" s="1">
        <v>-2.8264588541729564E-2</v>
      </c>
      <c r="AG191" s="6">
        <f t="shared" si="71"/>
        <v>1</v>
      </c>
      <c r="AH191" s="29">
        <v>2248.2960447498044</v>
      </c>
      <c r="AL191" s="5">
        <v>0</v>
      </c>
      <c r="AM191" t="s">
        <v>342</v>
      </c>
      <c r="AN191" s="1">
        <v>0.16549999999999998</v>
      </c>
      <c r="AO191" s="5">
        <f t="shared" si="72"/>
        <v>0</v>
      </c>
      <c r="AP191" s="5">
        <f t="shared" si="73"/>
        <v>0</v>
      </c>
      <c r="AQ191" s="9">
        <f t="shared" si="74"/>
        <v>7</v>
      </c>
      <c r="AT191" s="1"/>
    </row>
    <row r="192" spans="1:46" x14ac:dyDescent="0.35">
      <c r="A192" t="s">
        <v>184</v>
      </c>
      <c r="B192" s="1">
        <v>0.30776441181065456</v>
      </c>
      <c r="C192" s="5">
        <f t="shared" si="50"/>
        <v>0.5</v>
      </c>
      <c r="D192" s="1">
        <v>0.17241056084986719</v>
      </c>
      <c r="E192" s="5">
        <f t="shared" si="51"/>
        <v>0</v>
      </c>
      <c r="F192" s="5">
        <f t="shared" si="52"/>
        <v>0</v>
      </c>
      <c r="G192" s="1">
        <v>0.17407592563661928</v>
      </c>
      <c r="H192" s="5">
        <f t="shared" si="53"/>
        <v>0</v>
      </c>
      <c r="I192" s="5">
        <f t="shared" si="54"/>
        <v>0</v>
      </c>
      <c r="J192" s="1">
        <v>0.38786441009587164</v>
      </c>
      <c r="K192" s="5">
        <f t="shared" si="55"/>
        <v>0</v>
      </c>
      <c r="L192" s="5">
        <f t="shared" si="56"/>
        <v>0</v>
      </c>
      <c r="M192" s="8">
        <f t="shared" si="57"/>
        <v>0</v>
      </c>
      <c r="N192" s="8">
        <f t="shared" si="58"/>
        <v>0</v>
      </c>
      <c r="O192" s="10" t="str">
        <f t="shared" si="59"/>
        <v>Nee</v>
      </c>
      <c r="P192" s="4">
        <f t="shared" si="60"/>
        <v>0</v>
      </c>
      <c r="Q192" s="1">
        <v>5.1158876538448049E-2</v>
      </c>
      <c r="R192" s="8">
        <f t="shared" si="61"/>
        <v>0</v>
      </c>
      <c r="S192" s="1">
        <v>2.2002049880423643E-2</v>
      </c>
      <c r="T192" s="8">
        <f t="shared" si="62"/>
        <v>0</v>
      </c>
      <c r="U192" s="1">
        <v>4.7867520699890642E-2</v>
      </c>
      <c r="V192" s="4">
        <f t="shared" si="63"/>
        <v>0</v>
      </c>
      <c r="W192" s="5">
        <f t="shared" si="64"/>
        <v>0</v>
      </c>
      <c r="X192" s="5">
        <f t="shared" si="65"/>
        <v>0</v>
      </c>
      <c r="Y192" s="1">
        <v>-1.2927667551945009E-2</v>
      </c>
      <c r="Z192" s="5">
        <f t="shared" si="66"/>
        <v>0.5</v>
      </c>
      <c r="AA192" s="5">
        <f t="shared" si="67"/>
        <v>0.5</v>
      </c>
      <c r="AB192" s="5">
        <f t="shared" si="68"/>
        <v>0</v>
      </c>
      <c r="AC192" s="5">
        <f t="shared" si="69"/>
        <v>0</v>
      </c>
      <c r="AD192" s="1">
        <v>0.70351507576941108</v>
      </c>
      <c r="AE192" s="5">
        <f t="shared" si="70"/>
        <v>0</v>
      </c>
      <c r="AF192" s="1">
        <v>8.9844972972973006E-3</v>
      </c>
      <c r="AG192" s="6">
        <f t="shared" si="71"/>
        <v>0</v>
      </c>
      <c r="AH192" s="29">
        <v>1785.7598869484291</v>
      </c>
      <c r="AL192" s="5">
        <v>0</v>
      </c>
      <c r="AM192" t="s">
        <v>341</v>
      </c>
      <c r="AN192" s="1">
        <v>0.19850000000000001</v>
      </c>
      <c r="AO192" s="5">
        <f t="shared" si="72"/>
        <v>0</v>
      </c>
      <c r="AP192" s="5">
        <f t="shared" si="73"/>
        <v>0</v>
      </c>
      <c r="AQ192" s="9">
        <f t="shared" si="74"/>
        <v>8.5</v>
      </c>
      <c r="AT192" s="1"/>
    </row>
    <row r="193" spans="1:46" x14ac:dyDescent="0.35">
      <c r="A193" t="s">
        <v>185</v>
      </c>
      <c r="B193" s="1">
        <v>-4.3822255567302114E-3</v>
      </c>
      <c r="C193" s="5">
        <f t="shared" si="50"/>
        <v>0</v>
      </c>
      <c r="D193" s="1">
        <v>-7.5111687071582028E-2</v>
      </c>
      <c r="E193" s="5">
        <f t="shared" si="51"/>
        <v>0</v>
      </c>
      <c r="F193" s="5">
        <f t="shared" si="52"/>
        <v>0</v>
      </c>
      <c r="G193" s="1">
        <v>-0.10485455103502368</v>
      </c>
      <c r="H193" s="5">
        <f t="shared" si="53"/>
        <v>0</v>
      </c>
      <c r="I193" s="5">
        <f t="shared" si="54"/>
        <v>0</v>
      </c>
      <c r="J193" s="1">
        <v>0.55326514644045277</v>
      </c>
      <c r="K193" s="5">
        <f t="shared" si="55"/>
        <v>0</v>
      </c>
      <c r="L193" s="5">
        <f t="shared" si="56"/>
        <v>0</v>
      </c>
      <c r="M193" s="8">
        <f t="shared" si="57"/>
        <v>0</v>
      </c>
      <c r="N193" s="8">
        <f t="shared" si="58"/>
        <v>1</v>
      </c>
      <c r="O193" s="10" t="str">
        <f t="shared" si="59"/>
        <v>Nee</v>
      </c>
      <c r="P193" s="4">
        <f t="shared" si="60"/>
        <v>0</v>
      </c>
      <c r="Q193" s="1">
        <v>5.568052405199108E-2</v>
      </c>
      <c r="R193" s="8">
        <f t="shared" si="61"/>
        <v>0</v>
      </c>
      <c r="S193" s="1">
        <v>0.14882435378386796</v>
      </c>
      <c r="T193" s="8">
        <f t="shared" si="62"/>
        <v>0</v>
      </c>
      <c r="U193" s="1">
        <v>-1.2174743375507282E-2</v>
      </c>
      <c r="V193" s="4">
        <f t="shared" si="63"/>
        <v>1</v>
      </c>
      <c r="W193" s="5">
        <f t="shared" si="64"/>
        <v>0</v>
      </c>
      <c r="X193" s="5">
        <f t="shared" si="65"/>
        <v>0</v>
      </c>
      <c r="Y193" s="1">
        <v>8.523386079186987E-2</v>
      </c>
      <c r="Z193" s="5">
        <f t="shared" si="66"/>
        <v>0</v>
      </c>
      <c r="AA193" s="5">
        <f t="shared" si="67"/>
        <v>0</v>
      </c>
      <c r="AB193" s="5">
        <f t="shared" si="68"/>
        <v>0.5</v>
      </c>
      <c r="AC193" s="5">
        <f t="shared" si="69"/>
        <v>0.5</v>
      </c>
      <c r="AD193" s="1">
        <v>0.58770419124919004</v>
      </c>
      <c r="AE193" s="5">
        <f t="shared" si="70"/>
        <v>0</v>
      </c>
      <c r="AF193" s="1">
        <v>5.1460700474030728E-3</v>
      </c>
      <c r="AG193" s="6">
        <f t="shared" si="71"/>
        <v>0</v>
      </c>
      <c r="AH193" s="29">
        <v>2122.9517654854217</v>
      </c>
      <c r="AL193" s="5">
        <v>1</v>
      </c>
      <c r="AM193" t="s">
        <v>340</v>
      </c>
      <c r="AN193" s="1">
        <v>0.2525</v>
      </c>
      <c r="AO193" s="5">
        <f t="shared" si="72"/>
        <v>0.5</v>
      </c>
      <c r="AP193" s="5">
        <f t="shared" si="73"/>
        <v>0.5</v>
      </c>
      <c r="AQ193" s="9">
        <f t="shared" si="74"/>
        <v>6</v>
      </c>
      <c r="AT193" s="1"/>
    </row>
    <row r="194" spans="1:46" x14ac:dyDescent="0.35">
      <c r="A194" t="s">
        <v>186</v>
      </c>
      <c r="B194" s="1">
        <v>-4.2665756463862103E-5</v>
      </c>
      <c r="C194" s="5">
        <f t="shared" ref="C194:C257" si="75">IF(B194&gt;8.5%,0.5,0)</f>
        <v>0</v>
      </c>
      <c r="D194" s="1">
        <v>-2.210086184828057E-2</v>
      </c>
      <c r="E194" s="5">
        <f t="shared" ref="E194:E257" si="76">IF(D194&gt;100%,0.5,0)</f>
        <v>0</v>
      </c>
      <c r="F194" s="5">
        <f t="shared" ref="F194:F257" si="77">IF(D194&gt;130%,0.5,0)</f>
        <v>0</v>
      </c>
      <c r="G194" s="1">
        <v>-3.2053076201041045E-2</v>
      </c>
      <c r="H194" s="5">
        <f t="shared" ref="H194:H257" si="78">IF(G194&gt;90%,0.5,0)</f>
        <v>0</v>
      </c>
      <c r="I194" s="5">
        <f t="shared" ref="I194:I257" si="79">IF(G194&gt;120%,0.5,0)</f>
        <v>0</v>
      </c>
      <c r="J194" s="1">
        <v>0.64399856822739687</v>
      </c>
      <c r="K194" s="5">
        <f t="shared" ref="K194:K257" si="80">IF(J194&lt;20%,0.5,0)</f>
        <v>0</v>
      </c>
      <c r="L194" s="5">
        <f t="shared" ref="L194:L257" si="81">IF(J194&lt;0%,0.5,0)</f>
        <v>0</v>
      </c>
      <c r="M194" s="8">
        <f t="shared" ref="M194:M257" si="82">IF(SUM(F194,I194,L194)&gt;0,1,0)</f>
        <v>0</v>
      </c>
      <c r="N194" s="8">
        <f t="shared" ref="N194:N257" si="83">IF(SUM(V194,AC194)&gt;0,1,0)</f>
        <v>1</v>
      </c>
      <c r="O194" s="10" t="str">
        <f t="shared" ref="O194:O257" si="84">IF(SUM(M194,N194)&gt;1,"Ja","Nee")</f>
        <v>Nee</v>
      </c>
      <c r="P194" s="4">
        <f t="shared" ref="P194:P257" si="85">IF(O194="ja",1,0)</f>
        <v>0</v>
      </c>
      <c r="Q194" s="1">
        <v>1.0120374948288213E-2</v>
      </c>
      <c r="R194" s="8">
        <f t="shared" ref="R194:R257" si="86">IF(Q194&lt;0%,1,0)</f>
        <v>0</v>
      </c>
      <c r="S194" s="1">
        <v>0.27667337338472003</v>
      </c>
      <c r="T194" s="8">
        <f t="shared" ref="T194:T257" si="87">IF(S194&lt;0%,1,0)</f>
        <v>0</v>
      </c>
      <c r="U194" s="1">
        <v>-5.2146087550132267E-2</v>
      </c>
      <c r="V194" s="4">
        <f t="shared" ref="V194:V257" si="88">IF(U194&lt;0%,1,0)</f>
        <v>1</v>
      </c>
      <c r="W194" s="5">
        <f t="shared" ref="W194:W257" si="89">IF(SUM(R194,T194,V194)&gt;1,0.5,0)</f>
        <v>0</v>
      </c>
      <c r="X194" s="5">
        <f t="shared" ref="X194:X257" si="90">IF(SUM(R194,T194,V194)&gt;2,0.5,0)</f>
        <v>0</v>
      </c>
      <c r="Y194" s="1">
        <v>0.10842862018943596</v>
      </c>
      <c r="Z194" s="5">
        <f t="shared" ref="Z194:Z257" si="91">IF(Y194&lt;1%,0.5,0)</f>
        <v>0</v>
      </c>
      <c r="AA194" s="5">
        <f t="shared" ref="AA194:AA257" si="92">IF(Y194&lt;0%,0.5,0)</f>
        <v>0</v>
      </c>
      <c r="AB194" s="5">
        <f t="shared" ref="AB194:AB257" si="93">IF(Y194&gt;4%,0.5,0)</f>
        <v>0.5</v>
      </c>
      <c r="AC194" s="5">
        <f t="shared" ref="AC194:AC257" si="94">IF(Y194&gt;5%,0.5,0)</f>
        <v>0.5</v>
      </c>
      <c r="AD194" s="1">
        <v>0.58868504138578381</v>
      </c>
      <c r="AE194" s="5">
        <f t="shared" ref="AE194:AE257" si="95">IF(AD194&gt;72.5%,0.5,0)</f>
        <v>0</v>
      </c>
      <c r="AF194" s="1">
        <v>4.1695751053844196E-2</v>
      </c>
      <c r="AG194" s="6">
        <f t="shared" ref="AG194:AG257" si="96">IF(AF194&lt;0%,1,0)</f>
        <v>0</v>
      </c>
      <c r="AH194" s="29">
        <v>1742.0878873904696</v>
      </c>
      <c r="AL194" s="5">
        <v>0</v>
      </c>
      <c r="AM194" t="s">
        <v>341</v>
      </c>
      <c r="AN194" s="1">
        <v>0.27400000000000002</v>
      </c>
      <c r="AO194" s="5">
        <f t="shared" ref="AO194:AO257" si="97">IF(AN194&gt;20%,0.5,0)</f>
        <v>0.5</v>
      </c>
      <c r="AP194" s="5">
        <f t="shared" ref="AP194:AP257" si="98">IF(AN194&gt;25%,0.5,0)</f>
        <v>0.5</v>
      </c>
      <c r="AQ194" s="9">
        <f t="shared" ref="AQ194:AQ257" si="99">SUM(10,-C194,-E194,-F194,-H194,-I194,-K194,-L194,-V194,-W194,-X194,-Z194,-AA194,-AB194,-AC194,-AE194,-AG194,-AI194,-AJ194,-AK194,-AL194,-AO194,-AP194)</f>
        <v>7</v>
      </c>
      <c r="AT194" s="1"/>
    </row>
    <row r="195" spans="1:46" x14ac:dyDescent="0.35">
      <c r="A195" t="s">
        <v>187</v>
      </c>
      <c r="B195" s="1">
        <v>2.3880378350166192E-2</v>
      </c>
      <c r="C195" s="5">
        <f t="shared" si="75"/>
        <v>0</v>
      </c>
      <c r="D195" s="1">
        <v>0.49630531722994936</v>
      </c>
      <c r="E195" s="5">
        <f t="shared" si="76"/>
        <v>0</v>
      </c>
      <c r="F195" s="5">
        <f t="shared" si="77"/>
        <v>0</v>
      </c>
      <c r="G195" s="1">
        <v>0.50674565748871447</v>
      </c>
      <c r="H195" s="5">
        <f t="shared" si="78"/>
        <v>0</v>
      </c>
      <c r="I195" s="5">
        <f t="shared" si="79"/>
        <v>0</v>
      </c>
      <c r="J195" s="1">
        <v>0.32658070454490407</v>
      </c>
      <c r="K195" s="5">
        <f t="shared" si="80"/>
        <v>0</v>
      </c>
      <c r="L195" s="5">
        <f t="shared" si="81"/>
        <v>0</v>
      </c>
      <c r="M195" s="8">
        <f t="shared" si="82"/>
        <v>0</v>
      </c>
      <c r="N195" s="8">
        <f t="shared" si="83"/>
        <v>0</v>
      </c>
      <c r="O195" s="10" t="str">
        <f t="shared" si="84"/>
        <v>Nee</v>
      </c>
      <c r="P195" s="4">
        <f t="shared" si="85"/>
        <v>0</v>
      </c>
      <c r="Q195" s="1">
        <v>-1.1609765051395007E-2</v>
      </c>
      <c r="R195" s="8">
        <f t="shared" si="86"/>
        <v>1</v>
      </c>
      <c r="S195" s="1">
        <v>3.0082874299042231E-2</v>
      </c>
      <c r="T195" s="8">
        <f t="shared" si="87"/>
        <v>0</v>
      </c>
      <c r="U195" s="1">
        <v>5.3556876138850483E-2</v>
      </c>
      <c r="V195" s="4">
        <f t="shared" si="88"/>
        <v>0</v>
      </c>
      <c r="W195" s="5">
        <f t="shared" si="89"/>
        <v>0</v>
      </c>
      <c r="X195" s="5">
        <f t="shared" si="90"/>
        <v>0</v>
      </c>
      <c r="Y195" s="1">
        <v>8.2317715248463978E-3</v>
      </c>
      <c r="Z195" s="5">
        <f t="shared" si="91"/>
        <v>0.5</v>
      </c>
      <c r="AA195" s="5">
        <f t="shared" si="92"/>
        <v>0</v>
      </c>
      <c r="AB195" s="5">
        <f t="shared" si="93"/>
        <v>0</v>
      </c>
      <c r="AC195" s="5">
        <f t="shared" si="94"/>
        <v>0</v>
      </c>
      <c r="AD195" s="1">
        <v>0.63647434782210588</v>
      </c>
      <c r="AE195" s="5">
        <f t="shared" si="95"/>
        <v>0</v>
      </c>
      <c r="AF195" s="1">
        <v>1.3515119905504022E-2</v>
      </c>
      <c r="AG195" s="6">
        <f t="shared" si="96"/>
        <v>0</v>
      </c>
      <c r="AH195" s="29">
        <v>1825.8571615624674</v>
      </c>
      <c r="AL195" s="5">
        <v>0</v>
      </c>
      <c r="AM195" t="s">
        <v>340</v>
      </c>
      <c r="AN195" s="1">
        <v>0.155</v>
      </c>
      <c r="AO195" s="5">
        <f t="shared" si="97"/>
        <v>0</v>
      </c>
      <c r="AP195" s="5">
        <f t="shared" si="98"/>
        <v>0</v>
      </c>
      <c r="AQ195" s="9">
        <f t="shared" si="99"/>
        <v>9.5</v>
      </c>
      <c r="AT195" s="1"/>
    </row>
    <row r="196" spans="1:46" x14ac:dyDescent="0.35">
      <c r="A196" t="s">
        <v>188</v>
      </c>
      <c r="B196" s="1">
        <v>-3.0144872524830772E-2</v>
      </c>
      <c r="C196" s="5">
        <f t="shared" si="75"/>
        <v>0</v>
      </c>
      <c r="D196" s="1">
        <v>0.47804770038590499</v>
      </c>
      <c r="E196" s="5">
        <f t="shared" si="76"/>
        <v>0</v>
      </c>
      <c r="F196" s="5">
        <f t="shared" si="77"/>
        <v>0</v>
      </c>
      <c r="G196" s="1">
        <v>0.47981906750173975</v>
      </c>
      <c r="H196" s="5">
        <f t="shared" si="78"/>
        <v>0</v>
      </c>
      <c r="I196" s="5">
        <f t="shared" si="79"/>
        <v>0</v>
      </c>
      <c r="J196" s="1">
        <v>0.1142278224529855</v>
      </c>
      <c r="K196" s="5">
        <f t="shared" si="80"/>
        <v>0.5</v>
      </c>
      <c r="L196" s="5">
        <f t="shared" si="81"/>
        <v>0</v>
      </c>
      <c r="M196" s="8">
        <f t="shared" si="82"/>
        <v>0</v>
      </c>
      <c r="N196" s="8">
        <f t="shared" si="83"/>
        <v>0</v>
      </c>
      <c r="O196" s="10" t="str">
        <f t="shared" si="84"/>
        <v>Nee</v>
      </c>
      <c r="P196" s="4">
        <f t="shared" si="85"/>
        <v>0</v>
      </c>
      <c r="Q196" s="1">
        <v>-8.21196040796357E-2</v>
      </c>
      <c r="R196" s="8">
        <f t="shared" si="86"/>
        <v>1</v>
      </c>
      <c r="S196" s="1">
        <v>-8.1642947216717707E-2</v>
      </c>
      <c r="T196" s="8">
        <f t="shared" si="87"/>
        <v>1</v>
      </c>
      <c r="U196" s="1">
        <v>3.0682608970709182E-3</v>
      </c>
      <c r="V196" s="4">
        <f t="shared" si="88"/>
        <v>0</v>
      </c>
      <c r="W196" s="5">
        <f t="shared" si="89"/>
        <v>0.5</v>
      </c>
      <c r="X196" s="5">
        <f t="shared" si="90"/>
        <v>0</v>
      </c>
      <c r="Y196" s="1">
        <v>3.5371987094325298E-2</v>
      </c>
      <c r="Z196" s="5">
        <f t="shared" si="91"/>
        <v>0</v>
      </c>
      <c r="AA196" s="5">
        <f t="shared" si="92"/>
        <v>0</v>
      </c>
      <c r="AB196" s="5">
        <f t="shared" si="93"/>
        <v>0</v>
      </c>
      <c r="AC196" s="5">
        <f t="shared" si="94"/>
        <v>0</v>
      </c>
      <c r="AD196" s="1">
        <v>0.63785031947871196</v>
      </c>
      <c r="AE196" s="5">
        <f t="shared" si="95"/>
        <v>0</v>
      </c>
      <c r="AF196" s="1">
        <v>1.5400965395078134E-2</v>
      </c>
      <c r="AG196" s="6">
        <f t="shared" si="96"/>
        <v>0</v>
      </c>
      <c r="AH196" s="29">
        <v>1480.8365101689528</v>
      </c>
      <c r="AL196" s="5">
        <v>0</v>
      </c>
      <c r="AM196" t="s">
        <v>341</v>
      </c>
      <c r="AN196" s="1">
        <v>0.23650000000000002</v>
      </c>
      <c r="AO196" s="5">
        <f t="shared" si="97"/>
        <v>0.5</v>
      </c>
      <c r="AP196" s="5">
        <f t="shared" si="98"/>
        <v>0</v>
      </c>
      <c r="AQ196" s="9">
        <f t="shared" si="99"/>
        <v>8.5</v>
      </c>
      <c r="AT196" s="1"/>
    </row>
    <row r="197" spans="1:46" x14ac:dyDescent="0.35">
      <c r="A197" t="s">
        <v>189</v>
      </c>
      <c r="B197" s="1">
        <v>-0.27252613529509373</v>
      </c>
      <c r="C197" s="5">
        <f t="shared" si="75"/>
        <v>0</v>
      </c>
      <c r="D197" s="1">
        <v>-0.18081752309309143</v>
      </c>
      <c r="E197" s="5">
        <f t="shared" si="76"/>
        <v>0</v>
      </c>
      <c r="F197" s="5">
        <f t="shared" si="77"/>
        <v>0</v>
      </c>
      <c r="G197" s="1">
        <v>-0.17820122794402343</v>
      </c>
      <c r="H197" s="5">
        <f t="shared" si="78"/>
        <v>0</v>
      </c>
      <c r="I197" s="5">
        <f t="shared" si="79"/>
        <v>0</v>
      </c>
      <c r="J197" s="1">
        <v>0.37717228062647501</v>
      </c>
      <c r="K197" s="5">
        <f t="shared" si="80"/>
        <v>0</v>
      </c>
      <c r="L197" s="5">
        <f t="shared" si="81"/>
        <v>0</v>
      </c>
      <c r="M197" s="8">
        <f t="shared" si="82"/>
        <v>0</v>
      </c>
      <c r="N197" s="8">
        <f t="shared" si="83"/>
        <v>0</v>
      </c>
      <c r="O197" s="10" t="str">
        <f t="shared" si="84"/>
        <v>Nee</v>
      </c>
      <c r="P197" s="4">
        <f t="shared" si="85"/>
        <v>0</v>
      </c>
      <c r="Q197" s="1">
        <v>-0.12012787409320054</v>
      </c>
      <c r="R197" s="8">
        <f t="shared" si="86"/>
        <v>1</v>
      </c>
      <c r="S197" s="1">
        <v>-7.0810249307479228E-2</v>
      </c>
      <c r="T197" s="8">
        <f t="shared" si="87"/>
        <v>1</v>
      </c>
      <c r="U197" s="1">
        <v>4.010177554068256E-2</v>
      </c>
      <c r="V197" s="4">
        <f t="shared" si="88"/>
        <v>0</v>
      </c>
      <c r="W197" s="5">
        <f t="shared" si="89"/>
        <v>0.5</v>
      </c>
      <c r="X197" s="5">
        <f t="shared" si="90"/>
        <v>0</v>
      </c>
      <c r="Y197" s="1">
        <v>3.9438022014491952E-2</v>
      </c>
      <c r="Z197" s="5">
        <f t="shared" si="91"/>
        <v>0</v>
      </c>
      <c r="AA197" s="5">
        <f t="shared" si="92"/>
        <v>0</v>
      </c>
      <c r="AB197" s="5">
        <f t="shared" si="93"/>
        <v>0</v>
      </c>
      <c r="AC197" s="5">
        <f t="shared" si="94"/>
        <v>0</v>
      </c>
      <c r="AD197" s="1">
        <v>0.71635599314121357</v>
      </c>
      <c r="AE197" s="5">
        <f t="shared" si="95"/>
        <v>0</v>
      </c>
      <c r="AF197" s="1">
        <v>1.4230555672327035E-2</v>
      </c>
      <c r="AG197" s="6">
        <f t="shared" si="96"/>
        <v>0</v>
      </c>
      <c r="AH197" s="29">
        <v>1417.8054686832052</v>
      </c>
      <c r="AJ197" s="5">
        <v>1</v>
      </c>
      <c r="AL197" s="5">
        <v>0</v>
      </c>
      <c r="AM197" t="s">
        <v>341</v>
      </c>
      <c r="AN197" s="1">
        <v>0.22900000000000001</v>
      </c>
      <c r="AO197" s="5">
        <f t="shared" si="97"/>
        <v>0.5</v>
      </c>
      <c r="AP197" s="5">
        <f t="shared" si="98"/>
        <v>0</v>
      </c>
      <c r="AQ197" s="9">
        <f t="shared" si="99"/>
        <v>8</v>
      </c>
      <c r="AT197" s="1"/>
    </row>
    <row r="198" spans="1:46" x14ac:dyDescent="0.35">
      <c r="A198" t="s">
        <v>370</v>
      </c>
      <c r="B198" s="1">
        <v>-8.1946337882578546E-3</v>
      </c>
      <c r="C198" s="5">
        <f t="shared" si="75"/>
        <v>0</v>
      </c>
      <c r="D198" s="1">
        <v>0.31924615361567615</v>
      </c>
      <c r="E198" s="5">
        <f t="shared" si="76"/>
        <v>0</v>
      </c>
      <c r="F198" s="5">
        <f t="shared" si="77"/>
        <v>0</v>
      </c>
      <c r="G198" s="1">
        <v>0.29057841830084946</v>
      </c>
      <c r="H198" s="5">
        <f t="shared" si="78"/>
        <v>0</v>
      </c>
      <c r="I198" s="5">
        <f t="shared" si="79"/>
        <v>0</v>
      </c>
      <c r="J198" s="1">
        <v>0.49455371114724922</v>
      </c>
      <c r="K198" s="5">
        <f t="shared" si="80"/>
        <v>0</v>
      </c>
      <c r="L198" s="5">
        <f t="shared" si="81"/>
        <v>0</v>
      </c>
      <c r="M198" s="8">
        <f t="shared" si="82"/>
        <v>0</v>
      </c>
      <c r="N198" s="8">
        <f t="shared" si="83"/>
        <v>0</v>
      </c>
      <c r="O198" s="10" t="str">
        <f t="shared" si="84"/>
        <v>Nee</v>
      </c>
      <c r="P198" s="4">
        <f t="shared" si="85"/>
        <v>0</v>
      </c>
      <c r="Q198" s="1">
        <v>-2.271518246621981E-2</v>
      </c>
      <c r="R198" s="8">
        <f t="shared" si="86"/>
        <v>1</v>
      </c>
      <c r="S198" s="1">
        <v>2.4168778637485102E-3</v>
      </c>
      <c r="T198" s="8">
        <f t="shared" si="87"/>
        <v>0</v>
      </c>
      <c r="U198" s="1">
        <v>6.7190004644125181E-2</v>
      </c>
      <c r="V198" s="4">
        <f t="shared" si="88"/>
        <v>0</v>
      </c>
      <c r="W198" s="5">
        <f t="shared" si="89"/>
        <v>0</v>
      </c>
      <c r="X198" s="5">
        <f t="shared" si="90"/>
        <v>0</v>
      </c>
      <c r="Y198" s="1">
        <v>2.7999580530628756E-2</v>
      </c>
      <c r="Z198" s="5">
        <f t="shared" si="91"/>
        <v>0</v>
      </c>
      <c r="AA198" s="5">
        <f t="shared" si="92"/>
        <v>0</v>
      </c>
      <c r="AB198" s="5">
        <f t="shared" si="93"/>
        <v>0</v>
      </c>
      <c r="AC198" s="5">
        <f t="shared" si="94"/>
        <v>0</v>
      </c>
      <c r="AD198" s="1">
        <v>0.66066425971146503</v>
      </c>
      <c r="AE198" s="5">
        <f t="shared" si="95"/>
        <v>0</v>
      </c>
      <c r="AF198" s="1">
        <v>1.3453704663600548E-2</v>
      </c>
      <c r="AG198" s="6">
        <f t="shared" si="96"/>
        <v>0</v>
      </c>
      <c r="AH198" s="29">
        <v>1425.0786915475408</v>
      </c>
      <c r="AJ198" s="5">
        <v>1</v>
      </c>
      <c r="AL198" s="5">
        <v>0</v>
      </c>
      <c r="AM198" t="s">
        <v>341</v>
      </c>
      <c r="AN198" s="1">
        <v>0.182</v>
      </c>
      <c r="AO198" s="5">
        <f t="shared" si="97"/>
        <v>0</v>
      </c>
      <c r="AP198" s="5">
        <f t="shared" si="98"/>
        <v>0</v>
      </c>
      <c r="AQ198" s="9">
        <f t="shared" si="99"/>
        <v>9</v>
      </c>
      <c r="AT198" s="1"/>
    </row>
    <row r="199" spans="1:46" x14ac:dyDescent="0.35">
      <c r="A199" t="s">
        <v>190</v>
      </c>
      <c r="B199" s="1">
        <v>-0.73182558925235497</v>
      </c>
      <c r="C199" s="5">
        <f t="shared" si="75"/>
        <v>0</v>
      </c>
      <c r="D199" s="1">
        <v>-0.73202432529114825</v>
      </c>
      <c r="E199" s="5">
        <f t="shared" si="76"/>
        <v>0</v>
      </c>
      <c r="F199" s="5">
        <f t="shared" si="77"/>
        <v>0</v>
      </c>
      <c r="G199" s="1">
        <v>-0.74982511228586191</v>
      </c>
      <c r="H199" s="5">
        <f t="shared" si="78"/>
        <v>0</v>
      </c>
      <c r="I199" s="5">
        <f t="shared" si="79"/>
        <v>0</v>
      </c>
      <c r="J199" s="1">
        <v>0.46298974600646764</v>
      </c>
      <c r="K199" s="5">
        <f t="shared" si="80"/>
        <v>0</v>
      </c>
      <c r="L199" s="5">
        <f t="shared" si="81"/>
        <v>0</v>
      </c>
      <c r="M199" s="8">
        <f t="shared" si="82"/>
        <v>0</v>
      </c>
      <c r="N199" s="8">
        <f t="shared" si="83"/>
        <v>1</v>
      </c>
      <c r="O199" s="10" t="str">
        <f t="shared" si="84"/>
        <v>Nee</v>
      </c>
      <c r="P199" s="4">
        <f t="shared" si="85"/>
        <v>0</v>
      </c>
      <c r="Q199" s="1">
        <v>-1.6229568750577152E-2</v>
      </c>
      <c r="R199" s="8">
        <f t="shared" si="86"/>
        <v>1</v>
      </c>
      <c r="S199" s="1">
        <v>1.5231472858591503E-2</v>
      </c>
      <c r="T199" s="8">
        <f t="shared" si="87"/>
        <v>0</v>
      </c>
      <c r="U199" s="1">
        <v>-1.1308080607337335E-2</v>
      </c>
      <c r="V199" s="4">
        <f t="shared" si="88"/>
        <v>1</v>
      </c>
      <c r="W199" s="5">
        <f t="shared" si="89"/>
        <v>0.5</v>
      </c>
      <c r="X199" s="5">
        <f t="shared" si="90"/>
        <v>0</v>
      </c>
      <c r="Y199" s="1">
        <v>-4.5908024961246472E-3</v>
      </c>
      <c r="Z199" s="5">
        <f t="shared" si="91"/>
        <v>0.5</v>
      </c>
      <c r="AA199" s="5">
        <f t="shared" si="92"/>
        <v>0.5</v>
      </c>
      <c r="AB199" s="5">
        <f t="shared" si="93"/>
        <v>0</v>
      </c>
      <c r="AC199" s="5">
        <f t="shared" si="94"/>
        <v>0</v>
      </c>
      <c r="AD199" s="1">
        <v>0.617731229381136</v>
      </c>
      <c r="AE199" s="5">
        <f t="shared" si="95"/>
        <v>0</v>
      </c>
      <c r="AF199" s="1">
        <v>2.351187881076355E-2</v>
      </c>
      <c r="AG199" s="6">
        <f t="shared" si="96"/>
        <v>0</v>
      </c>
      <c r="AH199" s="29">
        <v>1984.7873061483763</v>
      </c>
      <c r="AL199" s="5">
        <v>0</v>
      </c>
      <c r="AM199" t="s">
        <v>340</v>
      </c>
      <c r="AN199" s="1">
        <v>0.251</v>
      </c>
      <c r="AO199" s="5">
        <f t="shared" si="97"/>
        <v>0.5</v>
      </c>
      <c r="AP199" s="5">
        <f t="shared" si="98"/>
        <v>0.5</v>
      </c>
      <c r="AQ199" s="9">
        <f t="shared" si="99"/>
        <v>6.5</v>
      </c>
      <c r="AT199" s="1"/>
    </row>
    <row r="200" spans="1:46" x14ac:dyDescent="0.35">
      <c r="A200" t="s">
        <v>191</v>
      </c>
      <c r="B200" s="1">
        <v>-1.2192669852447305E-3</v>
      </c>
      <c r="C200" s="5">
        <f t="shared" si="75"/>
        <v>0</v>
      </c>
      <c r="D200" s="1">
        <v>0.55692693382161051</v>
      </c>
      <c r="E200" s="5">
        <f t="shared" si="76"/>
        <v>0</v>
      </c>
      <c r="F200" s="5">
        <f t="shared" si="77"/>
        <v>0</v>
      </c>
      <c r="G200" s="1">
        <v>0.57591797969599612</v>
      </c>
      <c r="H200" s="5">
        <f t="shared" si="78"/>
        <v>0</v>
      </c>
      <c r="I200" s="5">
        <f t="shared" si="79"/>
        <v>0</v>
      </c>
      <c r="J200" s="1">
        <v>0.32982087521196374</v>
      </c>
      <c r="K200" s="5">
        <f t="shared" si="80"/>
        <v>0</v>
      </c>
      <c r="L200" s="5">
        <f t="shared" si="81"/>
        <v>0</v>
      </c>
      <c r="M200" s="8">
        <f t="shared" si="82"/>
        <v>0</v>
      </c>
      <c r="N200" s="8">
        <f t="shared" si="83"/>
        <v>0</v>
      </c>
      <c r="O200" s="10" t="str">
        <f t="shared" si="84"/>
        <v>Nee</v>
      </c>
      <c r="P200" s="4">
        <f t="shared" si="85"/>
        <v>0</v>
      </c>
      <c r="Q200" s="1">
        <v>-6.5879940668353551E-2</v>
      </c>
      <c r="R200" s="8">
        <f t="shared" si="86"/>
        <v>1</v>
      </c>
      <c r="S200" s="1">
        <v>1.2888792275782114E-2</v>
      </c>
      <c r="T200" s="8">
        <f t="shared" si="87"/>
        <v>0</v>
      </c>
      <c r="U200" s="1">
        <v>3.2085973295913957E-2</v>
      </c>
      <c r="V200" s="4">
        <f t="shared" si="88"/>
        <v>0</v>
      </c>
      <c r="W200" s="5">
        <f t="shared" si="89"/>
        <v>0</v>
      </c>
      <c r="X200" s="5">
        <f t="shared" si="90"/>
        <v>0</v>
      </c>
      <c r="Y200" s="1">
        <v>-3.6898869290301052E-4</v>
      </c>
      <c r="Z200" s="5">
        <f t="shared" si="91"/>
        <v>0.5</v>
      </c>
      <c r="AA200" s="5">
        <f t="shared" si="92"/>
        <v>0.5</v>
      </c>
      <c r="AB200" s="5">
        <f t="shared" si="93"/>
        <v>0</v>
      </c>
      <c r="AC200" s="5">
        <f t="shared" si="94"/>
        <v>0</v>
      </c>
      <c r="AD200" s="1">
        <v>0.58296363161880149</v>
      </c>
      <c r="AE200" s="5">
        <f t="shared" si="95"/>
        <v>0</v>
      </c>
      <c r="AF200" s="1">
        <v>8.8893504515565967E-3</v>
      </c>
      <c r="AG200" s="6">
        <f t="shared" si="96"/>
        <v>0</v>
      </c>
      <c r="AH200" s="29">
        <v>1920.5697946484809</v>
      </c>
      <c r="AL200" s="5">
        <v>0</v>
      </c>
      <c r="AM200" t="s">
        <v>342</v>
      </c>
      <c r="AN200" s="1">
        <v>0.14149999999999999</v>
      </c>
      <c r="AO200" s="5">
        <f t="shared" si="97"/>
        <v>0</v>
      </c>
      <c r="AP200" s="5">
        <f t="shared" si="98"/>
        <v>0</v>
      </c>
      <c r="AQ200" s="9">
        <f t="shared" si="99"/>
        <v>9</v>
      </c>
      <c r="AT200" s="1"/>
    </row>
    <row r="201" spans="1:46" x14ac:dyDescent="0.35">
      <c r="A201" t="s">
        <v>192</v>
      </c>
      <c r="B201" s="1">
        <v>-3.7674982634187692E-3</v>
      </c>
      <c r="C201" s="5">
        <f t="shared" si="75"/>
        <v>0</v>
      </c>
      <c r="D201" s="1">
        <v>0.1397270918445436</v>
      </c>
      <c r="E201" s="5">
        <f t="shared" si="76"/>
        <v>0</v>
      </c>
      <c r="F201" s="5">
        <f t="shared" si="77"/>
        <v>0</v>
      </c>
      <c r="G201" s="1">
        <v>-0.16706735580489065</v>
      </c>
      <c r="H201" s="5">
        <f t="shared" si="78"/>
        <v>0</v>
      </c>
      <c r="I201" s="5">
        <f t="shared" si="79"/>
        <v>0</v>
      </c>
      <c r="J201" s="1">
        <v>0.38279624263404577</v>
      </c>
      <c r="K201" s="5">
        <f t="shared" si="80"/>
        <v>0</v>
      </c>
      <c r="L201" s="5">
        <f t="shared" si="81"/>
        <v>0</v>
      </c>
      <c r="M201" s="8">
        <f t="shared" si="82"/>
        <v>0</v>
      </c>
      <c r="N201" s="8">
        <f t="shared" si="83"/>
        <v>1</v>
      </c>
      <c r="O201" s="10" t="str">
        <f t="shared" si="84"/>
        <v>Nee</v>
      </c>
      <c r="P201" s="4">
        <f t="shared" si="85"/>
        <v>0</v>
      </c>
      <c r="Q201" s="1">
        <v>3.2848728187253193E-2</v>
      </c>
      <c r="R201" s="8">
        <f t="shared" si="86"/>
        <v>0</v>
      </c>
      <c r="S201" s="1">
        <v>1.8867547418703657E-2</v>
      </c>
      <c r="T201" s="8">
        <f t="shared" si="87"/>
        <v>0</v>
      </c>
      <c r="U201" s="1">
        <v>1.6588765791115768E-2</v>
      </c>
      <c r="V201" s="4">
        <f t="shared" si="88"/>
        <v>0</v>
      </c>
      <c r="W201" s="5">
        <f t="shared" si="89"/>
        <v>0</v>
      </c>
      <c r="X201" s="5">
        <f t="shared" si="90"/>
        <v>0</v>
      </c>
      <c r="Y201" s="1">
        <v>0.11575638414354168</v>
      </c>
      <c r="Z201" s="5">
        <f t="shared" si="91"/>
        <v>0</v>
      </c>
      <c r="AA201" s="5">
        <f t="shared" si="92"/>
        <v>0</v>
      </c>
      <c r="AB201" s="5">
        <f t="shared" si="93"/>
        <v>0.5</v>
      </c>
      <c r="AC201" s="5">
        <f t="shared" si="94"/>
        <v>0.5</v>
      </c>
      <c r="AD201" s="1">
        <v>0.49746282538822895</v>
      </c>
      <c r="AE201" s="5">
        <f t="shared" si="95"/>
        <v>0</v>
      </c>
      <c r="AF201" s="1">
        <v>1.4907057701590587E-2</v>
      </c>
      <c r="AG201" s="6">
        <f t="shared" si="96"/>
        <v>0</v>
      </c>
      <c r="AH201" s="29">
        <v>1819.9783832384398</v>
      </c>
      <c r="AL201" s="5">
        <v>0</v>
      </c>
      <c r="AM201" t="s">
        <v>341</v>
      </c>
      <c r="AN201" s="60">
        <v>0.20899999999999999</v>
      </c>
      <c r="AO201" s="5">
        <f t="shared" si="97"/>
        <v>0.5</v>
      </c>
      <c r="AP201" s="5">
        <f t="shared" si="98"/>
        <v>0</v>
      </c>
      <c r="AQ201" s="9">
        <f t="shared" si="99"/>
        <v>8.5</v>
      </c>
      <c r="AT201" s="1"/>
    </row>
    <row r="202" spans="1:46" x14ac:dyDescent="0.35">
      <c r="A202" t="s">
        <v>193</v>
      </c>
      <c r="B202" s="1">
        <v>-7.6630680043045093E-3</v>
      </c>
      <c r="C202" s="5">
        <f t="shared" si="75"/>
        <v>0</v>
      </c>
      <c r="D202" s="1">
        <v>0.48827541916895201</v>
      </c>
      <c r="E202" s="5">
        <f t="shared" si="76"/>
        <v>0</v>
      </c>
      <c r="F202" s="5">
        <f t="shared" si="77"/>
        <v>0</v>
      </c>
      <c r="G202" s="1">
        <v>0.33048738153920926</v>
      </c>
      <c r="H202" s="5">
        <f t="shared" si="78"/>
        <v>0</v>
      </c>
      <c r="I202" s="5">
        <f t="shared" si="79"/>
        <v>0</v>
      </c>
      <c r="J202" s="1">
        <v>0.41531587761634914</v>
      </c>
      <c r="K202" s="5">
        <f t="shared" si="80"/>
        <v>0</v>
      </c>
      <c r="L202" s="5">
        <f t="shared" si="81"/>
        <v>0</v>
      </c>
      <c r="M202" s="8">
        <f t="shared" si="82"/>
        <v>0</v>
      </c>
      <c r="N202" s="8">
        <f t="shared" si="83"/>
        <v>1</v>
      </c>
      <c r="O202" s="10" t="str">
        <f t="shared" si="84"/>
        <v>Nee</v>
      </c>
      <c r="P202" s="4">
        <f t="shared" si="85"/>
        <v>0</v>
      </c>
      <c r="Q202" s="1">
        <v>-2.5467740541993453E-2</v>
      </c>
      <c r="R202" s="8">
        <f t="shared" si="86"/>
        <v>1</v>
      </c>
      <c r="S202" s="1">
        <v>-9.8366030930651955E-3</v>
      </c>
      <c r="T202" s="8">
        <f t="shared" si="87"/>
        <v>1</v>
      </c>
      <c r="U202" s="1">
        <v>2.2841670427326693E-2</v>
      </c>
      <c r="V202" s="4">
        <f t="shared" si="88"/>
        <v>0</v>
      </c>
      <c r="W202" s="5">
        <f t="shared" si="89"/>
        <v>0.5</v>
      </c>
      <c r="X202" s="5">
        <f t="shared" si="90"/>
        <v>0</v>
      </c>
      <c r="Y202" s="1">
        <v>8.0778977331898497E-2</v>
      </c>
      <c r="Z202" s="5">
        <f t="shared" si="91"/>
        <v>0</v>
      </c>
      <c r="AA202" s="5">
        <f t="shared" si="92"/>
        <v>0</v>
      </c>
      <c r="AB202" s="5">
        <f t="shared" si="93"/>
        <v>0.5</v>
      </c>
      <c r="AC202" s="5">
        <f t="shared" si="94"/>
        <v>0.5</v>
      </c>
      <c r="AD202" s="1">
        <v>0.63135696184955048</v>
      </c>
      <c r="AE202" s="5">
        <f t="shared" si="95"/>
        <v>0</v>
      </c>
      <c r="AF202" s="1">
        <v>4.6978152532370608E-2</v>
      </c>
      <c r="AG202" s="6">
        <f t="shared" si="96"/>
        <v>0</v>
      </c>
      <c r="AH202" s="29">
        <v>1735.7635935447086</v>
      </c>
      <c r="AL202" s="5">
        <v>0</v>
      </c>
      <c r="AM202" t="s">
        <v>340</v>
      </c>
      <c r="AN202" s="1">
        <v>0.17799999999999999</v>
      </c>
      <c r="AO202" s="5">
        <f t="shared" si="97"/>
        <v>0</v>
      </c>
      <c r="AP202" s="5">
        <f t="shared" si="98"/>
        <v>0</v>
      </c>
      <c r="AQ202" s="9">
        <f t="shared" si="99"/>
        <v>8.5</v>
      </c>
      <c r="AT202" s="1"/>
    </row>
    <row r="203" spans="1:46" x14ac:dyDescent="0.35">
      <c r="A203" t="s">
        <v>194</v>
      </c>
      <c r="B203" s="1">
        <v>8.8031551746376266E-2</v>
      </c>
      <c r="C203" s="5">
        <f t="shared" si="75"/>
        <v>0.5</v>
      </c>
      <c r="D203" s="1">
        <v>0.55817103056881212</v>
      </c>
      <c r="E203" s="5">
        <f t="shared" si="76"/>
        <v>0</v>
      </c>
      <c r="F203" s="5">
        <f t="shared" si="77"/>
        <v>0</v>
      </c>
      <c r="G203" s="1">
        <v>0.35745984869038466</v>
      </c>
      <c r="H203" s="5">
        <f t="shared" si="78"/>
        <v>0</v>
      </c>
      <c r="I203" s="5">
        <f t="shared" si="79"/>
        <v>0</v>
      </c>
      <c r="J203" s="1">
        <v>0.19761865868858403</v>
      </c>
      <c r="K203" s="5">
        <f t="shared" si="80"/>
        <v>0.5</v>
      </c>
      <c r="L203" s="5">
        <f t="shared" si="81"/>
        <v>0</v>
      </c>
      <c r="M203" s="8">
        <f t="shared" si="82"/>
        <v>0</v>
      </c>
      <c r="N203" s="8">
        <f t="shared" si="83"/>
        <v>0</v>
      </c>
      <c r="O203" s="10" t="str">
        <f t="shared" si="84"/>
        <v>Nee</v>
      </c>
      <c r="P203" s="4">
        <f t="shared" si="85"/>
        <v>0</v>
      </c>
      <c r="Q203" s="1">
        <v>6.281446256170616E-4</v>
      </c>
      <c r="R203" s="8">
        <f t="shared" si="86"/>
        <v>0</v>
      </c>
      <c r="S203" s="1">
        <v>2.4834916421733823E-2</v>
      </c>
      <c r="T203" s="8">
        <f t="shared" si="87"/>
        <v>0</v>
      </c>
      <c r="U203" s="1">
        <v>4.6982925408184599E-2</v>
      </c>
      <c r="V203" s="4">
        <f t="shared" si="88"/>
        <v>0</v>
      </c>
      <c r="W203" s="5">
        <f t="shared" si="89"/>
        <v>0</v>
      </c>
      <c r="X203" s="5">
        <f t="shared" si="90"/>
        <v>0</v>
      </c>
      <c r="Y203" s="1">
        <v>7.5107188763415276E-3</v>
      </c>
      <c r="Z203" s="5">
        <f t="shared" si="91"/>
        <v>0.5</v>
      </c>
      <c r="AA203" s="5">
        <f t="shared" si="92"/>
        <v>0</v>
      </c>
      <c r="AB203" s="5">
        <f t="shared" si="93"/>
        <v>0</v>
      </c>
      <c r="AC203" s="5">
        <f t="shared" si="94"/>
        <v>0</v>
      </c>
      <c r="AD203" s="1">
        <v>0.64646944230709358</v>
      </c>
      <c r="AE203" s="5">
        <f t="shared" si="95"/>
        <v>0</v>
      </c>
      <c r="AF203" s="1">
        <v>-3.9777769183897659E-2</v>
      </c>
      <c r="AG203" s="6">
        <f t="shared" si="96"/>
        <v>1</v>
      </c>
      <c r="AH203" s="29">
        <v>2213.6244612820406</v>
      </c>
      <c r="AL203" s="5">
        <v>0</v>
      </c>
      <c r="AM203" t="s">
        <v>342</v>
      </c>
      <c r="AN203" s="1">
        <v>0.13350000000000001</v>
      </c>
      <c r="AO203" s="5">
        <f t="shared" si="97"/>
        <v>0</v>
      </c>
      <c r="AP203" s="5">
        <f t="shared" si="98"/>
        <v>0</v>
      </c>
      <c r="AQ203" s="9">
        <f t="shared" si="99"/>
        <v>7.5</v>
      </c>
      <c r="AT203" s="1"/>
    </row>
    <row r="204" spans="1:46" x14ac:dyDescent="0.35">
      <c r="A204" t="s">
        <v>195</v>
      </c>
      <c r="B204" s="1">
        <v>-2.0782765600813359E-2</v>
      </c>
      <c r="C204" s="5">
        <f t="shared" si="75"/>
        <v>0</v>
      </c>
      <c r="D204" s="1">
        <v>0.50561931542357819</v>
      </c>
      <c r="E204" s="5">
        <f t="shared" si="76"/>
        <v>0</v>
      </c>
      <c r="F204" s="5">
        <f t="shared" si="77"/>
        <v>0</v>
      </c>
      <c r="G204" s="1">
        <v>0.47202768592896555</v>
      </c>
      <c r="H204" s="5">
        <f t="shared" si="78"/>
        <v>0</v>
      </c>
      <c r="I204" s="5">
        <f t="shared" si="79"/>
        <v>0</v>
      </c>
      <c r="J204" s="1">
        <v>0.29695900837540073</v>
      </c>
      <c r="K204" s="5">
        <f t="shared" si="80"/>
        <v>0</v>
      </c>
      <c r="L204" s="5">
        <f t="shared" si="81"/>
        <v>0</v>
      </c>
      <c r="M204" s="8">
        <f t="shared" si="82"/>
        <v>0</v>
      </c>
      <c r="N204" s="8">
        <f t="shared" si="83"/>
        <v>1</v>
      </c>
      <c r="O204" s="10" t="str">
        <f t="shared" si="84"/>
        <v>Nee</v>
      </c>
      <c r="P204" s="4">
        <f t="shared" si="85"/>
        <v>0</v>
      </c>
      <c r="Q204" s="1">
        <v>-8.7170183283095962E-2</v>
      </c>
      <c r="R204" s="8">
        <f t="shared" si="86"/>
        <v>1</v>
      </c>
      <c r="S204" s="1">
        <v>0.21151771452835733</v>
      </c>
      <c r="T204" s="8">
        <f t="shared" si="87"/>
        <v>0</v>
      </c>
      <c r="U204" s="1">
        <v>-1.3049146493003715E-2</v>
      </c>
      <c r="V204" s="4">
        <f t="shared" si="88"/>
        <v>1</v>
      </c>
      <c r="W204" s="5">
        <f t="shared" si="89"/>
        <v>0.5</v>
      </c>
      <c r="X204" s="5">
        <f t="shared" si="90"/>
        <v>0</v>
      </c>
      <c r="Y204" s="1">
        <v>-1.9576009599091383E-2</v>
      </c>
      <c r="Z204" s="5">
        <f t="shared" si="91"/>
        <v>0.5</v>
      </c>
      <c r="AA204" s="5">
        <f t="shared" si="92"/>
        <v>0.5</v>
      </c>
      <c r="AB204" s="5">
        <f t="shared" si="93"/>
        <v>0</v>
      </c>
      <c r="AC204" s="5">
        <f t="shared" si="94"/>
        <v>0</v>
      </c>
      <c r="AD204" s="1">
        <v>0.68568166066723457</v>
      </c>
      <c r="AE204" s="5">
        <f t="shared" si="95"/>
        <v>0</v>
      </c>
      <c r="AF204" s="1">
        <v>8.9067332313582485E-3</v>
      </c>
      <c r="AG204" s="6">
        <f t="shared" si="96"/>
        <v>0</v>
      </c>
      <c r="AH204" s="29">
        <v>2117.7875757497045</v>
      </c>
      <c r="AL204" s="5">
        <v>0</v>
      </c>
      <c r="AM204" t="s">
        <v>342</v>
      </c>
      <c r="AN204" s="1">
        <v>0.23199999999999998</v>
      </c>
      <c r="AO204" s="5">
        <f t="shared" si="97"/>
        <v>0.5</v>
      </c>
      <c r="AP204" s="5">
        <f t="shared" si="98"/>
        <v>0</v>
      </c>
      <c r="AQ204" s="9">
        <f t="shared" si="99"/>
        <v>7</v>
      </c>
      <c r="AT204" s="1"/>
    </row>
    <row r="205" spans="1:46" x14ac:dyDescent="0.35">
      <c r="A205" t="s">
        <v>196</v>
      </c>
      <c r="B205" s="1">
        <v>-2.7077368838605083E-3</v>
      </c>
      <c r="C205" s="5">
        <f t="shared" si="75"/>
        <v>0</v>
      </c>
      <c r="D205" s="1">
        <v>0.27125084796431076</v>
      </c>
      <c r="E205" s="5">
        <f t="shared" si="76"/>
        <v>0</v>
      </c>
      <c r="F205" s="5">
        <f t="shared" si="77"/>
        <v>0</v>
      </c>
      <c r="G205" s="1">
        <v>0.2708685454106447</v>
      </c>
      <c r="H205" s="5">
        <f t="shared" si="78"/>
        <v>0</v>
      </c>
      <c r="I205" s="5">
        <f t="shared" si="79"/>
        <v>0</v>
      </c>
      <c r="J205" s="1">
        <v>0.29527332166769704</v>
      </c>
      <c r="K205" s="5">
        <f t="shared" si="80"/>
        <v>0</v>
      </c>
      <c r="L205" s="5">
        <f t="shared" si="81"/>
        <v>0</v>
      </c>
      <c r="M205" s="8">
        <f t="shared" si="82"/>
        <v>0</v>
      </c>
      <c r="N205" s="8">
        <f t="shared" si="83"/>
        <v>0</v>
      </c>
      <c r="O205" s="10" t="str">
        <f t="shared" si="84"/>
        <v>Nee</v>
      </c>
      <c r="P205" s="4">
        <f t="shared" si="85"/>
        <v>0</v>
      </c>
      <c r="Q205" s="1">
        <v>-1.7100608687338665E-2</v>
      </c>
      <c r="R205" s="8">
        <f t="shared" si="86"/>
        <v>1</v>
      </c>
      <c r="S205" s="1">
        <v>0.12002835273767899</v>
      </c>
      <c r="T205" s="8">
        <f t="shared" si="87"/>
        <v>0</v>
      </c>
      <c r="U205" s="1">
        <v>4.2766145815367987E-2</v>
      </c>
      <c r="V205" s="4">
        <f t="shared" si="88"/>
        <v>0</v>
      </c>
      <c r="W205" s="5">
        <f t="shared" si="89"/>
        <v>0</v>
      </c>
      <c r="X205" s="5">
        <f t="shared" si="90"/>
        <v>0</v>
      </c>
      <c r="Y205" s="1">
        <v>1.0582307152794545E-2</v>
      </c>
      <c r="Z205" s="5">
        <f t="shared" si="91"/>
        <v>0</v>
      </c>
      <c r="AA205" s="5">
        <f t="shared" si="92"/>
        <v>0</v>
      </c>
      <c r="AB205" s="5">
        <f t="shared" si="93"/>
        <v>0</v>
      </c>
      <c r="AC205" s="5">
        <f t="shared" si="94"/>
        <v>0</v>
      </c>
      <c r="AD205" s="1">
        <v>0.68106193876260446</v>
      </c>
      <c r="AE205" s="5">
        <f t="shared" si="95"/>
        <v>0</v>
      </c>
      <c r="AF205" s="1">
        <v>2.8862727513136238E-3</v>
      </c>
      <c r="AG205" s="6">
        <f t="shared" si="96"/>
        <v>0</v>
      </c>
      <c r="AH205" s="29">
        <v>2293.3322154351954</v>
      </c>
      <c r="AL205" s="5">
        <v>1</v>
      </c>
      <c r="AM205" t="s">
        <v>340</v>
      </c>
      <c r="AN205" s="1">
        <v>0.161</v>
      </c>
      <c r="AO205" s="5">
        <f t="shared" si="97"/>
        <v>0</v>
      </c>
      <c r="AP205" s="5">
        <f t="shared" si="98"/>
        <v>0</v>
      </c>
      <c r="AQ205" s="9">
        <f t="shared" si="99"/>
        <v>9</v>
      </c>
      <c r="AT205" s="1"/>
    </row>
    <row r="206" spans="1:46" x14ac:dyDescent="0.35">
      <c r="A206" t="s">
        <v>197</v>
      </c>
      <c r="B206" s="1">
        <v>-0.13917906210968548</v>
      </c>
      <c r="C206" s="5">
        <f t="shared" si="75"/>
        <v>0</v>
      </c>
      <c r="D206" s="1">
        <v>0.13171340978766891</v>
      </c>
      <c r="E206" s="5">
        <f t="shared" si="76"/>
        <v>0</v>
      </c>
      <c r="F206" s="5">
        <f t="shared" si="77"/>
        <v>0</v>
      </c>
      <c r="G206" s="1">
        <v>0.10727262404905188</v>
      </c>
      <c r="H206" s="5">
        <f t="shared" si="78"/>
        <v>0</v>
      </c>
      <c r="I206" s="5">
        <f t="shared" si="79"/>
        <v>0</v>
      </c>
      <c r="J206" s="1">
        <v>0.56209293176552866</v>
      </c>
      <c r="K206" s="5">
        <f t="shared" si="80"/>
        <v>0</v>
      </c>
      <c r="L206" s="5">
        <f t="shared" si="81"/>
        <v>0</v>
      </c>
      <c r="M206" s="8">
        <f t="shared" si="82"/>
        <v>0</v>
      </c>
      <c r="N206" s="8">
        <f t="shared" si="83"/>
        <v>0</v>
      </c>
      <c r="O206" s="10" t="str">
        <f t="shared" si="84"/>
        <v>Nee</v>
      </c>
      <c r="P206" s="4">
        <f t="shared" si="85"/>
        <v>0</v>
      </c>
      <c r="Q206" s="1">
        <v>-2.1392999929859016E-2</v>
      </c>
      <c r="R206" s="8">
        <f t="shared" si="86"/>
        <v>1</v>
      </c>
      <c r="S206" s="1">
        <v>7.4495436431417913E-2</v>
      </c>
      <c r="T206" s="8">
        <f t="shared" si="87"/>
        <v>0</v>
      </c>
      <c r="U206" s="1">
        <v>0.15294651981378449</v>
      </c>
      <c r="V206" s="4">
        <f t="shared" si="88"/>
        <v>0</v>
      </c>
      <c r="W206" s="5">
        <f t="shared" si="89"/>
        <v>0</v>
      </c>
      <c r="X206" s="5">
        <f t="shared" si="90"/>
        <v>0</v>
      </c>
      <c r="Y206" s="1">
        <v>3.167224934711025E-2</v>
      </c>
      <c r="Z206" s="5">
        <f t="shared" si="91"/>
        <v>0</v>
      </c>
      <c r="AA206" s="5">
        <f t="shared" si="92"/>
        <v>0</v>
      </c>
      <c r="AB206" s="5">
        <f t="shared" si="93"/>
        <v>0</v>
      </c>
      <c r="AC206" s="5">
        <f t="shared" si="94"/>
        <v>0</v>
      </c>
      <c r="AD206" s="1">
        <v>0.46301237651867833</v>
      </c>
      <c r="AE206" s="5">
        <f t="shared" si="95"/>
        <v>0</v>
      </c>
      <c r="AF206" s="1">
        <v>3.4084150107868742E-2</v>
      </c>
      <c r="AG206" s="6">
        <f t="shared" si="96"/>
        <v>0</v>
      </c>
      <c r="AH206" s="29">
        <v>1569.4260641743172</v>
      </c>
      <c r="AL206" s="5">
        <v>0</v>
      </c>
      <c r="AM206" t="s">
        <v>341</v>
      </c>
      <c r="AN206" s="1">
        <v>-2.4500000000000001E-2</v>
      </c>
      <c r="AO206" s="5">
        <f t="shared" si="97"/>
        <v>0</v>
      </c>
      <c r="AP206" s="5">
        <f t="shared" si="98"/>
        <v>0</v>
      </c>
      <c r="AQ206" s="9">
        <f t="shared" si="99"/>
        <v>10</v>
      </c>
      <c r="AT206" s="1"/>
    </row>
    <row r="207" spans="1:46" x14ac:dyDescent="0.35">
      <c r="A207" t="s">
        <v>198</v>
      </c>
      <c r="B207" s="1">
        <v>5.6140383249222707E-2</v>
      </c>
      <c r="C207" s="5">
        <f t="shared" si="75"/>
        <v>0</v>
      </c>
      <c r="D207" s="1">
        <v>0.5281809039662696</v>
      </c>
      <c r="E207" s="5">
        <f t="shared" si="76"/>
        <v>0</v>
      </c>
      <c r="F207" s="5">
        <f t="shared" si="77"/>
        <v>0</v>
      </c>
      <c r="G207" s="1">
        <v>0.53140263310852576</v>
      </c>
      <c r="H207" s="5">
        <f t="shared" si="78"/>
        <v>0</v>
      </c>
      <c r="I207" s="5">
        <f t="shared" si="79"/>
        <v>0</v>
      </c>
      <c r="J207" s="1">
        <v>0.23399663140059102</v>
      </c>
      <c r="K207" s="5">
        <f t="shared" si="80"/>
        <v>0</v>
      </c>
      <c r="L207" s="5">
        <f t="shared" si="81"/>
        <v>0</v>
      </c>
      <c r="M207" s="8">
        <f t="shared" si="82"/>
        <v>0</v>
      </c>
      <c r="N207" s="8">
        <f t="shared" si="83"/>
        <v>0</v>
      </c>
      <c r="O207" s="10" t="str">
        <f t="shared" si="84"/>
        <v>Nee</v>
      </c>
      <c r="P207" s="4">
        <f t="shared" si="85"/>
        <v>0</v>
      </c>
      <c r="Q207" s="1">
        <v>-6.6109978441338008E-2</v>
      </c>
      <c r="R207" s="8">
        <f t="shared" si="86"/>
        <v>1</v>
      </c>
      <c r="S207" s="1">
        <v>-1.4881375195340248E-2</v>
      </c>
      <c r="T207" s="8">
        <f t="shared" si="87"/>
        <v>1</v>
      </c>
      <c r="U207" s="1">
        <v>3.0058400760224747E-2</v>
      </c>
      <c r="V207" s="4">
        <f t="shared" si="88"/>
        <v>0</v>
      </c>
      <c r="W207" s="5">
        <f t="shared" si="89"/>
        <v>0.5</v>
      </c>
      <c r="X207" s="5">
        <f t="shared" si="90"/>
        <v>0</v>
      </c>
      <c r="Y207" s="1">
        <v>9.6711843452748896E-3</v>
      </c>
      <c r="Z207" s="5">
        <f t="shared" si="91"/>
        <v>0.5</v>
      </c>
      <c r="AA207" s="5">
        <f t="shared" si="92"/>
        <v>0</v>
      </c>
      <c r="AB207" s="5">
        <f t="shared" si="93"/>
        <v>0</v>
      </c>
      <c r="AC207" s="5">
        <f t="shared" si="94"/>
        <v>0</v>
      </c>
      <c r="AD207" s="1">
        <v>0.71421454206607682</v>
      </c>
      <c r="AE207" s="5">
        <f t="shared" si="95"/>
        <v>0</v>
      </c>
      <c r="AF207" s="1">
        <v>3.2988193801954085E-2</v>
      </c>
      <c r="AG207" s="6">
        <f t="shared" si="96"/>
        <v>0</v>
      </c>
      <c r="AH207" s="29">
        <v>1765.1568395627903</v>
      </c>
      <c r="AL207" s="5">
        <v>0</v>
      </c>
      <c r="AM207" t="s">
        <v>340</v>
      </c>
      <c r="AN207" s="1">
        <v>0.19850000000000001</v>
      </c>
      <c r="AO207" s="5">
        <f t="shared" si="97"/>
        <v>0</v>
      </c>
      <c r="AP207" s="5">
        <f t="shared" si="98"/>
        <v>0</v>
      </c>
      <c r="AQ207" s="9">
        <f t="shared" si="99"/>
        <v>9</v>
      </c>
      <c r="AT207" s="1"/>
    </row>
    <row r="208" spans="1:46" x14ac:dyDescent="0.35">
      <c r="A208" t="s">
        <v>199</v>
      </c>
      <c r="B208" s="1">
        <v>-0.30945285359105168</v>
      </c>
      <c r="C208" s="5">
        <f t="shared" si="75"/>
        <v>0</v>
      </c>
      <c r="D208" s="1">
        <v>-0.27242828840660233</v>
      </c>
      <c r="E208" s="5">
        <f t="shared" si="76"/>
        <v>0</v>
      </c>
      <c r="F208" s="5">
        <f t="shared" si="77"/>
        <v>0</v>
      </c>
      <c r="G208" s="1">
        <v>-0.33187412658057347</v>
      </c>
      <c r="H208" s="5">
        <f t="shared" si="78"/>
        <v>0</v>
      </c>
      <c r="I208" s="5">
        <f t="shared" si="79"/>
        <v>0</v>
      </c>
      <c r="J208" s="1">
        <v>0.75301474641675858</v>
      </c>
      <c r="K208" s="5">
        <f t="shared" si="80"/>
        <v>0</v>
      </c>
      <c r="L208" s="5">
        <f t="shared" si="81"/>
        <v>0</v>
      </c>
      <c r="M208" s="8">
        <f t="shared" si="82"/>
        <v>0</v>
      </c>
      <c r="N208" s="8">
        <f t="shared" si="83"/>
        <v>0</v>
      </c>
      <c r="O208" s="10" t="str">
        <f t="shared" si="84"/>
        <v>Nee</v>
      </c>
      <c r="P208" s="4">
        <f t="shared" si="85"/>
        <v>0</v>
      </c>
      <c r="Q208" s="1">
        <v>3.3904443721727816E-2</v>
      </c>
      <c r="R208" s="8">
        <f t="shared" si="86"/>
        <v>0</v>
      </c>
      <c r="S208" s="1">
        <v>6.9612522900906068E-2</v>
      </c>
      <c r="T208" s="8">
        <f t="shared" si="87"/>
        <v>0</v>
      </c>
      <c r="U208" s="1">
        <v>7.7972151600356948E-2</v>
      </c>
      <c r="V208" s="4">
        <f t="shared" si="88"/>
        <v>0</v>
      </c>
      <c r="W208" s="5">
        <f t="shared" si="89"/>
        <v>0</v>
      </c>
      <c r="X208" s="5">
        <f t="shared" si="90"/>
        <v>0</v>
      </c>
      <c r="Y208" s="1">
        <v>1.6933813749095011E-2</v>
      </c>
      <c r="Z208" s="5">
        <f t="shared" si="91"/>
        <v>0</v>
      </c>
      <c r="AA208" s="5">
        <f t="shared" si="92"/>
        <v>0</v>
      </c>
      <c r="AB208" s="5">
        <f t="shared" si="93"/>
        <v>0</v>
      </c>
      <c r="AC208" s="5">
        <f t="shared" si="94"/>
        <v>0</v>
      </c>
      <c r="AD208" s="1">
        <v>0.58491180217646299</v>
      </c>
      <c r="AE208" s="5">
        <f t="shared" si="95"/>
        <v>0</v>
      </c>
      <c r="AF208" s="1">
        <v>1.4313739946907319E-2</v>
      </c>
      <c r="AG208" s="6">
        <f t="shared" si="96"/>
        <v>0</v>
      </c>
      <c r="AH208" s="29">
        <v>2050.0729755587299</v>
      </c>
      <c r="AL208" s="5">
        <v>1</v>
      </c>
      <c r="AM208" t="s">
        <v>340</v>
      </c>
      <c r="AN208" s="1">
        <v>0.16899999999999998</v>
      </c>
      <c r="AO208" s="5">
        <f t="shared" si="97"/>
        <v>0</v>
      </c>
      <c r="AP208" s="5">
        <f t="shared" si="98"/>
        <v>0</v>
      </c>
      <c r="AQ208" s="9">
        <f t="shared" si="99"/>
        <v>9</v>
      </c>
      <c r="AT208" s="1"/>
    </row>
    <row r="209" spans="1:46" x14ac:dyDescent="0.35">
      <c r="A209" t="s">
        <v>200</v>
      </c>
      <c r="B209" s="1">
        <v>-1.1290177769797091E-2</v>
      </c>
      <c r="C209" s="5">
        <f t="shared" si="75"/>
        <v>0</v>
      </c>
      <c r="D209" s="1">
        <v>0.2324699227868558</v>
      </c>
      <c r="E209" s="5">
        <f t="shared" si="76"/>
        <v>0</v>
      </c>
      <c r="F209" s="5">
        <f t="shared" si="77"/>
        <v>0</v>
      </c>
      <c r="G209" s="1">
        <v>0.12404082121266537</v>
      </c>
      <c r="H209" s="5">
        <f t="shared" si="78"/>
        <v>0</v>
      </c>
      <c r="I209" s="5">
        <f t="shared" si="79"/>
        <v>0</v>
      </c>
      <c r="J209" s="1">
        <v>0.56181573408672902</v>
      </c>
      <c r="K209" s="5">
        <f t="shared" si="80"/>
        <v>0</v>
      </c>
      <c r="L209" s="5">
        <f t="shared" si="81"/>
        <v>0</v>
      </c>
      <c r="M209" s="8">
        <f t="shared" si="82"/>
        <v>0</v>
      </c>
      <c r="N209" s="8">
        <f t="shared" si="83"/>
        <v>1</v>
      </c>
      <c r="O209" s="10" t="str">
        <f t="shared" si="84"/>
        <v>Nee</v>
      </c>
      <c r="P209" s="4">
        <f t="shared" si="85"/>
        <v>0</v>
      </c>
      <c r="Q209" s="1">
        <v>-2.3238161966485666E-2</v>
      </c>
      <c r="R209" s="8">
        <f t="shared" si="86"/>
        <v>1</v>
      </c>
      <c r="S209" s="1">
        <v>3.55897451247437E-2</v>
      </c>
      <c r="T209" s="8">
        <f t="shared" si="87"/>
        <v>0</v>
      </c>
      <c r="U209" s="1">
        <v>5.2253546417669237E-2</v>
      </c>
      <c r="V209" s="4">
        <f t="shared" si="88"/>
        <v>0</v>
      </c>
      <c r="W209" s="5">
        <f t="shared" si="89"/>
        <v>0</v>
      </c>
      <c r="X209" s="5">
        <f t="shared" si="90"/>
        <v>0</v>
      </c>
      <c r="Y209" s="1">
        <v>5.280346561321602E-2</v>
      </c>
      <c r="Z209" s="5">
        <f t="shared" si="91"/>
        <v>0</v>
      </c>
      <c r="AA209" s="5">
        <f t="shared" si="92"/>
        <v>0</v>
      </c>
      <c r="AB209" s="5">
        <f t="shared" si="93"/>
        <v>0.5</v>
      </c>
      <c r="AC209" s="5">
        <f t="shared" si="94"/>
        <v>0.5</v>
      </c>
      <c r="AD209" s="1">
        <v>0.55154276650505774</v>
      </c>
      <c r="AE209" s="5">
        <f t="shared" si="95"/>
        <v>0</v>
      </c>
      <c r="AF209" s="1">
        <v>6.4172426355719167E-2</v>
      </c>
      <c r="AG209" s="6">
        <f t="shared" si="96"/>
        <v>0</v>
      </c>
      <c r="AH209" s="29">
        <v>1564.6236800768324</v>
      </c>
      <c r="AJ209" s="5">
        <v>1</v>
      </c>
      <c r="AL209" s="5">
        <v>0</v>
      </c>
      <c r="AM209" t="s">
        <v>340</v>
      </c>
      <c r="AN209" s="1">
        <v>0.08</v>
      </c>
      <c r="AO209" s="5">
        <f t="shared" si="97"/>
        <v>0</v>
      </c>
      <c r="AP209" s="5">
        <f t="shared" si="98"/>
        <v>0</v>
      </c>
      <c r="AQ209" s="9">
        <f t="shared" si="99"/>
        <v>8</v>
      </c>
      <c r="AT209" s="1"/>
    </row>
    <row r="210" spans="1:46" x14ac:dyDescent="0.35">
      <c r="A210" t="s">
        <v>201</v>
      </c>
      <c r="B210" s="1">
        <v>1.5353000118883851E-2</v>
      </c>
      <c r="C210" s="5">
        <f t="shared" si="75"/>
        <v>0</v>
      </c>
      <c r="D210" s="1">
        <v>1.0684601144681647</v>
      </c>
      <c r="E210" s="5">
        <f t="shared" si="76"/>
        <v>0.5</v>
      </c>
      <c r="F210" s="5">
        <f t="shared" si="77"/>
        <v>0</v>
      </c>
      <c r="G210" s="1">
        <v>0.25321071313326887</v>
      </c>
      <c r="H210" s="5">
        <f t="shared" si="78"/>
        <v>0</v>
      </c>
      <c r="I210" s="5">
        <f t="shared" si="79"/>
        <v>0</v>
      </c>
      <c r="J210" s="1">
        <v>0.30597224522717287</v>
      </c>
      <c r="K210" s="5">
        <f t="shared" si="80"/>
        <v>0</v>
      </c>
      <c r="L210" s="5">
        <f t="shared" si="81"/>
        <v>0</v>
      </c>
      <c r="M210" s="8">
        <f t="shared" si="82"/>
        <v>0</v>
      </c>
      <c r="N210" s="8">
        <f t="shared" si="83"/>
        <v>0</v>
      </c>
      <c r="O210" s="10" t="str">
        <f t="shared" si="84"/>
        <v>Nee</v>
      </c>
      <c r="P210" s="4">
        <f t="shared" si="85"/>
        <v>0</v>
      </c>
      <c r="Q210" s="1">
        <v>7.0679855318520708E-3</v>
      </c>
      <c r="R210" s="8">
        <f t="shared" si="86"/>
        <v>0</v>
      </c>
      <c r="S210" s="1">
        <v>1.0640926386532475E-2</v>
      </c>
      <c r="T210" s="8">
        <f t="shared" si="87"/>
        <v>0</v>
      </c>
      <c r="U210" s="1">
        <v>5.2257943988723014E-2</v>
      </c>
      <c r="V210" s="4">
        <f t="shared" si="88"/>
        <v>0</v>
      </c>
      <c r="W210" s="5">
        <f t="shared" si="89"/>
        <v>0</v>
      </c>
      <c r="X210" s="5">
        <f t="shared" si="90"/>
        <v>0</v>
      </c>
      <c r="Y210" s="1">
        <v>2.2142117151542944E-2</v>
      </c>
      <c r="Z210" s="5">
        <f t="shared" si="91"/>
        <v>0</v>
      </c>
      <c r="AA210" s="5">
        <f t="shared" si="92"/>
        <v>0</v>
      </c>
      <c r="AB210" s="5">
        <f t="shared" si="93"/>
        <v>0</v>
      </c>
      <c r="AC210" s="5">
        <f t="shared" si="94"/>
        <v>0</v>
      </c>
      <c r="AD210" s="1">
        <v>0.6577673612880216</v>
      </c>
      <c r="AE210" s="5">
        <f t="shared" si="95"/>
        <v>0</v>
      </c>
      <c r="AF210" s="1">
        <v>3.1930787860260518E-2</v>
      </c>
      <c r="AG210" s="6">
        <f t="shared" si="96"/>
        <v>0</v>
      </c>
      <c r="AH210" s="29">
        <v>1463.0877474019351</v>
      </c>
      <c r="AL210" s="5">
        <v>0</v>
      </c>
      <c r="AM210" t="s">
        <v>341</v>
      </c>
      <c r="AN210" s="1">
        <v>0.17549999999999999</v>
      </c>
      <c r="AO210" s="5">
        <f t="shared" si="97"/>
        <v>0</v>
      </c>
      <c r="AP210" s="5">
        <f t="shared" si="98"/>
        <v>0</v>
      </c>
      <c r="AQ210" s="9">
        <f t="shared" si="99"/>
        <v>9.5</v>
      </c>
      <c r="AT210" s="1"/>
    </row>
    <row r="211" spans="1:46" x14ac:dyDescent="0.35">
      <c r="A211" t="s">
        <v>202</v>
      </c>
      <c r="B211" s="1">
        <v>-1.8532507428110995E-2</v>
      </c>
      <c r="C211" s="5">
        <f t="shared" si="75"/>
        <v>0</v>
      </c>
      <c r="D211" s="1">
        <v>9.4538449916905881E-2</v>
      </c>
      <c r="E211" s="5">
        <f t="shared" si="76"/>
        <v>0</v>
      </c>
      <c r="F211" s="5">
        <f t="shared" si="77"/>
        <v>0</v>
      </c>
      <c r="G211" s="1">
        <v>-2.3923553406859029E-2</v>
      </c>
      <c r="H211" s="5">
        <f t="shared" si="78"/>
        <v>0</v>
      </c>
      <c r="I211" s="5">
        <f t="shared" si="79"/>
        <v>0</v>
      </c>
      <c r="J211" s="1">
        <v>0.66010934819897082</v>
      </c>
      <c r="K211" s="5">
        <f t="shared" si="80"/>
        <v>0</v>
      </c>
      <c r="L211" s="5">
        <f t="shared" si="81"/>
        <v>0</v>
      </c>
      <c r="M211" s="8">
        <f t="shared" si="82"/>
        <v>0</v>
      </c>
      <c r="N211" s="8">
        <f t="shared" si="83"/>
        <v>1</v>
      </c>
      <c r="O211" s="10" t="str">
        <f t="shared" si="84"/>
        <v>Nee</v>
      </c>
      <c r="P211" s="4">
        <f t="shared" si="85"/>
        <v>0</v>
      </c>
      <c r="Q211" s="1">
        <v>3.8694710794927312E-2</v>
      </c>
      <c r="R211" s="8">
        <f t="shared" si="86"/>
        <v>0</v>
      </c>
      <c r="S211" s="1">
        <v>7.276902259338737E-2</v>
      </c>
      <c r="T211" s="8">
        <f t="shared" si="87"/>
        <v>0</v>
      </c>
      <c r="U211" s="1">
        <v>9.2725487233721107E-2</v>
      </c>
      <c r="V211" s="4">
        <f t="shared" si="88"/>
        <v>0</v>
      </c>
      <c r="W211" s="5">
        <f t="shared" si="89"/>
        <v>0</v>
      </c>
      <c r="X211" s="5">
        <f t="shared" si="90"/>
        <v>0</v>
      </c>
      <c r="Y211" s="1">
        <v>7.3481643752832754E-2</v>
      </c>
      <c r="Z211" s="5">
        <f t="shared" si="91"/>
        <v>0</v>
      </c>
      <c r="AA211" s="5">
        <f t="shared" si="92"/>
        <v>0</v>
      </c>
      <c r="AB211" s="5">
        <f t="shared" si="93"/>
        <v>0.5</v>
      </c>
      <c r="AC211" s="5">
        <f t="shared" si="94"/>
        <v>0.5</v>
      </c>
      <c r="AD211" s="1">
        <v>0.65238958553658655</v>
      </c>
      <c r="AE211" s="5">
        <f t="shared" si="95"/>
        <v>0</v>
      </c>
      <c r="AF211" s="1">
        <v>3.4450161152238513E-2</v>
      </c>
      <c r="AG211" s="6">
        <f t="shared" si="96"/>
        <v>0</v>
      </c>
      <c r="AH211" s="29">
        <v>1651.4601960229045</v>
      </c>
      <c r="AL211" s="5">
        <v>0</v>
      </c>
      <c r="AM211" t="s">
        <v>340</v>
      </c>
      <c r="AN211" s="1">
        <v>0.1555</v>
      </c>
      <c r="AO211" s="5">
        <f t="shared" si="97"/>
        <v>0</v>
      </c>
      <c r="AP211" s="5">
        <f t="shared" si="98"/>
        <v>0</v>
      </c>
      <c r="AQ211" s="9">
        <f t="shared" si="99"/>
        <v>9</v>
      </c>
      <c r="AT211" s="1"/>
    </row>
    <row r="212" spans="1:46" x14ac:dyDescent="0.35">
      <c r="A212" t="s">
        <v>203</v>
      </c>
      <c r="B212" s="1">
        <v>0.10350406168250034</v>
      </c>
      <c r="C212" s="5">
        <f t="shared" si="75"/>
        <v>0.5</v>
      </c>
      <c r="D212" s="1">
        <v>0.69441002340630598</v>
      </c>
      <c r="E212" s="5">
        <f t="shared" si="76"/>
        <v>0</v>
      </c>
      <c r="F212" s="5">
        <f t="shared" si="77"/>
        <v>0</v>
      </c>
      <c r="G212" s="1">
        <v>0.73441931708660324</v>
      </c>
      <c r="H212" s="5">
        <f t="shared" si="78"/>
        <v>0</v>
      </c>
      <c r="I212" s="5">
        <f t="shared" si="79"/>
        <v>0</v>
      </c>
      <c r="J212" s="1">
        <v>0.2757363319845676</v>
      </c>
      <c r="K212" s="5">
        <f t="shared" si="80"/>
        <v>0</v>
      </c>
      <c r="L212" s="5">
        <f t="shared" si="81"/>
        <v>0</v>
      </c>
      <c r="M212" s="8">
        <f t="shared" si="82"/>
        <v>0</v>
      </c>
      <c r="N212" s="8">
        <f t="shared" si="83"/>
        <v>1</v>
      </c>
      <c r="O212" s="10" t="str">
        <f t="shared" si="84"/>
        <v>Nee</v>
      </c>
      <c r="P212" s="4">
        <f t="shared" si="85"/>
        <v>0</v>
      </c>
      <c r="Q212" s="1">
        <v>-8.36752755652104E-4</v>
      </c>
      <c r="R212" s="8">
        <f t="shared" si="86"/>
        <v>1</v>
      </c>
      <c r="S212" s="1">
        <v>1.776871131119865E-2</v>
      </c>
      <c r="T212" s="8">
        <f t="shared" si="87"/>
        <v>0</v>
      </c>
      <c r="U212" s="1">
        <v>-7.9787966405066774E-2</v>
      </c>
      <c r="V212" s="4">
        <f t="shared" si="88"/>
        <v>1</v>
      </c>
      <c r="W212" s="5">
        <f t="shared" si="89"/>
        <v>0.5</v>
      </c>
      <c r="X212" s="5">
        <f t="shared" si="90"/>
        <v>0</v>
      </c>
      <c r="Y212" s="1">
        <v>3.5006195786864931E-2</v>
      </c>
      <c r="Z212" s="5">
        <f t="shared" si="91"/>
        <v>0</v>
      </c>
      <c r="AA212" s="5">
        <f t="shared" si="92"/>
        <v>0</v>
      </c>
      <c r="AB212" s="5">
        <f t="shared" si="93"/>
        <v>0</v>
      </c>
      <c r="AC212" s="5">
        <f t="shared" si="94"/>
        <v>0</v>
      </c>
      <c r="AD212" s="1">
        <v>0.64644430676029185</v>
      </c>
      <c r="AE212" s="5">
        <f t="shared" si="95"/>
        <v>0</v>
      </c>
      <c r="AF212" s="1">
        <v>5.1886940313919855E-2</v>
      </c>
      <c r="AG212" s="6">
        <f t="shared" si="96"/>
        <v>0</v>
      </c>
      <c r="AH212" s="29">
        <v>1595.2520789644107</v>
      </c>
      <c r="AL212" s="5">
        <v>0</v>
      </c>
      <c r="AM212" t="s">
        <v>340</v>
      </c>
      <c r="AN212" s="1">
        <v>0.25800000000000001</v>
      </c>
      <c r="AO212" s="5">
        <f t="shared" si="97"/>
        <v>0.5</v>
      </c>
      <c r="AP212" s="5">
        <f t="shared" si="98"/>
        <v>0.5</v>
      </c>
      <c r="AQ212" s="9">
        <f t="shared" si="99"/>
        <v>7</v>
      </c>
      <c r="AT212" s="1"/>
    </row>
    <row r="213" spans="1:46" x14ac:dyDescent="0.35">
      <c r="A213" t="s">
        <v>204</v>
      </c>
      <c r="B213" s="1">
        <v>-7.8114714530214593E-3</v>
      </c>
      <c r="C213" s="5">
        <f t="shared" si="75"/>
        <v>0</v>
      </c>
      <c r="D213" s="1">
        <v>0.25170053100452011</v>
      </c>
      <c r="E213" s="5">
        <f t="shared" si="76"/>
        <v>0</v>
      </c>
      <c r="F213" s="5">
        <f t="shared" si="77"/>
        <v>0</v>
      </c>
      <c r="G213" s="1">
        <v>0.24976302277614432</v>
      </c>
      <c r="H213" s="5">
        <f t="shared" si="78"/>
        <v>0</v>
      </c>
      <c r="I213" s="5">
        <f t="shared" si="79"/>
        <v>0</v>
      </c>
      <c r="J213" s="1">
        <v>0.51846763231360626</v>
      </c>
      <c r="K213" s="5">
        <f t="shared" si="80"/>
        <v>0</v>
      </c>
      <c r="L213" s="5">
        <f t="shared" si="81"/>
        <v>0</v>
      </c>
      <c r="M213" s="8">
        <f t="shared" si="82"/>
        <v>0</v>
      </c>
      <c r="N213" s="8">
        <f t="shared" si="83"/>
        <v>0</v>
      </c>
      <c r="O213" s="10" t="str">
        <f t="shared" si="84"/>
        <v>Nee</v>
      </c>
      <c r="P213" s="4">
        <f t="shared" si="85"/>
        <v>0</v>
      </c>
      <c r="Q213" s="1">
        <v>-9.6315636785610677E-3</v>
      </c>
      <c r="R213" s="8">
        <f t="shared" si="86"/>
        <v>1</v>
      </c>
      <c r="S213" s="1">
        <v>-4.0613097150199624E-3</v>
      </c>
      <c r="T213" s="8">
        <f t="shared" si="87"/>
        <v>1</v>
      </c>
      <c r="U213" s="1">
        <v>3.9869223680168514E-2</v>
      </c>
      <c r="V213" s="4">
        <f t="shared" si="88"/>
        <v>0</v>
      </c>
      <c r="W213" s="5">
        <f t="shared" si="89"/>
        <v>0.5</v>
      </c>
      <c r="X213" s="5">
        <f t="shared" si="90"/>
        <v>0</v>
      </c>
      <c r="Y213" s="1">
        <v>3.8004125159081935E-2</v>
      </c>
      <c r="Z213" s="5">
        <f t="shared" si="91"/>
        <v>0</v>
      </c>
      <c r="AA213" s="5">
        <f t="shared" si="92"/>
        <v>0</v>
      </c>
      <c r="AB213" s="5">
        <f t="shared" si="93"/>
        <v>0</v>
      </c>
      <c r="AC213" s="5">
        <f t="shared" si="94"/>
        <v>0</v>
      </c>
      <c r="AD213" s="1">
        <v>0.65234563566946069</v>
      </c>
      <c r="AE213" s="5">
        <f t="shared" si="95"/>
        <v>0</v>
      </c>
      <c r="AF213" s="1">
        <v>1.736024968183612E-2</v>
      </c>
      <c r="AG213" s="6">
        <f t="shared" si="96"/>
        <v>0</v>
      </c>
      <c r="AH213" s="29">
        <v>1491.614274913132</v>
      </c>
      <c r="AL213" s="5">
        <v>0</v>
      </c>
      <c r="AM213" t="s">
        <v>341</v>
      </c>
      <c r="AN213" s="1">
        <v>0.184</v>
      </c>
      <c r="AO213" s="5">
        <f t="shared" si="97"/>
        <v>0</v>
      </c>
      <c r="AP213" s="5">
        <f t="shared" si="98"/>
        <v>0</v>
      </c>
      <c r="AQ213" s="9">
        <f t="shared" si="99"/>
        <v>9.5</v>
      </c>
      <c r="AT213" s="1"/>
    </row>
    <row r="214" spans="1:46" x14ac:dyDescent="0.35">
      <c r="A214" t="s">
        <v>205</v>
      </c>
      <c r="B214" s="1">
        <v>9.4835076791134884E-2</v>
      </c>
      <c r="C214" s="5">
        <f t="shared" si="75"/>
        <v>0.5</v>
      </c>
      <c r="D214" s="1">
        <v>0.46738210501371069</v>
      </c>
      <c r="E214" s="5">
        <f t="shared" si="76"/>
        <v>0</v>
      </c>
      <c r="F214" s="5">
        <f t="shared" si="77"/>
        <v>0</v>
      </c>
      <c r="G214" s="1">
        <v>0.42309376304772223</v>
      </c>
      <c r="H214" s="5">
        <f t="shared" si="78"/>
        <v>0</v>
      </c>
      <c r="I214" s="5">
        <f t="shared" si="79"/>
        <v>0</v>
      </c>
      <c r="J214" s="1">
        <v>0.25209222067775489</v>
      </c>
      <c r="K214" s="5">
        <f t="shared" si="80"/>
        <v>0</v>
      </c>
      <c r="L214" s="5">
        <f t="shared" si="81"/>
        <v>0</v>
      </c>
      <c r="M214" s="8">
        <f t="shared" si="82"/>
        <v>0</v>
      </c>
      <c r="N214" s="8">
        <f t="shared" si="83"/>
        <v>0</v>
      </c>
      <c r="O214" s="10" t="str">
        <f t="shared" si="84"/>
        <v>Nee</v>
      </c>
      <c r="P214" s="4">
        <f t="shared" si="85"/>
        <v>0</v>
      </c>
      <c r="Q214" s="1">
        <v>-6.1785274784644476E-2</v>
      </c>
      <c r="R214" s="8">
        <f t="shared" si="86"/>
        <v>1</v>
      </c>
      <c r="S214" s="1">
        <v>2.1091654613623917E-2</v>
      </c>
      <c r="T214" s="8">
        <f t="shared" si="87"/>
        <v>0</v>
      </c>
      <c r="U214" s="1">
        <v>7.9036753670288992E-2</v>
      </c>
      <c r="V214" s="4">
        <f t="shared" si="88"/>
        <v>0</v>
      </c>
      <c r="W214" s="5">
        <f t="shared" si="89"/>
        <v>0</v>
      </c>
      <c r="X214" s="5">
        <f t="shared" si="90"/>
        <v>0</v>
      </c>
      <c r="Y214" s="1">
        <v>4.3620298588306981E-2</v>
      </c>
      <c r="Z214" s="5">
        <f t="shared" si="91"/>
        <v>0</v>
      </c>
      <c r="AA214" s="5">
        <f t="shared" si="92"/>
        <v>0</v>
      </c>
      <c r="AB214" s="5">
        <f t="shared" si="93"/>
        <v>0.5</v>
      </c>
      <c r="AC214" s="5">
        <f t="shared" si="94"/>
        <v>0</v>
      </c>
      <c r="AD214" s="1">
        <v>0.67710484444293983</v>
      </c>
      <c r="AE214" s="5">
        <f t="shared" si="95"/>
        <v>0</v>
      </c>
      <c r="AF214" s="1">
        <v>3.9248179573814018E-2</v>
      </c>
      <c r="AG214" s="6">
        <f t="shared" si="96"/>
        <v>0</v>
      </c>
      <c r="AH214" s="29">
        <v>1520.6356342427589</v>
      </c>
      <c r="AL214" s="5">
        <v>0</v>
      </c>
      <c r="AM214" t="s">
        <v>341</v>
      </c>
      <c r="AN214" s="1">
        <v>0.1565</v>
      </c>
      <c r="AO214" s="5">
        <f t="shared" si="97"/>
        <v>0</v>
      </c>
      <c r="AP214" s="5">
        <f t="shared" si="98"/>
        <v>0</v>
      </c>
      <c r="AQ214" s="9">
        <f t="shared" si="99"/>
        <v>9</v>
      </c>
      <c r="AT214" s="1"/>
    </row>
    <row r="215" spans="1:46" x14ac:dyDescent="0.35">
      <c r="A215" t="s">
        <v>206</v>
      </c>
      <c r="B215" s="1">
        <v>-2.2606743724633903E-3</v>
      </c>
      <c r="C215" s="5">
        <f t="shared" si="75"/>
        <v>0</v>
      </c>
      <c r="D215" s="1">
        <v>0.19432756905695303</v>
      </c>
      <c r="E215" s="5">
        <f t="shared" si="76"/>
        <v>0</v>
      </c>
      <c r="F215" s="5">
        <f t="shared" si="77"/>
        <v>0</v>
      </c>
      <c r="G215" s="1">
        <v>0.19994361612153386</v>
      </c>
      <c r="H215" s="5">
        <f t="shared" si="78"/>
        <v>0</v>
      </c>
      <c r="I215" s="5">
        <f t="shared" si="79"/>
        <v>0</v>
      </c>
      <c r="J215" s="1">
        <v>0.34573524476195044</v>
      </c>
      <c r="K215" s="5">
        <f t="shared" si="80"/>
        <v>0</v>
      </c>
      <c r="L215" s="5">
        <f t="shared" si="81"/>
        <v>0</v>
      </c>
      <c r="M215" s="8">
        <f t="shared" si="82"/>
        <v>0</v>
      </c>
      <c r="N215" s="8">
        <f t="shared" si="83"/>
        <v>0</v>
      </c>
      <c r="O215" s="10" t="str">
        <f t="shared" si="84"/>
        <v>Nee</v>
      </c>
      <c r="P215" s="4">
        <f t="shared" si="85"/>
        <v>0</v>
      </c>
      <c r="Q215" s="1">
        <v>-2.7645723144889656E-2</v>
      </c>
      <c r="R215" s="8">
        <f t="shared" si="86"/>
        <v>1</v>
      </c>
      <c r="S215" s="1">
        <v>6.787904670391591E-2</v>
      </c>
      <c r="T215" s="8">
        <f t="shared" si="87"/>
        <v>0</v>
      </c>
      <c r="U215" s="1">
        <v>9.7262190354101399E-2</v>
      </c>
      <c r="V215" s="4">
        <f t="shared" si="88"/>
        <v>0</v>
      </c>
      <c r="W215" s="5">
        <f t="shared" si="89"/>
        <v>0</v>
      </c>
      <c r="X215" s="5">
        <f t="shared" si="90"/>
        <v>0</v>
      </c>
      <c r="Y215" s="1">
        <v>1.0093246168821843E-3</v>
      </c>
      <c r="Z215" s="5">
        <f t="shared" si="91"/>
        <v>0.5</v>
      </c>
      <c r="AA215" s="5">
        <f t="shared" si="92"/>
        <v>0</v>
      </c>
      <c r="AB215" s="5">
        <f t="shared" si="93"/>
        <v>0</v>
      </c>
      <c r="AC215" s="5">
        <f t="shared" si="94"/>
        <v>0</v>
      </c>
      <c r="AD215" s="1">
        <v>0.6921280658733916</v>
      </c>
      <c r="AE215" s="5">
        <f t="shared" si="95"/>
        <v>0</v>
      </c>
      <c r="AF215" s="1">
        <v>-2.7122562104714438E-2</v>
      </c>
      <c r="AG215" s="6">
        <f t="shared" si="96"/>
        <v>1</v>
      </c>
      <c r="AH215" s="29">
        <v>2462.5818431401626</v>
      </c>
      <c r="AL215" s="5">
        <v>1</v>
      </c>
      <c r="AM215" t="s">
        <v>342</v>
      </c>
      <c r="AN215" s="1">
        <v>0.104</v>
      </c>
      <c r="AO215" s="5">
        <f t="shared" si="97"/>
        <v>0</v>
      </c>
      <c r="AP215" s="5">
        <f t="shared" si="98"/>
        <v>0</v>
      </c>
      <c r="AQ215" s="9">
        <f t="shared" si="99"/>
        <v>7.5</v>
      </c>
      <c r="AT215" s="1"/>
    </row>
    <row r="216" spans="1:46" x14ac:dyDescent="0.35">
      <c r="A216" t="s">
        <v>207</v>
      </c>
      <c r="B216" s="1">
        <v>-8.4218792760848607E-2</v>
      </c>
      <c r="C216" s="5">
        <f t="shared" si="75"/>
        <v>0</v>
      </c>
      <c r="D216" s="1">
        <v>0.15793105910069846</v>
      </c>
      <c r="E216" s="5">
        <f t="shared" si="76"/>
        <v>0</v>
      </c>
      <c r="F216" s="5">
        <f t="shared" si="77"/>
        <v>0</v>
      </c>
      <c r="G216" s="1">
        <v>0.13360779600918576</v>
      </c>
      <c r="H216" s="5">
        <f t="shared" si="78"/>
        <v>0</v>
      </c>
      <c r="I216" s="5">
        <f t="shared" si="79"/>
        <v>0</v>
      </c>
      <c r="J216" s="1">
        <v>0.38521045655055519</v>
      </c>
      <c r="K216" s="5">
        <f t="shared" si="80"/>
        <v>0</v>
      </c>
      <c r="L216" s="5">
        <f t="shared" si="81"/>
        <v>0</v>
      </c>
      <c r="M216" s="8">
        <f t="shared" si="82"/>
        <v>0</v>
      </c>
      <c r="N216" s="8">
        <f t="shared" si="83"/>
        <v>1</v>
      </c>
      <c r="O216" s="10" t="str">
        <f t="shared" si="84"/>
        <v>Nee</v>
      </c>
      <c r="P216" s="4">
        <f t="shared" si="85"/>
        <v>0</v>
      </c>
      <c r="Q216" s="1">
        <v>-4.8452163573824793E-2</v>
      </c>
      <c r="R216" s="8">
        <f t="shared" si="86"/>
        <v>1</v>
      </c>
      <c r="S216" s="1">
        <v>-4.1692624718454975E-3</v>
      </c>
      <c r="T216" s="8">
        <f t="shared" si="87"/>
        <v>1</v>
      </c>
      <c r="U216" s="1">
        <v>-1.0946777244981736E-2</v>
      </c>
      <c r="V216" s="4">
        <f t="shared" si="88"/>
        <v>1</v>
      </c>
      <c r="W216" s="5">
        <f t="shared" si="89"/>
        <v>0.5</v>
      </c>
      <c r="X216" s="5">
        <f t="shared" si="90"/>
        <v>0.5</v>
      </c>
      <c r="Y216" s="1">
        <v>7.4060302464214745E-2</v>
      </c>
      <c r="Z216" s="5">
        <f t="shared" si="91"/>
        <v>0</v>
      </c>
      <c r="AA216" s="5">
        <f t="shared" si="92"/>
        <v>0</v>
      </c>
      <c r="AB216" s="5">
        <f t="shared" si="93"/>
        <v>0.5</v>
      </c>
      <c r="AC216" s="5">
        <f t="shared" si="94"/>
        <v>0.5</v>
      </c>
      <c r="AD216" s="1">
        <v>0.50369453732018132</v>
      </c>
      <c r="AE216" s="5">
        <f t="shared" si="95"/>
        <v>0</v>
      </c>
      <c r="AF216" s="1">
        <v>1.6005864140975452E-2</v>
      </c>
      <c r="AG216" s="6">
        <f t="shared" si="96"/>
        <v>0</v>
      </c>
      <c r="AH216" s="29">
        <v>2379.2223662543765</v>
      </c>
      <c r="AL216" s="5">
        <v>1</v>
      </c>
      <c r="AM216" t="s">
        <v>340</v>
      </c>
      <c r="AN216" s="1">
        <v>0.185</v>
      </c>
      <c r="AO216" s="5">
        <f t="shared" si="97"/>
        <v>0</v>
      </c>
      <c r="AP216" s="5">
        <f t="shared" si="98"/>
        <v>0</v>
      </c>
      <c r="AQ216" s="9">
        <f t="shared" si="99"/>
        <v>6</v>
      </c>
      <c r="AT216" s="1"/>
    </row>
    <row r="217" spans="1:46" x14ac:dyDescent="0.35">
      <c r="A217" t="s">
        <v>208</v>
      </c>
      <c r="B217" s="1">
        <v>3.0854486667668008E-2</v>
      </c>
      <c r="C217" s="5">
        <f t="shared" si="75"/>
        <v>0</v>
      </c>
      <c r="D217" s="1">
        <v>0.30462382507095032</v>
      </c>
      <c r="E217" s="5">
        <f t="shared" si="76"/>
        <v>0</v>
      </c>
      <c r="F217" s="5">
        <f t="shared" si="77"/>
        <v>0</v>
      </c>
      <c r="G217" s="1">
        <v>0.28384862882123685</v>
      </c>
      <c r="H217" s="5">
        <f t="shared" si="78"/>
        <v>0</v>
      </c>
      <c r="I217" s="5">
        <f t="shared" si="79"/>
        <v>0</v>
      </c>
      <c r="J217" s="1">
        <v>0.40721284172853067</v>
      </c>
      <c r="K217" s="5">
        <f t="shared" si="80"/>
        <v>0</v>
      </c>
      <c r="L217" s="5">
        <f t="shared" si="81"/>
        <v>0</v>
      </c>
      <c r="M217" s="8">
        <f t="shared" si="82"/>
        <v>0</v>
      </c>
      <c r="N217" s="8">
        <f t="shared" si="83"/>
        <v>0</v>
      </c>
      <c r="O217" s="10" t="str">
        <f t="shared" si="84"/>
        <v>Nee</v>
      </c>
      <c r="P217" s="4">
        <f t="shared" si="85"/>
        <v>0</v>
      </c>
      <c r="Q217" s="1">
        <v>-5.3657299480106516E-2</v>
      </c>
      <c r="R217" s="8">
        <f t="shared" si="86"/>
        <v>1</v>
      </c>
      <c r="S217" s="1">
        <v>6.7574282023253503E-3</v>
      </c>
      <c r="T217" s="8">
        <f t="shared" si="87"/>
        <v>0</v>
      </c>
      <c r="U217" s="1">
        <v>7.9124406112397919E-2</v>
      </c>
      <c r="V217" s="4">
        <f t="shared" si="88"/>
        <v>0</v>
      </c>
      <c r="W217" s="5">
        <f t="shared" si="89"/>
        <v>0</v>
      </c>
      <c r="X217" s="5">
        <f t="shared" si="90"/>
        <v>0</v>
      </c>
      <c r="Y217" s="1">
        <v>-2.5947255666142279E-2</v>
      </c>
      <c r="Z217" s="5">
        <f t="shared" si="91"/>
        <v>0.5</v>
      </c>
      <c r="AA217" s="5">
        <f t="shared" si="92"/>
        <v>0.5</v>
      </c>
      <c r="AB217" s="5">
        <f t="shared" si="93"/>
        <v>0</v>
      </c>
      <c r="AC217" s="5">
        <f t="shared" si="94"/>
        <v>0</v>
      </c>
      <c r="AD217" s="1">
        <v>0.59978497513775031</v>
      </c>
      <c r="AE217" s="5">
        <f t="shared" si="95"/>
        <v>0</v>
      </c>
      <c r="AF217" s="1">
        <v>9.6034835134430081E-3</v>
      </c>
      <c r="AG217" s="6">
        <f t="shared" si="96"/>
        <v>0</v>
      </c>
      <c r="AH217" s="29">
        <v>2304.2919632008357</v>
      </c>
      <c r="AL217" s="5">
        <v>0</v>
      </c>
      <c r="AM217" t="s">
        <v>342</v>
      </c>
      <c r="AN217" s="1">
        <v>0.14000000000000001</v>
      </c>
      <c r="AO217" s="5">
        <f t="shared" si="97"/>
        <v>0</v>
      </c>
      <c r="AP217" s="5">
        <f t="shared" si="98"/>
        <v>0</v>
      </c>
      <c r="AQ217" s="9">
        <f t="shared" si="99"/>
        <v>9</v>
      </c>
      <c r="AT217" s="1"/>
    </row>
    <row r="218" spans="1:46" x14ac:dyDescent="0.35">
      <c r="A218" t="s">
        <v>209</v>
      </c>
      <c r="B218" s="1">
        <v>4.4681109045347993E-2</v>
      </c>
      <c r="C218" s="5">
        <f t="shared" si="75"/>
        <v>0</v>
      </c>
      <c r="D218" s="1">
        <v>0.41045590493897016</v>
      </c>
      <c r="E218" s="5">
        <f t="shared" si="76"/>
        <v>0</v>
      </c>
      <c r="F218" s="5">
        <f t="shared" si="77"/>
        <v>0</v>
      </c>
      <c r="G218" s="1">
        <v>0.39705965564626949</v>
      </c>
      <c r="H218" s="5">
        <f t="shared" si="78"/>
        <v>0</v>
      </c>
      <c r="I218" s="5">
        <f t="shared" si="79"/>
        <v>0</v>
      </c>
      <c r="J218" s="1">
        <v>0.26208738790307196</v>
      </c>
      <c r="K218" s="5">
        <f t="shared" si="80"/>
        <v>0</v>
      </c>
      <c r="L218" s="5">
        <f t="shared" si="81"/>
        <v>0</v>
      </c>
      <c r="M218" s="8">
        <f t="shared" si="82"/>
        <v>0</v>
      </c>
      <c r="N218" s="8">
        <f t="shared" si="83"/>
        <v>0</v>
      </c>
      <c r="O218" s="10" t="str">
        <f t="shared" si="84"/>
        <v>Nee</v>
      </c>
      <c r="P218" s="4">
        <f t="shared" si="85"/>
        <v>0</v>
      </c>
      <c r="Q218" s="1">
        <v>-3.8833904737262004E-2</v>
      </c>
      <c r="R218" s="8">
        <f t="shared" si="86"/>
        <v>1</v>
      </c>
      <c r="S218" s="1">
        <v>-4.2869895575992856E-2</v>
      </c>
      <c r="T218" s="8">
        <f t="shared" si="87"/>
        <v>1</v>
      </c>
      <c r="U218" s="1">
        <v>1.3539730013741815E-2</v>
      </c>
      <c r="V218" s="4">
        <f t="shared" si="88"/>
        <v>0</v>
      </c>
      <c r="W218" s="5">
        <f t="shared" si="89"/>
        <v>0.5</v>
      </c>
      <c r="X218" s="5">
        <f t="shared" si="90"/>
        <v>0</v>
      </c>
      <c r="Y218" s="1">
        <v>-1.3817597607307412E-2</v>
      </c>
      <c r="Z218" s="5">
        <f t="shared" si="91"/>
        <v>0.5</v>
      </c>
      <c r="AA218" s="5">
        <f t="shared" si="92"/>
        <v>0.5</v>
      </c>
      <c r="AB218" s="5">
        <f t="shared" si="93"/>
        <v>0</v>
      </c>
      <c r="AC218" s="5">
        <f t="shared" si="94"/>
        <v>0</v>
      </c>
      <c r="AD218" s="1">
        <v>0.66803411203621377</v>
      </c>
      <c r="AE218" s="5">
        <f t="shared" si="95"/>
        <v>0</v>
      </c>
      <c r="AF218" s="1">
        <v>2.4969729003314098E-3</v>
      </c>
      <c r="AG218" s="6">
        <f t="shared" si="96"/>
        <v>0</v>
      </c>
      <c r="AH218" s="29">
        <v>1703.409304740044</v>
      </c>
      <c r="AL218" s="5">
        <v>0</v>
      </c>
      <c r="AM218" t="s">
        <v>341</v>
      </c>
      <c r="AN218" s="1">
        <v>0.217</v>
      </c>
      <c r="AO218" s="5">
        <f t="shared" si="97"/>
        <v>0.5</v>
      </c>
      <c r="AP218" s="5">
        <f t="shared" si="98"/>
        <v>0</v>
      </c>
      <c r="AQ218" s="9">
        <f t="shared" si="99"/>
        <v>8</v>
      </c>
      <c r="AT218" s="1"/>
    </row>
    <row r="219" spans="1:46" x14ac:dyDescent="0.35">
      <c r="A219" t="s">
        <v>210</v>
      </c>
      <c r="B219" s="1">
        <v>-5.5334433550140762E-2</v>
      </c>
      <c r="C219" s="5">
        <f t="shared" si="75"/>
        <v>0</v>
      </c>
      <c r="D219" s="1">
        <v>0.33014594052357377</v>
      </c>
      <c r="E219" s="5">
        <f t="shared" si="76"/>
        <v>0</v>
      </c>
      <c r="F219" s="5">
        <f t="shared" si="77"/>
        <v>0</v>
      </c>
      <c r="G219" s="1">
        <v>0.18026405203378315</v>
      </c>
      <c r="H219" s="5">
        <f t="shared" si="78"/>
        <v>0</v>
      </c>
      <c r="I219" s="5">
        <f t="shared" si="79"/>
        <v>0</v>
      </c>
      <c r="J219" s="1">
        <v>0.31836889576461658</v>
      </c>
      <c r="K219" s="5">
        <f t="shared" si="80"/>
        <v>0</v>
      </c>
      <c r="L219" s="5">
        <f t="shared" si="81"/>
        <v>0</v>
      </c>
      <c r="M219" s="8">
        <f t="shared" si="82"/>
        <v>0</v>
      </c>
      <c r="N219" s="8">
        <f t="shared" si="83"/>
        <v>0</v>
      </c>
      <c r="O219" s="10" t="str">
        <f t="shared" si="84"/>
        <v>Nee</v>
      </c>
      <c r="P219" s="4">
        <f t="shared" si="85"/>
        <v>0</v>
      </c>
      <c r="Q219" s="1">
        <v>5.2687372140598848E-2</v>
      </c>
      <c r="R219" s="8">
        <f t="shared" si="86"/>
        <v>0</v>
      </c>
      <c r="S219" s="1">
        <v>3.3457189014539583E-2</v>
      </c>
      <c r="T219" s="8">
        <f t="shared" si="87"/>
        <v>0</v>
      </c>
      <c r="U219" s="1">
        <v>3.7148496909685143E-2</v>
      </c>
      <c r="V219" s="4">
        <f t="shared" si="88"/>
        <v>0</v>
      </c>
      <c r="W219" s="5">
        <f t="shared" si="89"/>
        <v>0</v>
      </c>
      <c r="X219" s="5">
        <f t="shared" si="90"/>
        <v>0</v>
      </c>
      <c r="Y219" s="1">
        <v>3.5538620845872566E-2</v>
      </c>
      <c r="Z219" s="5">
        <f t="shared" si="91"/>
        <v>0</v>
      </c>
      <c r="AA219" s="5">
        <f t="shared" si="92"/>
        <v>0</v>
      </c>
      <c r="AB219" s="5">
        <f t="shared" si="93"/>
        <v>0</v>
      </c>
      <c r="AC219" s="5">
        <f t="shared" si="94"/>
        <v>0</v>
      </c>
      <c r="AD219" s="1">
        <v>0.61757758146458275</v>
      </c>
      <c r="AE219" s="5">
        <f t="shared" si="95"/>
        <v>0</v>
      </c>
      <c r="AF219" s="1">
        <v>2.9244420379898401E-2</v>
      </c>
      <c r="AG219" s="6">
        <f t="shared" si="96"/>
        <v>0</v>
      </c>
      <c r="AH219" s="29">
        <v>1960.4162126399276</v>
      </c>
      <c r="AL219" s="5">
        <v>0</v>
      </c>
      <c r="AM219" t="s">
        <v>340</v>
      </c>
      <c r="AN219" s="1">
        <v>0.2006</v>
      </c>
      <c r="AO219" s="5">
        <f t="shared" si="97"/>
        <v>0.5</v>
      </c>
      <c r="AP219" s="5">
        <f t="shared" si="98"/>
        <v>0</v>
      </c>
      <c r="AQ219" s="9">
        <f t="shared" si="99"/>
        <v>9.5</v>
      </c>
      <c r="AT219" s="1"/>
    </row>
    <row r="220" spans="1:46" x14ac:dyDescent="0.35">
      <c r="A220" t="s">
        <v>211</v>
      </c>
      <c r="B220" s="1">
        <v>2.9024787499363769E-2</v>
      </c>
      <c r="C220" s="5">
        <f t="shared" si="75"/>
        <v>0</v>
      </c>
      <c r="D220" s="1">
        <v>0.73216012622792281</v>
      </c>
      <c r="E220" s="5">
        <f t="shared" si="76"/>
        <v>0</v>
      </c>
      <c r="F220" s="5">
        <f t="shared" si="77"/>
        <v>0</v>
      </c>
      <c r="G220" s="1">
        <v>0.74129638112688956</v>
      </c>
      <c r="H220" s="5">
        <f t="shared" si="78"/>
        <v>0</v>
      </c>
      <c r="I220" s="5">
        <f t="shared" si="79"/>
        <v>0</v>
      </c>
      <c r="J220" s="1">
        <v>0.32259581296413775</v>
      </c>
      <c r="K220" s="5">
        <f t="shared" si="80"/>
        <v>0</v>
      </c>
      <c r="L220" s="5">
        <f t="shared" si="81"/>
        <v>0</v>
      </c>
      <c r="M220" s="8">
        <f t="shared" si="82"/>
        <v>0</v>
      </c>
      <c r="N220" s="8">
        <f t="shared" si="83"/>
        <v>1</v>
      </c>
      <c r="O220" s="10" t="str">
        <f t="shared" si="84"/>
        <v>Nee</v>
      </c>
      <c r="P220" s="4">
        <f t="shared" si="85"/>
        <v>0</v>
      </c>
      <c r="Q220" s="1">
        <v>-7.3357198357198353E-2</v>
      </c>
      <c r="R220" s="8">
        <f t="shared" si="86"/>
        <v>1</v>
      </c>
      <c r="S220" s="1">
        <v>-1.4800481816550911E-2</v>
      </c>
      <c r="T220" s="8">
        <f t="shared" si="87"/>
        <v>1</v>
      </c>
      <c r="U220" s="1">
        <v>-4.5999389219728203E-2</v>
      </c>
      <c r="V220" s="4">
        <f t="shared" si="88"/>
        <v>1</v>
      </c>
      <c r="W220" s="5">
        <f t="shared" si="89"/>
        <v>0.5</v>
      </c>
      <c r="X220" s="5">
        <f t="shared" si="90"/>
        <v>0.5</v>
      </c>
      <c r="Y220" s="1">
        <v>3.895951035781544E-2</v>
      </c>
      <c r="Z220" s="5">
        <f t="shared" si="91"/>
        <v>0</v>
      </c>
      <c r="AA220" s="5">
        <f t="shared" si="92"/>
        <v>0</v>
      </c>
      <c r="AB220" s="5">
        <f t="shared" si="93"/>
        <v>0</v>
      </c>
      <c r="AC220" s="5">
        <f t="shared" si="94"/>
        <v>0</v>
      </c>
      <c r="AD220" s="1">
        <v>0.76953224410851528</v>
      </c>
      <c r="AE220" s="5">
        <f t="shared" si="95"/>
        <v>0.5</v>
      </c>
      <c r="AF220" s="1">
        <v>2.3255230315060813E-2</v>
      </c>
      <c r="AG220" s="6">
        <f t="shared" si="96"/>
        <v>0</v>
      </c>
      <c r="AH220" s="29">
        <v>1662.6671749773809</v>
      </c>
      <c r="AL220" s="5">
        <v>0</v>
      </c>
      <c r="AM220" t="s">
        <v>340</v>
      </c>
      <c r="AN220" s="1">
        <v>0.254</v>
      </c>
      <c r="AO220" s="5">
        <f t="shared" si="97"/>
        <v>0.5</v>
      </c>
      <c r="AP220" s="5">
        <f t="shared" si="98"/>
        <v>0.5</v>
      </c>
      <c r="AQ220" s="9">
        <f t="shared" si="99"/>
        <v>6.5</v>
      </c>
      <c r="AT220" s="1"/>
    </row>
    <row r="221" spans="1:46" x14ac:dyDescent="0.35">
      <c r="A221" t="s">
        <v>212</v>
      </c>
      <c r="B221" s="1">
        <v>-4.9328370469829075E-2</v>
      </c>
      <c r="C221" s="5">
        <f t="shared" si="75"/>
        <v>0</v>
      </c>
      <c r="D221" s="1">
        <v>0.33196797933273281</v>
      </c>
      <c r="E221" s="5">
        <f t="shared" si="76"/>
        <v>0</v>
      </c>
      <c r="F221" s="5">
        <f t="shared" si="77"/>
        <v>0</v>
      </c>
      <c r="G221" s="1">
        <v>0.29965667862059586</v>
      </c>
      <c r="H221" s="5">
        <f t="shared" si="78"/>
        <v>0</v>
      </c>
      <c r="I221" s="5">
        <f t="shared" si="79"/>
        <v>0</v>
      </c>
      <c r="J221" s="1">
        <v>0.59590090618493208</v>
      </c>
      <c r="K221" s="5">
        <f t="shared" si="80"/>
        <v>0</v>
      </c>
      <c r="L221" s="5">
        <f t="shared" si="81"/>
        <v>0</v>
      </c>
      <c r="M221" s="8">
        <f t="shared" si="82"/>
        <v>0</v>
      </c>
      <c r="N221" s="8">
        <f t="shared" si="83"/>
        <v>0</v>
      </c>
      <c r="O221" s="10" t="str">
        <f t="shared" si="84"/>
        <v>Nee</v>
      </c>
      <c r="P221" s="4">
        <f t="shared" si="85"/>
        <v>0</v>
      </c>
      <c r="Q221" s="1">
        <v>2.2504904915173819E-3</v>
      </c>
      <c r="R221" s="8">
        <f t="shared" si="86"/>
        <v>0</v>
      </c>
      <c r="S221" s="1">
        <v>4.414118143608322E-2</v>
      </c>
      <c r="T221" s="8">
        <f t="shared" si="87"/>
        <v>0</v>
      </c>
      <c r="U221" s="1">
        <v>4.5804510767034352E-2</v>
      </c>
      <c r="V221" s="4">
        <f t="shared" si="88"/>
        <v>0</v>
      </c>
      <c r="W221" s="5">
        <f t="shared" si="89"/>
        <v>0</v>
      </c>
      <c r="X221" s="5">
        <f t="shared" si="90"/>
        <v>0</v>
      </c>
      <c r="Y221" s="1">
        <v>4.6650067134626168E-2</v>
      </c>
      <c r="Z221" s="5">
        <f t="shared" si="91"/>
        <v>0</v>
      </c>
      <c r="AA221" s="5">
        <f t="shared" si="92"/>
        <v>0</v>
      </c>
      <c r="AB221" s="5">
        <f t="shared" si="93"/>
        <v>0.5</v>
      </c>
      <c r="AC221" s="5">
        <f t="shared" si="94"/>
        <v>0</v>
      </c>
      <c r="AD221" s="1">
        <v>0.67236602817954694</v>
      </c>
      <c r="AE221" s="5">
        <f t="shared" si="95"/>
        <v>0</v>
      </c>
      <c r="AF221" s="1">
        <v>3.3723023760558829E-2</v>
      </c>
      <c r="AG221" s="6">
        <f t="shared" si="96"/>
        <v>0</v>
      </c>
      <c r="AH221" s="29">
        <v>1673.4098559143481</v>
      </c>
      <c r="AJ221" s="5">
        <v>1</v>
      </c>
      <c r="AL221" s="5">
        <v>0</v>
      </c>
      <c r="AM221" t="s">
        <v>342</v>
      </c>
      <c r="AN221" s="1">
        <v>9.9000000000000005E-2</v>
      </c>
      <c r="AO221" s="5">
        <f t="shared" si="97"/>
        <v>0</v>
      </c>
      <c r="AP221" s="5">
        <f t="shared" si="98"/>
        <v>0</v>
      </c>
      <c r="AQ221" s="9">
        <f t="shared" si="99"/>
        <v>8.5</v>
      </c>
      <c r="AT221" s="1"/>
    </row>
    <row r="222" spans="1:46" x14ac:dyDescent="0.35">
      <c r="A222" t="s">
        <v>213</v>
      </c>
      <c r="B222" s="1">
        <v>-5.7814534037828316E-3</v>
      </c>
      <c r="C222" s="5">
        <f t="shared" si="75"/>
        <v>0</v>
      </c>
      <c r="D222" s="1">
        <v>0.2428593307297649</v>
      </c>
      <c r="E222" s="5">
        <f t="shared" si="76"/>
        <v>0</v>
      </c>
      <c r="F222" s="5">
        <f t="shared" si="77"/>
        <v>0</v>
      </c>
      <c r="G222" s="1">
        <v>0.22696224825790645</v>
      </c>
      <c r="H222" s="5">
        <f t="shared" si="78"/>
        <v>0</v>
      </c>
      <c r="I222" s="5">
        <f t="shared" si="79"/>
        <v>0</v>
      </c>
      <c r="J222" s="1">
        <v>0.42365540397169138</v>
      </c>
      <c r="K222" s="5">
        <f t="shared" si="80"/>
        <v>0</v>
      </c>
      <c r="L222" s="5">
        <f t="shared" si="81"/>
        <v>0</v>
      </c>
      <c r="M222" s="8">
        <f t="shared" si="82"/>
        <v>0</v>
      </c>
      <c r="N222" s="8">
        <f t="shared" si="83"/>
        <v>0</v>
      </c>
      <c r="O222" s="10" t="str">
        <f t="shared" si="84"/>
        <v>Nee</v>
      </c>
      <c r="P222" s="4">
        <f t="shared" si="85"/>
        <v>0</v>
      </c>
      <c r="Q222" s="1">
        <v>-3.6744252057905193E-2</v>
      </c>
      <c r="R222" s="8">
        <f t="shared" si="86"/>
        <v>1</v>
      </c>
      <c r="S222" s="1">
        <v>5.4871306005719732E-2</v>
      </c>
      <c r="T222" s="8">
        <f t="shared" si="87"/>
        <v>0</v>
      </c>
      <c r="U222" s="1">
        <v>2.4057482706690149E-2</v>
      </c>
      <c r="V222" s="4">
        <f t="shared" si="88"/>
        <v>0</v>
      </c>
      <c r="W222" s="5">
        <f t="shared" si="89"/>
        <v>0</v>
      </c>
      <c r="X222" s="5">
        <f t="shared" si="90"/>
        <v>0</v>
      </c>
      <c r="Y222" s="1">
        <v>-1.3464532761569288E-3</v>
      </c>
      <c r="Z222" s="5">
        <f t="shared" si="91"/>
        <v>0.5</v>
      </c>
      <c r="AA222" s="5">
        <f t="shared" si="92"/>
        <v>0.5</v>
      </c>
      <c r="AB222" s="5">
        <f t="shared" si="93"/>
        <v>0</v>
      </c>
      <c r="AC222" s="5">
        <f t="shared" si="94"/>
        <v>0</v>
      </c>
      <c r="AD222" s="1">
        <v>0.76407075580059725</v>
      </c>
      <c r="AE222" s="5">
        <f t="shared" si="95"/>
        <v>0.5</v>
      </c>
      <c r="AF222" s="1">
        <v>4.2996261071547082E-2</v>
      </c>
      <c r="AG222" s="6">
        <f t="shared" si="96"/>
        <v>0</v>
      </c>
      <c r="AH222" s="29">
        <v>1882.5125897500454</v>
      </c>
      <c r="AL222" s="5">
        <v>0</v>
      </c>
      <c r="AM222" t="s">
        <v>340</v>
      </c>
      <c r="AN222" s="1">
        <v>0.1895</v>
      </c>
      <c r="AO222" s="5">
        <f t="shared" si="97"/>
        <v>0</v>
      </c>
      <c r="AP222" s="5">
        <f t="shared" si="98"/>
        <v>0</v>
      </c>
      <c r="AQ222" s="9">
        <f t="shared" si="99"/>
        <v>8.5</v>
      </c>
      <c r="AT222" s="1"/>
    </row>
    <row r="223" spans="1:46" x14ac:dyDescent="0.35">
      <c r="A223" t="s">
        <v>214</v>
      </c>
      <c r="B223" s="1">
        <v>0.18083900226757368</v>
      </c>
      <c r="C223" s="5">
        <f t="shared" si="75"/>
        <v>0.5</v>
      </c>
      <c r="D223" s="1">
        <v>1.0879089731130547</v>
      </c>
      <c r="E223" s="5">
        <f t="shared" si="76"/>
        <v>0.5</v>
      </c>
      <c r="F223" s="5">
        <f t="shared" si="77"/>
        <v>0</v>
      </c>
      <c r="G223" s="1">
        <v>1.0881316812439261</v>
      </c>
      <c r="H223" s="5">
        <f t="shared" si="78"/>
        <v>0.5</v>
      </c>
      <c r="I223" s="5">
        <f t="shared" si="79"/>
        <v>0</v>
      </c>
      <c r="J223" s="1">
        <v>0.11017853677469436</v>
      </c>
      <c r="K223" s="5">
        <f t="shared" si="80"/>
        <v>0.5</v>
      </c>
      <c r="L223" s="5">
        <f t="shared" si="81"/>
        <v>0</v>
      </c>
      <c r="M223" s="8">
        <f t="shared" si="82"/>
        <v>0</v>
      </c>
      <c r="N223" s="8">
        <f t="shared" si="83"/>
        <v>0</v>
      </c>
      <c r="O223" s="10" t="str">
        <f t="shared" si="84"/>
        <v>Nee</v>
      </c>
      <c r="P223" s="4">
        <f t="shared" si="85"/>
        <v>0</v>
      </c>
      <c r="Q223" s="1">
        <v>1.8334674894911009E-2</v>
      </c>
      <c r="R223" s="8">
        <f t="shared" si="86"/>
        <v>0</v>
      </c>
      <c r="S223" s="1">
        <v>-6.8863275703666585E-2</v>
      </c>
      <c r="T223" s="8">
        <f t="shared" si="87"/>
        <v>1</v>
      </c>
      <c r="U223" s="1">
        <v>3.0369290573372208E-2</v>
      </c>
      <c r="V223" s="4">
        <f t="shared" si="88"/>
        <v>0</v>
      </c>
      <c r="W223" s="5">
        <f t="shared" si="89"/>
        <v>0</v>
      </c>
      <c r="X223" s="5">
        <f t="shared" si="90"/>
        <v>0</v>
      </c>
      <c r="Y223" s="1">
        <v>-5.3449951409135082E-3</v>
      </c>
      <c r="Z223" s="5">
        <f t="shared" si="91"/>
        <v>0.5</v>
      </c>
      <c r="AA223" s="5">
        <f t="shared" si="92"/>
        <v>0.5</v>
      </c>
      <c r="AB223" s="5">
        <f t="shared" si="93"/>
        <v>0</v>
      </c>
      <c r="AC223" s="5">
        <f t="shared" si="94"/>
        <v>0</v>
      </c>
      <c r="AD223" s="1">
        <v>0.6380385487528345</v>
      </c>
      <c r="AE223" s="5">
        <f t="shared" si="95"/>
        <v>0</v>
      </c>
      <c r="AF223" s="1">
        <v>3.9694790411402663E-2</v>
      </c>
      <c r="AG223" s="6">
        <f t="shared" si="96"/>
        <v>0</v>
      </c>
      <c r="AH223" s="29">
        <v>1509.1835490120181</v>
      </c>
      <c r="AL223" s="5">
        <v>0</v>
      </c>
      <c r="AM223" t="s">
        <v>341</v>
      </c>
      <c r="AN223" s="1">
        <v>0.13</v>
      </c>
      <c r="AO223" s="5">
        <f t="shared" si="97"/>
        <v>0</v>
      </c>
      <c r="AP223" s="5">
        <f t="shared" si="98"/>
        <v>0</v>
      </c>
      <c r="AQ223" s="9">
        <f t="shared" si="99"/>
        <v>7</v>
      </c>
      <c r="AT223" s="1"/>
    </row>
    <row r="224" spans="1:46" x14ac:dyDescent="0.35">
      <c r="A224" t="s">
        <v>215</v>
      </c>
      <c r="B224" s="1">
        <v>-2.7740854187135178E-3</v>
      </c>
      <c r="C224" s="5">
        <f t="shared" si="75"/>
        <v>0</v>
      </c>
      <c r="D224" s="1">
        <v>-0.27454776628330346</v>
      </c>
      <c r="E224" s="5">
        <f t="shared" si="76"/>
        <v>0</v>
      </c>
      <c r="F224" s="5">
        <f t="shared" si="77"/>
        <v>0</v>
      </c>
      <c r="G224" s="1">
        <v>-0.31408715251690456</v>
      </c>
      <c r="H224" s="5">
        <f t="shared" si="78"/>
        <v>0</v>
      </c>
      <c r="I224" s="5">
        <f t="shared" si="79"/>
        <v>0</v>
      </c>
      <c r="J224" s="1">
        <v>0.65537927933714435</v>
      </c>
      <c r="K224" s="5">
        <f t="shared" si="80"/>
        <v>0</v>
      </c>
      <c r="L224" s="5">
        <f t="shared" si="81"/>
        <v>0</v>
      </c>
      <c r="M224" s="8">
        <f t="shared" si="82"/>
        <v>0</v>
      </c>
      <c r="N224" s="8">
        <f t="shared" si="83"/>
        <v>0</v>
      </c>
      <c r="O224" s="10" t="str">
        <f t="shared" si="84"/>
        <v>Nee</v>
      </c>
      <c r="P224" s="4">
        <f t="shared" si="85"/>
        <v>0</v>
      </c>
      <c r="Q224" s="1">
        <v>-3.0075828576297179E-2</v>
      </c>
      <c r="R224" s="8">
        <f t="shared" si="86"/>
        <v>1</v>
      </c>
      <c r="S224" s="1">
        <v>0.11142485397115411</v>
      </c>
      <c r="T224" s="8">
        <f t="shared" si="87"/>
        <v>0</v>
      </c>
      <c r="U224" s="1">
        <v>8.0477373865803614E-2</v>
      </c>
      <c r="V224" s="4">
        <f t="shared" si="88"/>
        <v>0</v>
      </c>
      <c r="W224" s="5">
        <f t="shared" si="89"/>
        <v>0</v>
      </c>
      <c r="X224" s="5">
        <f t="shared" si="90"/>
        <v>0</v>
      </c>
      <c r="Y224" s="1">
        <v>3.2581055308328034E-2</v>
      </c>
      <c r="Z224" s="5">
        <f t="shared" si="91"/>
        <v>0</v>
      </c>
      <c r="AA224" s="5">
        <f t="shared" si="92"/>
        <v>0</v>
      </c>
      <c r="AB224" s="5">
        <f t="shared" si="93"/>
        <v>0</v>
      </c>
      <c r="AC224" s="5">
        <f t="shared" si="94"/>
        <v>0</v>
      </c>
      <c r="AD224" s="1">
        <v>0.54583020285499628</v>
      </c>
      <c r="AE224" s="5">
        <f t="shared" si="95"/>
        <v>0</v>
      </c>
      <c r="AF224" s="1">
        <v>1.5925075651621108E-2</v>
      </c>
      <c r="AG224" s="6">
        <f t="shared" si="96"/>
        <v>0</v>
      </c>
      <c r="AH224" s="29">
        <v>1927.7168554996299</v>
      </c>
      <c r="AL224" s="5">
        <v>1</v>
      </c>
      <c r="AM224" t="s">
        <v>341</v>
      </c>
      <c r="AN224" s="1">
        <v>8.3000000000000004E-2</v>
      </c>
      <c r="AO224" s="5">
        <f t="shared" si="97"/>
        <v>0</v>
      </c>
      <c r="AP224" s="5">
        <f t="shared" si="98"/>
        <v>0</v>
      </c>
      <c r="AQ224" s="9">
        <f t="shared" si="99"/>
        <v>9</v>
      </c>
      <c r="AT224" s="1"/>
    </row>
    <row r="225" spans="1:46" x14ac:dyDescent="0.35">
      <c r="A225" t="s">
        <v>216</v>
      </c>
      <c r="B225" s="1">
        <v>-2.4871105133378167E-2</v>
      </c>
      <c r="C225" s="5">
        <f t="shared" si="75"/>
        <v>0</v>
      </c>
      <c r="D225" s="1">
        <v>0.21476126429051781</v>
      </c>
      <c r="E225" s="5">
        <f t="shared" si="76"/>
        <v>0</v>
      </c>
      <c r="F225" s="5">
        <f t="shared" si="77"/>
        <v>0</v>
      </c>
      <c r="G225" s="1">
        <v>0.20664649181797803</v>
      </c>
      <c r="H225" s="5">
        <f t="shared" si="78"/>
        <v>0</v>
      </c>
      <c r="I225" s="5">
        <f t="shared" si="79"/>
        <v>0</v>
      </c>
      <c r="J225" s="1">
        <v>0.31612366921389728</v>
      </c>
      <c r="K225" s="5">
        <f t="shared" si="80"/>
        <v>0</v>
      </c>
      <c r="L225" s="5">
        <f t="shared" si="81"/>
        <v>0</v>
      </c>
      <c r="M225" s="8">
        <f t="shared" si="82"/>
        <v>0</v>
      </c>
      <c r="N225" s="8">
        <f t="shared" si="83"/>
        <v>0</v>
      </c>
      <c r="O225" s="10" t="str">
        <f t="shared" si="84"/>
        <v>Nee</v>
      </c>
      <c r="P225" s="4">
        <f t="shared" si="85"/>
        <v>0</v>
      </c>
      <c r="Q225" s="1">
        <v>-2.0271307304518246E-2</v>
      </c>
      <c r="R225" s="8">
        <f t="shared" si="86"/>
        <v>1</v>
      </c>
      <c r="S225" s="1">
        <v>2.7521548465144412E-2</v>
      </c>
      <c r="T225" s="8">
        <f t="shared" si="87"/>
        <v>0</v>
      </c>
      <c r="U225" s="1">
        <v>6.6464918179780313E-2</v>
      </c>
      <c r="V225" s="4">
        <f t="shared" si="88"/>
        <v>0</v>
      </c>
      <c r="W225" s="5">
        <f t="shared" si="89"/>
        <v>0</v>
      </c>
      <c r="X225" s="5">
        <f t="shared" si="90"/>
        <v>0</v>
      </c>
      <c r="Y225" s="1">
        <v>1.3057610401255324E-3</v>
      </c>
      <c r="Z225" s="5">
        <f t="shared" si="91"/>
        <v>0.5</v>
      </c>
      <c r="AA225" s="5">
        <f t="shared" si="92"/>
        <v>0</v>
      </c>
      <c r="AB225" s="5">
        <f t="shared" si="93"/>
        <v>0</v>
      </c>
      <c r="AC225" s="5">
        <f t="shared" si="94"/>
        <v>0</v>
      </c>
      <c r="AD225" s="1">
        <v>0.7067921990585071</v>
      </c>
      <c r="AE225" s="5">
        <f t="shared" si="95"/>
        <v>0</v>
      </c>
      <c r="AF225" s="1">
        <v>3.3626867966823584E-2</v>
      </c>
      <c r="AG225" s="6">
        <f t="shared" si="96"/>
        <v>0</v>
      </c>
      <c r="AH225" s="29">
        <v>1743.8865038300221</v>
      </c>
      <c r="AL225" s="5">
        <v>0</v>
      </c>
      <c r="AM225" t="s">
        <v>340</v>
      </c>
      <c r="AN225" s="1">
        <v>0.16299999999999998</v>
      </c>
      <c r="AO225" s="5">
        <f t="shared" si="97"/>
        <v>0</v>
      </c>
      <c r="AP225" s="5">
        <f t="shared" si="98"/>
        <v>0</v>
      </c>
      <c r="AQ225" s="9">
        <f t="shared" si="99"/>
        <v>9.5</v>
      </c>
      <c r="AT225" s="1"/>
    </row>
    <row r="226" spans="1:46" x14ac:dyDescent="0.35">
      <c r="A226" t="s">
        <v>217</v>
      </c>
      <c r="B226" s="1">
        <v>-1.2091801811639558E-3</v>
      </c>
      <c r="C226" s="5">
        <f t="shared" si="75"/>
        <v>0</v>
      </c>
      <c r="D226" s="1">
        <v>5.0564506033915636E-2</v>
      </c>
      <c r="E226" s="5">
        <f t="shared" si="76"/>
        <v>0</v>
      </c>
      <c r="F226" s="5">
        <f t="shared" si="77"/>
        <v>0</v>
      </c>
      <c r="G226" s="1">
        <v>5.6691640410055907E-2</v>
      </c>
      <c r="H226" s="5">
        <f t="shared" si="78"/>
        <v>0</v>
      </c>
      <c r="I226" s="5">
        <f t="shared" si="79"/>
        <v>0</v>
      </c>
      <c r="J226" s="1">
        <v>0.52117222301509458</v>
      </c>
      <c r="K226" s="5">
        <f t="shared" si="80"/>
        <v>0</v>
      </c>
      <c r="L226" s="5">
        <f t="shared" si="81"/>
        <v>0</v>
      </c>
      <c r="M226" s="8">
        <f t="shared" si="82"/>
        <v>0</v>
      </c>
      <c r="N226" s="8">
        <f t="shared" si="83"/>
        <v>0</v>
      </c>
      <c r="O226" s="10" t="str">
        <f t="shared" si="84"/>
        <v>Nee</v>
      </c>
      <c r="P226" s="4">
        <f t="shared" si="85"/>
        <v>0</v>
      </c>
      <c r="Q226" s="1">
        <v>-2.0123370328121032E-3</v>
      </c>
      <c r="R226" s="8">
        <f t="shared" si="86"/>
        <v>1</v>
      </c>
      <c r="S226" s="1">
        <v>5.8941475690005518E-2</v>
      </c>
      <c r="T226" s="8">
        <f t="shared" si="87"/>
        <v>0</v>
      </c>
      <c r="U226" s="1">
        <v>7.3048865261638354E-2</v>
      </c>
      <c r="V226" s="4">
        <f t="shared" si="88"/>
        <v>0</v>
      </c>
      <c r="W226" s="5">
        <f t="shared" si="89"/>
        <v>0</v>
      </c>
      <c r="X226" s="5">
        <f t="shared" si="90"/>
        <v>0</v>
      </c>
      <c r="Y226" s="1">
        <v>8.2671702254029054E-3</v>
      </c>
      <c r="Z226" s="5">
        <f t="shared" si="91"/>
        <v>0.5</v>
      </c>
      <c r="AA226" s="5">
        <f t="shared" si="92"/>
        <v>0</v>
      </c>
      <c r="AB226" s="5">
        <f t="shared" si="93"/>
        <v>0</v>
      </c>
      <c r="AC226" s="5">
        <f t="shared" si="94"/>
        <v>0</v>
      </c>
      <c r="AD226" s="1">
        <v>0.62148665240863898</v>
      </c>
      <c r="AE226" s="5">
        <f t="shared" si="95"/>
        <v>0</v>
      </c>
      <c r="AF226" s="1">
        <v>1.3995101576461994E-2</v>
      </c>
      <c r="AG226" s="6">
        <f t="shared" si="96"/>
        <v>0</v>
      </c>
      <c r="AH226" s="29">
        <v>2225.6525024585221</v>
      </c>
      <c r="AL226" s="5">
        <v>0</v>
      </c>
      <c r="AM226" t="s">
        <v>342</v>
      </c>
      <c r="AN226" s="1">
        <v>0.1875</v>
      </c>
      <c r="AO226" s="5">
        <f t="shared" si="97"/>
        <v>0</v>
      </c>
      <c r="AP226" s="5">
        <f t="shared" si="98"/>
        <v>0</v>
      </c>
      <c r="AQ226" s="9">
        <f t="shared" si="99"/>
        <v>9.5</v>
      </c>
      <c r="AT226" s="1"/>
    </row>
    <row r="227" spans="1:46" x14ac:dyDescent="0.35">
      <c r="A227" t="s">
        <v>218</v>
      </c>
      <c r="B227" s="1">
        <v>2.2301187618644202E-2</v>
      </c>
      <c r="C227" s="5">
        <f t="shared" si="75"/>
        <v>0</v>
      </c>
      <c r="D227" s="1">
        <v>0.83013288150483988</v>
      </c>
      <c r="E227" s="5">
        <f t="shared" si="76"/>
        <v>0</v>
      </c>
      <c r="F227" s="5">
        <f t="shared" si="77"/>
        <v>0</v>
      </c>
      <c r="G227" s="1">
        <v>0.79030922012519411</v>
      </c>
      <c r="H227" s="5">
        <f t="shared" si="78"/>
        <v>0</v>
      </c>
      <c r="I227" s="5">
        <f t="shared" si="79"/>
        <v>0</v>
      </c>
      <c r="J227" s="1">
        <v>0.20314038702037807</v>
      </c>
      <c r="K227" s="5">
        <f t="shared" si="80"/>
        <v>0</v>
      </c>
      <c r="L227" s="5">
        <f t="shared" si="81"/>
        <v>0</v>
      </c>
      <c r="M227" s="8">
        <f t="shared" si="82"/>
        <v>0</v>
      </c>
      <c r="N227" s="8">
        <f t="shared" si="83"/>
        <v>0</v>
      </c>
      <c r="O227" s="10" t="str">
        <f t="shared" si="84"/>
        <v>Nee</v>
      </c>
      <c r="P227" s="4">
        <f t="shared" si="85"/>
        <v>0</v>
      </c>
      <c r="Q227" s="1">
        <v>6.6092679324302852E-3</v>
      </c>
      <c r="R227" s="8">
        <f t="shared" si="86"/>
        <v>0</v>
      </c>
      <c r="S227" s="1">
        <v>8.256808590575879E-3</v>
      </c>
      <c r="T227" s="8">
        <f t="shared" si="87"/>
        <v>0</v>
      </c>
      <c r="U227" s="1">
        <v>3.4420545645659779E-2</v>
      </c>
      <c r="V227" s="4">
        <f t="shared" si="88"/>
        <v>0</v>
      </c>
      <c r="W227" s="5">
        <f t="shared" si="89"/>
        <v>0</v>
      </c>
      <c r="X227" s="5">
        <f t="shared" si="90"/>
        <v>0</v>
      </c>
      <c r="Y227" s="1">
        <v>-1.3764688348158955E-2</v>
      </c>
      <c r="Z227" s="5">
        <f t="shared" si="91"/>
        <v>0.5</v>
      </c>
      <c r="AA227" s="5">
        <f t="shared" si="92"/>
        <v>0.5</v>
      </c>
      <c r="AB227" s="5">
        <f t="shared" si="93"/>
        <v>0</v>
      </c>
      <c r="AC227" s="5">
        <f t="shared" si="94"/>
        <v>0</v>
      </c>
      <c r="AD227" s="1">
        <v>0.66344268210414015</v>
      </c>
      <c r="AE227" s="5">
        <f t="shared" si="95"/>
        <v>0</v>
      </c>
      <c r="AF227" s="1">
        <v>1.0508536734597821E-2</v>
      </c>
      <c r="AG227" s="6">
        <f t="shared" si="96"/>
        <v>0</v>
      </c>
      <c r="AH227" s="29">
        <v>2014.3326835005048</v>
      </c>
      <c r="AL227" s="5">
        <v>1</v>
      </c>
      <c r="AM227" t="s">
        <v>340</v>
      </c>
      <c r="AN227" s="1">
        <v>0.159</v>
      </c>
      <c r="AO227" s="5">
        <f t="shared" si="97"/>
        <v>0</v>
      </c>
      <c r="AP227" s="5">
        <f t="shared" si="98"/>
        <v>0</v>
      </c>
      <c r="AQ227" s="9">
        <f t="shared" si="99"/>
        <v>8</v>
      </c>
      <c r="AT227" s="1"/>
    </row>
    <row r="228" spans="1:46" x14ac:dyDescent="0.35">
      <c r="A228" t="s">
        <v>219</v>
      </c>
      <c r="B228" s="1">
        <v>-9.2091379128416168E-2</v>
      </c>
      <c r="C228" s="5">
        <f t="shared" si="75"/>
        <v>0</v>
      </c>
      <c r="D228" s="1">
        <v>-8.7923393478949036E-2</v>
      </c>
      <c r="E228" s="5">
        <f t="shared" si="76"/>
        <v>0</v>
      </c>
      <c r="F228" s="5">
        <f t="shared" si="77"/>
        <v>0</v>
      </c>
      <c r="G228" s="1">
        <v>-8.8192465970243744E-2</v>
      </c>
      <c r="H228" s="5">
        <f t="shared" si="78"/>
        <v>0</v>
      </c>
      <c r="I228" s="5">
        <f t="shared" si="79"/>
        <v>0</v>
      </c>
      <c r="J228" s="1">
        <v>0.43813921775243292</v>
      </c>
      <c r="K228" s="5">
        <f t="shared" si="80"/>
        <v>0</v>
      </c>
      <c r="L228" s="5">
        <f t="shared" si="81"/>
        <v>0</v>
      </c>
      <c r="M228" s="8">
        <f t="shared" si="82"/>
        <v>0</v>
      </c>
      <c r="N228" s="8">
        <f t="shared" si="83"/>
        <v>1</v>
      </c>
      <c r="O228" s="10" t="str">
        <f t="shared" si="84"/>
        <v>Nee</v>
      </c>
      <c r="P228" s="4">
        <f t="shared" si="85"/>
        <v>0</v>
      </c>
      <c r="Q228" s="1">
        <v>-2.3370689389027817E-2</v>
      </c>
      <c r="R228" s="8">
        <f t="shared" si="86"/>
        <v>1</v>
      </c>
      <c r="S228" s="1">
        <v>-5.0466939605576515E-2</v>
      </c>
      <c r="T228" s="8">
        <f t="shared" si="87"/>
        <v>1</v>
      </c>
      <c r="U228" s="1">
        <v>-9.4439168513242595E-3</v>
      </c>
      <c r="V228" s="4">
        <f t="shared" si="88"/>
        <v>1</v>
      </c>
      <c r="W228" s="5">
        <f t="shared" si="89"/>
        <v>0.5</v>
      </c>
      <c r="X228" s="5">
        <f t="shared" si="90"/>
        <v>0.5</v>
      </c>
      <c r="Y228" s="1">
        <v>-5.0780837817874852E-4</v>
      </c>
      <c r="Z228" s="5">
        <f t="shared" si="91"/>
        <v>0.5</v>
      </c>
      <c r="AA228" s="5">
        <f t="shared" si="92"/>
        <v>0.5</v>
      </c>
      <c r="AB228" s="5">
        <f t="shared" si="93"/>
        <v>0</v>
      </c>
      <c r="AC228" s="5">
        <f t="shared" si="94"/>
        <v>0</v>
      </c>
      <c r="AD228" s="1">
        <v>0.61187612113538037</v>
      </c>
      <c r="AE228" s="5">
        <f t="shared" si="95"/>
        <v>0</v>
      </c>
      <c r="AF228" s="1">
        <v>6.69608348633534E-2</v>
      </c>
      <c r="AG228" s="6">
        <f t="shared" si="96"/>
        <v>0</v>
      </c>
      <c r="AH228" s="29">
        <v>1776.9036340916693</v>
      </c>
      <c r="AL228" s="5">
        <v>0</v>
      </c>
      <c r="AM228" t="s">
        <v>340</v>
      </c>
      <c r="AN228" s="1">
        <v>0.22599999999999998</v>
      </c>
      <c r="AO228" s="5">
        <f t="shared" si="97"/>
        <v>0.5</v>
      </c>
      <c r="AP228" s="5">
        <f t="shared" si="98"/>
        <v>0</v>
      </c>
      <c r="AQ228" s="9">
        <f t="shared" si="99"/>
        <v>6.5</v>
      </c>
      <c r="AT228" s="1"/>
    </row>
    <row r="229" spans="1:46" x14ac:dyDescent="0.35">
      <c r="A229" t="s">
        <v>220</v>
      </c>
      <c r="B229" s="1">
        <v>6.4894246413252477E-2</v>
      </c>
      <c r="C229" s="5">
        <f t="shared" si="75"/>
        <v>0</v>
      </c>
      <c r="D229" s="1">
        <v>0.62768081644727114</v>
      </c>
      <c r="E229" s="5">
        <f t="shared" si="76"/>
        <v>0</v>
      </c>
      <c r="F229" s="5">
        <f t="shared" si="77"/>
        <v>0</v>
      </c>
      <c r="G229" s="1">
        <v>0.53283168170388995</v>
      </c>
      <c r="H229" s="5">
        <f t="shared" si="78"/>
        <v>0</v>
      </c>
      <c r="I229" s="5">
        <f t="shared" si="79"/>
        <v>0</v>
      </c>
      <c r="J229" s="1">
        <v>0.15663286241866464</v>
      </c>
      <c r="K229" s="5">
        <f t="shared" si="80"/>
        <v>0.5</v>
      </c>
      <c r="L229" s="5">
        <f t="shared" si="81"/>
        <v>0</v>
      </c>
      <c r="M229" s="8">
        <f t="shared" si="82"/>
        <v>0</v>
      </c>
      <c r="N229" s="8">
        <f t="shared" si="83"/>
        <v>1</v>
      </c>
      <c r="O229" s="10" t="str">
        <f t="shared" si="84"/>
        <v>Nee</v>
      </c>
      <c r="P229" s="4">
        <f t="shared" si="85"/>
        <v>0</v>
      </c>
      <c r="Q229" s="1">
        <v>-3.248360620141573E-2</v>
      </c>
      <c r="R229" s="8">
        <f t="shared" si="86"/>
        <v>1</v>
      </c>
      <c r="S229" s="1">
        <v>-9.9459830232358735E-3</v>
      </c>
      <c r="T229" s="8">
        <f t="shared" si="87"/>
        <v>1</v>
      </c>
      <c r="U229" s="1">
        <v>4.437213429965981E-3</v>
      </c>
      <c r="V229" s="4">
        <f t="shared" si="88"/>
        <v>0</v>
      </c>
      <c r="W229" s="5">
        <f t="shared" si="89"/>
        <v>0.5</v>
      </c>
      <c r="X229" s="5">
        <f t="shared" si="90"/>
        <v>0</v>
      </c>
      <c r="Y229" s="1">
        <v>0.10797219346250554</v>
      </c>
      <c r="Z229" s="5">
        <f t="shared" si="91"/>
        <v>0</v>
      </c>
      <c r="AA229" s="5">
        <f t="shared" si="92"/>
        <v>0</v>
      </c>
      <c r="AB229" s="5">
        <f t="shared" si="93"/>
        <v>0.5</v>
      </c>
      <c r="AC229" s="5">
        <f t="shared" si="94"/>
        <v>0.5</v>
      </c>
      <c r="AD229" s="1">
        <v>0.62069220529507474</v>
      </c>
      <c r="AE229" s="5">
        <f t="shared" si="95"/>
        <v>0</v>
      </c>
      <c r="AF229" s="1">
        <v>2.3121842922644582E-2</v>
      </c>
      <c r="AG229" s="6">
        <f t="shared" si="96"/>
        <v>0</v>
      </c>
      <c r="AH229" s="29">
        <v>1893.1704938903367</v>
      </c>
      <c r="AL229" s="5">
        <v>1</v>
      </c>
      <c r="AM229" t="s">
        <v>341</v>
      </c>
      <c r="AN229" s="1">
        <v>0.223</v>
      </c>
      <c r="AO229" s="5">
        <f t="shared" si="97"/>
        <v>0.5</v>
      </c>
      <c r="AP229" s="5">
        <f t="shared" si="98"/>
        <v>0</v>
      </c>
      <c r="AQ229" s="9">
        <f t="shared" si="99"/>
        <v>6.5</v>
      </c>
      <c r="AT229" s="1"/>
    </row>
    <row r="230" spans="1:46" x14ac:dyDescent="0.35">
      <c r="A230" t="s">
        <v>221</v>
      </c>
      <c r="B230" s="1">
        <v>5.906501406497467E-2</v>
      </c>
      <c r="C230" s="5">
        <f t="shared" si="75"/>
        <v>0</v>
      </c>
      <c r="D230" s="1">
        <v>0.68883705904137549</v>
      </c>
      <c r="E230" s="5">
        <f t="shared" si="76"/>
        <v>0</v>
      </c>
      <c r="F230" s="5">
        <f t="shared" si="77"/>
        <v>0</v>
      </c>
      <c r="G230" s="1">
        <v>0.66346573583062152</v>
      </c>
      <c r="H230" s="5">
        <f t="shared" si="78"/>
        <v>0</v>
      </c>
      <c r="I230" s="5">
        <f t="shared" si="79"/>
        <v>0</v>
      </c>
      <c r="J230" s="1">
        <v>0.22994083028302936</v>
      </c>
      <c r="K230" s="5">
        <f t="shared" si="80"/>
        <v>0</v>
      </c>
      <c r="L230" s="5">
        <f t="shared" si="81"/>
        <v>0</v>
      </c>
      <c r="M230" s="8">
        <f t="shared" si="82"/>
        <v>0</v>
      </c>
      <c r="N230" s="8">
        <f t="shared" si="83"/>
        <v>1</v>
      </c>
      <c r="O230" s="10" t="str">
        <f t="shared" si="84"/>
        <v>Nee</v>
      </c>
      <c r="P230" s="4">
        <f t="shared" si="85"/>
        <v>0</v>
      </c>
      <c r="Q230" s="1">
        <v>-1.3860001593103631E-2</v>
      </c>
      <c r="R230" s="8">
        <f t="shared" si="86"/>
        <v>1</v>
      </c>
      <c r="S230" s="1">
        <v>-1.6999482842033266E-2</v>
      </c>
      <c r="T230" s="8">
        <f t="shared" si="87"/>
        <v>1</v>
      </c>
      <c r="U230" s="1">
        <v>4.5654041020872893E-2</v>
      </c>
      <c r="V230" s="4">
        <f t="shared" si="88"/>
        <v>0</v>
      </c>
      <c r="W230" s="5">
        <f t="shared" si="89"/>
        <v>0.5</v>
      </c>
      <c r="X230" s="5">
        <f t="shared" si="90"/>
        <v>0</v>
      </c>
      <c r="Y230" s="1">
        <v>5.8810898976448062E-2</v>
      </c>
      <c r="Z230" s="5">
        <f t="shared" si="91"/>
        <v>0</v>
      </c>
      <c r="AA230" s="5">
        <f t="shared" si="92"/>
        <v>0</v>
      </c>
      <c r="AB230" s="5">
        <f t="shared" si="93"/>
        <v>0.5</v>
      </c>
      <c r="AC230" s="5">
        <f t="shared" si="94"/>
        <v>0.5</v>
      </c>
      <c r="AD230" s="1">
        <v>0.67671833016838567</v>
      </c>
      <c r="AE230" s="5">
        <f t="shared" si="95"/>
        <v>0</v>
      </c>
      <c r="AF230" s="1">
        <v>4.1082413344784942E-2</v>
      </c>
      <c r="AG230" s="6">
        <f t="shared" si="96"/>
        <v>0</v>
      </c>
      <c r="AH230" s="29">
        <v>1650.8150423757236</v>
      </c>
      <c r="AL230" s="5">
        <v>0</v>
      </c>
      <c r="AM230" t="s">
        <v>340</v>
      </c>
      <c r="AN230" s="1">
        <v>0.183</v>
      </c>
      <c r="AO230" s="5">
        <f t="shared" si="97"/>
        <v>0</v>
      </c>
      <c r="AP230" s="5">
        <f t="shared" si="98"/>
        <v>0</v>
      </c>
      <c r="AQ230" s="9">
        <f t="shared" si="99"/>
        <v>8.5</v>
      </c>
      <c r="AT230" s="1"/>
    </row>
    <row r="231" spans="1:46" x14ac:dyDescent="0.35">
      <c r="A231" t="s">
        <v>222</v>
      </c>
      <c r="B231" s="1">
        <v>5.8209732482110824E-2</v>
      </c>
      <c r="C231" s="5">
        <f t="shared" si="75"/>
        <v>0</v>
      </c>
      <c r="D231" s="1">
        <v>0.41219356954114994</v>
      </c>
      <c r="E231" s="5">
        <f t="shared" si="76"/>
        <v>0</v>
      </c>
      <c r="F231" s="5">
        <f t="shared" si="77"/>
        <v>0</v>
      </c>
      <c r="G231" s="1">
        <v>0.44550022180646903</v>
      </c>
      <c r="H231" s="5">
        <f t="shared" si="78"/>
        <v>0</v>
      </c>
      <c r="I231" s="5">
        <f t="shared" si="79"/>
        <v>0</v>
      </c>
      <c r="J231" s="1">
        <v>0.43701247688034689</v>
      </c>
      <c r="K231" s="5">
        <f t="shared" si="80"/>
        <v>0</v>
      </c>
      <c r="L231" s="5">
        <f t="shared" si="81"/>
        <v>0</v>
      </c>
      <c r="M231" s="8">
        <f t="shared" si="82"/>
        <v>0</v>
      </c>
      <c r="N231" s="8">
        <f t="shared" si="83"/>
        <v>0</v>
      </c>
      <c r="O231" s="10" t="str">
        <f t="shared" si="84"/>
        <v>Nee</v>
      </c>
      <c r="P231" s="4">
        <f t="shared" si="85"/>
        <v>0</v>
      </c>
      <c r="Q231" s="1">
        <v>1.8446714650568841E-2</v>
      </c>
      <c r="R231" s="8">
        <f t="shared" si="86"/>
        <v>0</v>
      </c>
      <c r="S231" s="1">
        <v>0.18220010541655041</v>
      </c>
      <c r="T231" s="8">
        <f t="shared" si="87"/>
        <v>0</v>
      </c>
      <c r="U231" s="1">
        <v>5.453546010376685E-2</v>
      </c>
      <c r="V231" s="4">
        <f t="shared" si="88"/>
        <v>0</v>
      </c>
      <c r="W231" s="5">
        <f t="shared" si="89"/>
        <v>0</v>
      </c>
      <c r="X231" s="5">
        <f t="shared" si="90"/>
        <v>0</v>
      </c>
      <c r="Y231" s="1">
        <v>3.0725017840955118E-2</v>
      </c>
      <c r="Z231" s="5">
        <f t="shared" si="91"/>
        <v>0</v>
      </c>
      <c r="AA231" s="5">
        <f t="shared" si="92"/>
        <v>0</v>
      </c>
      <c r="AB231" s="5">
        <f t="shared" si="93"/>
        <v>0</v>
      </c>
      <c r="AC231" s="5">
        <f t="shared" si="94"/>
        <v>0</v>
      </c>
      <c r="AD231" s="1">
        <v>0.59857850984627847</v>
      </c>
      <c r="AE231" s="5">
        <f t="shared" si="95"/>
        <v>0</v>
      </c>
      <c r="AF231" s="1">
        <v>2.33804968561344E-2</v>
      </c>
      <c r="AG231" s="6">
        <f t="shared" si="96"/>
        <v>0</v>
      </c>
      <c r="AH231" s="29">
        <v>1863.5921268590112</v>
      </c>
      <c r="AJ231" s="5">
        <v>1</v>
      </c>
      <c r="AL231" s="5">
        <v>0</v>
      </c>
      <c r="AM231" t="s">
        <v>342</v>
      </c>
      <c r="AN231" s="1">
        <v>0.16699999999999998</v>
      </c>
      <c r="AO231" s="5">
        <f t="shared" si="97"/>
        <v>0</v>
      </c>
      <c r="AP231" s="5">
        <f t="shared" si="98"/>
        <v>0</v>
      </c>
      <c r="AQ231" s="9">
        <f t="shared" si="99"/>
        <v>9</v>
      </c>
      <c r="AT231" s="1"/>
    </row>
    <row r="232" spans="1:46" x14ac:dyDescent="0.35">
      <c r="A232" t="s">
        <v>223</v>
      </c>
      <c r="B232" s="1">
        <v>0.10156570746090397</v>
      </c>
      <c r="C232" s="5">
        <f t="shared" si="75"/>
        <v>0.5</v>
      </c>
      <c r="D232" s="1">
        <v>0.84321464561639237</v>
      </c>
      <c r="E232" s="5">
        <f t="shared" si="76"/>
        <v>0</v>
      </c>
      <c r="F232" s="5">
        <f t="shared" si="77"/>
        <v>0</v>
      </c>
      <c r="G232" s="1">
        <v>0.8235919829806293</v>
      </c>
      <c r="H232" s="5">
        <f t="shared" si="78"/>
        <v>0</v>
      </c>
      <c r="I232" s="5">
        <f t="shared" si="79"/>
        <v>0</v>
      </c>
      <c r="J232" s="1">
        <v>0.26478402046639771</v>
      </c>
      <c r="K232" s="5">
        <f t="shared" si="80"/>
        <v>0</v>
      </c>
      <c r="L232" s="5">
        <f t="shared" si="81"/>
        <v>0</v>
      </c>
      <c r="M232" s="8">
        <f t="shared" si="82"/>
        <v>0</v>
      </c>
      <c r="N232" s="8">
        <f t="shared" si="83"/>
        <v>1</v>
      </c>
      <c r="O232" s="10" t="str">
        <f t="shared" si="84"/>
        <v>Nee</v>
      </c>
      <c r="P232" s="4">
        <f t="shared" si="85"/>
        <v>0</v>
      </c>
      <c r="Q232" s="1">
        <v>-4.2796940845949739E-2</v>
      </c>
      <c r="R232" s="8">
        <f t="shared" si="86"/>
        <v>1</v>
      </c>
      <c r="S232" s="1">
        <v>-2.3139508845263865E-2</v>
      </c>
      <c r="T232" s="8">
        <f t="shared" si="87"/>
        <v>1</v>
      </c>
      <c r="U232" s="1">
        <v>-9.6013884223491216E-3</v>
      </c>
      <c r="V232" s="4">
        <f t="shared" si="88"/>
        <v>1</v>
      </c>
      <c r="W232" s="5">
        <f t="shared" si="89"/>
        <v>0.5</v>
      </c>
      <c r="X232" s="5">
        <f t="shared" si="90"/>
        <v>0.5</v>
      </c>
      <c r="Y232" s="1">
        <v>2.5988597768073749E-2</v>
      </c>
      <c r="Z232" s="5">
        <f t="shared" si="91"/>
        <v>0</v>
      </c>
      <c r="AA232" s="5">
        <f t="shared" si="92"/>
        <v>0</v>
      </c>
      <c r="AB232" s="5">
        <f t="shared" si="93"/>
        <v>0</v>
      </c>
      <c r="AC232" s="5">
        <f t="shared" si="94"/>
        <v>0</v>
      </c>
      <c r="AD232" s="1">
        <v>0.70832866793565485</v>
      </c>
      <c r="AE232" s="5">
        <f t="shared" si="95"/>
        <v>0</v>
      </c>
      <c r="AF232" s="1">
        <v>0.10992693901392156</v>
      </c>
      <c r="AG232" s="6">
        <f t="shared" si="96"/>
        <v>0</v>
      </c>
      <c r="AH232" s="29">
        <v>1532.0670065598558</v>
      </c>
      <c r="AL232" s="5">
        <v>0</v>
      </c>
      <c r="AM232" t="s">
        <v>341</v>
      </c>
      <c r="AN232" s="1">
        <v>0.20600000000000002</v>
      </c>
      <c r="AO232" s="5">
        <f t="shared" si="97"/>
        <v>0.5</v>
      </c>
      <c r="AP232" s="5">
        <f t="shared" si="98"/>
        <v>0</v>
      </c>
      <c r="AQ232" s="9">
        <f t="shared" si="99"/>
        <v>7</v>
      </c>
      <c r="AT232" s="1"/>
    </row>
    <row r="233" spans="1:46" x14ac:dyDescent="0.35">
      <c r="A233" t="s">
        <v>224</v>
      </c>
      <c r="B233" s="1">
        <v>-5.2507164822291489E-3</v>
      </c>
      <c r="C233" s="5">
        <f t="shared" si="75"/>
        <v>0</v>
      </c>
      <c r="D233" s="1">
        <v>3.0395581867246824E-2</v>
      </c>
      <c r="E233" s="5">
        <f t="shared" si="76"/>
        <v>0</v>
      </c>
      <c r="F233" s="5">
        <f t="shared" si="77"/>
        <v>0</v>
      </c>
      <c r="G233" s="1">
        <v>-2.427881095328744E-2</v>
      </c>
      <c r="H233" s="5">
        <f t="shared" si="78"/>
        <v>0</v>
      </c>
      <c r="I233" s="5">
        <f t="shared" si="79"/>
        <v>0</v>
      </c>
      <c r="J233" s="1">
        <v>0.50404341349223236</v>
      </c>
      <c r="K233" s="5">
        <f t="shared" si="80"/>
        <v>0</v>
      </c>
      <c r="L233" s="5">
        <f t="shared" si="81"/>
        <v>0</v>
      </c>
      <c r="M233" s="8">
        <f t="shared" si="82"/>
        <v>0</v>
      </c>
      <c r="N233" s="8">
        <f t="shared" si="83"/>
        <v>0</v>
      </c>
      <c r="O233" s="10" t="str">
        <f t="shared" si="84"/>
        <v>Nee</v>
      </c>
      <c r="P233" s="4">
        <f t="shared" si="85"/>
        <v>0</v>
      </c>
      <c r="Q233" s="1">
        <v>3.2612548741581003E-2</v>
      </c>
      <c r="R233" s="8">
        <f t="shared" si="86"/>
        <v>0</v>
      </c>
      <c r="S233" s="1">
        <v>5.0079094163683294E-2</v>
      </c>
      <c r="T233" s="8">
        <f t="shared" si="87"/>
        <v>0</v>
      </c>
      <c r="U233" s="1">
        <v>7.6145848586908774E-2</v>
      </c>
      <c r="V233" s="4">
        <f t="shared" si="88"/>
        <v>0</v>
      </c>
      <c r="W233" s="5">
        <f t="shared" si="89"/>
        <v>0</v>
      </c>
      <c r="X233" s="5">
        <f t="shared" si="90"/>
        <v>0</v>
      </c>
      <c r="Y233" s="1">
        <v>2.9548354705771604E-3</v>
      </c>
      <c r="Z233" s="5">
        <f t="shared" si="91"/>
        <v>0.5</v>
      </c>
      <c r="AA233" s="5">
        <f t="shared" si="92"/>
        <v>0</v>
      </c>
      <c r="AB233" s="5">
        <f t="shared" si="93"/>
        <v>0</v>
      </c>
      <c r="AC233" s="5">
        <f t="shared" si="94"/>
        <v>0</v>
      </c>
      <c r="AD233" s="1">
        <v>0.82258435663033702</v>
      </c>
      <c r="AE233" s="5">
        <f t="shared" si="95"/>
        <v>0.5</v>
      </c>
      <c r="AF233" s="1">
        <v>-2.3756735602368049E-2</v>
      </c>
      <c r="AG233" s="6">
        <f t="shared" si="96"/>
        <v>1</v>
      </c>
      <c r="AH233" s="29">
        <v>2058.0550487305554</v>
      </c>
      <c r="AL233" s="5">
        <v>1</v>
      </c>
      <c r="AM233" t="s">
        <v>340</v>
      </c>
      <c r="AN233" s="1">
        <v>0.17949999999999999</v>
      </c>
      <c r="AO233" s="5">
        <f t="shared" si="97"/>
        <v>0</v>
      </c>
      <c r="AP233" s="5">
        <f t="shared" si="98"/>
        <v>0</v>
      </c>
      <c r="AQ233" s="9">
        <f t="shared" si="99"/>
        <v>7</v>
      </c>
      <c r="AT233" s="1"/>
    </row>
    <row r="234" spans="1:46" x14ac:dyDescent="0.35">
      <c r="A234" t="s">
        <v>225</v>
      </c>
      <c r="B234" s="1">
        <v>-0.81881391372878021</v>
      </c>
      <c r="C234" s="5">
        <f t="shared" si="75"/>
        <v>0</v>
      </c>
      <c r="D234" s="1">
        <v>-0.1959819754545859</v>
      </c>
      <c r="E234" s="5">
        <f t="shared" si="76"/>
        <v>0</v>
      </c>
      <c r="F234" s="5">
        <f t="shared" si="77"/>
        <v>0</v>
      </c>
      <c r="G234" s="1">
        <v>-0.20515250316192221</v>
      </c>
      <c r="H234" s="5">
        <f t="shared" si="78"/>
        <v>0</v>
      </c>
      <c r="I234" s="5">
        <f t="shared" si="79"/>
        <v>0</v>
      </c>
      <c r="J234" s="1">
        <v>0.56112225065197063</v>
      </c>
      <c r="K234" s="5">
        <f t="shared" si="80"/>
        <v>0</v>
      </c>
      <c r="L234" s="5">
        <f t="shared" si="81"/>
        <v>0</v>
      </c>
      <c r="M234" s="8">
        <f t="shared" si="82"/>
        <v>0</v>
      </c>
      <c r="N234" s="8">
        <f t="shared" si="83"/>
        <v>0</v>
      </c>
      <c r="O234" s="10" t="str">
        <f t="shared" si="84"/>
        <v>Nee</v>
      </c>
      <c r="P234" s="4">
        <f t="shared" si="85"/>
        <v>0</v>
      </c>
      <c r="Q234" s="1">
        <v>-4.1390599423181858E-3</v>
      </c>
      <c r="R234" s="8">
        <f t="shared" si="86"/>
        <v>1</v>
      </c>
      <c r="S234" s="1">
        <v>0.36870076757257692</v>
      </c>
      <c r="T234" s="8">
        <f t="shared" si="87"/>
        <v>0</v>
      </c>
      <c r="U234" s="1">
        <v>3.6341449463267679E-2</v>
      </c>
      <c r="V234" s="4">
        <f t="shared" si="88"/>
        <v>0</v>
      </c>
      <c r="W234" s="5">
        <f t="shared" si="89"/>
        <v>0</v>
      </c>
      <c r="X234" s="5">
        <f t="shared" si="90"/>
        <v>0</v>
      </c>
      <c r="Y234" s="1">
        <v>2.9731602061763941E-2</v>
      </c>
      <c r="Z234" s="5">
        <f t="shared" si="91"/>
        <v>0</v>
      </c>
      <c r="AA234" s="5">
        <f t="shared" si="92"/>
        <v>0</v>
      </c>
      <c r="AB234" s="5">
        <f t="shared" si="93"/>
        <v>0</v>
      </c>
      <c r="AC234" s="5">
        <f t="shared" si="94"/>
        <v>0</v>
      </c>
      <c r="AD234" s="1">
        <v>0.52029032483586601</v>
      </c>
      <c r="AE234" s="5">
        <f t="shared" si="95"/>
        <v>0</v>
      </c>
      <c r="AF234" s="1">
        <v>4.9611843124169795E-2</v>
      </c>
      <c r="AG234" s="6">
        <f t="shared" si="96"/>
        <v>0</v>
      </c>
      <c r="AH234" s="29">
        <v>1569.426292488477</v>
      </c>
      <c r="AL234" s="5">
        <v>0</v>
      </c>
      <c r="AM234" t="s">
        <v>341</v>
      </c>
      <c r="AN234" s="1">
        <v>0.10800000000000001</v>
      </c>
      <c r="AO234" s="5">
        <f t="shared" si="97"/>
        <v>0</v>
      </c>
      <c r="AP234" s="5">
        <f t="shared" si="98"/>
        <v>0</v>
      </c>
      <c r="AQ234" s="9">
        <f t="shared" si="99"/>
        <v>10</v>
      </c>
      <c r="AT234" s="1"/>
    </row>
    <row r="235" spans="1:46" x14ac:dyDescent="0.35">
      <c r="A235" t="s">
        <v>226</v>
      </c>
      <c r="B235" s="1">
        <v>2.616031009097352E-2</v>
      </c>
      <c r="C235" s="5">
        <f t="shared" si="75"/>
        <v>0</v>
      </c>
      <c r="D235" s="1">
        <v>0.99225857306084664</v>
      </c>
      <c r="E235" s="5">
        <f t="shared" si="76"/>
        <v>0</v>
      </c>
      <c r="F235" s="5">
        <f t="shared" si="77"/>
        <v>0</v>
      </c>
      <c r="G235" s="1">
        <v>0.89694862671931275</v>
      </c>
      <c r="H235" s="5">
        <f t="shared" si="78"/>
        <v>0</v>
      </c>
      <c r="I235" s="5">
        <f t="shared" si="79"/>
        <v>0</v>
      </c>
      <c r="J235" s="1">
        <v>0.15175167954163887</v>
      </c>
      <c r="K235" s="5">
        <f t="shared" si="80"/>
        <v>0.5</v>
      </c>
      <c r="L235" s="5">
        <f t="shared" si="81"/>
        <v>0</v>
      </c>
      <c r="M235" s="8">
        <f t="shared" si="82"/>
        <v>0</v>
      </c>
      <c r="N235" s="8">
        <f t="shared" si="83"/>
        <v>0</v>
      </c>
      <c r="O235" s="10" t="str">
        <f t="shared" si="84"/>
        <v>Nee</v>
      </c>
      <c r="P235" s="4">
        <f t="shared" si="85"/>
        <v>0</v>
      </c>
      <c r="Q235" s="1">
        <v>5.0044754171728149E-2</v>
      </c>
      <c r="R235" s="8">
        <f t="shared" si="86"/>
        <v>0</v>
      </c>
      <c r="S235" s="1">
        <v>5.1409270461614791E-3</v>
      </c>
      <c r="T235" s="8">
        <f t="shared" si="87"/>
        <v>0</v>
      </c>
      <c r="U235" s="1">
        <v>4.0019669949812701E-2</v>
      </c>
      <c r="V235" s="4">
        <f t="shared" si="88"/>
        <v>0</v>
      </c>
      <c r="W235" s="5">
        <f t="shared" si="89"/>
        <v>0</v>
      </c>
      <c r="X235" s="5">
        <f t="shared" si="90"/>
        <v>0</v>
      </c>
      <c r="Y235" s="1">
        <v>3.5978109949234172E-2</v>
      </c>
      <c r="Z235" s="5">
        <f t="shared" si="91"/>
        <v>0</v>
      </c>
      <c r="AA235" s="5">
        <f t="shared" si="92"/>
        <v>0</v>
      </c>
      <c r="AB235" s="5">
        <f t="shared" si="93"/>
        <v>0</v>
      </c>
      <c r="AC235" s="5">
        <f t="shared" si="94"/>
        <v>0</v>
      </c>
      <c r="AD235" s="1">
        <v>0.69245454939905415</v>
      </c>
      <c r="AE235" s="5">
        <f t="shared" si="95"/>
        <v>0</v>
      </c>
      <c r="AF235" s="1">
        <v>3.4869136691688021E-2</v>
      </c>
      <c r="AG235" s="6">
        <f t="shared" si="96"/>
        <v>0</v>
      </c>
      <c r="AH235" s="29">
        <v>1955.4565278783004</v>
      </c>
      <c r="AL235" s="5">
        <v>0</v>
      </c>
      <c r="AM235" t="s">
        <v>342</v>
      </c>
      <c r="AN235" s="1">
        <v>0.152</v>
      </c>
      <c r="AO235" s="5">
        <f t="shared" si="97"/>
        <v>0</v>
      </c>
      <c r="AP235" s="5">
        <f t="shared" si="98"/>
        <v>0</v>
      </c>
      <c r="AQ235" s="9">
        <f t="shared" si="99"/>
        <v>9.5</v>
      </c>
      <c r="AT235" s="1"/>
    </row>
    <row r="236" spans="1:46" x14ac:dyDescent="0.35">
      <c r="A236" t="s">
        <v>227</v>
      </c>
      <c r="B236" s="1">
        <v>-2.9469248152446102E-3</v>
      </c>
      <c r="C236" s="5">
        <f t="shared" si="75"/>
        <v>0</v>
      </c>
      <c r="D236" s="1">
        <v>-0.30232700177120869</v>
      </c>
      <c r="E236" s="5">
        <f t="shared" si="76"/>
        <v>0</v>
      </c>
      <c r="F236" s="5">
        <f t="shared" si="77"/>
        <v>0</v>
      </c>
      <c r="G236" s="1">
        <v>-0.28689916325658094</v>
      </c>
      <c r="H236" s="5">
        <f t="shared" si="78"/>
        <v>0</v>
      </c>
      <c r="I236" s="5">
        <f t="shared" si="79"/>
        <v>0</v>
      </c>
      <c r="J236" s="1">
        <v>0.62101613028909841</v>
      </c>
      <c r="K236" s="5">
        <f t="shared" si="80"/>
        <v>0</v>
      </c>
      <c r="L236" s="5">
        <f t="shared" si="81"/>
        <v>0</v>
      </c>
      <c r="M236" s="8">
        <f t="shared" si="82"/>
        <v>0</v>
      </c>
      <c r="N236" s="8">
        <f t="shared" si="83"/>
        <v>1</v>
      </c>
      <c r="O236" s="10" t="str">
        <f t="shared" si="84"/>
        <v>Nee</v>
      </c>
      <c r="P236" s="4">
        <f t="shared" si="85"/>
        <v>0</v>
      </c>
      <c r="Q236" s="1">
        <v>6.1141956268421414E-2</v>
      </c>
      <c r="R236" s="8">
        <f t="shared" si="86"/>
        <v>0</v>
      </c>
      <c r="S236" s="1">
        <v>5.6140456272622138E-2</v>
      </c>
      <c r="T236" s="8">
        <f t="shared" si="87"/>
        <v>0</v>
      </c>
      <c r="U236" s="1">
        <v>8.7170952177365174E-2</v>
      </c>
      <c r="V236" s="4">
        <f t="shared" si="88"/>
        <v>0</v>
      </c>
      <c r="W236" s="5">
        <f t="shared" si="89"/>
        <v>0</v>
      </c>
      <c r="X236" s="5">
        <f t="shared" si="90"/>
        <v>0</v>
      </c>
      <c r="Y236" s="1">
        <v>7.0249038050448909E-2</v>
      </c>
      <c r="Z236" s="5">
        <f t="shared" si="91"/>
        <v>0</v>
      </c>
      <c r="AA236" s="5">
        <f t="shared" si="92"/>
        <v>0</v>
      </c>
      <c r="AB236" s="5">
        <f t="shared" si="93"/>
        <v>0.5</v>
      </c>
      <c r="AC236" s="5">
        <f t="shared" si="94"/>
        <v>0.5</v>
      </c>
      <c r="AD236" s="1">
        <v>0.66024857997923414</v>
      </c>
      <c r="AE236" s="5">
        <f t="shared" si="95"/>
        <v>0</v>
      </c>
      <c r="AF236" s="1">
        <v>6.3878327123923537E-2</v>
      </c>
      <c r="AG236" s="6">
        <f t="shared" si="96"/>
        <v>0</v>
      </c>
      <c r="AH236" s="29">
        <v>1387.9992260828594</v>
      </c>
      <c r="AJ236" s="5">
        <v>1</v>
      </c>
      <c r="AL236" s="5">
        <v>0</v>
      </c>
      <c r="AM236" t="s">
        <v>340</v>
      </c>
      <c r="AN236" s="1">
        <v>0.14300000000000002</v>
      </c>
      <c r="AO236" s="5">
        <f t="shared" si="97"/>
        <v>0</v>
      </c>
      <c r="AP236" s="5">
        <f t="shared" si="98"/>
        <v>0</v>
      </c>
      <c r="AQ236" s="9">
        <f t="shared" si="99"/>
        <v>8</v>
      </c>
      <c r="AT236" s="1"/>
    </row>
    <row r="237" spans="1:46" x14ac:dyDescent="0.35">
      <c r="A237" t="s">
        <v>228</v>
      </c>
      <c r="B237" s="1">
        <v>-0.10574018126888217</v>
      </c>
      <c r="C237" s="5">
        <f t="shared" si="75"/>
        <v>0</v>
      </c>
      <c r="D237" s="1">
        <v>0.5279106060302915</v>
      </c>
      <c r="E237" s="5">
        <f t="shared" si="76"/>
        <v>0</v>
      </c>
      <c r="F237" s="5">
        <f t="shared" si="77"/>
        <v>0</v>
      </c>
      <c r="G237" s="1">
        <v>0.42061883515735982</v>
      </c>
      <c r="H237" s="5">
        <f t="shared" si="78"/>
        <v>0</v>
      </c>
      <c r="I237" s="5">
        <f t="shared" si="79"/>
        <v>0</v>
      </c>
      <c r="J237" s="1">
        <v>0.44439145667614088</v>
      </c>
      <c r="K237" s="5">
        <f t="shared" si="80"/>
        <v>0</v>
      </c>
      <c r="L237" s="5">
        <f t="shared" si="81"/>
        <v>0</v>
      </c>
      <c r="M237" s="8">
        <f t="shared" si="82"/>
        <v>0</v>
      </c>
      <c r="N237" s="8">
        <f t="shared" si="83"/>
        <v>0</v>
      </c>
      <c r="O237" s="10" t="str">
        <f t="shared" si="84"/>
        <v>Nee</v>
      </c>
      <c r="P237" s="4">
        <f t="shared" si="85"/>
        <v>0</v>
      </c>
      <c r="Q237" s="1">
        <v>2.139611915579329E-2</v>
      </c>
      <c r="R237" s="8">
        <f t="shared" si="86"/>
        <v>0</v>
      </c>
      <c r="S237" s="1">
        <v>4.0278603230212602E-2</v>
      </c>
      <c r="T237" s="8">
        <f t="shared" si="87"/>
        <v>0</v>
      </c>
      <c r="U237" s="1">
        <v>2.9641263680198475E-2</v>
      </c>
      <c r="V237" s="4">
        <f t="shared" si="88"/>
        <v>0</v>
      </c>
      <c r="W237" s="5">
        <f t="shared" si="89"/>
        <v>0</v>
      </c>
      <c r="X237" s="5">
        <f t="shared" si="90"/>
        <v>0</v>
      </c>
      <c r="Y237" s="1">
        <v>2.2983733818851162E-3</v>
      </c>
      <c r="Z237" s="5">
        <f t="shared" si="91"/>
        <v>0.5</v>
      </c>
      <c r="AA237" s="5">
        <f t="shared" si="92"/>
        <v>0</v>
      </c>
      <c r="AB237" s="5">
        <f t="shared" si="93"/>
        <v>0</v>
      </c>
      <c r="AC237" s="5">
        <f t="shared" si="94"/>
        <v>0</v>
      </c>
      <c r="AD237" s="1">
        <v>0.68341969948580461</v>
      </c>
      <c r="AE237" s="5">
        <f t="shared" si="95"/>
        <v>0</v>
      </c>
      <c r="AF237" s="1">
        <v>2.709520433764832E-2</v>
      </c>
      <c r="AG237" s="6">
        <f t="shared" si="96"/>
        <v>0</v>
      </c>
      <c r="AH237" s="29">
        <v>1642.4985680549203</v>
      </c>
      <c r="AL237" s="5">
        <v>0</v>
      </c>
      <c r="AM237" t="s">
        <v>340</v>
      </c>
      <c r="AN237" s="1">
        <v>0.2195</v>
      </c>
      <c r="AO237" s="5">
        <f t="shared" si="97"/>
        <v>0.5</v>
      </c>
      <c r="AP237" s="5">
        <f t="shared" si="98"/>
        <v>0</v>
      </c>
      <c r="AQ237" s="9">
        <f t="shared" si="99"/>
        <v>9</v>
      </c>
      <c r="AT237" s="1"/>
    </row>
    <row r="238" spans="1:46" x14ac:dyDescent="0.35">
      <c r="A238" t="s">
        <v>229</v>
      </c>
      <c r="B238" s="1">
        <v>-2.2787802828536026E-4</v>
      </c>
      <c r="C238" s="5">
        <f t="shared" si="75"/>
        <v>0</v>
      </c>
      <c r="D238" s="1">
        <v>0.33509464059362226</v>
      </c>
      <c r="E238" s="5">
        <f t="shared" si="76"/>
        <v>0</v>
      </c>
      <c r="F238" s="5">
        <f t="shared" si="77"/>
        <v>0</v>
      </c>
      <c r="G238" s="1">
        <v>0.37798413399228065</v>
      </c>
      <c r="H238" s="5">
        <f t="shared" si="78"/>
        <v>0</v>
      </c>
      <c r="I238" s="5">
        <f t="shared" si="79"/>
        <v>0</v>
      </c>
      <c r="J238" s="1">
        <v>0.49397116796337615</v>
      </c>
      <c r="K238" s="5">
        <f t="shared" si="80"/>
        <v>0</v>
      </c>
      <c r="L238" s="5">
        <f t="shared" si="81"/>
        <v>0</v>
      </c>
      <c r="M238" s="8">
        <f t="shared" si="82"/>
        <v>0</v>
      </c>
      <c r="N238" s="8">
        <f t="shared" si="83"/>
        <v>1</v>
      </c>
      <c r="O238" s="10" t="str">
        <f t="shared" si="84"/>
        <v>Nee</v>
      </c>
      <c r="P238" s="4">
        <f t="shared" si="85"/>
        <v>0</v>
      </c>
      <c r="Q238" s="1">
        <v>-2.1898454746136866E-3</v>
      </c>
      <c r="R238" s="8">
        <f t="shared" si="86"/>
        <v>1</v>
      </c>
      <c r="S238" s="1">
        <v>2.4269600591715977E-2</v>
      </c>
      <c r="T238" s="8">
        <f t="shared" si="87"/>
        <v>0</v>
      </c>
      <c r="U238" s="1">
        <v>9.8357853958668626E-2</v>
      </c>
      <c r="V238" s="4">
        <f t="shared" si="88"/>
        <v>0</v>
      </c>
      <c r="W238" s="5">
        <f t="shared" si="89"/>
        <v>0</v>
      </c>
      <c r="X238" s="5">
        <f t="shared" si="90"/>
        <v>0</v>
      </c>
      <c r="Y238" s="1">
        <v>5.3416034067765232E-2</v>
      </c>
      <c r="Z238" s="5">
        <f t="shared" si="91"/>
        <v>0</v>
      </c>
      <c r="AA238" s="5">
        <f t="shared" si="92"/>
        <v>0</v>
      </c>
      <c r="AB238" s="5">
        <f t="shared" si="93"/>
        <v>0.5</v>
      </c>
      <c r="AC238" s="5">
        <f t="shared" si="94"/>
        <v>0.5</v>
      </c>
      <c r="AD238" s="1">
        <v>0.61068463105122983</v>
      </c>
      <c r="AE238" s="5">
        <f t="shared" si="95"/>
        <v>0</v>
      </c>
      <c r="AF238" s="1">
        <v>2.7320676228048933E-2</v>
      </c>
      <c r="AG238" s="6">
        <f t="shared" si="96"/>
        <v>0</v>
      </c>
      <c r="AH238" s="29">
        <v>1684.0710661785017</v>
      </c>
      <c r="AL238" s="5">
        <v>0</v>
      </c>
      <c r="AM238" t="s">
        <v>340</v>
      </c>
      <c r="AN238" s="1">
        <v>0.125</v>
      </c>
      <c r="AO238" s="5">
        <f t="shared" si="97"/>
        <v>0</v>
      </c>
      <c r="AP238" s="5">
        <f t="shared" si="98"/>
        <v>0</v>
      </c>
      <c r="AQ238" s="9">
        <f t="shared" si="99"/>
        <v>9</v>
      </c>
      <c r="AT238" s="1"/>
    </row>
    <row r="239" spans="1:46" x14ac:dyDescent="0.35">
      <c r="A239" t="s">
        <v>230</v>
      </c>
      <c r="B239" s="1">
        <v>-2.4922672956674604E-3</v>
      </c>
      <c r="C239" s="5">
        <f t="shared" si="75"/>
        <v>0</v>
      </c>
      <c r="D239" s="1">
        <v>0.24825875075101805</v>
      </c>
      <c r="E239" s="5">
        <f t="shared" si="76"/>
        <v>0</v>
      </c>
      <c r="F239" s="5">
        <f t="shared" si="77"/>
        <v>0</v>
      </c>
      <c r="G239" s="1">
        <v>0.25352700327110084</v>
      </c>
      <c r="H239" s="5">
        <f t="shared" si="78"/>
        <v>0</v>
      </c>
      <c r="I239" s="5">
        <f t="shared" si="79"/>
        <v>0</v>
      </c>
      <c r="J239" s="1">
        <v>0.2380157239268072</v>
      </c>
      <c r="K239" s="5">
        <f t="shared" si="80"/>
        <v>0</v>
      </c>
      <c r="L239" s="5">
        <f t="shared" si="81"/>
        <v>0</v>
      </c>
      <c r="M239" s="8">
        <f t="shared" si="82"/>
        <v>0</v>
      </c>
      <c r="N239" s="8">
        <f t="shared" si="83"/>
        <v>0</v>
      </c>
      <c r="O239" s="10" t="str">
        <f t="shared" si="84"/>
        <v>Nee</v>
      </c>
      <c r="P239" s="4">
        <f t="shared" si="85"/>
        <v>0</v>
      </c>
      <c r="Q239" s="1">
        <v>-2.5574923805278819E-2</v>
      </c>
      <c r="R239" s="8">
        <f t="shared" si="86"/>
        <v>1</v>
      </c>
      <c r="S239" s="1">
        <v>-6.8063765000895577E-3</v>
      </c>
      <c r="T239" s="8">
        <f t="shared" si="87"/>
        <v>1</v>
      </c>
      <c r="U239" s="1">
        <v>1.335143194107568E-2</v>
      </c>
      <c r="V239" s="4">
        <f t="shared" si="88"/>
        <v>0</v>
      </c>
      <c r="W239" s="5">
        <f t="shared" si="89"/>
        <v>0.5</v>
      </c>
      <c r="X239" s="5">
        <f t="shared" si="90"/>
        <v>0</v>
      </c>
      <c r="Y239" s="1">
        <v>1.1493357662609316E-2</v>
      </c>
      <c r="Z239" s="5">
        <f t="shared" si="91"/>
        <v>0</v>
      </c>
      <c r="AA239" s="5">
        <f t="shared" si="92"/>
        <v>0</v>
      </c>
      <c r="AB239" s="5">
        <f t="shared" si="93"/>
        <v>0</v>
      </c>
      <c r="AC239" s="5">
        <f t="shared" si="94"/>
        <v>0</v>
      </c>
      <c r="AD239" s="1">
        <v>0.7036649680678253</v>
      </c>
      <c r="AE239" s="5">
        <f t="shared" si="95"/>
        <v>0</v>
      </c>
      <c r="AF239" s="1">
        <v>1.2856162353412425E-2</v>
      </c>
      <c r="AG239" s="6">
        <f t="shared" si="96"/>
        <v>0</v>
      </c>
      <c r="AH239" s="29">
        <v>1849.7650664228624</v>
      </c>
      <c r="AL239" s="5">
        <v>0</v>
      </c>
      <c r="AM239" t="s">
        <v>340</v>
      </c>
      <c r="AN239" s="1">
        <v>0.20899999999999999</v>
      </c>
      <c r="AO239" s="5">
        <f t="shared" si="97"/>
        <v>0.5</v>
      </c>
      <c r="AP239" s="5">
        <f t="shared" si="98"/>
        <v>0</v>
      </c>
      <c r="AQ239" s="9">
        <f t="shared" si="99"/>
        <v>9</v>
      </c>
      <c r="AT239" s="1"/>
    </row>
    <row r="240" spans="1:46" x14ac:dyDescent="0.35">
      <c r="A240" t="s">
        <v>231</v>
      </c>
      <c r="B240" s="1">
        <v>-0.12882842220646076</v>
      </c>
      <c r="C240" s="5">
        <f t="shared" si="75"/>
        <v>0</v>
      </c>
      <c r="D240" s="1">
        <v>1.1279901992391514</v>
      </c>
      <c r="E240" s="5">
        <f t="shared" si="76"/>
        <v>0.5</v>
      </c>
      <c r="F240" s="5">
        <f t="shared" si="77"/>
        <v>0</v>
      </c>
      <c r="G240" s="1">
        <v>1.0097169385518088</v>
      </c>
      <c r="H240" s="5">
        <f t="shared" si="78"/>
        <v>0.5</v>
      </c>
      <c r="I240" s="5">
        <f t="shared" si="79"/>
        <v>0</v>
      </c>
      <c r="J240" s="1">
        <v>0.4122851757401042</v>
      </c>
      <c r="K240" s="5">
        <f t="shared" si="80"/>
        <v>0</v>
      </c>
      <c r="L240" s="5">
        <f t="shared" si="81"/>
        <v>0</v>
      </c>
      <c r="M240" s="8">
        <f t="shared" si="82"/>
        <v>0</v>
      </c>
      <c r="N240" s="8">
        <f t="shared" si="83"/>
        <v>1</v>
      </c>
      <c r="O240" s="10" t="str">
        <f t="shared" si="84"/>
        <v>Nee</v>
      </c>
      <c r="P240" s="4">
        <f t="shared" si="85"/>
        <v>0</v>
      </c>
      <c r="Q240" s="1">
        <v>5.5394399196697537E-2</v>
      </c>
      <c r="R240" s="8">
        <f t="shared" si="86"/>
        <v>0</v>
      </c>
      <c r="S240" s="1">
        <v>6.6171505739365297E-2</v>
      </c>
      <c r="T240" s="8">
        <f t="shared" si="87"/>
        <v>0</v>
      </c>
      <c r="U240" s="1">
        <v>6.2931201237990841E-2</v>
      </c>
      <c r="V240" s="4">
        <f t="shared" si="88"/>
        <v>0</v>
      </c>
      <c r="W240" s="5">
        <f t="shared" si="89"/>
        <v>0</v>
      </c>
      <c r="X240" s="5">
        <f t="shared" si="90"/>
        <v>0</v>
      </c>
      <c r="Y240" s="1">
        <v>0.22490166999806563</v>
      </c>
      <c r="Z240" s="5">
        <f t="shared" si="91"/>
        <v>0</v>
      </c>
      <c r="AA240" s="5">
        <f t="shared" si="92"/>
        <v>0</v>
      </c>
      <c r="AB240" s="5">
        <f t="shared" si="93"/>
        <v>0.5</v>
      </c>
      <c r="AC240" s="5">
        <f t="shared" si="94"/>
        <v>0.5</v>
      </c>
      <c r="AD240" s="1">
        <v>0.51505577406667091</v>
      </c>
      <c r="AE240" s="5">
        <f t="shared" si="95"/>
        <v>0</v>
      </c>
      <c r="AF240" s="1">
        <v>5.5531895028693011E-2</v>
      </c>
      <c r="AG240" s="6">
        <f t="shared" si="96"/>
        <v>0</v>
      </c>
      <c r="AH240" s="29">
        <v>1505.1788257196581</v>
      </c>
      <c r="AL240" s="5">
        <v>0</v>
      </c>
      <c r="AM240" t="s">
        <v>341</v>
      </c>
      <c r="AN240" s="1">
        <v>-0.03</v>
      </c>
      <c r="AO240" s="5">
        <f t="shared" si="97"/>
        <v>0</v>
      </c>
      <c r="AP240" s="5">
        <f t="shared" si="98"/>
        <v>0</v>
      </c>
      <c r="AQ240" s="9">
        <f t="shared" si="99"/>
        <v>8</v>
      </c>
      <c r="AT240" s="1"/>
    </row>
    <row r="241" spans="1:46" x14ac:dyDescent="0.35">
      <c r="A241" t="s">
        <v>232</v>
      </c>
      <c r="B241" s="1">
        <v>1.3873748885145178E-3</v>
      </c>
      <c r="C241" s="5">
        <f t="shared" si="75"/>
        <v>0</v>
      </c>
      <c r="D241" s="1">
        <v>0.38479833515013379</v>
      </c>
      <c r="E241" s="5">
        <f t="shared" si="76"/>
        <v>0</v>
      </c>
      <c r="F241" s="5">
        <f t="shared" si="77"/>
        <v>0</v>
      </c>
      <c r="G241" s="1">
        <v>-8.4654642750965937E-3</v>
      </c>
      <c r="H241" s="5">
        <f t="shared" si="78"/>
        <v>0</v>
      </c>
      <c r="I241" s="5">
        <f t="shared" si="79"/>
        <v>0</v>
      </c>
      <c r="J241" s="1">
        <v>0.3198218876239442</v>
      </c>
      <c r="K241" s="5">
        <f t="shared" si="80"/>
        <v>0</v>
      </c>
      <c r="L241" s="5">
        <f t="shared" si="81"/>
        <v>0</v>
      </c>
      <c r="M241" s="8">
        <f t="shared" si="82"/>
        <v>0</v>
      </c>
      <c r="N241" s="8">
        <f t="shared" si="83"/>
        <v>1</v>
      </c>
      <c r="O241" s="10" t="str">
        <f t="shared" si="84"/>
        <v>Nee</v>
      </c>
      <c r="P241" s="4">
        <f t="shared" si="85"/>
        <v>0</v>
      </c>
      <c r="Q241" s="1">
        <v>7.7740184121488712E-2</v>
      </c>
      <c r="R241" s="8">
        <f t="shared" si="86"/>
        <v>0</v>
      </c>
      <c r="S241" s="1">
        <v>3.5692255930017382E-2</v>
      </c>
      <c r="T241" s="8">
        <f t="shared" si="87"/>
        <v>0</v>
      </c>
      <c r="U241" s="1">
        <v>1.2783668615598058E-2</v>
      </c>
      <c r="V241" s="4">
        <f t="shared" si="88"/>
        <v>0</v>
      </c>
      <c r="W241" s="5">
        <f t="shared" si="89"/>
        <v>0</v>
      </c>
      <c r="X241" s="5">
        <f t="shared" si="90"/>
        <v>0</v>
      </c>
      <c r="Y241" s="1">
        <v>6.3497175701119804E-2</v>
      </c>
      <c r="Z241" s="5">
        <f t="shared" si="91"/>
        <v>0</v>
      </c>
      <c r="AA241" s="5">
        <f t="shared" si="92"/>
        <v>0</v>
      </c>
      <c r="AB241" s="5">
        <f t="shared" si="93"/>
        <v>0.5</v>
      </c>
      <c r="AC241" s="5">
        <f t="shared" si="94"/>
        <v>0.5</v>
      </c>
      <c r="AD241" s="1">
        <v>0.64002576553364388</v>
      </c>
      <c r="AE241" s="5">
        <f t="shared" si="95"/>
        <v>0</v>
      </c>
      <c r="AF241" s="1">
        <v>3.165821477058766E-2</v>
      </c>
      <c r="AG241" s="6">
        <f t="shared" si="96"/>
        <v>0</v>
      </c>
      <c r="AH241" s="29">
        <v>1841.9649985959638</v>
      </c>
      <c r="AL241" s="5">
        <v>1</v>
      </c>
      <c r="AM241" t="s">
        <v>341</v>
      </c>
      <c r="AN241" s="1">
        <v>0.23249999999999998</v>
      </c>
      <c r="AO241" s="5">
        <f t="shared" si="97"/>
        <v>0.5</v>
      </c>
      <c r="AP241" s="5">
        <f t="shared" si="98"/>
        <v>0</v>
      </c>
      <c r="AQ241" s="9">
        <f t="shared" si="99"/>
        <v>7.5</v>
      </c>
      <c r="AT241" s="1"/>
    </row>
    <row r="242" spans="1:46" x14ac:dyDescent="0.35">
      <c r="A242" t="s">
        <v>233</v>
      </c>
      <c r="B242" s="1">
        <v>-4.7463770807181218E-3</v>
      </c>
      <c r="C242" s="5">
        <f t="shared" si="75"/>
        <v>0</v>
      </c>
      <c r="D242" s="1">
        <v>0.6200150041967184</v>
      </c>
      <c r="E242" s="5">
        <f t="shared" si="76"/>
        <v>0</v>
      </c>
      <c r="F242" s="5">
        <f t="shared" si="77"/>
        <v>0</v>
      </c>
      <c r="G242" s="1">
        <v>0.62217575708056949</v>
      </c>
      <c r="H242" s="5">
        <f t="shared" si="78"/>
        <v>0</v>
      </c>
      <c r="I242" s="5">
        <f t="shared" si="79"/>
        <v>0</v>
      </c>
      <c r="J242" s="1">
        <v>0.19246733176972572</v>
      </c>
      <c r="K242" s="5">
        <f t="shared" si="80"/>
        <v>0.5</v>
      </c>
      <c r="L242" s="5">
        <f t="shared" si="81"/>
        <v>0</v>
      </c>
      <c r="M242" s="8">
        <f t="shared" si="82"/>
        <v>0</v>
      </c>
      <c r="N242" s="8">
        <f t="shared" si="83"/>
        <v>0</v>
      </c>
      <c r="O242" s="10" t="str">
        <f t="shared" si="84"/>
        <v>Nee</v>
      </c>
      <c r="P242" s="4">
        <f t="shared" si="85"/>
        <v>0</v>
      </c>
      <c r="Q242" s="1">
        <v>-7.2849744621024726E-2</v>
      </c>
      <c r="R242" s="8">
        <f t="shared" si="86"/>
        <v>1</v>
      </c>
      <c r="S242" s="1">
        <v>-9.7202020675956763E-3</v>
      </c>
      <c r="T242" s="8">
        <f t="shared" si="87"/>
        <v>1</v>
      </c>
      <c r="U242" s="1">
        <v>1.8146164645061615E-2</v>
      </c>
      <c r="V242" s="4">
        <f t="shared" si="88"/>
        <v>0</v>
      </c>
      <c r="W242" s="5">
        <f t="shared" si="89"/>
        <v>0.5</v>
      </c>
      <c r="X242" s="5">
        <f t="shared" si="90"/>
        <v>0</v>
      </c>
      <c r="Y242" s="1">
        <v>1.6114655831952998E-2</v>
      </c>
      <c r="Z242" s="5">
        <f t="shared" si="91"/>
        <v>0</v>
      </c>
      <c r="AA242" s="5">
        <f t="shared" si="92"/>
        <v>0</v>
      </c>
      <c r="AB242" s="5">
        <f t="shared" si="93"/>
        <v>0</v>
      </c>
      <c r="AC242" s="5">
        <f t="shared" si="94"/>
        <v>0</v>
      </c>
      <c r="AD242" s="1">
        <v>0.77039122328770171</v>
      </c>
      <c r="AE242" s="5">
        <f t="shared" si="95"/>
        <v>0.5</v>
      </c>
      <c r="AF242" s="1">
        <v>1.6898035638681121E-2</v>
      </c>
      <c r="AG242" s="6">
        <f t="shared" si="96"/>
        <v>0</v>
      </c>
      <c r="AH242" s="29">
        <v>1931.2528872334108</v>
      </c>
      <c r="AL242" s="5">
        <v>0</v>
      </c>
      <c r="AM242" t="s">
        <v>342</v>
      </c>
      <c r="AN242" s="1">
        <v>0.20049999999999998</v>
      </c>
      <c r="AO242" s="5">
        <f t="shared" si="97"/>
        <v>0.5</v>
      </c>
      <c r="AP242" s="5">
        <f t="shared" si="98"/>
        <v>0</v>
      </c>
      <c r="AQ242" s="9">
        <f t="shared" si="99"/>
        <v>8</v>
      </c>
      <c r="AT242" s="1"/>
    </row>
    <row r="243" spans="1:46" x14ac:dyDescent="0.35">
      <c r="A243" t="s">
        <v>234</v>
      </c>
      <c r="B243" s="1">
        <v>-0.13094750794300528</v>
      </c>
      <c r="C243" s="5">
        <f t="shared" si="75"/>
        <v>0</v>
      </c>
      <c r="D243" s="1">
        <v>0.57651599321677094</v>
      </c>
      <c r="E243" s="5">
        <f t="shared" si="76"/>
        <v>0</v>
      </c>
      <c r="F243" s="5">
        <f t="shared" si="77"/>
        <v>0</v>
      </c>
      <c r="G243" s="1">
        <v>0.58531469894548083</v>
      </c>
      <c r="H243" s="5">
        <f t="shared" si="78"/>
        <v>0</v>
      </c>
      <c r="I243" s="5">
        <f t="shared" si="79"/>
        <v>0</v>
      </c>
      <c r="J243" s="1">
        <v>0.34835751553701522</v>
      </c>
      <c r="K243" s="5">
        <f t="shared" si="80"/>
        <v>0</v>
      </c>
      <c r="L243" s="5">
        <f t="shared" si="81"/>
        <v>0</v>
      </c>
      <c r="M243" s="8">
        <f t="shared" si="82"/>
        <v>0</v>
      </c>
      <c r="N243" s="8">
        <f t="shared" si="83"/>
        <v>1</v>
      </c>
      <c r="O243" s="10" t="str">
        <f t="shared" si="84"/>
        <v>Nee</v>
      </c>
      <c r="P243" s="4">
        <f t="shared" si="85"/>
        <v>0</v>
      </c>
      <c r="Q243" s="1">
        <v>-2.6139574203021067E-2</v>
      </c>
      <c r="R243" s="8">
        <f t="shared" si="86"/>
        <v>1</v>
      </c>
      <c r="S243" s="1">
        <v>-4.0095751047277077E-2</v>
      </c>
      <c r="T243" s="8">
        <f t="shared" si="87"/>
        <v>1</v>
      </c>
      <c r="U243" s="1">
        <v>3.656706235502797E-2</v>
      </c>
      <c r="V243" s="4">
        <f t="shared" si="88"/>
        <v>0</v>
      </c>
      <c r="W243" s="5">
        <f t="shared" si="89"/>
        <v>0.5</v>
      </c>
      <c r="X243" s="5">
        <f t="shared" si="90"/>
        <v>0</v>
      </c>
      <c r="Y243" s="1">
        <v>5.2438453891585288E-2</v>
      </c>
      <c r="Z243" s="5">
        <f t="shared" si="91"/>
        <v>0</v>
      </c>
      <c r="AA243" s="5">
        <f t="shared" si="92"/>
        <v>0</v>
      </c>
      <c r="AB243" s="5">
        <f t="shared" si="93"/>
        <v>0.5</v>
      </c>
      <c r="AC243" s="5">
        <f t="shared" si="94"/>
        <v>0.5</v>
      </c>
      <c r="AD243" s="1">
        <v>0.69604116718320563</v>
      </c>
      <c r="AE243" s="5">
        <f t="shared" si="95"/>
        <v>0</v>
      </c>
      <c r="AF243" s="1">
        <v>2.8084660156326147E-2</v>
      </c>
      <c r="AG243" s="6">
        <f t="shared" si="96"/>
        <v>0</v>
      </c>
      <c r="AH243" s="29">
        <v>1490.0384852183649</v>
      </c>
      <c r="AJ243" s="5">
        <v>1</v>
      </c>
      <c r="AL243" s="5">
        <v>0</v>
      </c>
      <c r="AM243" t="s">
        <v>340</v>
      </c>
      <c r="AN243" s="1">
        <v>0.18049999999999999</v>
      </c>
      <c r="AO243" s="5">
        <f t="shared" si="97"/>
        <v>0</v>
      </c>
      <c r="AP243" s="5">
        <f t="shared" si="98"/>
        <v>0</v>
      </c>
      <c r="AQ243" s="9">
        <f t="shared" si="99"/>
        <v>7.5</v>
      </c>
      <c r="AT243" s="1"/>
    </row>
    <row r="244" spans="1:46" x14ac:dyDescent="0.35">
      <c r="A244" t="s">
        <v>235</v>
      </c>
      <c r="B244" s="1">
        <v>-0.18395088087058351</v>
      </c>
      <c r="C244" s="5">
        <f t="shared" si="75"/>
        <v>0</v>
      </c>
      <c r="D244" s="1">
        <v>-1.0435874044887845E-2</v>
      </c>
      <c r="E244" s="5">
        <f t="shared" si="76"/>
        <v>0</v>
      </c>
      <c r="F244" s="5">
        <f t="shared" si="77"/>
        <v>0</v>
      </c>
      <c r="G244" s="1">
        <v>8.5389129351785345E-3</v>
      </c>
      <c r="H244" s="5">
        <f t="shared" si="78"/>
        <v>0</v>
      </c>
      <c r="I244" s="5">
        <f t="shared" si="79"/>
        <v>0</v>
      </c>
      <c r="J244" s="1">
        <v>0.58559009006193707</v>
      </c>
      <c r="K244" s="5">
        <f t="shared" si="80"/>
        <v>0</v>
      </c>
      <c r="L244" s="5">
        <f t="shared" si="81"/>
        <v>0</v>
      </c>
      <c r="M244" s="8">
        <f t="shared" si="82"/>
        <v>0</v>
      </c>
      <c r="N244" s="8">
        <f t="shared" si="83"/>
        <v>1</v>
      </c>
      <c r="O244" s="10" t="str">
        <f t="shared" si="84"/>
        <v>Nee</v>
      </c>
      <c r="P244" s="4">
        <f t="shared" si="85"/>
        <v>0</v>
      </c>
      <c r="Q244" s="1">
        <v>-2.6555347674650773E-2</v>
      </c>
      <c r="R244" s="8">
        <f t="shared" si="86"/>
        <v>1</v>
      </c>
      <c r="S244" s="1">
        <v>0.23011159511406504</v>
      </c>
      <c r="T244" s="8">
        <f t="shared" si="87"/>
        <v>0</v>
      </c>
      <c r="U244" s="1">
        <v>-1.2305661768987404E-2</v>
      </c>
      <c r="V244" s="4">
        <f t="shared" si="88"/>
        <v>1</v>
      </c>
      <c r="W244" s="5">
        <f t="shared" si="89"/>
        <v>0.5</v>
      </c>
      <c r="X244" s="5">
        <f t="shared" si="90"/>
        <v>0</v>
      </c>
      <c r="Y244" s="1">
        <v>2.831369732730343E-2</v>
      </c>
      <c r="Z244" s="5">
        <f t="shared" si="91"/>
        <v>0</v>
      </c>
      <c r="AA244" s="5">
        <f t="shared" si="92"/>
        <v>0</v>
      </c>
      <c r="AB244" s="5">
        <f t="shared" si="93"/>
        <v>0</v>
      </c>
      <c r="AC244" s="5">
        <f t="shared" si="94"/>
        <v>0</v>
      </c>
      <c r="AD244" s="1">
        <v>0.61618239811597864</v>
      </c>
      <c r="AE244" s="5">
        <f t="shared" si="95"/>
        <v>0</v>
      </c>
      <c r="AF244" s="1">
        <v>1.2518556510937279E-2</v>
      </c>
      <c r="AG244" s="6">
        <f t="shared" si="96"/>
        <v>0</v>
      </c>
      <c r="AH244" s="29">
        <v>2003.2034865568153</v>
      </c>
      <c r="AL244" s="5">
        <v>0</v>
      </c>
      <c r="AM244" t="s">
        <v>342</v>
      </c>
      <c r="AN244" s="1">
        <v>0.23150000000000001</v>
      </c>
      <c r="AO244" s="5">
        <f t="shared" si="97"/>
        <v>0.5</v>
      </c>
      <c r="AP244" s="5">
        <f t="shared" si="98"/>
        <v>0</v>
      </c>
      <c r="AQ244" s="9">
        <f t="shared" si="99"/>
        <v>8</v>
      </c>
      <c r="AT244" s="1"/>
    </row>
    <row r="245" spans="1:46" x14ac:dyDescent="0.35">
      <c r="A245" t="s">
        <v>236</v>
      </c>
      <c r="B245" s="1">
        <v>-4.2742346309960065E-2</v>
      </c>
      <c r="C245" s="5">
        <f t="shared" si="75"/>
        <v>0</v>
      </c>
      <c r="D245" s="1">
        <v>0.32942500780569567</v>
      </c>
      <c r="E245" s="5">
        <f t="shared" si="76"/>
        <v>0</v>
      </c>
      <c r="F245" s="5">
        <f t="shared" si="77"/>
        <v>0</v>
      </c>
      <c r="G245" s="1">
        <v>0.23351190574006214</v>
      </c>
      <c r="H245" s="5">
        <f t="shared" si="78"/>
        <v>0</v>
      </c>
      <c r="I245" s="5">
        <f t="shared" si="79"/>
        <v>0</v>
      </c>
      <c r="J245" s="1">
        <v>0.45382269949315968</v>
      </c>
      <c r="K245" s="5">
        <f t="shared" si="80"/>
        <v>0</v>
      </c>
      <c r="L245" s="5">
        <f t="shared" si="81"/>
        <v>0</v>
      </c>
      <c r="M245" s="8">
        <f t="shared" si="82"/>
        <v>0</v>
      </c>
      <c r="N245" s="8">
        <f t="shared" si="83"/>
        <v>0</v>
      </c>
      <c r="O245" s="10" t="str">
        <f t="shared" si="84"/>
        <v>Nee</v>
      </c>
      <c r="P245" s="4">
        <f t="shared" si="85"/>
        <v>0</v>
      </c>
      <c r="Q245" s="1">
        <v>-1.2992464575313294E-2</v>
      </c>
      <c r="R245" s="8">
        <f t="shared" si="86"/>
        <v>1</v>
      </c>
      <c r="S245" s="1">
        <v>7.9460586630411816E-3</v>
      </c>
      <c r="T245" s="8">
        <f t="shared" si="87"/>
        <v>0</v>
      </c>
      <c r="U245" s="1">
        <v>4.2988841963420045E-2</v>
      </c>
      <c r="V245" s="4">
        <f t="shared" si="88"/>
        <v>0</v>
      </c>
      <c r="W245" s="5">
        <f t="shared" si="89"/>
        <v>0</v>
      </c>
      <c r="X245" s="5">
        <f t="shared" si="90"/>
        <v>0</v>
      </c>
      <c r="Y245" s="1">
        <v>2.9784891459747258E-2</v>
      </c>
      <c r="Z245" s="5">
        <f t="shared" si="91"/>
        <v>0</v>
      </c>
      <c r="AA245" s="5">
        <f t="shared" si="92"/>
        <v>0</v>
      </c>
      <c r="AB245" s="5">
        <f t="shared" si="93"/>
        <v>0</v>
      </c>
      <c r="AC245" s="5">
        <f t="shared" si="94"/>
        <v>0</v>
      </c>
      <c r="AD245" s="1">
        <v>0.57257653690039934</v>
      </c>
      <c r="AE245" s="5">
        <f t="shared" si="95"/>
        <v>0</v>
      </c>
      <c r="AF245" s="1">
        <v>2.9394192307692309E-2</v>
      </c>
      <c r="AG245" s="6">
        <f t="shared" si="96"/>
        <v>0</v>
      </c>
      <c r="AH245" s="29">
        <v>1987.561602122044</v>
      </c>
      <c r="AL245" s="5">
        <v>0</v>
      </c>
      <c r="AM245" t="s">
        <v>340</v>
      </c>
      <c r="AN245" s="1">
        <v>8.8499999999999995E-2</v>
      </c>
      <c r="AO245" s="5">
        <f t="shared" si="97"/>
        <v>0</v>
      </c>
      <c r="AP245" s="5">
        <f t="shared" si="98"/>
        <v>0</v>
      </c>
      <c r="AQ245" s="9">
        <f t="shared" si="99"/>
        <v>10</v>
      </c>
      <c r="AT245" s="1"/>
    </row>
    <row r="246" spans="1:46" x14ac:dyDescent="0.35">
      <c r="A246" t="s">
        <v>427</v>
      </c>
      <c r="B246" s="1">
        <v>9.7533725676596114E-2</v>
      </c>
      <c r="C246" s="5">
        <f t="shared" si="75"/>
        <v>0.5</v>
      </c>
      <c r="D246" s="1">
        <v>1.1049183380456993</v>
      </c>
      <c r="E246" s="5">
        <f t="shared" si="76"/>
        <v>0.5</v>
      </c>
      <c r="F246" s="5">
        <f t="shared" si="77"/>
        <v>0</v>
      </c>
      <c r="G246" s="1">
        <v>0.72178485149921834</v>
      </c>
      <c r="H246" s="5">
        <f t="shared" si="78"/>
        <v>0</v>
      </c>
      <c r="I246" s="5">
        <f t="shared" si="79"/>
        <v>0</v>
      </c>
      <c r="J246" s="1">
        <v>0.23557993877149785</v>
      </c>
      <c r="K246" s="5">
        <f t="shared" si="80"/>
        <v>0</v>
      </c>
      <c r="L246" s="5">
        <f t="shared" si="81"/>
        <v>0</v>
      </c>
      <c r="M246" s="8">
        <f t="shared" si="82"/>
        <v>0</v>
      </c>
      <c r="N246" s="8">
        <f t="shared" si="83"/>
        <v>1</v>
      </c>
      <c r="O246" s="10" t="str">
        <f t="shared" si="84"/>
        <v>Nee</v>
      </c>
      <c r="P246" s="4">
        <f t="shared" si="85"/>
        <v>0</v>
      </c>
      <c r="Q246" s="1">
        <v>-3.021763788458812E-2</v>
      </c>
      <c r="R246" s="8">
        <f t="shared" si="86"/>
        <v>1</v>
      </c>
      <c r="S246" s="1">
        <v>0.25711319457731857</v>
      </c>
      <c r="T246" s="8">
        <f t="shared" si="87"/>
        <v>0</v>
      </c>
      <c r="U246" s="1">
        <v>-6.8553899829962807E-3</v>
      </c>
      <c r="V246" s="4">
        <f t="shared" si="88"/>
        <v>1</v>
      </c>
      <c r="W246" s="5">
        <f t="shared" si="89"/>
        <v>0.5</v>
      </c>
      <c r="X246" s="5">
        <f t="shared" si="90"/>
        <v>0</v>
      </c>
      <c r="Y246" s="1">
        <v>7.6118594816560747E-2</v>
      </c>
      <c r="Z246" s="5">
        <f t="shared" si="91"/>
        <v>0</v>
      </c>
      <c r="AA246" s="5">
        <f t="shared" si="92"/>
        <v>0</v>
      </c>
      <c r="AB246" s="5">
        <f t="shared" si="93"/>
        <v>0.5</v>
      </c>
      <c r="AC246" s="5">
        <f t="shared" si="94"/>
        <v>0.5</v>
      </c>
      <c r="AD246" s="1">
        <v>0.63135250621101269</v>
      </c>
      <c r="AE246" s="5">
        <f t="shared" si="95"/>
        <v>0</v>
      </c>
      <c r="AF246" s="1">
        <v>2.3050870967741947E-2</v>
      </c>
      <c r="AG246" s="6">
        <f t="shared" si="96"/>
        <v>0</v>
      </c>
      <c r="AH246" s="29">
        <v>1896.8154090492646</v>
      </c>
      <c r="AL246" s="5">
        <v>0</v>
      </c>
      <c r="AM246" t="s">
        <v>342</v>
      </c>
      <c r="AN246" s="1">
        <v>0.16449999999999998</v>
      </c>
      <c r="AO246" s="5">
        <f t="shared" si="97"/>
        <v>0</v>
      </c>
      <c r="AP246" s="5">
        <f t="shared" si="98"/>
        <v>0</v>
      </c>
      <c r="AQ246" s="9">
        <f t="shared" si="99"/>
        <v>6.5</v>
      </c>
      <c r="AT246" s="1"/>
    </row>
    <row r="247" spans="1:46" x14ac:dyDescent="0.35">
      <c r="A247" t="s">
        <v>237</v>
      </c>
      <c r="B247" s="1">
        <v>-1.1555366510704665E-2</v>
      </c>
      <c r="C247" s="5">
        <f t="shared" si="75"/>
        <v>0</v>
      </c>
      <c r="D247" s="1">
        <v>0.13357791010917341</v>
      </c>
      <c r="E247" s="5">
        <f t="shared" si="76"/>
        <v>0</v>
      </c>
      <c r="F247" s="5">
        <f t="shared" si="77"/>
        <v>0</v>
      </c>
      <c r="G247" s="1">
        <v>0.14364454841911242</v>
      </c>
      <c r="H247" s="5">
        <f t="shared" si="78"/>
        <v>0</v>
      </c>
      <c r="I247" s="5">
        <f t="shared" si="79"/>
        <v>0</v>
      </c>
      <c r="J247" s="1">
        <v>0.45169763282143838</v>
      </c>
      <c r="K247" s="5">
        <f t="shared" si="80"/>
        <v>0</v>
      </c>
      <c r="L247" s="5">
        <f t="shared" si="81"/>
        <v>0</v>
      </c>
      <c r="M247" s="8">
        <f t="shared" si="82"/>
        <v>0</v>
      </c>
      <c r="N247" s="8">
        <f t="shared" si="83"/>
        <v>1</v>
      </c>
      <c r="O247" s="10" t="str">
        <f t="shared" si="84"/>
        <v>Nee</v>
      </c>
      <c r="P247" s="4">
        <f t="shared" si="85"/>
        <v>0</v>
      </c>
      <c r="Q247" s="1">
        <v>-7.4696235309740386E-2</v>
      </c>
      <c r="R247" s="8">
        <f t="shared" si="86"/>
        <v>1</v>
      </c>
      <c r="S247" s="1">
        <v>-6.1183533447684388E-2</v>
      </c>
      <c r="T247" s="8">
        <f t="shared" si="87"/>
        <v>1</v>
      </c>
      <c r="U247" s="1">
        <v>-9.9248546717708771E-3</v>
      </c>
      <c r="V247" s="4">
        <f t="shared" si="88"/>
        <v>1</v>
      </c>
      <c r="W247" s="5">
        <f t="shared" si="89"/>
        <v>0.5</v>
      </c>
      <c r="X247" s="5">
        <f t="shared" si="90"/>
        <v>0.5</v>
      </c>
      <c r="Y247" s="1">
        <v>2.3252516659577484E-2</v>
      </c>
      <c r="Z247" s="5">
        <f t="shared" si="91"/>
        <v>0</v>
      </c>
      <c r="AA247" s="5">
        <f t="shared" si="92"/>
        <v>0</v>
      </c>
      <c r="AB247" s="5">
        <f t="shared" si="93"/>
        <v>0</v>
      </c>
      <c r="AC247" s="5">
        <f t="shared" si="94"/>
        <v>0</v>
      </c>
      <c r="AD247" s="1">
        <v>0.71623777116120801</v>
      </c>
      <c r="AE247" s="5">
        <f t="shared" si="95"/>
        <v>0</v>
      </c>
      <c r="AF247" s="1">
        <v>3.5046499503757267E-2</v>
      </c>
      <c r="AG247" s="6">
        <f t="shared" si="96"/>
        <v>0</v>
      </c>
      <c r="AH247" s="29">
        <v>1726.0781717822772</v>
      </c>
      <c r="AL247" s="5">
        <v>0</v>
      </c>
      <c r="AM247" t="s">
        <v>341</v>
      </c>
      <c r="AN247" s="1">
        <v>0.21100000000000002</v>
      </c>
      <c r="AO247" s="5">
        <f t="shared" si="97"/>
        <v>0.5</v>
      </c>
      <c r="AP247" s="5">
        <f t="shared" si="98"/>
        <v>0</v>
      </c>
      <c r="AQ247" s="9">
        <f t="shared" si="99"/>
        <v>7.5</v>
      </c>
      <c r="AT247" s="1"/>
    </row>
    <row r="248" spans="1:46" x14ac:dyDescent="0.35">
      <c r="A248" t="s">
        <v>238</v>
      </c>
      <c r="B248" s="1">
        <v>-5.7257657139944108E-2</v>
      </c>
      <c r="C248" s="5">
        <f t="shared" si="75"/>
        <v>0</v>
      </c>
      <c r="D248" s="1">
        <v>0.48853688264381612</v>
      </c>
      <c r="E248" s="5">
        <f t="shared" si="76"/>
        <v>0</v>
      </c>
      <c r="F248" s="5">
        <f t="shared" si="77"/>
        <v>0</v>
      </c>
      <c r="G248" s="1">
        <v>0.47867262337854932</v>
      </c>
      <c r="H248" s="5">
        <f t="shared" si="78"/>
        <v>0</v>
      </c>
      <c r="I248" s="5">
        <f t="shared" si="79"/>
        <v>0</v>
      </c>
      <c r="J248" s="1">
        <v>0.2676687742198654</v>
      </c>
      <c r="K248" s="5">
        <f t="shared" si="80"/>
        <v>0</v>
      </c>
      <c r="L248" s="5">
        <f t="shared" si="81"/>
        <v>0</v>
      </c>
      <c r="M248" s="8">
        <f t="shared" si="82"/>
        <v>0</v>
      </c>
      <c r="N248" s="8">
        <f t="shared" si="83"/>
        <v>0</v>
      </c>
      <c r="O248" s="10" t="str">
        <f t="shared" si="84"/>
        <v>Nee</v>
      </c>
      <c r="P248" s="4">
        <f t="shared" si="85"/>
        <v>0</v>
      </c>
      <c r="Q248" s="1">
        <v>-9.6094857584740293E-3</v>
      </c>
      <c r="R248" s="8">
        <f t="shared" si="86"/>
        <v>1</v>
      </c>
      <c r="S248" s="1">
        <v>-5.2811522514003058E-3</v>
      </c>
      <c r="T248" s="8">
        <f t="shared" si="87"/>
        <v>1</v>
      </c>
      <c r="U248" s="1">
        <v>4.5467816608659783E-2</v>
      </c>
      <c r="V248" s="4">
        <f t="shared" si="88"/>
        <v>0</v>
      </c>
      <c r="W248" s="5">
        <f t="shared" si="89"/>
        <v>0.5</v>
      </c>
      <c r="X248" s="5">
        <f t="shared" si="90"/>
        <v>0</v>
      </c>
      <c r="Y248" s="1">
        <v>1.4696749915422724E-2</v>
      </c>
      <c r="Z248" s="5">
        <f t="shared" si="91"/>
        <v>0</v>
      </c>
      <c r="AA248" s="5">
        <f t="shared" si="92"/>
        <v>0</v>
      </c>
      <c r="AB248" s="5">
        <f t="shared" si="93"/>
        <v>0</v>
      </c>
      <c r="AC248" s="5">
        <f t="shared" si="94"/>
        <v>0</v>
      </c>
      <c r="AD248" s="1">
        <v>0.76146427594900334</v>
      </c>
      <c r="AE248" s="5">
        <f t="shared" si="95"/>
        <v>0.5</v>
      </c>
      <c r="AF248" s="1">
        <v>1.7338911553024174E-2</v>
      </c>
      <c r="AG248" s="6">
        <f t="shared" si="96"/>
        <v>0</v>
      </c>
      <c r="AH248" s="29">
        <v>2019.8673190504974</v>
      </c>
      <c r="AL248" s="5">
        <v>0</v>
      </c>
      <c r="AM248" t="s">
        <v>342</v>
      </c>
      <c r="AN248" s="1">
        <v>0.17199999999999999</v>
      </c>
      <c r="AO248" s="5">
        <f t="shared" si="97"/>
        <v>0</v>
      </c>
      <c r="AP248" s="5">
        <f t="shared" si="98"/>
        <v>0</v>
      </c>
      <c r="AQ248" s="9">
        <f t="shared" si="99"/>
        <v>9</v>
      </c>
      <c r="AT248" s="1"/>
    </row>
    <row r="249" spans="1:46" x14ac:dyDescent="0.35">
      <c r="A249" t="s">
        <v>239</v>
      </c>
      <c r="B249" s="1">
        <v>5.9998777562153327E-2</v>
      </c>
      <c r="C249" s="5">
        <f t="shared" si="75"/>
        <v>0</v>
      </c>
      <c r="D249" s="1">
        <v>0.39081337958223189</v>
      </c>
      <c r="E249" s="5">
        <f t="shared" si="76"/>
        <v>0</v>
      </c>
      <c r="F249" s="5">
        <f t="shared" si="77"/>
        <v>0</v>
      </c>
      <c r="G249" s="1">
        <v>0.28143651727457486</v>
      </c>
      <c r="H249" s="5">
        <f t="shared" si="78"/>
        <v>0</v>
      </c>
      <c r="I249" s="5">
        <f t="shared" si="79"/>
        <v>0</v>
      </c>
      <c r="J249" s="1">
        <v>0.34546374776341771</v>
      </c>
      <c r="K249" s="5">
        <f t="shared" si="80"/>
        <v>0</v>
      </c>
      <c r="L249" s="5">
        <f t="shared" si="81"/>
        <v>0</v>
      </c>
      <c r="M249" s="8">
        <f t="shared" si="82"/>
        <v>0</v>
      </c>
      <c r="N249" s="8">
        <f t="shared" si="83"/>
        <v>1</v>
      </c>
      <c r="O249" s="10" t="str">
        <f t="shared" si="84"/>
        <v>Nee</v>
      </c>
      <c r="P249" s="4">
        <f t="shared" si="85"/>
        <v>0</v>
      </c>
      <c r="Q249" s="1">
        <v>-2.3827371105596913E-2</v>
      </c>
      <c r="R249" s="8">
        <f t="shared" si="86"/>
        <v>1</v>
      </c>
      <c r="S249" s="1">
        <v>7.4862988673730368E-2</v>
      </c>
      <c r="T249" s="8">
        <f t="shared" si="87"/>
        <v>0</v>
      </c>
      <c r="U249" s="1">
        <v>3.8911724706996928E-2</v>
      </c>
      <c r="V249" s="4">
        <f t="shared" si="88"/>
        <v>0</v>
      </c>
      <c r="W249" s="5">
        <f t="shared" si="89"/>
        <v>0</v>
      </c>
      <c r="X249" s="5">
        <f t="shared" si="90"/>
        <v>0</v>
      </c>
      <c r="Y249" s="1">
        <v>5.9573789404519961E-2</v>
      </c>
      <c r="Z249" s="5">
        <f t="shared" si="91"/>
        <v>0</v>
      </c>
      <c r="AA249" s="5">
        <f t="shared" si="92"/>
        <v>0</v>
      </c>
      <c r="AB249" s="5">
        <f t="shared" si="93"/>
        <v>0.5</v>
      </c>
      <c r="AC249" s="5">
        <f t="shared" si="94"/>
        <v>0.5</v>
      </c>
      <c r="AD249" s="1">
        <v>0.7170094586128386</v>
      </c>
      <c r="AE249" s="5">
        <f t="shared" si="95"/>
        <v>0</v>
      </c>
      <c r="AF249" s="1">
        <v>3.3575907006860931E-2</v>
      </c>
      <c r="AG249" s="6">
        <f t="shared" si="96"/>
        <v>0</v>
      </c>
      <c r="AH249" s="29">
        <v>2004.0643002832328</v>
      </c>
      <c r="AL249" s="5">
        <v>0</v>
      </c>
      <c r="AM249" t="s">
        <v>342</v>
      </c>
      <c r="AN249" s="1">
        <v>0.1855</v>
      </c>
      <c r="AO249" s="5">
        <f t="shared" si="97"/>
        <v>0</v>
      </c>
      <c r="AP249" s="5">
        <f t="shared" si="98"/>
        <v>0</v>
      </c>
      <c r="AQ249" s="9">
        <f t="shared" si="99"/>
        <v>9</v>
      </c>
      <c r="AT249" s="1"/>
    </row>
    <row r="250" spans="1:46" x14ac:dyDescent="0.35">
      <c r="A250" t="s">
        <v>240</v>
      </c>
      <c r="B250" s="1">
        <v>8.5813727606302612E-2</v>
      </c>
      <c r="C250" s="5">
        <f t="shared" si="75"/>
        <v>0.5</v>
      </c>
      <c r="D250" s="1">
        <v>0.20947893569844789</v>
      </c>
      <c r="E250" s="5">
        <f t="shared" si="76"/>
        <v>0</v>
      </c>
      <c r="F250" s="5">
        <f t="shared" si="77"/>
        <v>0</v>
      </c>
      <c r="G250" s="1">
        <v>0.21896491081765201</v>
      </c>
      <c r="H250" s="5">
        <f t="shared" si="78"/>
        <v>0</v>
      </c>
      <c r="I250" s="5">
        <f t="shared" si="79"/>
        <v>0</v>
      </c>
      <c r="J250" s="1">
        <v>0.56009377420762385</v>
      </c>
      <c r="K250" s="5">
        <f t="shared" si="80"/>
        <v>0</v>
      </c>
      <c r="L250" s="5">
        <f t="shared" si="81"/>
        <v>0</v>
      </c>
      <c r="M250" s="8">
        <f t="shared" si="82"/>
        <v>0</v>
      </c>
      <c r="N250" s="8">
        <f t="shared" si="83"/>
        <v>1</v>
      </c>
      <c r="O250" s="10" t="str">
        <f t="shared" si="84"/>
        <v>Nee</v>
      </c>
      <c r="P250" s="4">
        <f t="shared" si="85"/>
        <v>0</v>
      </c>
      <c r="Q250" s="1">
        <v>7.3808987498592184E-3</v>
      </c>
      <c r="R250" s="8">
        <f t="shared" si="86"/>
        <v>0</v>
      </c>
      <c r="S250" s="1">
        <v>0.24501464148407762</v>
      </c>
      <c r="T250" s="8">
        <f t="shared" si="87"/>
        <v>0</v>
      </c>
      <c r="U250" s="1">
        <v>-1.8452112316778839E-2</v>
      </c>
      <c r="V250" s="4">
        <f t="shared" si="88"/>
        <v>1</v>
      </c>
      <c r="W250" s="5">
        <f t="shared" si="89"/>
        <v>0</v>
      </c>
      <c r="X250" s="5">
        <f t="shared" si="90"/>
        <v>0</v>
      </c>
      <c r="Y250" s="1">
        <v>2.3630808135313854E-2</v>
      </c>
      <c r="Z250" s="5">
        <f t="shared" si="91"/>
        <v>0</v>
      </c>
      <c r="AA250" s="5">
        <f t="shared" si="92"/>
        <v>0</v>
      </c>
      <c r="AB250" s="5">
        <f t="shared" si="93"/>
        <v>0</v>
      </c>
      <c r="AC250" s="5">
        <f t="shared" si="94"/>
        <v>0</v>
      </c>
      <c r="AD250" s="1">
        <v>0.70043413849263192</v>
      </c>
      <c r="AE250" s="5">
        <f t="shared" si="95"/>
        <v>0</v>
      </c>
      <c r="AF250" s="1">
        <v>-4.4329739391813609E-3</v>
      </c>
      <c r="AG250" s="6">
        <f t="shared" si="96"/>
        <v>1</v>
      </c>
      <c r="AH250" s="29">
        <v>3406.60207610407</v>
      </c>
      <c r="AL250" s="5">
        <v>0</v>
      </c>
      <c r="AM250" t="s">
        <v>342</v>
      </c>
      <c r="AN250" s="1">
        <v>0.22650000000000001</v>
      </c>
      <c r="AO250" s="5">
        <f t="shared" si="97"/>
        <v>0.5</v>
      </c>
      <c r="AP250" s="5">
        <f t="shared" si="98"/>
        <v>0</v>
      </c>
      <c r="AQ250" s="9">
        <f t="shared" si="99"/>
        <v>7</v>
      </c>
      <c r="AT250" s="1"/>
    </row>
    <row r="251" spans="1:46" x14ac:dyDescent="0.35">
      <c r="A251" t="s">
        <v>241</v>
      </c>
      <c r="B251" s="1">
        <v>-0.83713410483321993</v>
      </c>
      <c r="C251" s="5">
        <f t="shared" si="75"/>
        <v>0</v>
      </c>
      <c r="D251" s="1">
        <v>-0.99778761061946908</v>
      </c>
      <c r="E251" s="5">
        <f t="shared" si="76"/>
        <v>0</v>
      </c>
      <c r="F251" s="5">
        <f t="shared" si="77"/>
        <v>0</v>
      </c>
      <c r="G251" s="1">
        <v>-1.0275187202178353</v>
      </c>
      <c r="H251" s="5">
        <f t="shared" si="78"/>
        <v>0</v>
      </c>
      <c r="I251" s="5">
        <f t="shared" si="79"/>
        <v>0</v>
      </c>
      <c r="J251" s="1">
        <v>0.80156797077180697</v>
      </c>
      <c r="K251" s="5">
        <f t="shared" si="80"/>
        <v>0</v>
      </c>
      <c r="L251" s="5">
        <f t="shared" si="81"/>
        <v>0</v>
      </c>
      <c r="M251" s="8">
        <f t="shared" si="82"/>
        <v>0</v>
      </c>
      <c r="N251" s="8">
        <f t="shared" si="83"/>
        <v>1</v>
      </c>
      <c r="O251" s="10" t="str">
        <f t="shared" si="84"/>
        <v>Nee</v>
      </c>
      <c r="P251" s="4">
        <f t="shared" si="85"/>
        <v>0</v>
      </c>
      <c r="Q251" s="1">
        <v>0.10867070971971808</v>
      </c>
      <c r="R251" s="8">
        <f t="shared" si="86"/>
        <v>0</v>
      </c>
      <c r="S251" s="1">
        <v>6.8136991213914293E-3</v>
      </c>
      <c r="T251" s="8">
        <f t="shared" si="87"/>
        <v>0</v>
      </c>
      <c r="U251" s="1">
        <v>5.9904697072838665E-2</v>
      </c>
      <c r="V251" s="4">
        <f t="shared" si="88"/>
        <v>0</v>
      </c>
      <c r="W251" s="5">
        <f t="shared" si="89"/>
        <v>0</v>
      </c>
      <c r="X251" s="5">
        <f t="shared" si="90"/>
        <v>0</v>
      </c>
      <c r="Y251" s="1">
        <v>0.1669928522804629</v>
      </c>
      <c r="Z251" s="5">
        <f t="shared" si="91"/>
        <v>0</v>
      </c>
      <c r="AA251" s="5">
        <f t="shared" si="92"/>
        <v>0</v>
      </c>
      <c r="AB251" s="5">
        <f t="shared" si="93"/>
        <v>0.5</v>
      </c>
      <c r="AC251" s="5">
        <f t="shared" si="94"/>
        <v>0.5</v>
      </c>
      <c r="AD251" s="1">
        <v>0.53284547311095987</v>
      </c>
      <c r="AE251" s="5">
        <f t="shared" si="95"/>
        <v>0</v>
      </c>
      <c r="AF251" s="1">
        <v>6.9141075561606563E-2</v>
      </c>
      <c r="AG251" s="6">
        <f t="shared" si="96"/>
        <v>0</v>
      </c>
      <c r="AH251" s="29">
        <v>2197.7845904940168</v>
      </c>
      <c r="AL251" s="5">
        <v>1</v>
      </c>
      <c r="AM251" t="s">
        <v>341</v>
      </c>
      <c r="AN251" s="1">
        <v>0.35499999999999998</v>
      </c>
      <c r="AO251" s="5">
        <f t="shared" si="97"/>
        <v>0.5</v>
      </c>
      <c r="AP251" s="5">
        <f t="shared" si="98"/>
        <v>0.5</v>
      </c>
      <c r="AQ251" s="9">
        <f t="shared" si="99"/>
        <v>7</v>
      </c>
      <c r="AT251" s="1"/>
    </row>
    <row r="252" spans="1:46" x14ac:dyDescent="0.35">
      <c r="A252" t="s">
        <v>242</v>
      </c>
      <c r="B252" s="1">
        <v>6.4974053265857534E-2</v>
      </c>
      <c r="C252" s="5">
        <f t="shared" si="75"/>
        <v>0</v>
      </c>
      <c r="D252" s="1">
        <v>0.38489800002859142</v>
      </c>
      <c r="E252" s="5">
        <f t="shared" si="76"/>
        <v>0</v>
      </c>
      <c r="F252" s="5">
        <f t="shared" si="77"/>
        <v>0</v>
      </c>
      <c r="G252" s="1">
        <v>0.29253191519778132</v>
      </c>
      <c r="H252" s="5">
        <f t="shared" si="78"/>
        <v>0</v>
      </c>
      <c r="I252" s="5">
        <f t="shared" si="79"/>
        <v>0</v>
      </c>
      <c r="J252" s="1">
        <v>0.49345093675319701</v>
      </c>
      <c r="K252" s="5">
        <f t="shared" si="80"/>
        <v>0</v>
      </c>
      <c r="L252" s="5">
        <f t="shared" si="81"/>
        <v>0</v>
      </c>
      <c r="M252" s="8">
        <f t="shared" si="82"/>
        <v>0</v>
      </c>
      <c r="N252" s="8">
        <f t="shared" si="83"/>
        <v>0</v>
      </c>
      <c r="O252" s="10" t="str">
        <f t="shared" si="84"/>
        <v>Nee</v>
      </c>
      <c r="P252" s="4">
        <f t="shared" si="85"/>
        <v>0</v>
      </c>
      <c r="Q252" s="1">
        <v>-3.6566673965403987E-2</v>
      </c>
      <c r="R252" s="8">
        <f t="shared" si="86"/>
        <v>1</v>
      </c>
      <c r="S252" s="1">
        <v>1.3918263249564569E-2</v>
      </c>
      <c r="T252" s="8">
        <f t="shared" si="87"/>
        <v>0</v>
      </c>
      <c r="U252" s="1">
        <v>1.5467970436448372E-2</v>
      </c>
      <c r="V252" s="4">
        <f t="shared" si="88"/>
        <v>0</v>
      </c>
      <c r="W252" s="5">
        <f t="shared" si="89"/>
        <v>0</v>
      </c>
      <c r="X252" s="5">
        <f t="shared" si="90"/>
        <v>0</v>
      </c>
      <c r="Y252" s="1">
        <v>1.8466497977155438E-2</v>
      </c>
      <c r="Z252" s="5">
        <f t="shared" si="91"/>
        <v>0</v>
      </c>
      <c r="AA252" s="5">
        <f t="shared" si="92"/>
        <v>0</v>
      </c>
      <c r="AB252" s="5">
        <f t="shared" si="93"/>
        <v>0</v>
      </c>
      <c r="AC252" s="5">
        <f t="shared" si="94"/>
        <v>0</v>
      </c>
      <c r="AD252" s="1">
        <v>0.67497248073651561</v>
      </c>
      <c r="AE252" s="5">
        <f t="shared" si="95"/>
        <v>0</v>
      </c>
      <c r="AF252" s="1">
        <v>4.0037924375634387E-2</v>
      </c>
      <c r="AG252" s="6">
        <f t="shared" si="96"/>
        <v>0</v>
      </c>
      <c r="AH252" s="29">
        <v>1531.7016586088632</v>
      </c>
      <c r="AJ252" s="5">
        <v>1</v>
      </c>
      <c r="AL252" s="5">
        <v>0</v>
      </c>
      <c r="AM252" t="s">
        <v>340</v>
      </c>
      <c r="AN252" s="1">
        <v>0.21299999999999999</v>
      </c>
      <c r="AO252" s="5">
        <f t="shared" si="97"/>
        <v>0.5</v>
      </c>
      <c r="AP252" s="5">
        <f t="shared" si="98"/>
        <v>0</v>
      </c>
      <c r="AQ252" s="9">
        <f t="shared" si="99"/>
        <v>8.5</v>
      </c>
      <c r="AT252" s="1"/>
    </row>
    <row r="253" spans="1:46" x14ac:dyDescent="0.35">
      <c r="A253" t="s">
        <v>243</v>
      </c>
      <c r="B253" s="1">
        <v>-6.2427969215299535E-2</v>
      </c>
      <c r="C253" s="5">
        <f t="shared" si="75"/>
        <v>0</v>
      </c>
      <c r="D253" s="1">
        <v>0.29641489731987469</v>
      </c>
      <c r="E253" s="5">
        <f t="shared" si="76"/>
        <v>0</v>
      </c>
      <c r="F253" s="5">
        <f t="shared" si="77"/>
        <v>0</v>
      </c>
      <c r="G253" s="1">
        <v>0.28399040878678883</v>
      </c>
      <c r="H253" s="5">
        <f t="shared" si="78"/>
        <v>0</v>
      </c>
      <c r="I253" s="5">
        <f t="shared" si="79"/>
        <v>0</v>
      </c>
      <c r="J253" s="1">
        <v>0.44492182246728151</v>
      </c>
      <c r="K253" s="5">
        <f t="shared" si="80"/>
        <v>0</v>
      </c>
      <c r="L253" s="5">
        <f t="shared" si="81"/>
        <v>0</v>
      </c>
      <c r="M253" s="8">
        <f t="shared" si="82"/>
        <v>0</v>
      </c>
      <c r="N253" s="8">
        <f t="shared" si="83"/>
        <v>0</v>
      </c>
      <c r="O253" s="10" t="str">
        <f t="shared" si="84"/>
        <v>Nee</v>
      </c>
      <c r="P253" s="4">
        <f t="shared" si="85"/>
        <v>0</v>
      </c>
      <c r="Q253" s="1">
        <v>5.9420759462420342E-2</v>
      </c>
      <c r="R253" s="8">
        <f t="shared" si="86"/>
        <v>0</v>
      </c>
      <c r="S253" s="1">
        <v>1.1761844232066915E-2</v>
      </c>
      <c r="T253" s="8">
        <f t="shared" si="87"/>
        <v>0</v>
      </c>
      <c r="U253" s="1">
        <v>3.7204625439919555E-3</v>
      </c>
      <c r="V253" s="4">
        <f t="shared" si="88"/>
        <v>0</v>
      </c>
      <c r="W253" s="5">
        <f t="shared" si="89"/>
        <v>0</v>
      </c>
      <c r="X253" s="5">
        <f t="shared" si="90"/>
        <v>0</v>
      </c>
      <c r="Y253" s="1">
        <v>1.3042889739722318E-2</v>
      </c>
      <c r="Z253" s="5">
        <f t="shared" si="91"/>
        <v>0</v>
      </c>
      <c r="AA253" s="5">
        <f t="shared" si="92"/>
        <v>0</v>
      </c>
      <c r="AB253" s="5">
        <f t="shared" si="93"/>
        <v>0</v>
      </c>
      <c r="AC253" s="5">
        <f t="shared" si="94"/>
        <v>0</v>
      </c>
      <c r="AD253" s="1">
        <v>0.67478825849866575</v>
      </c>
      <c r="AE253" s="5">
        <f t="shared" si="95"/>
        <v>0</v>
      </c>
      <c r="AF253" s="1">
        <v>2.6321178296012701E-2</v>
      </c>
      <c r="AG253" s="6">
        <f t="shared" si="96"/>
        <v>0</v>
      </c>
      <c r="AH253" s="29">
        <v>1735.6277632745437</v>
      </c>
      <c r="AL253" s="5">
        <v>0</v>
      </c>
      <c r="AM253" t="s">
        <v>340</v>
      </c>
      <c r="AN253" s="1">
        <v>0.20449999999999999</v>
      </c>
      <c r="AO253" s="5">
        <f t="shared" si="97"/>
        <v>0.5</v>
      </c>
      <c r="AP253" s="5">
        <f t="shared" si="98"/>
        <v>0</v>
      </c>
      <c r="AQ253" s="9">
        <f t="shared" si="99"/>
        <v>9.5</v>
      </c>
      <c r="AT253" s="1"/>
    </row>
    <row r="254" spans="1:46" x14ac:dyDescent="0.35">
      <c r="A254" t="s">
        <v>244</v>
      </c>
      <c r="B254" s="1">
        <v>5.1835365460292882E-2</v>
      </c>
      <c r="C254" s="5">
        <f t="shared" si="75"/>
        <v>0</v>
      </c>
      <c r="D254" s="1">
        <v>0.13205599638732984</v>
      </c>
      <c r="E254" s="5">
        <f t="shared" si="76"/>
        <v>0</v>
      </c>
      <c r="F254" s="5">
        <f t="shared" si="77"/>
        <v>0</v>
      </c>
      <c r="G254" s="1">
        <v>-5.792206954390039E-2</v>
      </c>
      <c r="H254" s="5">
        <f t="shared" si="78"/>
        <v>0</v>
      </c>
      <c r="I254" s="5">
        <f t="shared" si="79"/>
        <v>0</v>
      </c>
      <c r="J254" s="1">
        <v>0.46578083316232299</v>
      </c>
      <c r="K254" s="5">
        <f t="shared" si="80"/>
        <v>0</v>
      </c>
      <c r="L254" s="5">
        <f t="shared" si="81"/>
        <v>0</v>
      </c>
      <c r="M254" s="8">
        <f t="shared" si="82"/>
        <v>0</v>
      </c>
      <c r="N254" s="8">
        <f t="shared" si="83"/>
        <v>1</v>
      </c>
      <c r="O254" s="10" t="str">
        <f t="shared" si="84"/>
        <v>Nee</v>
      </c>
      <c r="P254" s="4">
        <f t="shared" si="85"/>
        <v>0</v>
      </c>
      <c r="Q254" s="1">
        <v>1.3270279399700815E-2</v>
      </c>
      <c r="R254" s="8">
        <f t="shared" si="86"/>
        <v>0</v>
      </c>
      <c r="S254" s="1">
        <v>-2.6227788341748083E-3</v>
      </c>
      <c r="T254" s="8">
        <f t="shared" si="87"/>
        <v>1</v>
      </c>
      <c r="U254" s="1">
        <v>-2.2772724340365137E-2</v>
      </c>
      <c r="V254" s="4">
        <f t="shared" si="88"/>
        <v>1</v>
      </c>
      <c r="W254" s="5">
        <f t="shared" si="89"/>
        <v>0.5</v>
      </c>
      <c r="X254" s="5">
        <f t="shared" si="90"/>
        <v>0</v>
      </c>
      <c r="Y254" s="1">
        <v>8.951035417069866E-3</v>
      </c>
      <c r="Z254" s="5">
        <f t="shared" si="91"/>
        <v>0.5</v>
      </c>
      <c r="AA254" s="5">
        <f t="shared" si="92"/>
        <v>0</v>
      </c>
      <c r="AB254" s="5">
        <f t="shared" si="93"/>
        <v>0</v>
      </c>
      <c r="AC254" s="5">
        <f t="shared" si="94"/>
        <v>0</v>
      </c>
      <c r="AD254" s="1">
        <v>0.50341913424940321</v>
      </c>
      <c r="AE254" s="5">
        <f t="shared" si="95"/>
        <v>0</v>
      </c>
      <c r="AF254" s="1">
        <v>3.351545448680731E-2</v>
      </c>
      <c r="AG254" s="6">
        <f t="shared" si="96"/>
        <v>0</v>
      </c>
      <c r="AH254" s="29">
        <v>1723.572072940327</v>
      </c>
      <c r="AL254" s="5">
        <v>0</v>
      </c>
      <c r="AM254" t="s">
        <v>341</v>
      </c>
      <c r="AN254" s="1">
        <v>0.34150000000000003</v>
      </c>
      <c r="AO254" s="5">
        <f t="shared" si="97"/>
        <v>0.5</v>
      </c>
      <c r="AP254" s="5">
        <f t="shared" si="98"/>
        <v>0.5</v>
      </c>
      <c r="AQ254" s="9">
        <f t="shared" si="99"/>
        <v>7</v>
      </c>
      <c r="AT254" s="1"/>
    </row>
    <row r="255" spans="1:46" x14ac:dyDescent="0.35">
      <c r="A255" t="s">
        <v>245</v>
      </c>
      <c r="B255" s="1">
        <v>1.3966573697803648E-2</v>
      </c>
      <c r="C255" s="5">
        <f t="shared" si="75"/>
        <v>0</v>
      </c>
      <c r="D255" s="1">
        <v>1.3270642577716001</v>
      </c>
      <c r="E255" s="5">
        <f t="shared" si="76"/>
        <v>0.5</v>
      </c>
      <c r="F255" s="5">
        <f t="shared" si="77"/>
        <v>0.5</v>
      </c>
      <c r="G255" s="1">
        <v>1.3007954452338537</v>
      </c>
      <c r="H255" s="5">
        <f t="shared" si="78"/>
        <v>0.5</v>
      </c>
      <c r="I255" s="5">
        <f t="shared" si="79"/>
        <v>0.5</v>
      </c>
      <c r="J255" s="1">
        <v>0.21404019914655509</v>
      </c>
      <c r="K255" s="5">
        <f t="shared" si="80"/>
        <v>0</v>
      </c>
      <c r="L255" s="5">
        <f t="shared" si="81"/>
        <v>0</v>
      </c>
      <c r="M255" s="8">
        <f t="shared" si="82"/>
        <v>1</v>
      </c>
      <c r="N255" s="8">
        <f t="shared" si="83"/>
        <v>0</v>
      </c>
      <c r="O255" s="10" t="str">
        <f t="shared" si="84"/>
        <v>Nee</v>
      </c>
      <c r="P255" s="4">
        <f t="shared" si="85"/>
        <v>0</v>
      </c>
      <c r="Q255" s="1">
        <v>-1.4143289305640716E-2</v>
      </c>
      <c r="R255" s="8">
        <f t="shared" si="86"/>
        <v>1</v>
      </c>
      <c r="S255" s="1">
        <v>0.12349032273679511</v>
      </c>
      <c r="T255" s="8">
        <f t="shared" si="87"/>
        <v>0</v>
      </c>
      <c r="U255" s="1">
        <v>2.9377756061438356E-2</v>
      </c>
      <c r="V255" s="4">
        <f t="shared" si="88"/>
        <v>0</v>
      </c>
      <c r="W255" s="5">
        <f t="shared" si="89"/>
        <v>0</v>
      </c>
      <c r="X255" s="5">
        <f t="shared" si="90"/>
        <v>0</v>
      </c>
      <c r="Y255" s="1">
        <v>2.7909626981405217E-2</v>
      </c>
      <c r="Z255" s="5">
        <f t="shared" si="91"/>
        <v>0</v>
      </c>
      <c r="AA255" s="5">
        <f t="shared" si="92"/>
        <v>0</v>
      </c>
      <c r="AB255" s="5">
        <f t="shared" si="93"/>
        <v>0</v>
      </c>
      <c r="AC255" s="5">
        <f t="shared" si="94"/>
        <v>0</v>
      </c>
      <c r="AD255" s="1">
        <v>0.66833484572125734</v>
      </c>
      <c r="AE255" s="5">
        <f t="shared" si="95"/>
        <v>0</v>
      </c>
      <c r="AF255" s="1">
        <v>1.1442527391419141E-2</v>
      </c>
      <c r="AG255" s="6">
        <f t="shared" si="96"/>
        <v>0</v>
      </c>
      <c r="AH255" s="29">
        <v>2229.9708731385404</v>
      </c>
      <c r="AL255" s="5">
        <v>0</v>
      </c>
      <c r="AM255" t="s">
        <v>342</v>
      </c>
      <c r="AN255" s="1">
        <v>0.1305</v>
      </c>
      <c r="AO255" s="5">
        <f t="shared" si="97"/>
        <v>0</v>
      </c>
      <c r="AP255" s="5">
        <f t="shared" si="98"/>
        <v>0</v>
      </c>
      <c r="AQ255" s="9">
        <f t="shared" si="99"/>
        <v>8</v>
      </c>
      <c r="AT255" s="1"/>
    </row>
    <row r="256" spans="1:46" x14ac:dyDescent="0.35">
      <c r="A256" t="s">
        <v>246</v>
      </c>
      <c r="B256" s="1">
        <v>-2.8945381323936571E-3</v>
      </c>
      <c r="C256" s="5">
        <f t="shared" si="75"/>
        <v>0</v>
      </c>
      <c r="D256" s="1">
        <v>0.53863579159325448</v>
      </c>
      <c r="E256" s="5">
        <f t="shared" si="76"/>
        <v>0</v>
      </c>
      <c r="F256" s="5">
        <f t="shared" si="77"/>
        <v>0</v>
      </c>
      <c r="G256" s="1">
        <v>0.50315882204882956</v>
      </c>
      <c r="H256" s="5">
        <f t="shared" si="78"/>
        <v>0</v>
      </c>
      <c r="I256" s="5">
        <f t="shared" si="79"/>
        <v>0</v>
      </c>
      <c r="J256" s="1">
        <v>0.28759547010797998</v>
      </c>
      <c r="K256" s="5">
        <f t="shared" si="80"/>
        <v>0</v>
      </c>
      <c r="L256" s="5">
        <f t="shared" si="81"/>
        <v>0</v>
      </c>
      <c r="M256" s="8">
        <f t="shared" si="82"/>
        <v>0</v>
      </c>
      <c r="N256" s="8">
        <f t="shared" si="83"/>
        <v>1</v>
      </c>
      <c r="O256" s="10" t="str">
        <f t="shared" si="84"/>
        <v>Nee</v>
      </c>
      <c r="P256" s="4">
        <f t="shared" si="85"/>
        <v>0</v>
      </c>
      <c r="Q256" s="1">
        <v>4.9148819330038437E-2</v>
      </c>
      <c r="R256" s="8">
        <f t="shared" si="86"/>
        <v>0</v>
      </c>
      <c r="S256" s="1">
        <v>9.1586463831108356E-2</v>
      </c>
      <c r="T256" s="8">
        <f t="shared" si="87"/>
        <v>0</v>
      </c>
      <c r="U256" s="1">
        <v>-4.6816008054366975E-2</v>
      </c>
      <c r="V256" s="4">
        <f t="shared" si="88"/>
        <v>1</v>
      </c>
      <c r="W256" s="5">
        <f t="shared" si="89"/>
        <v>0</v>
      </c>
      <c r="X256" s="5">
        <f t="shared" si="90"/>
        <v>0</v>
      </c>
      <c r="Y256" s="1">
        <v>-1.5762647873143722E-2</v>
      </c>
      <c r="Z256" s="5">
        <f t="shared" si="91"/>
        <v>0.5</v>
      </c>
      <c r="AA256" s="5">
        <f t="shared" si="92"/>
        <v>0.5</v>
      </c>
      <c r="AB256" s="5">
        <f t="shared" si="93"/>
        <v>0</v>
      </c>
      <c r="AC256" s="5">
        <f t="shared" si="94"/>
        <v>0</v>
      </c>
      <c r="AD256" s="1">
        <v>0.4750818021646111</v>
      </c>
      <c r="AE256" s="5">
        <f t="shared" si="95"/>
        <v>0</v>
      </c>
      <c r="AF256" s="1">
        <v>3.9693606846211933E-2</v>
      </c>
      <c r="AG256" s="6">
        <f t="shared" si="96"/>
        <v>0</v>
      </c>
      <c r="AH256" s="29">
        <v>4992.1363145270716</v>
      </c>
      <c r="AL256" s="5">
        <v>0</v>
      </c>
      <c r="AM256" t="s">
        <v>341</v>
      </c>
      <c r="AN256" s="60">
        <v>0.10099999999999999</v>
      </c>
      <c r="AO256" s="5">
        <f t="shared" si="97"/>
        <v>0</v>
      </c>
      <c r="AP256" s="5">
        <f t="shared" si="98"/>
        <v>0</v>
      </c>
      <c r="AQ256" s="9">
        <f t="shared" si="99"/>
        <v>8</v>
      </c>
      <c r="AT256" s="1"/>
    </row>
    <row r="257" spans="1:46" x14ac:dyDescent="0.35">
      <c r="A257" t="s">
        <v>247</v>
      </c>
      <c r="B257" s="1">
        <v>-4.551168822902245E-3</v>
      </c>
      <c r="C257" s="5">
        <f t="shared" si="75"/>
        <v>0</v>
      </c>
      <c r="D257" s="1">
        <v>0.50810776403940106</v>
      </c>
      <c r="E257" s="5">
        <f t="shared" si="76"/>
        <v>0</v>
      </c>
      <c r="F257" s="5">
        <f t="shared" si="77"/>
        <v>0</v>
      </c>
      <c r="G257" s="1">
        <v>0.4812805334097166</v>
      </c>
      <c r="H257" s="5">
        <f t="shared" si="78"/>
        <v>0</v>
      </c>
      <c r="I257" s="5">
        <f t="shared" si="79"/>
        <v>0</v>
      </c>
      <c r="J257" s="1">
        <v>0.24052209705372618</v>
      </c>
      <c r="K257" s="5">
        <f t="shared" si="80"/>
        <v>0</v>
      </c>
      <c r="L257" s="5">
        <f t="shared" si="81"/>
        <v>0</v>
      </c>
      <c r="M257" s="8">
        <f t="shared" si="82"/>
        <v>0</v>
      </c>
      <c r="N257" s="8">
        <f t="shared" si="83"/>
        <v>1</v>
      </c>
      <c r="O257" s="10" t="str">
        <f t="shared" si="84"/>
        <v>Nee</v>
      </c>
      <c r="P257" s="4">
        <f t="shared" si="85"/>
        <v>0</v>
      </c>
      <c r="Q257" s="1">
        <v>-2.8335311760921373E-2</v>
      </c>
      <c r="R257" s="8">
        <f t="shared" si="86"/>
        <v>1</v>
      </c>
      <c r="S257" s="1">
        <v>3.2299109327591266E-2</v>
      </c>
      <c r="T257" s="8">
        <f t="shared" si="87"/>
        <v>0</v>
      </c>
      <c r="U257" s="1">
        <v>1.8427459779443357E-2</v>
      </c>
      <c r="V257" s="4">
        <f t="shared" si="88"/>
        <v>0</v>
      </c>
      <c r="W257" s="5">
        <f t="shared" si="89"/>
        <v>0</v>
      </c>
      <c r="X257" s="5">
        <f t="shared" si="90"/>
        <v>0</v>
      </c>
      <c r="Y257" s="1">
        <v>5.8478938909310801E-2</v>
      </c>
      <c r="Z257" s="5">
        <f t="shared" si="91"/>
        <v>0</v>
      </c>
      <c r="AA257" s="5">
        <f t="shared" si="92"/>
        <v>0</v>
      </c>
      <c r="AB257" s="5">
        <f t="shared" si="93"/>
        <v>0.5</v>
      </c>
      <c r="AC257" s="5">
        <f t="shared" si="94"/>
        <v>0.5</v>
      </c>
      <c r="AD257" s="1">
        <v>0.54825671138269605</v>
      </c>
      <c r="AE257" s="5">
        <f t="shared" si="95"/>
        <v>0</v>
      </c>
      <c r="AF257" s="1">
        <v>2.644358873983545E-2</v>
      </c>
      <c r="AG257" s="6">
        <f t="shared" si="96"/>
        <v>0</v>
      </c>
      <c r="AH257" s="29">
        <v>1948.2714357133193</v>
      </c>
      <c r="AL257" s="5">
        <v>1</v>
      </c>
      <c r="AM257" t="s">
        <v>341</v>
      </c>
      <c r="AN257" s="1">
        <v>0.124</v>
      </c>
      <c r="AO257" s="5">
        <f t="shared" si="97"/>
        <v>0</v>
      </c>
      <c r="AP257" s="5">
        <f t="shared" si="98"/>
        <v>0</v>
      </c>
      <c r="AQ257" s="9">
        <f t="shared" si="99"/>
        <v>8</v>
      </c>
      <c r="AT257" s="1"/>
    </row>
    <row r="258" spans="1:46" x14ac:dyDescent="0.35">
      <c r="A258" t="s">
        <v>428</v>
      </c>
      <c r="B258" s="1">
        <v>-6.8243117834986003E-2</v>
      </c>
      <c r="C258" s="5">
        <f t="shared" ref="C258:C321" si="100">IF(B258&gt;8.5%,0.5,0)</f>
        <v>0</v>
      </c>
      <c r="D258" s="1">
        <v>0.28137779362174864</v>
      </c>
      <c r="E258" s="5">
        <f t="shared" ref="E258:E321" si="101">IF(D258&gt;100%,0.5,0)</f>
        <v>0</v>
      </c>
      <c r="F258" s="5">
        <f t="shared" ref="F258:F321" si="102">IF(D258&gt;130%,0.5,0)</f>
        <v>0</v>
      </c>
      <c r="G258" s="1">
        <v>0.28269274747020012</v>
      </c>
      <c r="H258" s="5">
        <f t="shared" ref="H258:H321" si="103">IF(G258&gt;90%,0.5,0)</f>
        <v>0</v>
      </c>
      <c r="I258" s="5">
        <f t="shared" ref="I258:I321" si="104">IF(G258&gt;120%,0.5,0)</f>
        <v>0</v>
      </c>
      <c r="J258" s="1">
        <v>0.38125653735597975</v>
      </c>
      <c r="K258" s="5">
        <f t="shared" ref="K258:K321" si="105">IF(J258&lt;20%,0.5,0)</f>
        <v>0</v>
      </c>
      <c r="L258" s="5">
        <f t="shared" ref="L258:L321" si="106">IF(J258&lt;0%,0.5,0)</f>
        <v>0</v>
      </c>
      <c r="M258" s="8">
        <f t="shared" ref="M258:M321" si="107">IF(SUM(F258,I258,L258)&gt;0,1,0)</f>
        <v>0</v>
      </c>
      <c r="N258" s="8">
        <f t="shared" ref="N258:N321" si="108">IF(SUM(V258,AC258)&gt;0,1,0)</f>
        <v>0</v>
      </c>
      <c r="O258" s="10" t="str">
        <f t="shared" ref="O258:O321" si="109">IF(SUM(M258,N258)&gt;1,"Ja","Nee")</f>
        <v>Nee</v>
      </c>
      <c r="P258" s="4">
        <f t="shared" ref="P258:P321" si="110">IF(O258="ja",1,0)</f>
        <v>0</v>
      </c>
      <c r="Q258" s="1">
        <v>-2.9200985180086257E-2</v>
      </c>
      <c r="R258" s="8">
        <f t="shared" ref="R258:R321" si="111">IF(Q258&lt;0%,1,0)</f>
        <v>1</v>
      </c>
      <c r="S258" s="1">
        <v>0.2011433361185411</v>
      </c>
      <c r="T258" s="8">
        <f t="shared" ref="T258:T321" si="112">IF(S258&lt;0%,1,0)</f>
        <v>0</v>
      </c>
      <c r="U258" s="1">
        <v>5.5149942721173274E-3</v>
      </c>
      <c r="V258" s="4">
        <f t="shared" ref="V258:V321" si="113">IF(U258&lt;0%,1,0)</f>
        <v>0</v>
      </c>
      <c r="W258" s="5">
        <f t="shared" ref="W258:W321" si="114">IF(SUM(R258,T258,V258)&gt;1,0.5,0)</f>
        <v>0</v>
      </c>
      <c r="X258" s="5">
        <f t="shared" ref="X258:X321" si="115">IF(SUM(R258,T258,V258)&gt;2,0.5,0)</f>
        <v>0</v>
      </c>
      <c r="Y258" s="1">
        <v>3.4871066097001718E-2</v>
      </c>
      <c r="Z258" s="5">
        <f t="shared" ref="Z258:Z321" si="116">IF(Y258&lt;1%,0.5,0)</f>
        <v>0</v>
      </c>
      <c r="AA258" s="5">
        <f t="shared" ref="AA258:AA321" si="117">IF(Y258&lt;0%,0.5,0)</f>
        <v>0</v>
      </c>
      <c r="AB258" s="5">
        <f t="shared" ref="AB258:AB321" si="118">IF(Y258&gt;4%,0.5,0)</f>
        <v>0</v>
      </c>
      <c r="AC258" s="5">
        <f t="shared" ref="AC258:AC321" si="119">IF(Y258&gt;5%,0.5,0)</f>
        <v>0</v>
      </c>
      <c r="AD258" s="1">
        <v>0.76773301138001582</v>
      </c>
      <c r="AE258" s="5">
        <f t="shared" ref="AE258:AE321" si="120">IF(AD258&gt;72.5%,0.5,0)</f>
        <v>0.5</v>
      </c>
      <c r="AF258" s="1">
        <v>2.9513063194826637E-2</v>
      </c>
      <c r="AG258" s="6">
        <f t="shared" ref="AG258:AG321" si="121">IF(AF258&lt;0%,1,0)</f>
        <v>0</v>
      </c>
      <c r="AH258" s="29">
        <v>2631.8808563532621</v>
      </c>
      <c r="AL258" s="5">
        <v>0</v>
      </c>
      <c r="AM258" t="s">
        <v>342</v>
      </c>
      <c r="AN258" s="1">
        <v>0.20400000000000001</v>
      </c>
      <c r="AO258" s="5">
        <f t="shared" ref="AO258:AO321" si="122">IF(AN258&gt;20%,0.5,0)</f>
        <v>0.5</v>
      </c>
      <c r="AP258" s="5">
        <f t="shared" ref="AP258:AP321" si="123">IF(AN258&gt;25%,0.5,0)</f>
        <v>0</v>
      </c>
      <c r="AQ258" s="9">
        <f t="shared" ref="AQ258:AQ321" si="124">SUM(10,-C258,-E258,-F258,-H258,-I258,-K258,-L258,-V258,-W258,-X258,-Z258,-AA258,-AB258,-AC258,-AE258,-AG258,-AI258,-AJ258,-AK258,-AL258,-AO258,-AP258)</f>
        <v>9</v>
      </c>
      <c r="AT258" s="1"/>
    </row>
    <row r="259" spans="1:46" x14ac:dyDescent="0.35">
      <c r="A259" t="s">
        <v>429</v>
      </c>
      <c r="B259" s="1">
        <v>1.0962761126248865E-2</v>
      </c>
      <c r="C259" s="5">
        <f t="shared" si="100"/>
        <v>0</v>
      </c>
      <c r="D259" s="1">
        <v>0.20672229791099</v>
      </c>
      <c r="E259" s="5">
        <f t="shared" si="101"/>
        <v>0</v>
      </c>
      <c r="F259" s="5">
        <f t="shared" si="102"/>
        <v>0</v>
      </c>
      <c r="G259" s="1">
        <v>0.18161194368755679</v>
      </c>
      <c r="H259" s="5">
        <f t="shared" si="103"/>
        <v>0</v>
      </c>
      <c r="I259" s="5">
        <f t="shared" si="104"/>
        <v>0</v>
      </c>
      <c r="J259" s="1">
        <v>0.56467744990596802</v>
      </c>
      <c r="K259" s="5">
        <f t="shared" si="105"/>
        <v>0</v>
      </c>
      <c r="L259" s="5">
        <f t="shared" si="106"/>
        <v>0</v>
      </c>
      <c r="M259" s="8">
        <f t="shared" si="107"/>
        <v>0</v>
      </c>
      <c r="N259" s="8">
        <f t="shared" si="108"/>
        <v>0</v>
      </c>
      <c r="O259" s="10" t="str">
        <f t="shared" si="109"/>
        <v>Nee</v>
      </c>
      <c r="P259" s="4">
        <f t="shared" si="110"/>
        <v>0</v>
      </c>
      <c r="Q259" s="1">
        <v>6.3138118484069178E-4</v>
      </c>
      <c r="R259" s="8">
        <f t="shared" si="111"/>
        <v>0</v>
      </c>
      <c r="S259" s="1">
        <v>4.4202679401648445E-2</v>
      </c>
      <c r="T259" s="8">
        <f t="shared" si="112"/>
        <v>0</v>
      </c>
      <c r="U259" s="1">
        <v>3.6789282470481383E-2</v>
      </c>
      <c r="V259" s="4">
        <f t="shared" si="113"/>
        <v>0</v>
      </c>
      <c r="W259" s="5">
        <f t="shared" si="114"/>
        <v>0</v>
      </c>
      <c r="X259" s="5">
        <f t="shared" si="115"/>
        <v>0</v>
      </c>
      <c r="Y259" s="1">
        <v>1.4262318346957311E-2</v>
      </c>
      <c r="Z259" s="5">
        <f t="shared" si="116"/>
        <v>0</v>
      </c>
      <c r="AA259" s="5">
        <f t="shared" si="117"/>
        <v>0</v>
      </c>
      <c r="AB259" s="5">
        <f t="shared" si="118"/>
        <v>0</v>
      </c>
      <c r="AC259" s="5">
        <f t="shared" si="119"/>
        <v>0</v>
      </c>
      <c r="AD259" s="1">
        <v>0.47169164396003632</v>
      </c>
      <c r="AE259" s="5">
        <f t="shared" si="120"/>
        <v>0</v>
      </c>
      <c r="AF259" s="1">
        <v>1.7065726113760223E-2</v>
      </c>
      <c r="AG259" s="6">
        <f t="shared" si="121"/>
        <v>0</v>
      </c>
      <c r="AH259" s="29">
        <v>2922.1497710492581</v>
      </c>
      <c r="AL259" s="5">
        <v>1</v>
      </c>
      <c r="AM259" t="s">
        <v>342</v>
      </c>
      <c r="AN259" s="1">
        <v>0.21149999999999999</v>
      </c>
      <c r="AO259" s="5">
        <f t="shared" si="122"/>
        <v>0.5</v>
      </c>
      <c r="AP259" s="5">
        <f t="shared" si="123"/>
        <v>0</v>
      </c>
      <c r="AQ259" s="9">
        <f t="shared" si="124"/>
        <v>8.5</v>
      </c>
      <c r="AT259" s="1"/>
    </row>
    <row r="260" spans="1:46" x14ac:dyDescent="0.35">
      <c r="A260" t="s">
        <v>248</v>
      </c>
      <c r="B260" s="1">
        <v>-0.24212133833125088</v>
      </c>
      <c r="C260" s="5">
        <f t="shared" si="100"/>
        <v>0</v>
      </c>
      <c r="D260" s="1">
        <v>0.33954602249062893</v>
      </c>
      <c r="E260" s="5">
        <f t="shared" si="101"/>
        <v>0</v>
      </c>
      <c r="F260" s="5">
        <f t="shared" si="102"/>
        <v>0</v>
      </c>
      <c r="G260" s="1">
        <v>0.34616132167152575</v>
      </c>
      <c r="H260" s="5">
        <f t="shared" si="103"/>
        <v>0</v>
      </c>
      <c r="I260" s="5">
        <f t="shared" si="104"/>
        <v>0</v>
      </c>
      <c r="J260" s="1">
        <v>0.32357102811223537</v>
      </c>
      <c r="K260" s="5">
        <f t="shared" si="105"/>
        <v>0</v>
      </c>
      <c r="L260" s="5">
        <f t="shared" si="106"/>
        <v>0</v>
      </c>
      <c r="M260" s="8">
        <f t="shared" si="107"/>
        <v>0</v>
      </c>
      <c r="N260" s="8">
        <f t="shared" si="108"/>
        <v>1</v>
      </c>
      <c r="O260" s="10" t="str">
        <f t="shared" si="109"/>
        <v>Nee</v>
      </c>
      <c r="P260" s="4">
        <f t="shared" si="110"/>
        <v>0</v>
      </c>
      <c r="Q260" s="1">
        <v>2.0895982728043796E-2</v>
      </c>
      <c r="R260" s="8">
        <f t="shared" si="111"/>
        <v>0</v>
      </c>
      <c r="S260" s="1">
        <v>-1.0812348840517854E-2</v>
      </c>
      <c r="T260" s="8">
        <f t="shared" si="112"/>
        <v>1</v>
      </c>
      <c r="U260" s="1">
        <v>-5.3831736776343189E-2</v>
      </c>
      <c r="V260" s="4">
        <f t="shared" si="113"/>
        <v>1</v>
      </c>
      <c r="W260" s="5">
        <f t="shared" si="114"/>
        <v>0.5</v>
      </c>
      <c r="X260" s="5">
        <f t="shared" si="115"/>
        <v>0</v>
      </c>
      <c r="Y260" s="1">
        <v>3.363182007496876E-2</v>
      </c>
      <c r="Z260" s="5">
        <f t="shared" si="116"/>
        <v>0</v>
      </c>
      <c r="AA260" s="5">
        <f t="shared" si="117"/>
        <v>0</v>
      </c>
      <c r="AB260" s="5">
        <f t="shared" si="118"/>
        <v>0</v>
      </c>
      <c r="AC260" s="5">
        <f t="shared" si="119"/>
        <v>0</v>
      </c>
      <c r="AD260" s="1">
        <v>0.79098986533388871</v>
      </c>
      <c r="AE260" s="5">
        <f t="shared" si="120"/>
        <v>0.5</v>
      </c>
      <c r="AF260" s="1">
        <v>2.1332958489518263E-3</v>
      </c>
      <c r="AG260" s="6">
        <f t="shared" si="121"/>
        <v>0</v>
      </c>
      <c r="AH260" s="29">
        <v>1854.7742890803838</v>
      </c>
      <c r="AL260" s="5">
        <v>0</v>
      </c>
      <c r="AM260" t="s">
        <v>340</v>
      </c>
      <c r="AN260" s="1">
        <v>0.31</v>
      </c>
      <c r="AO260" s="5">
        <f t="shared" si="122"/>
        <v>0.5</v>
      </c>
      <c r="AP260" s="5">
        <f t="shared" si="123"/>
        <v>0.5</v>
      </c>
      <c r="AQ260" s="9">
        <f t="shared" si="124"/>
        <v>7</v>
      </c>
      <c r="AT260" s="1"/>
    </row>
    <row r="261" spans="1:46" x14ac:dyDescent="0.35">
      <c r="A261" t="s">
        <v>249</v>
      </c>
      <c r="B261" s="1">
        <v>0.12314321081698724</v>
      </c>
      <c r="C261" s="5">
        <f t="shared" si="100"/>
        <v>0.5</v>
      </c>
      <c r="D261" s="1">
        <v>0.20593696438773568</v>
      </c>
      <c r="E261" s="5">
        <f t="shared" si="101"/>
        <v>0</v>
      </c>
      <c r="F261" s="5">
        <f t="shared" si="102"/>
        <v>0</v>
      </c>
      <c r="G261" s="1">
        <v>0.19022329080175204</v>
      </c>
      <c r="H261" s="5">
        <f t="shared" si="103"/>
        <v>0</v>
      </c>
      <c r="I261" s="5">
        <f t="shared" si="104"/>
        <v>0</v>
      </c>
      <c r="J261" s="1">
        <v>0.62001220721751737</v>
      </c>
      <c r="K261" s="5">
        <f t="shared" si="105"/>
        <v>0</v>
      </c>
      <c r="L261" s="5">
        <f t="shared" si="106"/>
        <v>0</v>
      </c>
      <c r="M261" s="8">
        <f t="shared" si="107"/>
        <v>0</v>
      </c>
      <c r="N261" s="8">
        <f t="shared" si="108"/>
        <v>1</v>
      </c>
      <c r="O261" s="10" t="str">
        <f t="shared" si="109"/>
        <v>Nee</v>
      </c>
      <c r="P261" s="4">
        <f t="shared" si="110"/>
        <v>0</v>
      </c>
      <c r="Q261" s="1">
        <v>-1.7621006010756089E-2</v>
      </c>
      <c r="R261" s="8">
        <f t="shared" si="111"/>
        <v>1</v>
      </c>
      <c r="S261" s="1">
        <v>0.13883092459489399</v>
      </c>
      <c r="T261" s="8">
        <f t="shared" si="112"/>
        <v>0</v>
      </c>
      <c r="U261" s="1">
        <v>3.2493810702723294E-2</v>
      </c>
      <c r="V261" s="4">
        <f t="shared" si="113"/>
        <v>0</v>
      </c>
      <c r="W261" s="5">
        <f t="shared" si="114"/>
        <v>0</v>
      </c>
      <c r="X261" s="5">
        <f t="shared" si="115"/>
        <v>0</v>
      </c>
      <c r="Y261" s="1">
        <v>8.8197486193106078E-2</v>
      </c>
      <c r="Z261" s="5">
        <f t="shared" si="116"/>
        <v>0</v>
      </c>
      <c r="AA261" s="5">
        <f t="shared" si="117"/>
        <v>0</v>
      </c>
      <c r="AB261" s="5">
        <f t="shared" si="118"/>
        <v>0.5</v>
      </c>
      <c r="AC261" s="5">
        <f t="shared" si="119"/>
        <v>0.5</v>
      </c>
      <c r="AD261" s="1">
        <v>0.52870881736812037</v>
      </c>
      <c r="AE261" s="5">
        <f t="shared" si="120"/>
        <v>0</v>
      </c>
      <c r="AF261" s="1">
        <v>2.1323500999809557E-2</v>
      </c>
      <c r="AG261" s="6">
        <f t="shared" si="121"/>
        <v>0</v>
      </c>
      <c r="AH261" s="29">
        <v>2128.7834356951535</v>
      </c>
      <c r="AL261" s="5">
        <v>1</v>
      </c>
      <c r="AM261" t="s">
        <v>341</v>
      </c>
      <c r="AN261" s="1">
        <v>0.17</v>
      </c>
      <c r="AO261" s="5">
        <f t="shared" si="122"/>
        <v>0</v>
      </c>
      <c r="AP261" s="5">
        <f t="shared" si="123"/>
        <v>0</v>
      </c>
      <c r="AQ261" s="9">
        <f t="shared" si="124"/>
        <v>7.5</v>
      </c>
      <c r="AT261" s="1"/>
    </row>
    <row r="262" spans="1:46" x14ac:dyDescent="0.35">
      <c r="A262" t="s">
        <v>250</v>
      </c>
      <c r="B262" s="1">
        <v>-5.4496651573895834E-3</v>
      </c>
      <c r="C262" s="5">
        <f t="shared" si="100"/>
        <v>0</v>
      </c>
      <c r="D262" s="1">
        <v>-4.8938535368597998E-2</v>
      </c>
      <c r="E262" s="5">
        <f t="shared" si="101"/>
        <v>0</v>
      </c>
      <c r="F262" s="5">
        <f t="shared" si="102"/>
        <v>0</v>
      </c>
      <c r="G262" s="1">
        <v>-1.8919285307594284E-2</v>
      </c>
      <c r="H262" s="5">
        <f t="shared" si="103"/>
        <v>0</v>
      </c>
      <c r="I262" s="5">
        <f t="shared" si="104"/>
        <v>0</v>
      </c>
      <c r="J262" s="1">
        <v>0.42206688439427797</v>
      </c>
      <c r="K262" s="5">
        <f t="shared" si="105"/>
        <v>0</v>
      </c>
      <c r="L262" s="5">
        <f t="shared" si="106"/>
        <v>0</v>
      </c>
      <c r="M262" s="8">
        <f t="shared" si="107"/>
        <v>0</v>
      </c>
      <c r="N262" s="8">
        <f t="shared" si="108"/>
        <v>0</v>
      </c>
      <c r="O262" s="10" t="str">
        <f t="shared" si="109"/>
        <v>Nee</v>
      </c>
      <c r="P262" s="4">
        <f t="shared" si="110"/>
        <v>0</v>
      </c>
      <c r="Q262" s="1">
        <v>-8.888123600958002E-2</v>
      </c>
      <c r="R262" s="8">
        <f t="shared" si="111"/>
        <v>1</v>
      </c>
      <c r="S262" s="1">
        <v>3.5899024731935986E-2</v>
      </c>
      <c r="T262" s="8">
        <f t="shared" si="112"/>
        <v>0</v>
      </c>
      <c r="U262" s="1">
        <v>3.8527234769405956E-2</v>
      </c>
      <c r="V262" s="4">
        <f t="shared" si="113"/>
        <v>0</v>
      </c>
      <c r="W262" s="5">
        <f t="shared" si="114"/>
        <v>0</v>
      </c>
      <c r="X262" s="5">
        <f t="shared" si="115"/>
        <v>0</v>
      </c>
      <c r="Y262" s="1">
        <v>2.3974459778217608E-2</v>
      </c>
      <c r="Z262" s="5">
        <f t="shared" si="116"/>
        <v>0</v>
      </c>
      <c r="AA262" s="5">
        <f t="shared" si="117"/>
        <v>0</v>
      </c>
      <c r="AB262" s="5">
        <f t="shared" si="118"/>
        <v>0</v>
      </c>
      <c r="AC262" s="5">
        <f t="shared" si="119"/>
        <v>0</v>
      </c>
      <c r="AD262" s="1">
        <v>0.65471897622210773</v>
      </c>
      <c r="AE262" s="5">
        <f t="shared" si="120"/>
        <v>0</v>
      </c>
      <c r="AF262" s="1">
        <v>2.8739499376406477E-2</v>
      </c>
      <c r="AG262" s="6">
        <f t="shared" si="121"/>
        <v>0</v>
      </c>
      <c r="AH262" s="29">
        <v>1570.5931205733282</v>
      </c>
      <c r="AL262" s="5">
        <v>0</v>
      </c>
      <c r="AM262" t="s">
        <v>341</v>
      </c>
      <c r="AN262" s="1">
        <v>0.186</v>
      </c>
      <c r="AO262" s="5">
        <f t="shared" si="122"/>
        <v>0</v>
      </c>
      <c r="AP262" s="5">
        <f t="shared" si="123"/>
        <v>0</v>
      </c>
      <c r="AQ262" s="9">
        <f t="shared" si="124"/>
        <v>10</v>
      </c>
      <c r="AT262" s="1"/>
    </row>
    <row r="263" spans="1:46" x14ac:dyDescent="0.35">
      <c r="A263" t="s">
        <v>251</v>
      </c>
      <c r="B263" s="1">
        <v>3.7999136142372217E-3</v>
      </c>
      <c r="C263" s="5">
        <f t="shared" si="100"/>
        <v>0</v>
      </c>
      <c r="D263" s="1">
        <v>0.8984967287354555</v>
      </c>
      <c r="E263" s="5">
        <f t="shared" si="101"/>
        <v>0</v>
      </c>
      <c r="F263" s="5">
        <f t="shared" si="102"/>
        <v>0</v>
      </c>
      <c r="G263" s="1">
        <v>0.85087405962737528</v>
      </c>
      <c r="H263" s="5">
        <f t="shared" si="103"/>
        <v>0</v>
      </c>
      <c r="I263" s="5">
        <f t="shared" si="104"/>
        <v>0</v>
      </c>
      <c r="J263" s="1">
        <v>0.13735351431130108</v>
      </c>
      <c r="K263" s="5">
        <f t="shared" si="105"/>
        <v>0.5</v>
      </c>
      <c r="L263" s="5">
        <f t="shared" si="106"/>
        <v>0</v>
      </c>
      <c r="M263" s="8">
        <f t="shared" si="107"/>
        <v>0</v>
      </c>
      <c r="N263" s="8">
        <f t="shared" si="108"/>
        <v>0</v>
      </c>
      <c r="O263" s="10" t="str">
        <f t="shared" si="109"/>
        <v>Nee</v>
      </c>
      <c r="P263" s="4">
        <f t="shared" si="110"/>
        <v>0</v>
      </c>
      <c r="Q263" s="1">
        <v>1.2418510141632096E-2</v>
      </c>
      <c r="R263" s="8">
        <f t="shared" si="111"/>
        <v>0</v>
      </c>
      <c r="S263" s="1">
        <v>1.3320670372765901E-2</v>
      </c>
      <c r="T263" s="8">
        <f t="shared" si="112"/>
        <v>0</v>
      </c>
      <c r="U263" s="1">
        <v>1.9336101564218274E-2</v>
      </c>
      <c r="V263" s="4">
        <f t="shared" si="113"/>
        <v>0</v>
      </c>
      <c r="W263" s="5">
        <f t="shared" si="114"/>
        <v>0</v>
      </c>
      <c r="X263" s="5">
        <f t="shared" si="115"/>
        <v>0</v>
      </c>
      <c r="Y263" s="1">
        <v>6.0648900171446588E-3</v>
      </c>
      <c r="Z263" s="5">
        <f t="shared" si="116"/>
        <v>0.5</v>
      </c>
      <c r="AA263" s="5">
        <f t="shared" si="117"/>
        <v>0</v>
      </c>
      <c r="AB263" s="5">
        <f t="shared" si="118"/>
        <v>0</v>
      </c>
      <c r="AC263" s="5">
        <f t="shared" si="119"/>
        <v>0</v>
      </c>
      <c r="AD263" s="1">
        <v>0.64753548838429476</v>
      </c>
      <c r="AE263" s="5">
        <f t="shared" si="120"/>
        <v>0</v>
      </c>
      <c r="AF263" s="1">
        <v>-6.5949991727105778E-2</v>
      </c>
      <c r="AG263" s="6">
        <f t="shared" si="121"/>
        <v>1</v>
      </c>
      <c r="AH263" s="29">
        <v>2507.2514066987642</v>
      </c>
      <c r="AL263" s="5">
        <v>1</v>
      </c>
      <c r="AM263" t="s">
        <v>342</v>
      </c>
      <c r="AN263" s="1">
        <v>0.13950000000000001</v>
      </c>
      <c r="AO263" s="5">
        <f t="shared" si="122"/>
        <v>0</v>
      </c>
      <c r="AP263" s="5">
        <f t="shared" si="123"/>
        <v>0</v>
      </c>
      <c r="AQ263" s="9">
        <f t="shared" si="124"/>
        <v>7</v>
      </c>
      <c r="AT263" s="1"/>
    </row>
    <row r="264" spans="1:46" x14ac:dyDescent="0.35">
      <c r="A264" t="s">
        <v>252</v>
      </c>
      <c r="B264" s="1">
        <v>2.7614072110559228E-2</v>
      </c>
      <c r="C264" s="5">
        <f t="shared" si="100"/>
        <v>0</v>
      </c>
      <c r="D264" s="1">
        <v>0.24743289497387858</v>
      </c>
      <c r="E264" s="5">
        <f t="shared" si="101"/>
        <v>0</v>
      </c>
      <c r="F264" s="5">
        <f t="shared" si="102"/>
        <v>0</v>
      </c>
      <c r="G264" s="1">
        <v>0.22879661322284275</v>
      </c>
      <c r="H264" s="5">
        <f t="shared" si="103"/>
        <v>0</v>
      </c>
      <c r="I264" s="5">
        <f t="shared" si="104"/>
        <v>0</v>
      </c>
      <c r="J264" s="1">
        <v>0.4877628990770162</v>
      </c>
      <c r="K264" s="5">
        <f t="shared" si="105"/>
        <v>0</v>
      </c>
      <c r="L264" s="5">
        <f t="shared" si="106"/>
        <v>0</v>
      </c>
      <c r="M264" s="8">
        <f t="shared" si="107"/>
        <v>0</v>
      </c>
      <c r="N264" s="8">
        <f t="shared" si="108"/>
        <v>0</v>
      </c>
      <c r="O264" s="10" t="str">
        <f t="shared" si="109"/>
        <v>Nee</v>
      </c>
      <c r="P264" s="4">
        <f t="shared" si="110"/>
        <v>0</v>
      </c>
      <c r="Q264" s="1">
        <v>-6.3348022729908388E-3</v>
      </c>
      <c r="R264" s="8">
        <f t="shared" si="111"/>
        <v>1</v>
      </c>
      <c r="S264" s="1">
        <v>0.22880978629579377</v>
      </c>
      <c r="T264" s="8">
        <f t="shared" si="112"/>
        <v>0</v>
      </c>
      <c r="U264" s="1">
        <v>1.8786833775124172E-2</v>
      </c>
      <c r="V264" s="4">
        <f t="shared" si="113"/>
        <v>0</v>
      </c>
      <c r="W264" s="5">
        <f t="shared" si="114"/>
        <v>0</v>
      </c>
      <c r="X264" s="5">
        <f t="shared" si="115"/>
        <v>0</v>
      </c>
      <c r="Y264" s="1">
        <v>4.8199166173405049E-2</v>
      </c>
      <c r="Z264" s="5">
        <f t="shared" si="116"/>
        <v>0</v>
      </c>
      <c r="AA264" s="5">
        <f t="shared" si="117"/>
        <v>0</v>
      </c>
      <c r="AB264" s="5">
        <f t="shared" si="118"/>
        <v>0.5</v>
      </c>
      <c r="AC264" s="5">
        <f t="shared" si="119"/>
        <v>0</v>
      </c>
      <c r="AD264" s="1">
        <v>0.70368273412769899</v>
      </c>
      <c r="AE264" s="5">
        <f t="shared" si="120"/>
        <v>0</v>
      </c>
      <c r="AF264" s="1">
        <v>4.1095680508016569E-2</v>
      </c>
      <c r="AG264" s="6">
        <f t="shared" si="121"/>
        <v>0</v>
      </c>
      <c r="AH264" s="29">
        <v>2075.0852573109355</v>
      </c>
      <c r="AL264" s="5">
        <v>0</v>
      </c>
      <c r="AM264" t="s">
        <v>342</v>
      </c>
      <c r="AN264" s="1">
        <v>0.21999999999999997</v>
      </c>
      <c r="AO264" s="5">
        <f t="shared" si="122"/>
        <v>0.5</v>
      </c>
      <c r="AP264" s="5">
        <f t="shared" si="123"/>
        <v>0</v>
      </c>
      <c r="AQ264" s="9">
        <f t="shared" si="124"/>
        <v>9</v>
      </c>
      <c r="AT264" s="1"/>
    </row>
    <row r="265" spans="1:46" x14ac:dyDescent="0.35">
      <c r="A265" t="s">
        <v>253</v>
      </c>
      <c r="B265" s="1">
        <v>0.11589726727185184</v>
      </c>
      <c r="C265" s="5">
        <f t="shared" si="100"/>
        <v>0.5</v>
      </c>
      <c r="D265" s="1">
        <v>0.59894542764200909</v>
      </c>
      <c r="E265" s="5">
        <f t="shared" si="101"/>
        <v>0</v>
      </c>
      <c r="F265" s="5">
        <f t="shared" si="102"/>
        <v>0</v>
      </c>
      <c r="G265" s="1">
        <v>0.59239486571230604</v>
      </c>
      <c r="H265" s="5">
        <f t="shared" si="103"/>
        <v>0</v>
      </c>
      <c r="I265" s="5">
        <f t="shared" si="104"/>
        <v>0</v>
      </c>
      <c r="J265" s="1">
        <v>0.28087242430530063</v>
      </c>
      <c r="K265" s="5">
        <f t="shared" si="105"/>
        <v>0</v>
      </c>
      <c r="L265" s="5">
        <f t="shared" si="106"/>
        <v>0</v>
      </c>
      <c r="M265" s="8">
        <f t="shared" si="107"/>
        <v>0</v>
      </c>
      <c r="N265" s="8">
        <f t="shared" si="108"/>
        <v>0</v>
      </c>
      <c r="O265" s="10" t="str">
        <f t="shared" si="109"/>
        <v>Nee</v>
      </c>
      <c r="P265" s="4">
        <f t="shared" si="110"/>
        <v>0</v>
      </c>
      <c r="Q265" s="1">
        <v>2.1250569327867785E-2</v>
      </c>
      <c r="R265" s="8">
        <f t="shared" si="111"/>
        <v>0</v>
      </c>
      <c r="S265" s="1">
        <v>5.1632931826648451E-2</v>
      </c>
      <c r="T265" s="8">
        <f t="shared" si="112"/>
        <v>0</v>
      </c>
      <c r="U265" s="1">
        <v>5.6580508026728357E-2</v>
      </c>
      <c r="V265" s="4">
        <f t="shared" si="113"/>
        <v>0</v>
      </c>
      <c r="W265" s="5">
        <f t="shared" si="114"/>
        <v>0</v>
      </c>
      <c r="X265" s="5">
        <f t="shared" si="115"/>
        <v>0</v>
      </c>
      <c r="Y265" s="1">
        <v>1.2166335889516518E-2</v>
      </c>
      <c r="Z265" s="5">
        <f t="shared" si="116"/>
        <v>0</v>
      </c>
      <c r="AA265" s="5">
        <f t="shared" si="117"/>
        <v>0</v>
      </c>
      <c r="AB265" s="5">
        <f t="shared" si="118"/>
        <v>0</v>
      </c>
      <c r="AC265" s="5">
        <f t="shared" si="119"/>
        <v>0</v>
      </c>
      <c r="AD265" s="1">
        <v>0.57811233896633119</v>
      </c>
      <c r="AE265" s="5">
        <f t="shared" si="120"/>
        <v>0</v>
      </c>
      <c r="AF265" s="1">
        <v>4.244932157410778E-2</v>
      </c>
      <c r="AG265" s="6">
        <f t="shared" si="121"/>
        <v>0</v>
      </c>
      <c r="AH265" s="29">
        <v>1636.7751643633112</v>
      </c>
      <c r="AL265" s="5">
        <v>0</v>
      </c>
      <c r="AM265" t="s">
        <v>340</v>
      </c>
      <c r="AN265" s="1">
        <v>5.4000000000000006E-2</v>
      </c>
      <c r="AO265" s="5">
        <f t="shared" si="122"/>
        <v>0</v>
      </c>
      <c r="AP265" s="5">
        <f t="shared" si="123"/>
        <v>0</v>
      </c>
      <c r="AQ265" s="9">
        <f t="shared" si="124"/>
        <v>9.5</v>
      </c>
      <c r="AT265" s="1"/>
    </row>
    <row r="266" spans="1:46" x14ac:dyDescent="0.35">
      <c r="A266" t="s">
        <v>254</v>
      </c>
      <c r="B266" s="1">
        <v>9.9333174449540609E-2</v>
      </c>
      <c r="C266" s="5">
        <f t="shared" si="100"/>
        <v>0.5</v>
      </c>
      <c r="D266" s="1">
        <v>0.51548873789524374</v>
      </c>
      <c r="E266" s="5">
        <f t="shared" si="101"/>
        <v>0</v>
      </c>
      <c r="F266" s="5">
        <f t="shared" si="102"/>
        <v>0</v>
      </c>
      <c r="G266" s="1">
        <v>0.52760784237430747</v>
      </c>
      <c r="H266" s="5">
        <f t="shared" si="103"/>
        <v>0</v>
      </c>
      <c r="I266" s="5">
        <f t="shared" si="104"/>
        <v>0</v>
      </c>
      <c r="J266" s="1">
        <v>0.3319498499231664</v>
      </c>
      <c r="K266" s="5">
        <f t="shared" si="105"/>
        <v>0</v>
      </c>
      <c r="L266" s="5">
        <f t="shared" si="106"/>
        <v>0</v>
      </c>
      <c r="M266" s="8">
        <f t="shared" si="107"/>
        <v>0</v>
      </c>
      <c r="N266" s="8">
        <f t="shared" si="108"/>
        <v>0</v>
      </c>
      <c r="O266" s="10" t="str">
        <f t="shared" si="109"/>
        <v>Nee</v>
      </c>
      <c r="P266" s="4">
        <f t="shared" si="110"/>
        <v>0</v>
      </c>
      <c r="Q266" s="1">
        <v>-6.0650895475352393E-2</v>
      </c>
      <c r="R266" s="8">
        <f t="shared" si="111"/>
        <v>1</v>
      </c>
      <c r="S266" s="1">
        <v>-1.3629950619772246E-2</v>
      </c>
      <c r="T266" s="8">
        <f t="shared" si="112"/>
        <v>1</v>
      </c>
      <c r="U266" s="1">
        <v>4.4036750794013646E-2</v>
      </c>
      <c r="V266" s="4">
        <f t="shared" si="113"/>
        <v>0</v>
      </c>
      <c r="W266" s="5">
        <f t="shared" si="114"/>
        <v>0.5</v>
      </c>
      <c r="X266" s="5">
        <f t="shared" si="115"/>
        <v>0</v>
      </c>
      <c r="Y266" s="1">
        <v>1.3633202173141181E-2</v>
      </c>
      <c r="Z266" s="5">
        <f t="shared" si="116"/>
        <v>0</v>
      </c>
      <c r="AA266" s="5">
        <f t="shared" si="117"/>
        <v>0</v>
      </c>
      <c r="AB266" s="5">
        <f t="shared" si="118"/>
        <v>0</v>
      </c>
      <c r="AC266" s="5">
        <f t="shared" si="119"/>
        <v>0</v>
      </c>
      <c r="AD266" s="1">
        <v>0.77445634992047707</v>
      </c>
      <c r="AE266" s="5">
        <f t="shared" si="120"/>
        <v>0.5</v>
      </c>
      <c r="AF266" s="1">
        <v>-4.8582191720857419E-3</v>
      </c>
      <c r="AG266" s="6">
        <f t="shared" si="121"/>
        <v>1</v>
      </c>
      <c r="AH266" s="29">
        <v>2011.8377544203511</v>
      </c>
      <c r="AL266" s="5">
        <v>0</v>
      </c>
      <c r="AM266" t="s">
        <v>342</v>
      </c>
      <c r="AN266" s="1">
        <v>0.19449999999999998</v>
      </c>
      <c r="AO266" s="5">
        <f t="shared" si="122"/>
        <v>0</v>
      </c>
      <c r="AP266" s="5">
        <f t="shared" si="123"/>
        <v>0</v>
      </c>
      <c r="AQ266" s="9">
        <f t="shared" si="124"/>
        <v>7.5</v>
      </c>
      <c r="AT266" s="1"/>
    </row>
    <row r="267" spans="1:46" x14ac:dyDescent="0.35">
      <c r="A267" t="s">
        <v>255</v>
      </c>
      <c r="B267" s="1">
        <v>8.4307514190612484E-2</v>
      </c>
      <c r="C267" s="5">
        <f t="shared" si="100"/>
        <v>0</v>
      </c>
      <c r="D267" s="1">
        <v>0.20766534274550161</v>
      </c>
      <c r="E267" s="5">
        <f t="shared" si="101"/>
        <v>0</v>
      </c>
      <c r="F267" s="5">
        <f t="shared" si="102"/>
        <v>0</v>
      </c>
      <c r="G267" s="1">
        <v>0.21050587724517197</v>
      </c>
      <c r="H267" s="5">
        <f t="shared" si="103"/>
        <v>0</v>
      </c>
      <c r="I267" s="5">
        <f t="shared" si="104"/>
        <v>0</v>
      </c>
      <c r="J267" s="1">
        <v>0.36512275410026246</v>
      </c>
      <c r="K267" s="5">
        <f t="shared" si="105"/>
        <v>0</v>
      </c>
      <c r="L267" s="5">
        <f t="shared" si="106"/>
        <v>0</v>
      </c>
      <c r="M267" s="8">
        <f t="shared" si="107"/>
        <v>0</v>
      </c>
      <c r="N267" s="8">
        <f t="shared" si="108"/>
        <v>0</v>
      </c>
      <c r="O267" s="10" t="str">
        <f t="shared" si="109"/>
        <v>Nee</v>
      </c>
      <c r="P267" s="4">
        <f t="shared" si="110"/>
        <v>0</v>
      </c>
      <c r="Q267" s="1">
        <v>-3.6337182533104959E-2</v>
      </c>
      <c r="R267" s="8">
        <f t="shared" si="111"/>
        <v>1</v>
      </c>
      <c r="S267" s="1">
        <v>-4.4376386762086314E-3</v>
      </c>
      <c r="T267" s="8">
        <f t="shared" si="112"/>
        <v>1</v>
      </c>
      <c r="U267" s="1">
        <v>2.4610461657206258E-2</v>
      </c>
      <c r="V267" s="4">
        <f t="shared" si="113"/>
        <v>0</v>
      </c>
      <c r="W267" s="5">
        <f t="shared" si="114"/>
        <v>0.5</v>
      </c>
      <c r="X267" s="5">
        <f t="shared" si="115"/>
        <v>0</v>
      </c>
      <c r="Y267" s="1">
        <v>9.6078084548714398E-3</v>
      </c>
      <c r="Z267" s="5">
        <f t="shared" si="116"/>
        <v>0.5</v>
      </c>
      <c r="AA267" s="5">
        <f t="shared" si="117"/>
        <v>0</v>
      </c>
      <c r="AB267" s="5">
        <f t="shared" si="118"/>
        <v>0</v>
      </c>
      <c r="AC267" s="5">
        <f t="shared" si="119"/>
        <v>0</v>
      </c>
      <c r="AD267" s="1">
        <v>0.69820225441798389</v>
      </c>
      <c r="AE267" s="5">
        <f t="shared" si="120"/>
        <v>0</v>
      </c>
      <c r="AF267" s="1">
        <v>5.6529052726366394E-2</v>
      </c>
      <c r="AG267" s="6">
        <f t="shared" si="121"/>
        <v>0</v>
      </c>
      <c r="AH267" s="29">
        <v>1601.5314616611668</v>
      </c>
      <c r="AL267" s="5">
        <v>0</v>
      </c>
      <c r="AM267" t="s">
        <v>340</v>
      </c>
      <c r="AN267" s="1">
        <v>0.20250000000000001</v>
      </c>
      <c r="AO267" s="5">
        <f t="shared" si="122"/>
        <v>0.5</v>
      </c>
      <c r="AP267" s="5">
        <f t="shared" si="123"/>
        <v>0</v>
      </c>
      <c r="AQ267" s="9">
        <f t="shared" si="124"/>
        <v>8.5</v>
      </c>
      <c r="AT267" s="1"/>
    </row>
    <row r="268" spans="1:46" x14ac:dyDescent="0.35">
      <c r="A268" t="s">
        <v>256</v>
      </c>
      <c r="B268" s="1">
        <v>2.1364399970783725E-3</v>
      </c>
      <c r="C268" s="5">
        <f t="shared" si="100"/>
        <v>0</v>
      </c>
      <c r="D268" s="1">
        <v>-0.3695858593236433</v>
      </c>
      <c r="E268" s="5">
        <f t="shared" si="101"/>
        <v>0</v>
      </c>
      <c r="F268" s="5">
        <f t="shared" si="102"/>
        <v>0</v>
      </c>
      <c r="G268" s="1">
        <v>-0.33149696881162805</v>
      </c>
      <c r="H268" s="5">
        <f t="shared" si="103"/>
        <v>0</v>
      </c>
      <c r="I268" s="5">
        <f t="shared" si="104"/>
        <v>0</v>
      </c>
      <c r="J268" s="1">
        <v>0.65174508694689726</v>
      </c>
      <c r="K268" s="5">
        <f t="shared" si="105"/>
        <v>0</v>
      </c>
      <c r="L268" s="5">
        <f t="shared" si="106"/>
        <v>0</v>
      </c>
      <c r="M268" s="8">
        <f t="shared" si="107"/>
        <v>0</v>
      </c>
      <c r="N268" s="8">
        <f t="shared" si="108"/>
        <v>1</v>
      </c>
      <c r="O268" s="10" t="str">
        <f t="shared" si="109"/>
        <v>Nee</v>
      </c>
      <c r="P268" s="4">
        <f t="shared" si="110"/>
        <v>0</v>
      </c>
      <c r="Q268" s="1">
        <v>-0.13219154591443025</v>
      </c>
      <c r="R268" s="8">
        <f t="shared" si="111"/>
        <v>1</v>
      </c>
      <c r="S268" s="1">
        <v>-1.4630826811840763E-2</v>
      </c>
      <c r="T268" s="8">
        <f t="shared" si="112"/>
        <v>1</v>
      </c>
      <c r="U268" s="1">
        <v>-3.3690015338543572E-2</v>
      </c>
      <c r="V268" s="4">
        <f t="shared" si="113"/>
        <v>1</v>
      </c>
      <c r="W268" s="5">
        <f t="shared" si="114"/>
        <v>0.5</v>
      </c>
      <c r="X268" s="5">
        <f t="shared" si="115"/>
        <v>0.5</v>
      </c>
      <c r="Y268" s="1">
        <v>3.6584252428602734E-2</v>
      </c>
      <c r="Z268" s="5">
        <f t="shared" si="116"/>
        <v>0</v>
      </c>
      <c r="AA268" s="5">
        <f t="shared" si="117"/>
        <v>0</v>
      </c>
      <c r="AB268" s="5">
        <f t="shared" si="118"/>
        <v>0</v>
      </c>
      <c r="AC268" s="5">
        <f t="shared" si="119"/>
        <v>0</v>
      </c>
      <c r="AD268" s="1">
        <v>0.60603681250456509</v>
      </c>
      <c r="AE268" s="5">
        <f t="shared" si="120"/>
        <v>0</v>
      </c>
      <c r="AF268" s="1">
        <v>3.5502841264334221E-2</v>
      </c>
      <c r="AG268" s="6">
        <f t="shared" si="121"/>
        <v>0</v>
      </c>
      <c r="AH268" s="29">
        <v>1713.9613568602738</v>
      </c>
      <c r="AL268" s="5">
        <v>0</v>
      </c>
      <c r="AM268" t="s">
        <v>340</v>
      </c>
      <c r="AN268" s="1">
        <v>0.25750000000000001</v>
      </c>
      <c r="AO268" s="5">
        <f t="shared" si="122"/>
        <v>0.5</v>
      </c>
      <c r="AP268" s="5">
        <f t="shared" si="123"/>
        <v>0.5</v>
      </c>
      <c r="AQ268" s="9">
        <f t="shared" si="124"/>
        <v>7</v>
      </c>
      <c r="AT268" s="1"/>
    </row>
    <row r="269" spans="1:46" x14ac:dyDescent="0.35">
      <c r="A269" t="s">
        <v>257</v>
      </c>
      <c r="B269" s="1">
        <v>8.6322949387118875E-2</v>
      </c>
      <c r="C269" s="5">
        <f t="shared" si="100"/>
        <v>0.5</v>
      </c>
      <c r="D269" s="1">
        <v>8.2898372735646306E-2</v>
      </c>
      <c r="E269" s="5">
        <f t="shared" si="101"/>
        <v>0</v>
      </c>
      <c r="F269" s="5">
        <f t="shared" si="102"/>
        <v>0</v>
      </c>
      <c r="G269" s="1">
        <v>0.21953189579839869</v>
      </c>
      <c r="H269" s="5">
        <f t="shared" si="103"/>
        <v>0</v>
      </c>
      <c r="I269" s="5">
        <f t="shared" si="104"/>
        <v>0</v>
      </c>
      <c r="J269" s="1">
        <v>0.74086577018482946</v>
      </c>
      <c r="K269" s="5">
        <f t="shared" si="105"/>
        <v>0</v>
      </c>
      <c r="L269" s="5">
        <f t="shared" si="106"/>
        <v>0</v>
      </c>
      <c r="M269" s="8">
        <f t="shared" si="107"/>
        <v>0</v>
      </c>
      <c r="N269" s="8">
        <f t="shared" si="108"/>
        <v>1</v>
      </c>
      <c r="O269" s="10" t="str">
        <f t="shared" si="109"/>
        <v>Nee</v>
      </c>
      <c r="P269" s="4">
        <f t="shared" si="110"/>
        <v>0</v>
      </c>
      <c r="Q269" s="1">
        <v>-3.2056730699176722E-2</v>
      </c>
      <c r="R269" s="8">
        <f t="shared" si="111"/>
        <v>1</v>
      </c>
      <c r="S269" s="1">
        <v>-7.4981859227606223E-3</v>
      </c>
      <c r="T269" s="8">
        <f t="shared" si="112"/>
        <v>1</v>
      </c>
      <c r="U269" s="1">
        <v>2.6144871401242296E-2</v>
      </c>
      <c r="V269" s="4">
        <f t="shared" si="113"/>
        <v>0</v>
      </c>
      <c r="W269" s="5">
        <f t="shared" si="114"/>
        <v>0.5</v>
      </c>
      <c r="X269" s="5">
        <f t="shared" si="115"/>
        <v>0</v>
      </c>
      <c r="Y269" s="1">
        <v>0.12912425308802342</v>
      </c>
      <c r="Z269" s="5">
        <f t="shared" si="116"/>
        <v>0</v>
      </c>
      <c r="AA269" s="5">
        <f t="shared" si="117"/>
        <v>0</v>
      </c>
      <c r="AB269" s="5">
        <f t="shared" si="118"/>
        <v>0.5</v>
      </c>
      <c r="AC269" s="5">
        <f t="shared" si="119"/>
        <v>0.5</v>
      </c>
      <c r="AD269" s="1">
        <v>0.64282846413641626</v>
      </c>
      <c r="AE269" s="5">
        <f t="shared" si="120"/>
        <v>0</v>
      </c>
      <c r="AF269" s="1">
        <v>6.368148723459531E-2</v>
      </c>
      <c r="AG269" s="6">
        <f t="shared" si="121"/>
        <v>0</v>
      </c>
      <c r="AH269" s="29">
        <v>1499.0587207915414</v>
      </c>
      <c r="AL269" s="5">
        <v>0</v>
      </c>
      <c r="AM269" t="s">
        <v>341</v>
      </c>
      <c r="AN269" s="1">
        <v>0.222</v>
      </c>
      <c r="AO269" s="5">
        <f t="shared" si="122"/>
        <v>0.5</v>
      </c>
      <c r="AP269" s="5">
        <f t="shared" si="123"/>
        <v>0</v>
      </c>
      <c r="AQ269" s="9">
        <f t="shared" si="124"/>
        <v>7.5</v>
      </c>
      <c r="AT269" s="1"/>
    </row>
    <row r="270" spans="1:46" x14ac:dyDescent="0.35">
      <c r="A270" t="s">
        <v>258</v>
      </c>
      <c r="B270" s="1">
        <v>4.1440663050608811E-2</v>
      </c>
      <c r="C270" s="5">
        <f t="shared" si="100"/>
        <v>0</v>
      </c>
      <c r="D270" s="1">
        <v>0.35426166818669097</v>
      </c>
      <c r="E270" s="5">
        <f t="shared" si="101"/>
        <v>0</v>
      </c>
      <c r="F270" s="5">
        <f t="shared" si="102"/>
        <v>0</v>
      </c>
      <c r="G270" s="1">
        <v>0.35610329765276244</v>
      </c>
      <c r="H270" s="5">
        <f t="shared" si="103"/>
        <v>0</v>
      </c>
      <c r="I270" s="5">
        <f t="shared" si="104"/>
        <v>0</v>
      </c>
      <c r="J270" s="1">
        <v>0.35760256057268724</v>
      </c>
      <c r="K270" s="5">
        <f t="shared" si="105"/>
        <v>0</v>
      </c>
      <c r="L270" s="5">
        <f t="shared" si="106"/>
        <v>0</v>
      </c>
      <c r="M270" s="8">
        <f t="shared" si="107"/>
        <v>0</v>
      </c>
      <c r="N270" s="8">
        <f t="shared" si="108"/>
        <v>0</v>
      </c>
      <c r="O270" s="10" t="str">
        <f t="shared" si="109"/>
        <v>Nee</v>
      </c>
      <c r="P270" s="4">
        <f t="shared" si="110"/>
        <v>0</v>
      </c>
      <c r="Q270" s="1">
        <v>-6.4477211796246645E-2</v>
      </c>
      <c r="R270" s="8">
        <f t="shared" si="111"/>
        <v>1</v>
      </c>
      <c r="S270" s="1">
        <v>-7.3500264270613107E-3</v>
      </c>
      <c r="T270" s="8">
        <f t="shared" si="112"/>
        <v>1</v>
      </c>
      <c r="U270" s="1">
        <v>1.3504216067457079E-2</v>
      </c>
      <c r="V270" s="4">
        <f t="shared" si="113"/>
        <v>0</v>
      </c>
      <c r="W270" s="5">
        <f t="shared" si="114"/>
        <v>0.5</v>
      </c>
      <c r="X270" s="5">
        <f t="shared" si="115"/>
        <v>0</v>
      </c>
      <c r="Y270" s="1">
        <v>7.5141202259236149E-3</v>
      </c>
      <c r="Z270" s="5">
        <f t="shared" si="116"/>
        <v>0.5</v>
      </c>
      <c r="AA270" s="5">
        <f t="shared" si="117"/>
        <v>0</v>
      </c>
      <c r="AB270" s="5">
        <f t="shared" si="118"/>
        <v>0</v>
      </c>
      <c r="AC270" s="5">
        <f t="shared" si="119"/>
        <v>0</v>
      </c>
      <c r="AD270" s="1">
        <v>0.82275716411462585</v>
      </c>
      <c r="AE270" s="5">
        <f t="shared" si="120"/>
        <v>0.5</v>
      </c>
      <c r="AF270" s="1">
        <v>-1.0719604057664922E-2</v>
      </c>
      <c r="AG270" s="6">
        <f t="shared" si="121"/>
        <v>1</v>
      </c>
      <c r="AH270" s="29">
        <v>2258.0504610533012</v>
      </c>
      <c r="AL270" s="5">
        <v>0</v>
      </c>
      <c r="AM270" t="s">
        <v>342</v>
      </c>
      <c r="AN270" s="1">
        <v>0.26500000000000001</v>
      </c>
      <c r="AO270" s="5">
        <f t="shared" si="122"/>
        <v>0.5</v>
      </c>
      <c r="AP270" s="5">
        <f t="shared" si="123"/>
        <v>0.5</v>
      </c>
      <c r="AQ270" s="9">
        <f t="shared" si="124"/>
        <v>6.5</v>
      </c>
      <c r="AT270" s="1"/>
    </row>
    <row r="271" spans="1:46" x14ac:dyDescent="0.35">
      <c r="A271" t="s">
        <v>259</v>
      </c>
      <c r="B271" s="1">
        <v>-1.1404998786702257E-3</v>
      </c>
      <c r="C271" s="5">
        <f t="shared" si="100"/>
        <v>0</v>
      </c>
      <c r="D271" s="1">
        <v>-0.50655180781363751</v>
      </c>
      <c r="E271" s="5">
        <f t="shared" si="101"/>
        <v>0</v>
      </c>
      <c r="F271" s="5">
        <f t="shared" si="102"/>
        <v>0</v>
      </c>
      <c r="G271" s="1">
        <v>-0.50770201407425386</v>
      </c>
      <c r="H271" s="5">
        <f t="shared" si="103"/>
        <v>0</v>
      </c>
      <c r="I271" s="5">
        <f t="shared" si="104"/>
        <v>0</v>
      </c>
      <c r="J271" s="1">
        <v>0.85450650559252694</v>
      </c>
      <c r="K271" s="5">
        <f t="shared" si="105"/>
        <v>0</v>
      </c>
      <c r="L271" s="5">
        <f t="shared" si="106"/>
        <v>0</v>
      </c>
      <c r="M271" s="8">
        <f t="shared" si="107"/>
        <v>0</v>
      </c>
      <c r="N271" s="8">
        <f t="shared" si="108"/>
        <v>1</v>
      </c>
      <c r="O271" s="10" t="str">
        <f t="shared" si="109"/>
        <v>Nee</v>
      </c>
      <c r="P271" s="4">
        <f t="shared" si="110"/>
        <v>0</v>
      </c>
      <c r="Q271" s="1">
        <v>-9.4772344013490731E-2</v>
      </c>
      <c r="R271" s="8">
        <f t="shared" si="111"/>
        <v>1</v>
      </c>
      <c r="S271" s="1">
        <v>-2.3989196917944235E-2</v>
      </c>
      <c r="T271" s="8">
        <f t="shared" si="112"/>
        <v>1</v>
      </c>
      <c r="U271" s="1">
        <v>-8.0077651055569035E-3</v>
      </c>
      <c r="V271" s="4">
        <f t="shared" si="113"/>
        <v>1</v>
      </c>
      <c r="W271" s="5">
        <f t="shared" si="114"/>
        <v>0.5</v>
      </c>
      <c r="X271" s="5">
        <f t="shared" si="115"/>
        <v>0.5</v>
      </c>
      <c r="Y271" s="1">
        <v>8.3535549623877693E-3</v>
      </c>
      <c r="Z271" s="5">
        <f t="shared" si="116"/>
        <v>0.5</v>
      </c>
      <c r="AA271" s="5">
        <f t="shared" si="117"/>
        <v>0</v>
      </c>
      <c r="AB271" s="5">
        <f t="shared" si="118"/>
        <v>0</v>
      </c>
      <c r="AC271" s="5">
        <f t="shared" si="119"/>
        <v>0</v>
      </c>
      <c r="AD271" s="1">
        <v>0.66857558844940546</v>
      </c>
      <c r="AE271" s="5">
        <f t="shared" si="120"/>
        <v>0</v>
      </c>
      <c r="AF271" s="1">
        <v>2.8746971681630665E-2</v>
      </c>
      <c r="AG271" s="6">
        <f t="shared" si="121"/>
        <v>0</v>
      </c>
      <c r="AH271" s="29">
        <v>1679.6108332920055</v>
      </c>
      <c r="AL271" s="5">
        <v>0</v>
      </c>
      <c r="AM271" t="s">
        <v>341</v>
      </c>
      <c r="AN271" s="1">
        <v>0.26849999999999996</v>
      </c>
      <c r="AO271" s="5">
        <f t="shared" si="122"/>
        <v>0.5</v>
      </c>
      <c r="AP271" s="5">
        <f t="shared" si="123"/>
        <v>0.5</v>
      </c>
      <c r="AQ271" s="9">
        <f t="shared" si="124"/>
        <v>6.5</v>
      </c>
      <c r="AT271" s="1"/>
    </row>
    <row r="272" spans="1:46" x14ac:dyDescent="0.35">
      <c r="A272" t="s">
        <v>260</v>
      </c>
      <c r="B272" s="1">
        <v>-0.12516498784300104</v>
      </c>
      <c r="C272" s="5">
        <f t="shared" si="100"/>
        <v>0</v>
      </c>
      <c r="D272" s="1">
        <v>0.35303924973949286</v>
      </c>
      <c r="E272" s="5">
        <f t="shared" si="101"/>
        <v>0</v>
      </c>
      <c r="F272" s="5">
        <f t="shared" si="102"/>
        <v>0</v>
      </c>
      <c r="G272" s="1">
        <v>0.38243139979159435</v>
      </c>
      <c r="H272" s="5">
        <f t="shared" si="103"/>
        <v>0</v>
      </c>
      <c r="I272" s="5">
        <f t="shared" si="104"/>
        <v>0</v>
      </c>
      <c r="J272" s="1">
        <v>0.22837211670655327</v>
      </c>
      <c r="K272" s="5">
        <f t="shared" si="105"/>
        <v>0</v>
      </c>
      <c r="L272" s="5">
        <f t="shared" si="106"/>
        <v>0</v>
      </c>
      <c r="M272" s="8">
        <f t="shared" si="107"/>
        <v>0</v>
      </c>
      <c r="N272" s="8">
        <f t="shared" si="108"/>
        <v>0</v>
      </c>
      <c r="O272" s="10" t="str">
        <f t="shared" si="109"/>
        <v>Nee</v>
      </c>
      <c r="P272" s="4">
        <f t="shared" si="110"/>
        <v>0</v>
      </c>
      <c r="Q272" s="1">
        <v>-6.8389177284882807E-2</v>
      </c>
      <c r="R272" s="8">
        <f t="shared" si="111"/>
        <v>1</v>
      </c>
      <c r="S272" s="1">
        <v>4.7671258997950133E-3</v>
      </c>
      <c r="T272" s="8">
        <f t="shared" si="112"/>
        <v>0</v>
      </c>
      <c r="U272" s="1">
        <v>1.9242792636332058E-2</v>
      </c>
      <c r="V272" s="4">
        <f t="shared" si="113"/>
        <v>0</v>
      </c>
      <c r="W272" s="5">
        <f t="shared" si="114"/>
        <v>0</v>
      </c>
      <c r="X272" s="5">
        <f t="shared" si="115"/>
        <v>0</v>
      </c>
      <c r="Y272" s="1">
        <v>-1.2070163251128864E-2</v>
      </c>
      <c r="Z272" s="5">
        <f t="shared" si="116"/>
        <v>0.5</v>
      </c>
      <c r="AA272" s="5">
        <f t="shared" si="117"/>
        <v>0.5</v>
      </c>
      <c r="AB272" s="5">
        <f t="shared" si="118"/>
        <v>0</v>
      </c>
      <c r="AC272" s="5">
        <f t="shared" si="119"/>
        <v>0</v>
      </c>
      <c r="AD272" s="1">
        <v>0.72882945467176108</v>
      </c>
      <c r="AE272" s="5">
        <f t="shared" si="120"/>
        <v>0.5</v>
      </c>
      <c r="AF272" s="1">
        <v>1.2789277943730476E-2</v>
      </c>
      <c r="AG272" s="6">
        <f t="shared" si="121"/>
        <v>0</v>
      </c>
      <c r="AH272" s="29">
        <v>1674.3594254210136</v>
      </c>
      <c r="AL272" s="5">
        <v>0</v>
      </c>
      <c r="AM272" t="s">
        <v>340</v>
      </c>
      <c r="AN272" s="1">
        <v>0.23150000000000001</v>
      </c>
      <c r="AO272" s="5">
        <f t="shared" si="122"/>
        <v>0.5</v>
      </c>
      <c r="AP272" s="5">
        <f t="shared" si="123"/>
        <v>0</v>
      </c>
      <c r="AQ272" s="9">
        <f t="shared" si="124"/>
        <v>8</v>
      </c>
      <c r="AT272" s="1"/>
    </row>
    <row r="273" spans="1:46" x14ac:dyDescent="0.35">
      <c r="A273" t="s">
        <v>261</v>
      </c>
      <c r="B273" s="1">
        <v>3.252294788703481E-2</v>
      </c>
      <c r="C273" s="5">
        <f t="shared" si="100"/>
        <v>0</v>
      </c>
      <c r="D273" s="1">
        <v>-0.10152790404410686</v>
      </c>
      <c r="E273" s="5">
        <f t="shared" si="101"/>
        <v>0</v>
      </c>
      <c r="F273" s="5">
        <f t="shared" si="102"/>
        <v>0</v>
      </c>
      <c r="G273" s="1">
        <v>-3.1936420422886316E-2</v>
      </c>
      <c r="H273" s="5">
        <f t="shared" si="103"/>
        <v>0</v>
      </c>
      <c r="I273" s="5">
        <f t="shared" si="104"/>
        <v>0</v>
      </c>
      <c r="J273" s="1">
        <v>0.52058366262874911</v>
      </c>
      <c r="K273" s="5">
        <f t="shared" si="105"/>
        <v>0</v>
      </c>
      <c r="L273" s="5">
        <f t="shared" si="106"/>
        <v>0</v>
      </c>
      <c r="M273" s="8">
        <f t="shared" si="107"/>
        <v>0</v>
      </c>
      <c r="N273" s="8">
        <f t="shared" si="108"/>
        <v>1</v>
      </c>
      <c r="O273" s="10" t="str">
        <f t="shared" si="109"/>
        <v>Nee</v>
      </c>
      <c r="P273" s="4">
        <f t="shared" si="110"/>
        <v>0</v>
      </c>
      <c r="Q273" s="1">
        <v>-3.6720470758407571E-2</v>
      </c>
      <c r="R273" s="8">
        <f t="shared" si="111"/>
        <v>1</v>
      </c>
      <c r="S273" s="1">
        <v>-3.5219372957046177E-2</v>
      </c>
      <c r="T273" s="8">
        <f t="shared" si="112"/>
        <v>1</v>
      </c>
      <c r="U273" s="1">
        <v>-3.7919000557201092E-2</v>
      </c>
      <c r="V273" s="4">
        <f t="shared" si="113"/>
        <v>1</v>
      </c>
      <c r="W273" s="5">
        <f t="shared" si="114"/>
        <v>0.5</v>
      </c>
      <c r="X273" s="5">
        <f t="shared" si="115"/>
        <v>0.5</v>
      </c>
      <c r="Y273" s="1">
        <v>2.3596733042024694E-2</v>
      </c>
      <c r="Z273" s="5">
        <f t="shared" si="116"/>
        <v>0</v>
      </c>
      <c r="AA273" s="5">
        <f t="shared" si="117"/>
        <v>0</v>
      </c>
      <c r="AB273" s="5">
        <f t="shared" si="118"/>
        <v>0</v>
      </c>
      <c r="AC273" s="5">
        <f t="shared" si="119"/>
        <v>0</v>
      </c>
      <c r="AD273" s="1">
        <v>0.68518138361828795</v>
      </c>
      <c r="AE273" s="5">
        <f t="shared" si="120"/>
        <v>0</v>
      </c>
      <c r="AF273" s="1">
        <v>3.2124434440892691E-2</v>
      </c>
      <c r="AG273" s="6">
        <f t="shared" si="121"/>
        <v>0</v>
      </c>
      <c r="AH273" s="29">
        <v>1906.7764267901177</v>
      </c>
      <c r="AL273" s="5">
        <v>0</v>
      </c>
      <c r="AM273" t="s">
        <v>340</v>
      </c>
      <c r="AN273" s="1">
        <v>0.27</v>
      </c>
      <c r="AO273" s="5">
        <f t="shared" si="122"/>
        <v>0.5</v>
      </c>
      <c r="AP273" s="5">
        <f t="shared" si="123"/>
        <v>0.5</v>
      </c>
      <c r="AQ273" s="9">
        <f t="shared" si="124"/>
        <v>7</v>
      </c>
      <c r="AT273" s="1"/>
    </row>
    <row r="274" spans="1:46" x14ac:dyDescent="0.35">
      <c r="A274" t="s">
        <v>262</v>
      </c>
      <c r="B274" s="1">
        <v>5.3396754495080856E-2</v>
      </c>
      <c r="C274" s="5">
        <f t="shared" si="100"/>
        <v>0</v>
      </c>
      <c r="D274" s="1">
        <v>0.38046336085039012</v>
      </c>
      <c r="E274" s="5">
        <f t="shared" si="101"/>
        <v>0</v>
      </c>
      <c r="F274" s="5">
        <f t="shared" si="102"/>
        <v>0</v>
      </c>
      <c r="G274" s="1">
        <v>0.35580331900938594</v>
      </c>
      <c r="H274" s="5">
        <f t="shared" si="103"/>
        <v>0</v>
      </c>
      <c r="I274" s="5">
        <f t="shared" si="104"/>
        <v>0</v>
      </c>
      <c r="J274" s="1">
        <v>0.3304879702521572</v>
      </c>
      <c r="K274" s="5">
        <f t="shared" si="105"/>
        <v>0</v>
      </c>
      <c r="L274" s="5">
        <f t="shared" si="106"/>
        <v>0</v>
      </c>
      <c r="M274" s="8">
        <f t="shared" si="107"/>
        <v>0</v>
      </c>
      <c r="N274" s="8">
        <f t="shared" si="108"/>
        <v>0</v>
      </c>
      <c r="O274" s="10" t="str">
        <f t="shared" si="109"/>
        <v>Nee</v>
      </c>
      <c r="P274" s="4">
        <f t="shared" si="110"/>
        <v>0</v>
      </c>
      <c r="Q274" s="1">
        <v>-3.1923110612105142E-2</v>
      </c>
      <c r="R274" s="8">
        <f t="shared" si="111"/>
        <v>1</v>
      </c>
      <c r="S274" s="1">
        <v>-1.2034710639106475E-2</v>
      </c>
      <c r="T274" s="8">
        <f t="shared" si="112"/>
        <v>1</v>
      </c>
      <c r="U274" s="1">
        <v>1.5775189415356779E-2</v>
      </c>
      <c r="V274" s="4">
        <f t="shared" si="113"/>
        <v>0</v>
      </c>
      <c r="W274" s="5">
        <f t="shared" si="114"/>
        <v>0.5</v>
      </c>
      <c r="X274" s="5">
        <f t="shared" si="115"/>
        <v>0</v>
      </c>
      <c r="Y274" s="1">
        <v>2.2187393983942101E-2</v>
      </c>
      <c r="Z274" s="5">
        <f t="shared" si="116"/>
        <v>0</v>
      </c>
      <c r="AA274" s="5">
        <f t="shared" si="117"/>
        <v>0</v>
      </c>
      <c r="AB274" s="5">
        <f t="shared" si="118"/>
        <v>0</v>
      </c>
      <c r="AC274" s="5">
        <f t="shared" si="119"/>
        <v>0</v>
      </c>
      <c r="AD274" s="1">
        <v>0.71306400542802217</v>
      </c>
      <c r="AE274" s="5">
        <f t="shared" si="120"/>
        <v>0</v>
      </c>
      <c r="AF274" s="1">
        <v>2.8756153942383813E-2</v>
      </c>
      <c r="AG274" s="6">
        <f t="shared" si="121"/>
        <v>0</v>
      </c>
      <c r="AH274" s="29">
        <v>1865.6474727108089</v>
      </c>
      <c r="AL274" s="5">
        <v>0</v>
      </c>
      <c r="AM274" t="s">
        <v>340</v>
      </c>
      <c r="AN274" s="1">
        <v>0.20100000000000001</v>
      </c>
      <c r="AO274" s="5">
        <f t="shared" si="122"/>
        <v>0.5</v>
      </c>
      <c r="AP274" s="5">
        <f t="shared" si="123"/>
        <v>0</v>
      </c>
      <c r="AQ274" s="9">
        <f t="shared" si="124"/>
        <v>9</v>
      </c>
      <c r="AT274" s="1"/>
    </row>
    <row r="275" spans="1:46" x14ac:dyDescent="0.35">
      <c r="A275" t="s">
        <v>430</v>
      </c>
      <c r="B275" s="1">
        <v>0.11199417671875929</v>
      </c>
      <c r="C275" s="5">
        <f t="shared" si="100"/>
        <v>0.5</v>
      </c>
      <c r="D275" s="1">
        <v>0.92618396815021686</v>
      </c>
      <c r="E275" s="5">
        <f t="shared" si="101"/>
        <v>0</v>
      </c>
      <c r="F275" s="5">
        <f t="shared" si="102"/>
        <v>0</v>
      </c>
      <c r="G275" s="1">
        <v>0.92991413631231801</v>
      </c>
      <c r="H275" s="5">
        <f t="shared" si="103"/>
        <v>0.5</v>
      </c>
      <c r="I275" s="5">
        <f t="shared" si="104"/>
        <v>0</v>
      </c>
      <c r="J275" s="1">
        <v>0.25110737024253993</v>
      </c>
      <c r="K275" s="5">
        <f t="shared" si="105"/>
        <v>0</v>
      </c>
      <c r="L275" s="5">
        <f t="shared" si="106"/>
        <v>0</v>
      </c>
      <c r="M275" s="8">
        <f t="shared" si="107"/>
        <v>0</v>
      </c>
      <c r="N275" s="8">
        <f t="shared" si="108"/>
        <v>1</v>
      </c>
      <c r="O275" s="10" t="str">
        <f t="shared" si="109"/>
        <v>Nee</v>
      </c>
      <c r="P275" s="4">
        <f t="shared" si="110"/>
        <v>0</v>
      </c>
      <c r="Q275" s="1">
        <v>-7.341513292433538E-2</v>
      </c>
      <c r="R275" s="8">
        <f t="shared" si="111"/>
        <v>1</v>
      </c>
      <c r="S275" s="1">
        <v>-2.1020974943611617E-2</v>
      </c>
      <c r="T275" s="8">
        <f t="shared" si="112"/>
        <v>1</v>
      </c>
      <c r="U275" s="1">
        <v>6.952284746568424E-2</v>
      </c>
      <c r="V275" s="4">
        <f t="shared" si="113"/>
        <v>0</v>
      </c>
      <c r="W275" s="5">
        <f t="shared" si="114"/>
        <v>0.5</v>
      </c>
      <c r="X275" s="5">
        <f t="shared" si="115"/>
        <v>0</v>
      </c>
      <c r="Y275" s="1">
        <v>6.800017826371145E-2</v>
      </c>
      <c r="Z275" s="5">
        <f t="shared" si="116"/>
        <v>0</v>
      </c>
      <c r="AA275" s="5">
        <f t="shared" si="117"/>
        <v>0</v>
      </c>
      <c r="AB275" s="5">
        <f t="shared" si="118"/>
        <v>0.5</v>
      </c>
      <c r="AC275" s="5">
        <f t="shared" si="119"/>
        <v>0.5</v>
      </c>
      <c r="AD275" s="1">
        <v>0.72109156812644837</v>
      </c>
      <c r="AE275" s="5">
        <f t="shared" si="120"/>
        <v>0</v>
      </c>
      <c r="AF275" s="1">
        <v>9.3007533424445919E-3</v>
      </c>
      <c r="AG275" s="6">
        <f t="shared" si="121"/>
        <v>0</v>
      </c>
      <c r="AH275" s="29">
        <v>1524.5244982610457</v>
      </c>
      <c r="AJ275" s="5">
        <v>1</v>
      </c>
      <c r="AL275" s="5">
        <v>0</v>
      </c>
      <c r="AM275" t="s">
        <v>340</v>
      </c>
      <c r="AN275" s="1">
        <v>0.13100000000000001</v>
      </c>
      <c r="AO275" s="5">
        <f t="shared" si="122"/>
        <v>0</v>
      </c>
      <c r="AP275" s="5">
        <f t="shared" si="123"/>
        <v>0</v>
      </c>
      <c r="AQ275" s="9">
        <f t="shared" si="124"/>
        <v>6.5</v>
      </c>
      <c r="AT275" s="1"/>
    </row>
    <row r="276" spans="1:46" x14ac:dyDescent="0.35">
      <c r="A276" t="s">
        <v>263</v>
      </c>
      <c r="B276" s="1">
        <v>0.1264959397094447</v>
      </c>
      <c r="C276" s="5">
        <f t="shared" si="100"/>
        <v>0.5</v>
      </c>
      <c r="D276" s="1">
        <v>0.63396989411077342</v>
      </c>
      <c r="E276" s="5">
        <f t="shared" si="101"/>
        <v>0</v>
      </c>
      <c r="F276" s="5">
        <f t="shared" si="102"/>
        <v>0</v>
      </c>
      <c r="G276" s="1">
        <v>0.63096455697864484</v>
      </c>
      <c r="H276" s="5">
        <f t="shared" si="103"/>
        <v>0</v>
      </c>
      <c r="I276" s="5">
        <f t="shared" si="104"/>
        <v>0</v>
      </c>
      <c r="J276" s="1">
        <v>0.23744061925814602</v>
      </c>
      <c r="K276" s="5">
        <f t="shared" si="105"/>
        <v>0</v>
      </c>
      <c r="L276" s="5">
        <f t="shared" si="106"/>
        <v>0</v>
      </c>
      <c r="M276" s="8">
        <f t="shared" si="107"/>
        <v>0</v>
      </c>
      <c r="N276" s="8">
        <f t="shared" si="108"/>
        <v>1</v>
      </c>
      <c r="O276" s="10" t="str">
        <f t="shared" si="109"/>
        <v>Nee</v>
      </c>
      <c r="P276" s="4">
        <f t="shared" si="110"/>
        <v>0</v>
      </c>
      <c r="Q276" s="1">
        <v>3.345450902377238E-2</v>
      </c>
      <c r="R276" s="8">
        <f t="shared" si="111"/>
        <v>0</v>
      </c>
      <c r="S276" s="1">
        <v>2.1950737034535917E-2</v>
      </c>
      <c r="T276" s="8">
        <f t="shared" si="112"/>
        <v>0</v>
      </c>
      <c r="U276" s="1">
        <v>-4.6911618930078974E-2</v>
      </c>
      <c r="V276" s="4">
        <f t="shared" si="113"/>
        <v>1</v>
      </c>
      <c r="W276" s="5">
        <f t="shared" si="114"/>
        <v>0</v>
      </c>
      <c r="X276" s="5">
        <f t="shared" si="115"/>
        <v>0</v>
      </c>
      <c r="Y276" s="1">
        <v>3.6662421469319695E-2</v>
      </c>
      <c r="Z276" s="5">
        <f t="shared" si="116"/>
        <v>0</v>
      </c>
      <c r="AA276" s="5">
        <f t="shared" si="117"/>
        <v>0</v>
      </c>
      <c r="AB276" s="5">
        <f t="shared" si="118"/>
        <v>0</v>
      </c>
      <c r="AC276" s="5">
        <f t="shared" si="119"/>
        <v>0</v>
      </c>
      <c r="AD276" s="1">
        <v>0.70569622330613346</v>
      </c>
      <c r="AE276" s="5">
        <f t="shared" si="120"/>
        <v>0</v>
      </c>
      <c r="AF276" s="1">
        <v>6.1334866243459879E-2</v>
      </c>
      <c r="AG276" s="6">
        <f t="shared" si="121"/>
        <v>0</v>
      </c>
      <c r="AH276" s="29">
        <v>1585.8759098715495</v>
      </c>
      <c r="AL276" s="5">
        <v>0</v>
      </c>
      <c r="AM276" t="s">
        <v>340</v>
      </c>
      <c r="AN276" s="1">
        <v>0.23150000000000001</v>
      </c>
      <c r="AO276" s="5">
        <f t="shared" si="122"/>
        <v>0.5</v>
      </c>
      <c r="AP276" s="5">
        <f t="shared" si="123"/>
        <v>0</v>
      </c>
      <c r="AQ276" s="9">
        <f t="shared" si="124"/>
        <v>8</v>
      </c>
      <c r="AT276" s="1"/>
    </row>
    <row r="277" spans="1:46" x14ac:dyDescent="0.35">
      <c r="A277" t="s">
        <v>264</v>
      </c>
      <c r="B277" s="1">
        <v>-8.6463231357675908E-3</v>
      </c>
      <c r="C277" s="5">
        <f t="shared" si="100"/>
        <v>0</v>
      </c>
      <c r="D277" s="1">
        <v>0.42265072208569565</v>
      </c>
      <c r="E277" s="5">
        <f t="shared" si="101"/>
        <v>0</v>
      </c>
      <c r="F277" s="5">
        <f t="shared" si="102"/>
        <v>0</v>
      </c>
      <c r="G277" s="1">
        <v>0.4296064810335597</v>
      </c>
      <c r="H277" s="5">
        <f t="shared" si="103"/>
        <v>0</v>
      </c>
      <c r="I277" s="5">
        <f t="shared" si="104"/>
        <v>0</v>
      </c>
      <c r="J277" s="1">
        <v>0.2156841026777061</v>
      </c>
      <c r="K277" s="5">
        <f t="shared" si="105"/>
        <v>0</v>
      </c>
      <c r="L277" s="5">
        <f t="shared" si="106"/>
        <v>0</v>
      </c>
      <c r="M277" s="8">
        <f t="shared" si="107"/>
        <v>0</v>
      </c>
      <c r="N277" s="8">
        <f t="shared" si="108"/>
        <v>0</v>
      </c>
      <c r="O277" s="10" t="str">
        <f t="shared" si="109"/>
        <v>Nee</v>
      </c>
      <c r="P277" s="4">
        <f t="shared" si="110"/>
        <v>0</v>
      </c>
      <c r="Q277" s="1">
        <v>-4.9012009418572894E-2</v>
      </c>
      <c r="R277" s="8">
        <f t="shared" si="111"/>
        <v>1</v>
      </c>
      <c r="S277" s="1">
        <v>7.3620556228983901E-4</v>
      </c>
      <c r="T277" s="8">
        <f t="shared" si="112"/>
        <v>0</v>
      </c>
      <c r="U277" s="1">
        <v>3.9084218605881176E-2</v>
      </c>
      <c r="V277" s="4">
        <f t="shared" si="113"/>
        <v>0</v>
      </c>
      <c r="W277" s="5">
        <f t="shared" si="114"/>
        <v>0</v>
      </c>
      <c r="X277" s="5">
        <f t="shared" si="115"/>
        <v>0</v>
      </c>
      <c r="Y277" s="1">
        <v>1.4150654359926984E-2</v>
      </c>
      <c r="Z277" s="5">
        <f t="shared" si="116"/>
        <v>0</v>
      </c>
      <c r="AA277" s="5">
        <f t="shared" si="117"/>
        <v>0</v>
      </c>
      <c r="AB277" s="5">
        <f t="shared" si="118"/>
        <v>0</v>
      </c>
      <c r="AC277" s="5">
        <f t="shared" si="119"/>
        <v>0</v>
      </c>
      <c r="AD277" s="1">
        <v>0.71198165599179553</v>
      </c>
      <c r="AE277" s="5">
        <f t="shared" si="120"/>
        <v>0</v>
      </c>
      <c r="AF277" s="1">
        <v>1.1228739333191434E-2</v>
      </c>
      <c r="AG277" s="6">
        <f t="shared" si="121"/>
        <v>0</v>
      </c>
      <c r="AH277" s="29">
        <v>1903.1469794746681</v>
      </c>
      <c r="AL277" s="5">
        <v>0</v>
      </c>
      <c r="AM277" t="s">
        <v>342</v>
      </c>
      <c r="AN277" s="1">
        <v>0.17549999999999999</v>
      </c>
      <c r="AO277" s="5">
        <f t="shared" si="122"/>
        <v>0</v>
      </c>
      <c r="AP277" s="5">
        <f t="shared" si="123"/>
        <v>0</v>
      </c>
      <c r="AQ277" s="9">
        <f t="shared" si="124"/>
        <v>10</v>
      </c>
      <c r="AT277" s="1"/>
    </row>
    <row r="278" spans="1:46" x14ac:dyDescent="0.35">
      <c r="A278" t="s">
        <v>265</v>
      </c>
      <c r="B278" s="1">
        <v>-5.7702232324230544E-2</v>
      </c>
      <c r="C278" s="5">
        <f t="shared" si="100"/>
        <v>0</v>
      </c>
      <c r="D278" s="1">
        <v>0.69707700585257659</v>
      </c>
      <c r="E278" s="5">
        <f t="shared" si="101"/>
        <v>0</v>
      </c>
      <c r="F278" s="5">
        <f t="shared" si="102"/>
        <v>0</v>
      </c>
      <c r="G278" s="1">
        <v>0.67562231665403916</v>
      </c>
      <c r="H278" s="5">
        <f t="shared" si="103"/>
        <v>0</v>
      </c>
      <c r="I278" s="5">
        <f t="shared" si="104"/>
        <v>0</v>
      </c>
      <c r="J278" s="1">
        <v>0.26857023653423701</v>
      </c>
      <c r="K278" s="5">
        <f t="shared" si="105"/>
        <v>0</v>
      </c>
      <c r="L278" s="5">
        <f t="shared" si="106"/>
        <v>0</v>
      </c>
      <c r="M278" s="8">
        <f t="shared" si="107"/>
        <v>0</v>
      </c>
      <c r="N278" s="8">
        <f t="shared" si="108"/>
        <v>0</v>
      </c>
      <c r="O278" s="10" t="str">
        <f t="shared" si="109"/>
        <v>Nee</v>
      </c>
      <c r="P278" s="4">
        <f t="shared" si="110"/>
        <v>0</v>
      </c>
      <c r="Q278" s="1">
        <v>-5.3681453150172791E-3</v>
      </c>
      <c r="R278" s="8">
        <f t="shared" si="111"/>
        <v>1</v>
      </c>
      <c r="S278" s="1">
        <v>4.6299128740242231E-2</v>
      </c>
      <c r="T278" s="8">
        <f t="shared" si="112"/>
        <v>0</v>
      </c>
      <c r="U278" s="1">
        <v>4.4273149520703624E-2</v>
      </c>
      <c r="V278" s="4">
        <f t="shared" si="113"/>
        <v>0</v>
      </c>
      <c r="W278" s="5">
        <f t="shared" si="114"/>
        <v>0</v>
      </c>
      <c r="X278" s="5">
        <f t="shared" si="115"/>
        <v>0</v>
      </c>
      <c r="Y278" s="1">
        <v>1.7843221223001832E-4</v>
      </c>
      <c r="Z278" s="5">
        <f t="shared" si="116"/>
        <v>0.5</v>
      </c>
      <c r="AA278" s="5">
        <f t="shared" si="117"/>
        <v>0</v>
      </c>
      <c r="AB278" s="5">
        <f t="shared" si="118"/>
        <v>0</v>
      </c>
      <c r="AC278" s="5">
        <f t="shared" si="119"/>
        <v>0</v>
      </c>
      <c r="AD278" s="1">
        <v>0.68967069648955215</v>
      </c>
      <c r="AE278" s="5">
        <f t="shared" si="120"/>
        <v>0</v>
      </c>
      <c r="AF278" s="1">
        <v>-5.6826232280308741E-3</v>
      </c>
      <c r="AG278" s="6">
        <f t="shared" si="121"/>
        <v>1</v>
      </c>
      <c r="AH278" s="29">
        <v>1877.0425181574758</v>
      </c>
      <c r="AJ278" s="5">
        <v>1</v>
      </c>
      <c r="AL278" s="5">
        <v>0</v>
      </c>
      <c r="AM278" t="s">
        <v>342</v>
      </c>
      <c r="AN278" s="60">
        <v>0.14000000000000001</v>
      </c>
      <c r="AO278" s="5">
        <f t="shared" si="122"/>
        <v>0</v>
      </c>
      <c r="AP278" s="5">
        <f t="shared" si="123"/>
        <v>0</v>
      </c>
      <c r="AQ278" s="9">
        <f t="shared" si="124"/>
        <v>7.5</v>
      </c>
      <c r="AT278" s="1"/>
    </row>
    <row r="279" spans="1:46" x14ac:dyDescent="0.35">
      <c r="A279" t="s">
        <v>266</v>
      </c>
      <c r="B279" s="1">
        <v>9.82379541556214E-3</v>
      </c>
      <c r="C279" s="5">
        <f t="shared" si="100"/>
        <v>0</v>
      </c>
      <c r="D279" s="1">
        <v>0.35490410104475284</v>
      </c>
      <c r="E279" s="5">
        <f t="shared" si="101"/>
        <v>0</v>
      </c>
      <c r="F279" s="5">
        <f t="shared" si="102"/>
        <v>0</v>
      </c>
      <c r="G279" s="1">
        <v>0.20918057071573368</v>
      </c>
      <c r="H279" s="5">
        <f t="shared" si="103"/>
        <v>0</v>
      </c>
      <c r="I279" s="5">
        <f t="shared" si="104"/>
        <v>0</v>
      </c>
      <c r="J279" s="1">
        <v>0.32207867521505201</v>
      </c>
      <c r="K279" s="5">
        <f t="shared" si="105"/>
        <v>0</v>
      </c>
      <c r="L279" s="5">
        <f t="shared" si="106"/>
        <v>0</v>
      </c>
      <c r="M279" s="8">
        <f t="shared" si="107"/>
        <v>0</v>
      </c>
      <c r="N279" s="8">
        <f t="shared" si="108"/>
        <v>0</v>
      </c>
      <c r="O279" s="10" t="str">
        <f t="shared" si="109"/>
        <v>Nee</v>
      </c>
      <c r="P279" s="4">
        <f t="shared" si="110"/>
        <v>0</v>
      </c>
      <c r="Q279" s="1">
        <v>3.4638017118402281E-2</v>
      </c>
      <c r="R279" s="8">
        <f t="shared" si="111"/>
        <v>0</v>
      </c>
      <c r="S279" s="1">
        <v>3.5930490832280823E-2</v>
      </c>
      <c r="T279" s="8">
        <f t="shared" si="112"/>
        <v>0</v>
      </c>
      <c r="U279" s="1">
        <v>1.0681428348666771E-2</v>
      </c>
      <c r="V279" s="4">
        <f t="shared" si="113"/>
        <v>0</v>
      </c>
      <c r="W279" s="5">
        <f t="shared" si="114"/>
        <v>0</v>
      </c>
      <c r="X279" s="5">
        <f t="shared" si="115"/>
        <v>0</v>
      </c>
      <c r="Y279" s="1">
        <v>-4.5552003742398255E-2</v>
      </c>
      <c r="Z279" s="5">
        <f t="shared" si="116"/>
        <v>0.5</v>
      </c>
      <c r="AA279" s="5">
        <f t="shared" si="117"/>
        <v>0.5</v>
      </c>
      <c r="AB279" s="5">
        <f t="shared" si="118"/>
        <v>0</v>
      </c>
      <c r="AC279" s="5">
        <f t="shared" si="119"/>
        <v>0</v>
      </c>
      <c r="AD279" s="1">
        <v>0.53761889911118044</v>
      </c>
      <c r="AE279" s="5">
        <f t="shared" si="120"/>
        <v>0</v>
      </c>
      <c r="AF279" s="1">
        <v>2.9593184157180721E-2</v>
      </c>
      <c r="AG279" s="6">
        <f t="shared" si="121"/>
        <v>0</v>
      </c>
      <c r="AH279" s="29">
        <v>2448.0140993235837</v>
      </c>
      <c r="AL279" s="5">
        <v>0</v>
      </c>
      <c r="AM279" t="s">
        <v>340</v>
      </c>
      <c r="AN279" s="1">
        <v>0.13550000000000001</v>
      </c>
      <c r="AO279" s="5">
        <f t="shared" si="122"/>
        <v>0</v>
      </c>
      <c r="AP279" s="5">
        <f t="shared" si="123"/>
        <v>0</v>
      </c>
      <c r="AQ279" s="9">
        <f t="shared" si="124"/>
        <v>9</v>
      </c>
      <c r="AT279" s="1"/>
    </row>
    <row r="280" spans="1:46" x14ac:dyDescent="0.35">
      <c r="A280" t="s">
        <v>267</v>
      </c>
      <c r="B280" s="1">
        <v>-0.11968010950292768</v>
      </c>
      <c r="C280" s="5">
        <f t="shared" si="100"/>
        <v>0</v>
      </c>
      <c r="D280" s="1">
        <v>0.46583103089909</v>
      </c>
      <c r="E280" s="5">
        <f t="shared" si="101"/>
        <v>0</v>
      </c>
      <c r="F280" s="5">
        <f t="shared" si="102"/>
        <v>0</v>
      </c>
      <c r="G280" s="1">
        <v>0.43677600060834959</v>
      </c>
      <c r="H280" s="5">
        <f t="shared" si="103"/>
        <v>0</v>
      </c>
      <c r="I280" s="5">
        <f t="shared" si="104"/>
        <v>0</v>
      </c>
      <c r="J280" s="1">
        <v>0.30185448901547274</v>
      </c>
      <c r="K280" s="5">
        <f t="shared" si="105"/>
        <v>0</v>
      </c>
      <c r="L280" s="5">
        <f t="shared" si="106"/>
        <v>0</v>
      </c>
      <c r="M280" s="8">
        <f t="shared" si="107"/>
        <v>0</v>
      </c>
      <c r="N280" s="8">
        <f t="shared" si="108"/>
        <v>1</v>
      </c>
      <c r="O280" s="10" t="str">
        <f t="shared" si="109"/>
        <v>Nee</v>
      </c>
      <c r="P280" s="4">
        <f t="shared" si="110"/>
        <v>0</v>
      </c>
      <c r="Q280" s="1">
        <v>2.328241458194967E-2</v>
      </c>
      <c r="R280" s="8">
        <f t="shared" si="111"/>
        <v>0</v>
      </c>
      <c r="S280" s="1">
        <v>6.2493909767109494E-2</v>
      </c>
      <c r="T280" s="8">
        <f t="shared" si="112"/>
        <v>0</v>
      </c>
      <c r="U280" s="1">
        <v>0.18454538541481838</v>
      </c>
      <c r="V280" s="4">
        <f t="shared" si="113"/>
        <v>0</v>
      </c>
      <c r="W280" s="5">
        <f t="shared" si="114"/>
        <v>0</v>
      </c>
      <c r="X280" s="5">
        <f t="shared" si="115"/>
        <v>0</v>
      </c>
      <c r="Y280" s="1">
        <v>0.11329560720894274</v>
      </c>
      <c r="Z280" s="5">
        <f t="shared" si="116"/>
        <v>0</v>
      </c>
      <c r="AA280" s="5">
        <f t="shared" si="117"/>
        <v>0</v>
      </c>
      <c r="AB280" s="5">
        <f t="shared" si="118"/>
        <v>0.5</v>
      </c>
      <c r="AC280" s="5">
        <f t="shared" si="119"/>
        <v>0.5</v>
      </c>
      <c r="AD280" s="1">
        <v>0.58710805809738664</v>
      </c>
      <c r="AE280" s="5">
        <f t="shared" si="120"/>
        <v>0</v>
      </c>
      <c r="AF280" s="1">
        <v>7.6356015715697972E-2</v>
      </c>
      <c r="AG280" s="6">
        <f t="shared" si="121"/>
        <v>0</v>
      </c>
      <c r="AH280" s="29">
        <v>1066.1692391777476</v>
      </c>
      <c r="AJ280" s="5">
        <v>1</v>
      </c>
      <c r="AL280" s="5">
        <v>0</v>
      </c>
      <c r="AM280" t="s">
        <v>341</v>
      </c>
      <c r="AN280" s="1">
        <v>-0.161</v>
      </c>
      <c r="AO280" s="5">
        <f t="shared" si="122"/>
        <v>0</v>
      </c>
      <c r="AP280" s="5">
        <f t="shared" si="123"/>
        <v>0</v>
      </c>
      <c r="AQ280" s="9">
        <f t="shared" si="124"/>
        <v>8</v>
      </c>
      <c r="AT280" s="1"/>
    </row>
    <row r="281" spans="1:46" x14ac:dyDescent="0.35">
      <c r="A281" t="s">
        <v>268</v>
      </c>
      <c r="B281" s="1">
        <v>-8.2701608368012602E-2</v>
      </c>
      <c r="C281" s="5">
        <f t="shared" si="100"/>
        <v>0</v>
      </c>
      <c r="D281" s="1">
        <v>-0.11419412889438758</v>
      </c>
      <c r="E281" s="5">
        <f t="shared" si="101"/>
        <v>0</v>
      </c>
      <c r="F281" s="5">
        <f t="shared" si="102"/>
        <v>0</v>
      </c>
      <c r="G281" s="1">
        <v>-8.8712180857046449E-2</v>
      </c>
      <c r="H281" s="5">
        <f t="shared" si="103"/>
        <v>0</v>
      </c>
      <c r="I281" s="5">
        <f t="shared" si="104"/>
        <v>0</v>
      </c>
      <c r="J281" s="1">
        <v>0.52775762986107233</v>
      </c>
      <c r="K281" s="5">
        <f t="shared" si="105"/>
        <v>0</v>
      </c>
      <c r="L281" s="5">
        <f t="shared" si="106"/>
        <v>0</v>
      </c>
      <c r="M281" s="8">
        <f t="shared" si="107"/>
        <v>0</v>
      </c>
      <c r="N281" s="8">
        <f t="shared" si="108"/>
        <v>0</v>
      </c>
      <c r="O281" s="10" t="str">
        <f t="shared" si="109"/>
        <v>Nee</v>
      </c>
      <c r="P281" s="4">
        <f t="shared" si="110"/>
        <v>0</v>
      </c>
      <c r="Q281" s="1">
        <v>-3.0190792571944965E-2</v>
      </c>
      <c r="R281" s="8">
        <f t="shared" si="111"/>
        <v>1</v>
      </c>
      <c r="S281" s="1">
        <v>-2.84047649725323E-2</v>
      </c>
      <c r="T281" s="8">
        <f t="shared" si="112"/>
        <v>1</v>
      </c>
      <c r="U281" s="1">
        <v>8.9978630075357108E-5</v>
      </c>
      <c r="V281" s="4">
        <f t="shared" si="113"/>
        <v>0</v>
      </c>
      <c r="W281" s="5">
        <f t="shared" si="114"/>
        <v>0.5</v>
      </c>
      <c r="X281" s="5">
        <f t="shared" si="115"/>
        <v>0</v>
      </c>
      <c r="Y281" s="1">
        <v>1.3156562816331121E-2</v>
      </c>
      <c r="Z281" s="5">
        <f t="shared" si="116"/>
        <v>0</v>
      </c>
      <c r="AA281" s="5">
        <f t="shared" si="117"/>
        <v>0</v>
      </c>
      <c r="AB281" s="5">
        <f t="shared" si="118"/>
        <v>0</v>
      </c>
      <c r="AC281" s="5">
        <f t="shared" si="119"/>
        <v>0</v>
      </c>
      <c r="AD281" s="1">
        <v>0.65486446968844902</v>
      </c>
      <c r="AE281" s="5">
        <f t="shared" si="120"/>
        <v>0</v>
      </c>
      <c r="AF281" s="1">
        <v>8.4288737363626146E-2</v>
      </c>
      <c r="AG281" s="6">
        <f t="shared" si="121"/>
        <v>0</v>
      </c>
      <c r="AH281" s="29">
        <v>1525.9275982466488</v>
      </c>
      <c r="AL281" s="5">
        <v>0</v>
      </c>
      <c r="AM281" t="s">
        <v>341</v>
      </c>
      <c r="AN281" s="1">
        <v>0.224</v>
      </c>
      <c r="AO281" s="5">
        <f t="shared" si="122"/>
        <v>0.5</v>
      </c>
      <c r="AP281" s="5">
        <f t="shared" si="123"/>
        <v>0</v>
      </c>
      <c r="AQ281" s="9">
        <f t="shared" si="124"/>
        <v>9</v>
      </c>
      <c r="AT281" s="1"/>
    </row>
    <row r="282" spans="1:46" x14ac:dyDescent="0.35">
      <c r="A282" t="s">
        <v>269</v>
      </c>
      <c r="B282" s="1">
        <v>-0.26272658560195195</v>
      </c>
      <c r="C282" s="5">
        <f t="shared" si="100"/>
        <v>0</v>
      </c>
      <c r="D282" s="1">
        <v>0.44274859772187819</v>
      </c>
      <c r="E282" s="5">
        <f t="shared" si="101"/>
        <v>0</v>
      </c>
      <c r="F282" s="5">
        <f t="shared" si="102"/>
        <v>0</v>
      </c>
      <c r="G282" s="1">
        <v>0.35015448264888016</v>
      </c>
      <c r="H282" s="5">
        <f t="shared" si="103"/>
        <v>0</v>
      </c>
      <c r="I282" s="5">
        <f t="shared" si="104"/>
        <v>0</v>
      </c>
      <c r="J282" s="1">
        <v>0.24936306342547362</v>
      </c>
      <c r="K282" s="5">
        <f t="shared" si="105"/>
        <v>0</v>
      </c>
      <c r="L282" s="5">
        <f t="shared" si="106"/>
        <v>0</v>
      </c>
      <c r="M282" s="8">
        <f t="shared" si="107"/>
        <v>0</v>
      </c>
      <c r="N282" s="8">
        <f t="shared" si="108"/>
        <v>0</v>
      </c>
      <c r="O282" s="10" t="str">
        <f t="shared" si="109"/>
        <v>Nee</v>
      </c>
      <c r="P282" s="4">
        <f t="shared" si="110"/>
        <v>0</v>
      </c>
      <c r="Q282" s="1">
        <v>8.931269601432254E-2</v>
      </c>
      <c r="R282" s="8">
        <f t="shared" si="111"/>
        <v>0</v>
      </c>
      <c r="S282" s="1">
        <v>2.3590782753946628E-2</v>
      </c>
      <c r="T282" s="8">
        <f t="shared" si="112"/>
        <v>0</v>
      </c>
      <c r="U282" s="1">
        <v>4.0085926829591716E-2</v>
      </c>
      <c r="V282" s="4">
        <f t="shared" si="113"/>
        <v>0</v>
      </c>
      <c r="W282" s="5">
        <f t="shared" si="114"/>
        <v>0</v>
      </c>
      <c r="X282" s="5">
        <f t="shared" si="115"/>
        <v>0</v>
      </c>
      <c r="Y282" s="1">
        <v>4.6205561375359687E-2</v>
      </c>
      <c r="Z282" s="5">
        <f t="shared" si="116"/>
        <v>0</v>
      </c>
      <c r="AA282" s="5">
        <f t="shared" si="117"/>
        <v>0</v>
      </c>
      <c r="AB282" s="5">
        <f t="shared" si="118"/>
        <v>0.5</v>
      </c>
      <c r="AC282" s="5">
        <f t="shared" si="119"/>
        <v>0</v>
      </c>
      <c r="AD282" s="1">
        <v>0.68241549865407825</v>
      </c>
      <c r="AE282" s="5">
        <f t="shared" si="120"/>
        <v>0</v>
      </c>
      <c r="AF282" s="1">
        <v>1.351719093524989E-2</v>
      </c>
      <c r="AG282" s="6">
        <f t="shared" si="121"/>
        <v>0</v>
      </c>
      <c r="AH282" s="29">
        <v>1612.1577978178918</v>
      </c>
      <c r="AL282" s="5">
        <v>0</v>
      </c>
      <c r="AM282" t="s">
        <v>341</v>
      </c>
      <c r="AN282" s="1">
        <v>0.20199999999999999</v>
      </c>
      <c r="AO282" s="5">
        <f t="shared" si="122"/>
        <v>0.5</v>
      </c>
      <c r="AP282" s="5">
        <f t="shared" si="123"/>
        <v>0</v>
      </c>
      <c r="AQ282" s="9">
        <f t="shared" si="124"/>
        <v>9</v>
      </c>
      <c r="AT282" s="1"/>
    </row>
    <row r="283" spans="1:46" x14ac:dyDescent="0.35">
      <c r="A283" t="s">
        <v>270</v>
      </c>
      <c r="B283" s="1">
        <v>-6.4436166881009652E-3</v>
      </c>
      <c r="C283" s="5">
        <f t="shared" si="100"/>
        <v>0</v>
      </c>
      <c r="D283" s="1">
        <v>0.78316263635212668</v>
      </c>
      <c r="E283" s="5">
        <f t="shared" si="101"/>
        <v>0</v>
      </c>
      <c r="F283" s="5">
        <f t="shared" si="102"/>
        <v>0</v>
      </c>
      <c r="G283" s="1">
        <v>0.77954967981821943</v>
      </c>
      <c r="H283" s="5">
        <f t="shared" si="103"/>
        <v>0</v>
      </c>
      <c r="I283" s="5">
        <f t="shared" si="104"/>
        <v>0</v>
      </c>
      <c r="J283" s="1">
        <v>0.20869637334009816</v>
      </c>
      <c r="K283" s="5">
        <f t="shared" si="105"/>
        <v>0</v>
      </c>
      <c r="L283" s="5">
        <f t="shared" si="106"/>
        <v>0</v>
      </c>
      <c r="M283" s="8">
        <f t="shared" si="107"/>
        <v>0</v>
      </c>
      <c r="N283" s="8">
        <f t="shared" si="108"/>
        <v>1</v>
      </c>
      <c r="O283" s="10" t="str">
        <f t="shared" si="109"/>
        <v>Nee</v>
      </c>
      <c r="P283" s="4">
        <f t="shared" si="110"/>
        <v>0</v>
      </c>
      <c r="Q283" s="1">
        <v>-7.5603481798330891E-3</v>
      </c>
      <c r="R283" s="8">
        <f t="shared" si="111"/>
        <v>1</v>
      </c>
      <c r="S283" s="1">
        <v>1.0719998891989779E-2</v>
      </c>
      <c r="T283" s="8">
        <f t="shared" si="112"/>
        <v>0</v>
      </c>
      <c r="U283" s="1">
        <v>1.1481232216750738E-2</v>
      </c>
      <c r="V283" s="4">
        <f t="shared" si="113"/>
        <v>0</v>
      </c>
      <c r="W283" s="5">
        <f t="shared" si="114"/>
        <v>0</v>
      </c>
      <c r="X283" s="5">
        <f t="shared" si="115"/>
        <v>0</v>
      </c>
      <c r="Y283" s="1">
        <v>6.1146057532767827E-2</v>
      </c>
      <c r="Z283" s="5">
        <f t="shared" si="116"/>
        <v>0</v>
      </c>
      <c r="AA283" s="5">
        <f t="shared" si="117"/>
        <v>0</v>
      </c>
      <c r="AB283" s="5">
        <f t="shared" si="118"/>
        <v>0.5</v>
      </c>
      <c r="AC283" s="5">
        <f t="shared" si="119"/>
        <v>0.5</v>
      </c>
      <c r="AD283" s="1">
        <v>0.72331096614269241</v>
      </c>
      <c r="AE283" s="5">
        <f t="shared" si="120"/>
        <v>0</v>
      </c>
      <c r="AF283" s="1">
        <v>3.2485956647182035E-5</v>
      </c>
      <c r="AG283" s="6">
        <f t="shared" si="121"/>
        <v>0</v>
      </c>
      <c r="AH283" s="29">
        <v>2009.2955123507818</v>
      </c>
      <c r="AL283" s="5">
        <v>0</v>
      </c>
      <c r="AM283" t="s">
        <v>342</v>
      </c>
      <c r="AN283" s="1">
        <v>0.186</v>
      </c>
      <c r="AO283" s="5">
        <f t="shared" si="122"/>
        <v>0</v>
      </c>
      <c r="AP283" s="5">
        <f t="shared" si="123"/>
        <v>0</v>
      </c>
      <c r="AQ283" s="9">
        <f t="shared" si="124"/>
        <v>9</v>
      </c>
      <c r="AT283" s="1"/>
    </row>
    <row r="284" spans="1:46" x14ac:dyDescent="0.35">
      <c r="A284" t="s">
        <v>271</v>
      </c>
      <c r="B284" s="1">
        <v>3.2884271962587114E-2</v>
      </c>
      <c r="C284" s="5">
        <f t="shared" si="100"/>
        <v>0</v>
      </c>
      <c r="D284" s="1">
        <v>0.1900089783040762</v>
      </c>
      <c r="E284" s="5">
        <f t="shared" si="101"/>
        <v>0</v>
      </c>
      <c r="F284" s="5">
        <f t="shared" si="102"/>
        <v>0</v>
      </c>
      <c r="G284" s="1">
        <v>0.16543802393995169</v>
      </c>
      <c r="H284" s="5">
        <f t="shared" si="103"/>
        <v>0</v>
      </c>
      <c r="I284" s="5">
        <f t="shared" si="104"/>
        <v>0</v>
      </c>
      <c r="J284" s="1">
        <v>0.66606690474502195</v>
      </c>
      <c r="K284" s="5">
        <f t="shared" si="105"/>
        <v>0</v>
      </c>
      <c r="L284" s="5">
        <f t="shared" si="106"/>
        <v>0</v>
      </c>
      <c r="M284" s="8">
        <f t="shared" si="107"/>
        <v>0</v>
      </c>
      <c r="N284" s="8">
        <f t="shared" si="108"/>
        <v>1</v>
      </c>
      <c r="O284" s="10" t="str">
        <f t="shared" si="109"/>
        <v>Nee</v>
      </c>
      <c r="P284" s="4">
        <f t="shared" si="110"/>
        <v>0</v>
      </c>
      <c r="Q284" s="1">
        <v>-1.0555424734786047E-2</v>
      </c>
      <c r="R284" s="8">
        <f t="shared" si="111"/>
        <v>1</v>
      </c>
      <c r="S284" s="1">
        <v>-2.6296189349980292E-2</v>
      </c>
      <c r="T284" s="8">
        <f t="shared" si="112"/>
        <v>1</v>
      </c>
      <c r="U284" s="1">
        <v>-3.6406529715555485E-3</v>
      </c>
      <c r="V284" s="4">
        <f t="shared" si="113"/>
        <v>1</v>
      </c>
      <c r="W284" s="5">
        <f t="shared" si="114"/>
        <v>0.5</v>
      </c>
      <c r="X284" s="5">
        <f t="shared" si="115"/>
        <v>0.5</v>
      </c>
      <c r="Y284" s="1">
        <v>4.3728945109564911E-2</v>
      </c>
      <c r="Z284" s="5">
        <f t="shared" si="116"/>
        <v>0</v>
      </c>
      <c r="AA284" s="5">
        <f t="shared" si="117"/>
        <v>0</v>
      </c>
      <c r="AB284" s="5">
        <f t="shared" si="118"/>
        <v>0.5</v>
      </c>
      <c r="AC284" s="5">
        <f t="shared" si="119"/>
        <v>0</v>
      </c>
      <c r="AD284" s="1">
        <v>0.73131082143260406</v>
      </c>
      <c r="AE284" s="5">
        <f t="shared" si="120"/>
        <v>0.5</v>
      </c>
      <c r="AF284" s="1">
        <v>2.2160190080251566E-2</v>
      </c>
      <c r="AG284" s="6">
        <f t="shared" si="121"/>
        <v>0</v>
      </c>
      <c r="AH284" s="29">
        <v>2255.9429767617521</v>
      </c>
      <c r="AL284" s="5">
        <v>0</v>
      </c>
      <c r="AM284" t="s">
        <v>342</v>
      </c>
      <c r="AN284" s="1">
        <v>0.21999999999999997</v>
      </c>
      <c r="AO284" s="5">
        <f t="shared" si="122"/>
        <v>0.5</v>
      </c>
      <c r="AP284" s="5">
        <f t="shared" si="123"/>
        <v>0</v>
      </c>
      <c r="AQ284" s="9">
        <f t="shared" si="124"/>
        <v>6.5</v>
      </c>
      <c r="AT284" s="1"/>
    </row>
    <row r="285" spans="1:46" x14ac:dyDescent="0.35">
      <c r="A285" t="s">
        <v>272</v>
      </c>
      <c r="B285" s="1">
        <v>-2.3349372880018933E-2</v>
      </c>
      <c r="C285" s="5">
        <f t="shared" si="100"/>
        <v>0</v>
      </c>
      <c r="D285" s="1">
        <v>-3.7686361126449477E-2</v>
      </c>
      <c r="E285" s="5">
        <f t="shared" si="101"/>
        <v>0</v>
      </c>
      <c r="F285" s="5">
        <f t="shared" si="102"/>
        <v>0</v>
      </c>
      <c r="G285" s="1">
        <v>-3.4055770292655996E-2</v>
      </c>
      <c r="H285" s="5">
        <f t="shared" si="103"/>
        <v>0</v>
      </c>
      <c r="I285" s="5">
        <f t="shared" si="104"/>
        <v>0</v>
      </c>
      <c r="J285" s="1">
        <v>0.67354357473326409</v>
      </c>
      <c r="K285" s="5">
        <f t="shared" si="105"/>
        <v>0</v>
      </c>
      <c r="L285" s="5">
        <f t="shared" si="106"/>
        <v>0</v>
      </c>
      <c r="M285" s="8">
        <f t="shared" si="107"/>
        <v>0</v>
      </c>
      <c r="N285" s="8">
        <f t="shared" si="108"/>
        <v>0</v>
      </c>
      <c r="O285" s="10" t="str">
        <f t="shared" si="109"/>
        <v>Nee</v>
      </c>
      <c r="P285" s="4">
        <f t="shared" si="110"/>
        <v>0</v>
      </c>
      <c r="Q285" s="1">
        <v>-2.8654588118499132E-3</v>
      </c>
      <c r="R285" s="8">
        <f t="shared" si="111"/>
        <v>1</v>
      </c>
      <c r="S285" s="1">
        <v>2.7744420058801607E-3</v>
      </c>
      <c r="T285" s="8">
        <f t="shared" si="112"/>
        <v>0</v>
      </c>
      <c r="U285" s="1">
        <v>5.3344639899029739E-2</v>
      </c>
      <c r="V285" s="4">
        <f t="shared" si="113"/>
        <v>0</v>
      </c>
      <c r="W285" s="5">
        <f t="shared" si="114"/>
        <v>0</v>
      </c>
      <c r="X285" s="5">
        <f t="shared" si="115"/>
        <v>0</v>
      </c>
      <c r="Y285" s="1">
        <v>1.4864518419184349E-2</v>
      </c>
      <c r="Z285" s="5">
        <f t="shared" si="116"/>
        <v>0</v>
      </c>
      <c r="AA285" s="5">
        <f t="shared" si="117"/>
        <v>0</v>
      </c>
      <c r="AB285" s="5">
        <f t="shared" si="118"/>
        <v>0</v>
      </c>
      <c r="AC285" s="5">
        <f t="shared" si="119"/>
        <v>0</v>
      </c>
      <c r="AD285" s="1">
        <v>0.67486392679656071</v>
      </c>
      <c r="AE285" s="5">
        <f t="shared" si="120"/>
        <v>0</v>
      </c>
      <c r="AF285" s="1">
        <v>4.8471665082432773E-2</v>
      </c>
      <c r="AG285" s="6">
        <f t="shared" si="121"/>
        <v>0</v>
      </c>
      <c r="AH285" s="29">
        <v>1531.4080262145235</v>
      </c>
      <c r="AL285" s="5">
        <v>0</v>
      </c>
      <c r="AM285" t="s">
        <v>341</v>
      </c>
      <c r="AN285" s="1">
        <v>0.214</v>
      </c>
      <c r="AO285" s="5">
        <f t="shared" si="122"/>
        <v>0.5</v>
      </c>
      <c r="AP285" s="5">
        <f t="shared" si="123"/>
        <v>0</v>
      </c>
      <c r="AQ285" s="9">
        <f t="shared" si="124"/>
        <v>9.5</v>
      </c>
      <c r="AT285" s="1"/>
    </row>
    <row r="286" spans="1:46" x14ac:dyDescent="0.35">
      <c r="A286" t="s">
        <v>273</v>
      </c>
      <c r="B286" s="1">
        <v>-4.867680729841501E-2</v>
      </c>
      <c r="C286" s="5">
        <f t="shared" si="100"/>
        <v>0</v>
      </c>
      <c r="D286" s="1">
        <v>0.14772545748211782</v>
      </c>
      <c r="E286" s="5">
        <f t="shared" si="101"/>
        <v>0</v>
      </c>
      <c r="F286" s="5">
        <f t="shared" si="102"/>
        <v>0</v>
      </c>
      <c r="G286" s="1">
        <v>0.13591700537796633</v>
      </c>
      <c r="H286" s="5">
        <f t="shared" si="103"/>
        <v>0</v>
      </c>
      <c r="I286" s="5">
        <f t="shared" si="104"/>
        <v>0</v>
      </c>
      <c r="J286" s="1">
        <v>0.33373111966690477</v>
      </c>
      <c r="K286" s="5">
        <f t="shared" si="105"/>
        <v>0</v>
      </c>
      <c r="L286" s="5">
        <f t="shared" si="106"/>
        <v>0</v>
      </c>
      <c r="M286" s="8">
        <f t="shared" si="107"/>
        <v>0</v>
      </c>
      <c r="N286" s="8">
        <f t="shared" si="108"/>
        <v>0</v>
      </c>
      <c r="O286" s="10" t="str">
        <f t="shared" si="109"/>
        <v>Nee</v>
      </c>
      <c r="P286" s="4">
        <f t="shared" si="110"/>
        <v>0</v>
      </c>
      <c r="Q286" s="1">
        <v>-4.3024942673966962E-2</v>
      </c>
      <c r="R286" s="8">
        <f t="shared" si="111"/>
        <v>1</v>
      </c>
      <c r="S286" s="1">
        <v>-5.0517411863759635E-3</v>
      </c>
      <c r="T286" s="8">
        <f t="shared" si="112"/>
        <v>1</v>
      </c>
      <c r="U286" s="1">
        <v>8.8230595836069653E-2</v>
      </c>
      <c r="V286" s="4">
        <f t="shared" si="113"/>
        <v>0</v>
      </c>
      <c r="W286" s="5">
        <f t="shared" si="114"/>
        <v>0.5</v>
      </c>
      <c r="X286" s="5">
        <f t="shared" si="115"/>
        <v>0</v>
      </c>
      <c r="Y286" s="1">
        <v>-1.5064517846683587E-3</v>
      </c>
      <c r="Z286" s="5">
        <f t="shared" si="116"/>
        <v>0.5</v>
      </c>
      <c r="AA286" s="5">
        <f t="shared" si="117"/>
        <v>0.5</v>
      </c>
      <c r="AB286" s="5">
        <f t="shared" si="118"/>
        <v>0</v>
      </c>
      <c r="AC286" s="5">
        <f t="shared" si="119"/>
        <v>0</v>
      </c>
      <c r="AD286" s="1">
        <v>0.66119699685841571</v>
      </c>
      <c r="AE286" s="5">
        <f t="shared" si="120"/>
        <v>0</v>
      </c>
      <c r="AF286" s="1">
        <v>4.7447410322855469E-3</v>
      </c>
      <c r="AG286" s="6">
        <f t="shared" si="121"/>
        <v>0</v>
      </c>
      <c r="AH286" s="29">
        <v>1909.5986807909651</v>
      </c>
      <c r="AL286" s="5">
        <v>0</v>
      </c>
      <c r="AM286" t="s">
        <v>340</v>
      </c>
      <c r="AN286" s="1">
        <v>0.1855</v>
      </c>
      <c r="AO286" s="5">
        <f t="shared" si="122"/>
        <v>0</v>
      </c>
      <c r="AP286" s="5">
        <f t="shared" si="123"/>
        <v>0</v>
      </c>
      <c r="AQ286" s="9">
        <f t="shared" si="124"/>
        <v>8.5</v>
      </c>
      <c r="AT286" s="1"/>
    </row>
    <row r="287" spans="1:46" x14ac:dyDescent="0.35">
      <c r="A287" t="s">
        <v>274</v>
      </c>
      <c r="B287" s="1">
        <v>-2.7187675858187956E-2</v>
      </c>
      <c r="C287" s="5">
        <f t="shared" si="100"/>
        <v>0</v>
      </c>
      <c r="D287" s="1">
        <v>0.51420934158694431</v>
      </c>
      <c r="E287" s="5">
        <f t="shared" si="101"/>
        <v>0</v>
      </c>
      <c r="F287" s="5">
        <f t="shared" si="102"/>
        <v>0</v>
      </c>
      <c r="G287" s="1">
        <v>0.37674568561245547</v>
      </c>
      <c r="H287" s="5">
        <f t="shared" si="103"/>
        <v>0</v>
      </c>
      <c r="I287" s="5">
        <f t="shared" si="104"/>
        <v>0</v>
      </c>
      <c r="J287" s="1">
        <v>0.42007342292277122</v>
      </c>
      <c r="K287" s="5">
        <f t="shared" si="105"/>
        <v>0</v>
      </c>
      <c r="L287" s="5">
        <f t="shared" si="106"/>
        <v>0</v>
      </c>
      <c r="M287" s="8">
        <f t="shared" si="107"/>
        <v>0</v>
      </c>
      <c r="N287" s="8">
        <f t="shared" si="108"/>
        <v>1</v>
      </c>
      <c r="O287" s="10" t="str">
        <f t="shared" si="109"/>
        <v>Nee</v>
      </c>
      <c r="P287" s="4">
        <f t="shared" si="110"/>
        <v>0</v>
      </c>
      <c r="Q287" s="1">
        <v>2.4713792476830821E-3</v>
      </c>
      <c r="R287" s="8">
        <f t="shared" si="111"/>
        <v>0</v>
      </c>
      <c r="S287" s="1">
        <v>1.4643248713839926E-2</v>
      </c>
      <c r="T287" s="8">
        <f t="shared" si="112"/>
        <v>0</v>
      </c>
      <c r="U287" s="1">
        <v>3.7610204464453199E-2</v>
      </c>
      <c r="V287" s="4">
        <f t="shared" si="113"/>
        <v>0</v>
      </c>
      <c r="W287" s="5">
        <f t="shared" si="114"/>
        <v>0</v>
      </c>
      <c r="X287" s="5">
        <f t="shared" si="115"/>
        <v>0</v>
      </c>
      <c r="Y287" s="1">
        <v>7.3652340086287751E-2</v>
      </c>
      <c r="Z287" s="5">
        <f t="shared" si="116"/>
        <v>0</v>
      </c>
      <c r="AA287" s="5">
        <f t="shared" si="117"/>
        <v>0</v>
      </c>
      <c r="AB287" s="5">
        <f t="shared" si="118"/>
        <v>0.5</v>
      </c>
      <c r="AC287" s="5">
        <f t="shared" si="119"/>
        <v>0.5</v>
      </c>
      <c r="AD287" s="1">
        <v>0.65139045207278179</v>
      </c>
      <c r="AE287" s="5">
        <f t="shared" si="120"/>
        <v>0</v>
      </c>
      <c r="AF287" s="1">
        <v>4.7548481992121555E-2</v>
      </c>
      <c r="AG287" s="6">
        <f t="shared" si="121"/>
        <v>0</v>
      </c>
      <c r="AH287" s="29">
        <v>1524.8046091327842</v>
      </c>
      <c r="AL287" s="5">
        <v>0</v>
      </c>
      <c r="AM287" t="s">
        <v>341</v>
      </c>
      <c r="AN287" s="1">
        <v>0.1915</v>
      </c>
      <c r="AO287" s="5">
        <f t="shared" si="122"/>
        <v>0</v>
      </c>
      <c r="AP287" s="5">
        <f t="shared" si="123"/>
        <v>0</v>
      </c>
      <c r="AQ287" s="9">
        <f t="shared" si="124"/>
        <v>9</v>
      </c>
      <c r="AT287" s="1"/>
    </row>
    <row r="288" spans="1:46" x14ac:dyDescent="0.35">
      <c r="A288" t="s">
        <v>275</v>
      </c>
      <c r="B288" s="1">
        <v>-1.4914468809034265E-2</v>
      </c>
      <c r="C288" s="5">
        <f t="shared" si="100"/>
        <v>0</v>
      </c>
      <c r="D288" s="1">
        <v>0.16679365013098432</v>
      </c>
      <c r="E288" s="5">
        <f t="shared" si="101"/>
        <v>0</v>
      </c>
      <c r="F288" s="5">
        <f t="shared" si="102"/>
        <v>0</v>
      </c>
      <c r="G288" s="1">
        <v>0.159210128061954</v>
      </c>
      <c r="H288" s="5">
        <f t="shared" si="103"/>
        <v>0</v>
      </c>
      <c r="I288" s="5">
        <f t="shared" si="104"/>
        <v>0</v>
      </c>
      <c r="J288" s="1">
        <v>0.40977335875104348</v>
      </c>
      <c r="K288" s="5">
        <f t="shared" si="105"/>
        <v>0</v>
      </c>
      <c r="L288" s="5">
        <f t="shared" si="106"/>
        <v>0</v>
      </c>
      <c r="M288" s="8">
        <f t="shared" si="107"/>
        <v>0</v>
      </c>
      <c r="N288" s="8">
        <f t="shared" si="108"/>
        <v>0</v>
      </c>
      <c r="O288" s="10" t="str">
        <f t="shared" si="109"/>
        <v>Nee</v>
      </c>
      <c r="P288" s="4">
        <f t="shared" si="110"/>
        <v>0</v>
      </c>
      <c r="Q288" s="1">
        <v>0.12811193512468749</v>
      </c>
      <c r="R288" s="8">
        <f t="shared" si="111"/>
        <v>0</v>
      </c>
      <c r="S288" s="1">
        <v>1.2474196076699747E-2</v>
      </c>
      <c r="T288" s="8">
        <f t="shared" si="112"/>
        <v>0</v>
      </c>
      <c r="U288" s="1">
        <v>4.5223508292194167E-2</v>
      </c>
      <c r="V288" s="4">
        <f t="shared" si="113"/>
        <v>0</v>
      </c>
      <c r="W288" s="5">
        <f t="shared" si="114"/>
        <v>0</v>
      </c>
      <c r="X288" s="5">
        <f t="shared" si="115"/>
        <v>0</v>
      </c>
      <c r="Y288" s="1">
        <v>2.0012941876363334E-3</v>
      </c>
      <c r="Z288" s="5">
        <f t="shared" si="116"/>
        <v>0.5</v>
      </c>
      <c r="AA288" s="5">
        <f t="shared" si="117"/>
        <v>0</v>
      </c>
      <c r="AB288" s="5">
        <f t="shared" si="118"/>
        <v>0</v>
      </c>
      <c r="AC288" s="5">
        <f t="shared" si="119"/>
        <v>0</v>
      </c>
      <c r="AD288" s="1">
        <v>0.71342093452871735</v>
      </c>
      <c r="AE288" s="5">
        <f t="shared" si="120"/>
        <v>0</v>
      </c>
      <c r="AF288" s="1">
        <v>-1.063344556584178E-2</v>
      </c>
      <c r="AG288" s="6">
        <f t="shared" si="121"/>
        <v>1</v>
      </c>
      <c r="AH288" s="29">
        <v>1758.3461780479847</v>
      </c>
      <c r="AL288" s="5">
        <v>0</v>
      </c>
      <c r="AM288" t="s">
        <v>340</v>
      </c>
      <c r="AN288" s="1">
        <v>0.1895</v>
      </c>
      <c r="AO288" s="5">
        <f t="shared" si="122"/>
        <v>0</v>
      </c>
      <c r="AP288" s="5">
        <f t="shared" si="123"/>
        <v>0</v>
      </c>
      <c r="AQ288" s="9">
        <f t="shared" si="124"/>
        <v>8.5</v>
      </c>
      <c r="AT288" s="1"/>
    </row>
    <row r="289" spans="1:46" x14ac:dyDescent="0.35">
      <c r="A289" t="s">
        <v>276</v>
      </c>
      <c r="B289" s="1">
        <v>6.0229438248312617E-2</v>
      </c>
      <c r="C289" s="5">
        <f t="shared" si="100"/>
        <v>0</v>
      </c>
      <c r="D289" s="1">
        <v>0.44358567491439721</v>
      </c>
      <c r="E289" s="5">
        <f t="shared" si="101"/>
        <v>0</v>
      </c>
      <c r="F289" s="5">
        <f t="shared" si="102"/>
        <v>0</v>
      </c>
      <c r="G289" s="1">
        <v>0.32640817535095246</v>
      </c>
      <c r="H289" s="5">
        <f t="shared" si="103"/>
        <v>0</v>
      </c>
      <c r="I289" s="5">
        <f t="shared" si="104"/>
        <v>0</v>
      </c>
      <c r="J289" s="1">
        <v>0.43812921244460434</v>
      </c>
      <c r="K289" s="5">
        <f t="shared" si="105"/>
        <v>0</v>
      </c>
      <c r="L289" s="5">
        <f t="shared" si="106"/>
        <v>0</v>
      </c>
      <c r="M289" s="8">
        <f t="shared" si="107"/>
        <v>0</v>
      </c>
      <c r="N289" s="8">
        <f t="shared" si="108"/>
        <v>0</v>
      </c>
      <c r="O289" s="10" t="str">
        <f t="shared" si="109"/>
        <v>Nee</v>
      </c>
      <c r="P289" s="4">
        <f t="shared" si="110"/>
        <v>0</v>
      </c>
      <c r="Q289" s="1">
        <v>4.7428675268035618E-2</v>
      </c>
      <c r="R289" s="8">
        <f t="shared" si="111"/>
        <v>0</v>
      </c>
      <c r="S289" s="1">
        <v>3.4574316917705329E-2</v>
      </c>
      <c r="T289" s="8">
        <f t="shared" si="112"/>
        <v>0</v>
      </c>
      <c r="U289" s="1">
        <v>2.3809343041309515E-2</v>
      </c>
      <c r="V289" s="4">
        <f t="shared" si="113"/>
        <v>0</v>
      </c>
      <c r="W289" s="5">
        <f t="shared" si="114"/>
        <v>0</v>
      </c>
      <c r="X289" s="5">
        <f t="shared" si="115"/>
        <v>0</v>
      </c>
      <c r="Y289" s="1">
        <v>4.4057913797423187E-2</v>
      </c>
      <c r="Z289" s="5">
        <f t="shared" si="116"/>
        <v>0</v>
      </c>
      <c r="AA289" s="5">
        <f t="shared" si="117"/>
        <v>0</v>
      </c>
      <c r="AB289" s="5">
        <f t="shared" si="118"/>
        <v>0.5</v>
      </c>
      <c r="AC289" s="5">
        <f t="shared" si="119"/>
        <v>0</v>
      </c>
      <c r="AD289" s="1">
        <v>0.69098722221800435</v>
      </c>
      <c r="AE289" s="5">
        <f t="shared" si="120"/>
        <v>0</v>
      </c>
      <c r="AF289" s="1">
        <v>3.3895692703074104E-2</v>
      </c>
      <c r="AG289" s="6">
        <f t="shared" si="121"/>
        <v>0</v>
      </c>
      <c r="AH289" s="29">
        <v>1871.6476495185789</v>
      </c>
      <c r="AJ289" s="5">
        <v>1</v>
      </c>
      <c r="AL289" s="5">
        <v>0</v>
      </c>
      <c r="AM289" t="s">
        <v>342</v>
      </c>
      <c r="AN289" s="1">
        <v>0.19750000000000001</v>
      </c>
      <c r="AO289" s="5">
        <f t="shared" si="122"/>
        <v>0</v>
      </c>
      <c r="AP289" s="5">
        <f t="shared" si="123"/>
        <v>0</v>
      </c>
      <c r="AQ289" s="9">
        <f t="shared" si="124"/>
        <v>8.5</v>
      </c>
      <c r="AT289" s="1"/>
    </row>
    <row r="290" spans="1:46" x14ac:dyDescent="0.35">
      <c r="A290" t="s">
        <v>277</v>
      </c>
      <c r="B290" s="1">
        <v>-3.423597013384716E-2</v>
      </c>
      <c r="C290" s="5">
        <f t="shared" si="100"/>
        <v>0</v>
      </c>
      <c r="D290" s="1">
        <v>0.27481677734576609</v>
      </c>
      <c r="E290" s="5">
        <f t="shared" si="101"/>
        <v>0</v>
      </c>
      <c r="F290" s="5">
        <f t="shared" si="102"/>
        <v>0</v>
      </c>
      <c r="G290" s="1">
        <v>0.26869903313491378</v>
      </c>
      <c r="H290" s="5">
        <f t="shared" si="103"/>
        <v>0</v>
      </c>
      <c r="I290" s="5">
        <f t="shared" si="104"/>
        <v>0</v>
      </c>
      <c r="J290" s="1">
        <v>0.35309399355222387</v>
      </c>
      <c r="K290" s="5">
        <f t="shared" si="105"/>
        <v>0</v>
      </c>
      <c r="L290" s="5">
        <f t="shared" si="106"/>
        <v>0</v>
      </c>
      <c r="M290" s="8">
        <f t="shared" si="107"/>
        <v>0</v>
      </c>
      <c r="N290" s="8">
        <f t="shared" si="108"/>
        <v>1</v>
      </c>
      <c r="O290" s="10" t="str">
        <f t="shared" si="109"/>
        <v>Nee</v>
      </c>
      <c r="P290" s="4">
        <f t="shared" si="110"/>
        <v>0</v>
      </c>
      <c r="Q290" s="1">
        <v>-3.7975198211018503E-2</v>
      </c>
      <c r="R290" s="8">
        <f t="shared" si="111"/>
        <v>1</v>
      </c>
      <c r="S290" s="1">
        <v>7.5947645758966509E-2</v>
      </c>
      <c r="T290" s="8">
        <f t="shared" si="112"/>
        <v>0</v>
      </c>
      <c r="U290" s="1">
        <v>2.4945807383958987E-2</v>
      </c>
      <c r="V290" s="4">
        <f t="shared" si="113"/>
        <v>0</v>
      </c>
      <c r="W290" s="5">
        <f t="shared" si="114"/>
        <v>0</v>
      </c>
      <c r="X290" s="5">
        <f t="shared" si="115"/>
        <v>0</v>
      </c>
      <c r="Y290" s="1">
        <v>7.3538519767401847E-2</v>
      </c>
      <c r="Z290" s="5">
        <f t="shared" si="116"/>
        <v>0</v>
      </c>
      <c r="AA290" s="5">
        <f t="shared" si="117"/>
        <v>0</v>
      </c>
      <c r="AB290" s="5">
        <f t="shared" si="118"/>
        <v>0.5</v>
      </c>
      <c r="AC290" s="5">
        <f t="shared" si="119"/>
        <v>0.5</v>
      </c>
      <c r="AD290" s="1">
        <v>0.70092557547397039</v>
      </c>
      <c r="AE290" s="5">
        <f t="shared" si="120"/>
        <v>0</v>
      </c>
      <c r="AF290" s="1">
        <v>3.2487102914358454E-2</v>
      </c>
      <c r="AG290" s="6">
        <f t="shared" si="121"/>
        <v>0</v>
      </c>
      <c r="AH290" s="29">
        <v>1358.4983879250324</v>
      </c>
      <c r="AJ290" s="5">
        <v>1</v>
      </c>
      <c r="AL290" s="5">
        <v>0</v>
      </c>
      <c r="AM290" t="s">
        <v>341</v>
      </c>
      <c r="AN290" s="1">
        <v>0.2145</v>
      </c>
      <c r="AO290" s="5">
        <f t="shared" si="122"/>
        <v>0.5</v>
      </c>
      <c r="AP290" s="5">
        <f t="shared" si="123"/>
        <v>0</v>
      </c>
      <c r="AQ290" s="9">
        <f t="shared" si="124"/>
        <v>7.5</v>
      </c>
      <c r="AT290" s="1"/>
    </row>
    <row r="291" spans="1:46" x14ac:dyDescent="0.35">
      <c r="A291" t="s">
        <v>278</v>
      </c>
      <c r="B291" s="1">
        <v>-0.14418559002858439</v>
      </c>
      <c r="C291" s="5">
        <f t="shared" si="100"/>
        <v>0</v>
      </c>
      <c r="D291" s="1">
        <v>0.38823255186289302</v>
      </c>
      <c r="E291" s="5">
        <f t="shared" si="101"/>
        <v>0</v>
      </c>
      <c r="F291" s="5">
        <f t="shared" si="102"/>
        <v>0</v>
      </c>
      <c r="G291" s="1">
        <v>0.41040079496522025</v>
      </c>
      <c r="H291" s="5">
        <f t="shared" si="103"/>
        <v>0</v>
      </c>
      <c r="I291" s="5">
        <f t="shared" si="104"/>
        <v>0</v>
      </c>
      <c r="J291" s="1">
        <v>0.46558935956886827</v>
      </c>
      <c r="K291" s="5">
        <f t="shared" si="105"/>
        <v>0</v>
      </c>
      <c r="L291" s="5">
        <f t="shared" si="106"/>
        <v>0</v>
      </c>
      <c r="M291" s="8">
        <f t="shared" si="107"/>
        <v>0</v>
      </c>
      <c r="N291" s="8">
        <f t="shared" si="108"/>
        <v>0</v>
      </c>
      <c r="O291" s="10" t="str">
        <f t="shared" si="109"/>
        <v>Nee</v>
      </c>
      <c r="P291" s="4">
        <f t="shared" si="110"/>
        <v>0</v>
      </c>
      <c r="Q291" s="1">
        <v>3.6878946248255967E-2</v>
      </c>
      <c r="R291" s="8">
        <f t="shared" si="111"/>
        <v>0</v>
      </c>
      <c r="S291" s="1">
        <v>0.23981136806372597</v>
      </c>
      <c r="T291" s="8">
        <f t="shared" si="112"/>
        <v>0</v>
      </c>
      <c r="U291" s="1">
        <v>3.297633506311877E-2</v>
      </c>
      <c r="V291" s="4">
        <f t="shared" si="113"/>
        <v>0</v>
      </c>
      <c r="W291" s="5">
        <f t="shared" si="114"/>
        <v>0</v>
      </c>
      <c r="X291" s="5">
        <f t="shared" si="115"/>
        <v>0</v>
      </c>
      <c r="Y291" s="1">
        <v>1.5807294541974898E-2</v>
      </c>
      <c r="Z291" s="5">
        <f t="shared" si="116"/>
        <v>0</v>
      </c>
      <c r="AA291" s="5">
        <f t="shared" si="117"/>
        <v>0</v>
      </c>
      <c r="AB291" s="5">
        <f t="shared" si="118"/>
        <v>0</v>
      </c>
      <c r="AC291" s="5">
        <f t="shared" si="119"/>
        <v>0</v>
      </c>
      <c r="AD291" s="1">
        <v>0.65403064541852218</v>
      </c>
      <c r="AE291" s="5">
        <f t="shared" si="120"/>
        <v>0</v>
      </c>
      <c r="AF291" s="1">
        <v>3.7506370566658079E-2</v>
      </c>
      <c r="AG291" s="6">
        <f t="shared" si="121"/>
        <v>0</v>
      </c>
      <c r="AH291" s="29">
        <v>1577.210297067433</v>
      </c>
      <c r="AL291" s="5">
        <v>0</v>
      </c>
      <c r="AM291" t="s">
        <v>340</v>
      </c>
      <c r="AN291" s="1">
        <v>0.17600000000000002</v>
      </c>
      <c r="AO291" s="5">
        <f t="shared" si="122"/>
        <v>0</v>
      </c>
      <c r="AP291" s="5">
        <f t="shared" si="123"/>
        <v>0</v>
      </c>
      <c r="AQ291" s="9">
        <f t="shared" si="124"/>
        <v>10</v>
      </c>
      <c r="AT291" s="1"/>
    </row>
    <row r="292" spans="1:46" x14ac:dyDescent="0.35">
      <c r="A292" t="s">
        <v>279</v>
      </c>
      <c r="B292" s="1">
        <v>-0.26242208889147783</v>
      </c>
      <c r="C292" s="5">
        <f t="shared" si="100"/>
        <v>0</v>
      </c>
      <c r="D292" s="1">
        <v>0.8003291198229161</v>
      </c>
      <c r="E292" s="5">
        <f t="shared" si="101"/>
        <v>0</v>
      </c>
      <c r="F292" s="5">
        <f t="shared" si="102"/>
        <v>0</v>
      </c>
      <c r="G292" s="1">
        <v>0.359966796761228</v>
      </c>
      <c r="H292" s="5">
        <f t="shared" si="103"/>
        <v>0</v>
      </c>
      <c r="I292" s="5">
        <f t="shared" si="104"/>
        <v>0</v>
      </c>
      <c r="J292" s="1">
        <v>0.33018214140440211</v>
      </c>
      <c r="K292" s="5">
        <f t="shared" si="105"/>
        <v>0</v>
      </c>
      <c r="L292" s="5">
        <f t="shared" si="106"/>
        <v>0</v>
      </c>
      <c r="M292" s="8">
        <f t="shared" si="107"/>
        <v>0</v>
      </c>
      <c r="N292" s="8">
        <f t="shared" si="108"/>
        <v>0</v>
      </c>
      <c r="O292" s="10" t="str">
        <f t="shared" si="109"/>
        <v>Nee</v>
      </c>
      <c r="P292" s="4">
        <f t="shared" si="110"/>
        <v>0</v>
      </c>
      <c r="Q292" s="1">
        <v>-5.1903384663487843E-3</v>
      </c>
      <c r="R292" s="8">
        <f t="shared" si="111"/>
        <v>1</v>
      </c>
      <c r="S292" s="1">
        <v>6.2433565607653244E-2</v>
      </c>
      <c r="T292" s="8">
        <f t="shared" si="112"/>
        <v>0</v>
      </c>
      <c r="U292" s="1">
        <v>4.5960272616065709E-2</v>
      </c>
      <c r="V292" s="4">
        <f t="shared" si="113"/>
        <v>0</v>
      </c>
      <c r="W292" s="5">
        <f t="shared" si="114"/>
        <v>0</v>
      </c>
      <c r="X292" s="5">
        <f t="shared" si="115"/>
        <v>0</v>
      </c>
      <c r="Y292" s="1">
        <v>1.1140560377468399E-2</v>
      </c>
      <c r="Z292" s="5">
        <f t="shared" si="116"/>
        <v>0</v>
      </c>
      <c r="AA292" s="5">
        <f t="shared" si="117"/>
        <v>0</v>
      </c>
      <c r="AB292" s="5">
        <f t="shared" si="118"/>
        <v>0</v>
      </c>
      <c r="AC292" s="5">
        <f t="shared" si="119"/>
        <v>0</v>
      </c>
      <c r="AD292" s="1">
        <v>0.54772237432282866</v>
      </c>
      <c r="AE292" s="5">
        <f t="shared" si="120"/>
        <v>0</v>
      </c>
      <c r="AF292" s="1">
        <v>-5.5663774975243168E-3</v>
      </c>
      <c r="AG292" s="6">
        <f t="shared" si="121"/>
        <v>1</v>
      </c>
      <c r="AH292" s="29">
        <v>1483.9526316403626</v>
      </c>
      <c r="AJ292" s="5">
        <v>1</v>
      </c>
      <c r="AL292" s="5">
        <v>0</v>
      </c>
      <c r="AM292" t="s">
        <v>340</v>
      </c>
      <c r="AN292" s="60">
        <v>0.15</v>
      </c>
      <c r="AO292" s="5">
        <f t="shared" si="122"/>
        <v>0</v>
      </c>
      <c r="AP292" s="5">
        <f t="shared" si="123"/>
        <v>0</v>
      </c>
      <c r="AQ292" s="9">
        <f t="shared" si="124"/>
        <v>8</v>
      </c>
      <c r="AT292" s="1"/>
    </row>
    <row r="293" spans="1:46" x14ac:dyDescent="0.35">
      <c r="A293" t="s">
        <v>431</v>
      </c>
      <c r="B293" s="1">
        <v>6.2445101316684334E-2</v>
      </c>
      <c r="C293" s="5">
        <f t="shared" si="100"/>
        <v>0</v>
      </c>
      <c r="D293" s="1">
        <v>0.59670345838813987</v>
      </c>
      <c r="E293" s="5">
        <f t="shared" si="101"/>
        <v>0</v>
      </c>
      <c r="F293" s="5">
        <f t="shared" si="102"/>
        <v>0</v>
      </c>
      <c r="G293" s="1">
        <v>0.55010599274184946</v>
      </c>
      <c r="H293" s="5">
        <f t="shared" si="103"/>
        <v>0</v>
      </c>
      <c r="I293" s="5">
        <f t="shared" si="104"/>
        <v>0</v>
      </c>
      <c r="J293" s="1">
        <v>0.40913150321073299</v>
      </c>
      <c r="K293" s="5">
        <f t="shared" si="105"/>
        <v>0</v>
      </c>
      <c r="L293" s="5">
        <f t="shared" si="106"/>
        <v>0</v>
      </c>
      <c r="M293" s="8">
        <f t="shared" si="107"/>
        <v>0</v>
      </c>
      <c r="N293" s="8">
        <f t="shared" si="108"/>
        <v>0</v>
      </c>
      <c r="O293" s="10" t="str">
        <f t="shared" si="109"/>
        <v>Nee</v>
      </c>
      <c r="P293" s="4">
        <f t="shared" si="110"/>
        <v>0</v>
      </c>
      <c r="Q293" s="1">
        <v>2.0018061815753257E-2</v>
      </c>
      <c r="R293" s="8">
        <f t="shared" si="111"/>
        <v>0</v>
      </c>
      <c r="S293" s="1">
        <v>9.739604329336457E-2</v>
      </c>
      <c r="T293" s="8">
        <f t="shared" si="112"/>
        <v>0</v>
      </c>
      <c r="U293" s="1">
        <v>1.4535245349359276E-2</v>
      </c>
      <c r="V293" s="4">
        <f t="shared" si="113"/>
        <v>0</v>
      </c>
      <c r="W293" s="5">
        <f t="shared" si="114"/>
        <v>0</v>
      </c>
      <c r="X293" s="5">
        <f t="shared" si="115"/>
        <v>0</v>
      </c>
      <c r="Y293" s="1">
        <v>2.6590222651062548E-2</v>
      </c>
      <c r="Z293" s="5">
        <f t="shared" si="116"/>
        <v>0</v>
      </c>
      <c r="AA293" s="5">
        <f t="shared" si="117"/>
        <v>0</v>
      </c>
      <c r="AB293" s="5">
        <f t="shared" si="118"/>
        <v>0</v>
      </c>
      <c r="AC293" s="5">
        <f t="shared" si="119"/>
        <v>0</v>
      </c>
      <c r="AD293" s="1">
        <v>0.68179886448526428</v>
      </c>
      <c r="AE293" s="5">
        <f t="shared" si="120"/>
        <v>0</v>
      </c>
      <c r="AF293" s="1">
        <v>1.935997587773167E-2</v>
      </c>
      <c r="AG293" s="6">
        <f t="shared" si="121"/>
        <v>0</v>
      </c>
      <c r="AH293" s="29">
        <v>2178.0342533775793</v>
      </c>
      <c r="AL293" s="5">
        <v>0</v>
      </c>
      <c r="AM293" t="s">
        <v>342</v>
      </c>
      <c r="AN293" s="1">
        <v>0.22599999999999998</v>
      </c>
      <c r="AO293" s="5">
        <f t="shared" si="122"/>
        <v>0.5</v>
      </c>
      <c r="AP293" s="5">
        <f t="shared" si="123"/>
        <v>0</v>
      </c>
      <c r="AQ293" s="9">
        <f t="shared" si="124"/>
        <v>9.5</v>
      </c>
      <c r="AT293" s="1"/>
    </row>
    <row r="294" spans="1:46" x14ac:dyDescent="0.35">
      <c r="A294" t="s">
        <v>280</v>
      </c>
      <c r="B294" s="1">
        <v>-4.7452344211827389E-2</v>
      </c>
      <c r="C294" s="5">
        <f t="shared" si="100"/>
        <v>0</v>
      </c>
      <c r="D294" s="1">
        <v>0.97000545076272293</v>
      </c>
      <c r="E294" s="5">
        <f t="shared" si="101"/>
        <v>0</v>
      </c>
      <c r="F294" s="5">
        <f t="shared" si="102"/>
        <v>0</v>
      </c>
      <c r="G294" s="1">
        <v>0.93621609587200683</v>
      </c>
      <c r="H294" s="5">
        <f t="shared" si="103"/>
        <v>0.5</v>
      </c>
      <c r="I294" s="5">
        <f t="shared" si="104"/>
        <v>0</v>
      </c>
      <c r="J294" s="1">
        <v>9.1453854608959592E-2</v>
      </c>
      <c r="K294" s="5">
        <f t="shared" si="105"/>
        <v>0.5</v>
      </c>
      <c r="L294" s="5">
        <f t="shared" si="106"/>
        <v>0</v>
      </c>
      <c r="M294" s="8">
        <f t="shared" si="107"/>
        <v>0</v>
      </c>
      <c r="N294" s="8">
        <f t="shared" si="108"/>
        <v>0</v>
      </c>
      <c r="O294" s="10" t="str">
        <f t="shared" si="109"/>
        <v>Nee</v>
      </c>
      <c r="P294" s="4">
        <f t="shared" si="110"/>
        <v>0</v>
      </c>
      <c r="Q294" s="1">
        <v>-3.6599763872491142E-2</v>
      </c>
      <c r="R294" s="8">
        <f t="shared" si="111"/>
        <v>1</v>
      </c>
      <c r="S294" s="1">
        <v>2.6230338760564676E-2</v>
      </c>
      <c r="T294" s="8">
        <f t="shared" si="112"/>
        <v>0</v>
      </c>
      <c r="U294" s="1">
        <v>3.0785293688630939E-2</v>
      </c>
      <c r="V294" s="4">
        <f t="shared" si="113"/>
        <v>0</v>
      </c>
      <c r="W294" s="5">
        <f t="shared" si="114"/>
        <v>0</v>
      </c>
      <c r="X294" s="5">
        <f t="shared" si="115"/>
        <v>0</v>
      </c>
      <c r="Y294" s="1">
        <v>-9.6904580943826431E-3</v>
      </c>
      <c r="Z294" s="5">
        <f t="shared" si="116"/>
        <v>0.5</v>
      </c>
      <c r="AA294" s="5">
        <f t="shared" si="117"/>
        <v>0.5</v>
      </c>
      <c r="AB294" s="5">
        <f t="shared" si="118"/>
        <v>0</v>
      </c>
      <c r="AC294" s="5">
        <f t="shared" si="119"/>
        <v>0</v>
      </c>
      <c r="AD294" s="1">
        <v>0.68066975287316611</v>
      </c>
      <c r="AE294" s="5">
        <f t="shared" si="120"/>
        <v>0</v>
      </c>
      <c r="AF294" s="1">
        <v>4.5625516325418204E-2</v>
      </c>
      <c r="AG294" s="6">
        <f t="shared" si="121"/>
        <v>0</v>
      </c>
      <c r="AH294" s="29">
        <v>1465.3986120168909</v>
      </c>
      <c r="AJ294" s="5">
        <v>1</v>
      </c>
      <c r="AL294" s="5">
        <v>0</v>
      </c>
      <c r="AM294" t="s">
        <v>340</v>
      </c>
      <c r="AN294" s="1">
        <v>0.1555</v>
      </c>
      <c r="AO294" s="5">
        <f t="shared" si="122"/>
        <v>0</v>
      </c>
      <c r="AP294" s="5">
        <f t="shared" si="123"/>
        <v>0</v>
      </c>
      <c r="AQ294" s="9">
        <f t="shared" si="124"/>
        <v>7</v>
      </c>
      <c r="AT294" s="1"/>
    </row>
    <row r="295" spans="1:46" x14ac:dyDescent="0.35">
      <c r="A295" t="s">
        <v>281</v>
      </c>
      <c r="B295" s="1">
        <v>-2.2140006408949225E-3</v>
      </c>
      <c r="C295" s="5">
        <f t="shared" si="100"/>
        <v>0</v>
      </c>
      <c r="D295" s="1">
        <v>0.67838727532263232</v>
      </c>
      <c r="E295" s="5">
        <f t="shared" si="101"/>
        <v>0</v>
      </c>
      <c r="F295" s="5">
        <f t="shared" si="102"/>
        <v>0</v>
      </c>
      <c r="G295" s="1">
        <v>0.58319690039910277</v>
      </c>
      <c r="H295" s="5">
        <f t="shared" si="103"/>
        <v>0</v>
      </c>
      <c r="I295" s="5">
        <f t="shared" si="104"/>
        <v>0</v>
      </c>
      <c r="J295" s="1">
        <v>0.16601573243852796</v>
      </c>
      <c r="K295" s="5">
        <f t="shared" si="105"/>
        <v>0.5</v>
      </c>
      <c r="L295" s="5">
        <f t="shared" si="106"/>
        <v>0</v>
      </c>
      <c r="M295" s="8">
        <f t="shared" si="107"/>
        <v>0</v>
      </c>
      <c r="N295" s="8">
        <f t="shared" si="108"/>
        <v>1</v>
      </c>
      <c r="O295" s="10" t="str">
        <f t="shared" si="109"/>
        <v>Nee</v>
      </c>
      <c r="P295" s="4">
        <f t="shared" si="110"/>
        <v>0</v>
      </c>
      <c r="Q295" s="1">
        <v>-3.664322487297688E-2</v>
      </c>
      <c r="R295" s="8">
        <f t="shared" si="111"/>
        <v>1</v>
      </c>
      <c r="S295" s="1">
        <v>-2.0101268911664225E-2</v>
      </c>
      <c r="T295" s="8">
        <f t="shared" si="112"/>
        <v>1</v>
      </c>
      <c r="U295" s="1">
        <v>-2.7383692137384567E-3</v>
      </c>
      <c r="V295" s="4">
        <f t="shared" si="113"/>
        <v>1</v>
      </c>
      <c r="W295" s="5">
        <f t="shared" si="114"/>
        <v>0.5</v>
      </c>
      <c r="X295" s="5">
        <f t="shared" si="115"/>
        <v>0.5</v>
      </c>
      <c r="Y295" s="1">
        <v>-0.1032204969848807</v>
      </c>
      <c r="Z295" s="5">
        <f t="shared" si="116"/>
        <v>0.5</v>
      </c>
      <c r="AA295" s="5">
        <f t="shared" si="117"/>
        <v>0.5</v>
      </c>
      <c r="AB295" s="5">
        <f t="shared" si="118"/>
        <v>0</v>
      </c>
      <c r="AC295" s="5">
        <f t="shared" si="119"/>
        <v>0</v>
      </c>
      <c r="AD295" s="1">
        <v>0.73193113292743317</v>
      </c>
      <c r="AE295" s="5">
        <f t="shared" si="120"/>
        <v>0.5</v>
      </c>
      <c r="AF295" s="1">
        <v>2.3623397325720371E-3</v>
      </c>
      <c r="AG295" s="6">
        <f t="shared" si="121"/>
        <v>0</v>
      </c>
      <c r="AH295" s="29">
        <v>1859.481772229655</v>
      </c>
      <c r="AJ295" s="5">
        <v>1</v>
      </c>
      <c r="AL295" s="5">
        <v>0</v>
      </c>
      <c r="AM295" t="s">
        <v>342</v>
      </c>
      <c r="AN295" s="1">
        <v>0.16500000000000001</v>
      </c>
      <c r="AO295" s="5">
        <f t="shared" si="122"/>
        <v>0</v>
      </c>
      <c r="AP295" s="5">
        <f t="shared" si="123"/>
        <v>0</v>
      </c>
      <c r="AQ295" s="9">
        <f t="shared" si="124"/>
        <v>5</v>
      </c>
      <c r="AT295" s="1"/>
    </row>
    <row r="296" spans="1:46" x14ac:dyDescent="0.35">
      <c r="A296" t="s">
        <v>282</v>
      </c>
      <c r="B296" s="1">
        <v>-0.23036864710093058</v>
      </c>
      <c r="C296" s="5">
        <f t="shared" si="100"/>
        <v>0</v>
      </c>
      <c r="D296" s="1">
        <v>-0.14838940586972083</v>
      </c>
      <c r="E296" s="5">
        <f t="shared" si="101"/>
        <v>0</v>
      </c>
      <c r="F296" s="5">
        <f t="shared" si="102"/>
        <v>0</v>
      </c>
      <c r="G296" s="1">
        <v>-0.14989441660701505</v>
      </c>
      <c r="H296" s="5">
        <f t="shared" si="103"/>
        <v>0</v>
      </c>
      <c r="I296" s="5">
        <f t="shared" si="104"/>
        <v>0</v>
      </c>
      <c r="J296" s="1">
        <v>0.59734290038679294</v>
      </c>
      <c r="K296" s="5">
        <f t="shared" si="105"/>
        <v>0</v>
      </c>
      <c r="L296" s="5">
        <f t="shared" si="106"/>
        <v>0</v>
      </c>
      <c r="M296" s="8">
        <f t="shared" si="107"/>
        <v>0</v>
      </c>
      <c r="N296" s="8">
        <f t="shared" si="108"/>
        <v>1</v>
      </c>
      <c r="O296" s="10" t="str">
        <f t="shared" si="109"/>
        <v>Nee</v>
      </c>
      <c r="P296" s="4">
        <f t="shared" si="110"/>
        <v>0</v>
      </c>
      <c r="Q296" s="1">
        <v>7.1305695759844231E-2</v>
      </c>
      <c r="R296" s="8">
        <f t="shared" si="111"/>
        <v>0</v>
      </c>
      <c r="S296" s="1">
        <v>6.9786752884224658E-3</v>
      </c>
      <c r="T296" s="8">
        <f t="shared" si="112"/>
        <v>0</v>
      </c>
      <c r="U296" s="1">
        <v>-9.2573371510379379E-2</v>
      </c>
      <c r="V296" s="4">
        <f t="shared" si="113"/>
        <v>1</v>
      </c>
      <c r="W296" s="5">
        <f t="shared" si="114"/>
        <v>0</v>
      </c>
      <c r="X296" s="5">
        <f t="shared" si="115"/>
        <v>0</v>
      </c>
      <c r="Y296" s="1">
        <v>-2.619452397995705E-2</v>
      </c>
      <c r="Z296" s="5">
        <f t="shared" si="116"/>
        <v>0.5</v>
      </c>
      <c r="AA296" s="5">
        <f t="shared" si="117"/>
        <v>0.5</v>
      </c>
      <c r="AB296" s="5">
        <f t="shared" si="118"/>
        <v>0</v>
      </c>
      <c r="AC296" s="5">
        <f t="shared" si="119"/>
        <v>0</v>
      </c>
      <c r="AD296" s="1">
        <v>0.61179312813171083</v>
      </c>
      <c r="AE296" s="5">
        <f t="shared" si="120"/>
        <v>0</v>
      </c>
      <c r="AF296" s="1">
        <v>-8.6984772011453031E-3</v>
      </c>
      <c r="AG296" s="6">
        <f t="shared" si="121"/>
        <v>1</v>
      </c>
      <c r="AH296" s="29">
        <v>2225.5797909219145</v>
      </c>
      <c r="AL296" s="5">
        <v>1</v>
      </c>
      <c r="AM296" t="s">
        <v>340</v>
      </c>
      <c r="AN296" s="1">
        <v>0.193</v>
      </c>
      <c r="AO296" s="5">
        <f t="shared" si="122"/>
        <v>0</v>
      </c>
      <c r="AP296" s="5">
        <f t="shared" si="123"/>
        <v>0</v>
      </c>
      <c r="AQ296" s="9">
        <f t="shared" si="124"/>
        <v>6</v>
      </c>
      <c r="AT296" s="1"/>
    </row>
    <row r="297" spans="1:46" x14ac:dyDescent="0.35">
      <c r="A297" t="s">
        <v>283</v>
      </c>
      <c r="B297" s="1">
        <v>-8.1640207287982224E-3</v>
      </c>
      <c r="C297" s="5">
        <f t="shared" si="100"/>
        <v>0</v>
      </c>
      <c r="D297" s="1">
        <v>0.45686641441145021</v>
      </c>
      <c r="E297" s="5">
        <f t="shared" si="101"/>
        <v>0</v>
      </c>
      <c r="F297" s="5">
        <f t="shared" si="102"/>
        <v>0</v>
      </c>
      <c r="G297" s="1">
        <v>0.45863185818869784</v>
      </c>
      <c r="H297" s="5">
        <f t="shared" si="103"/>
        <v>0</v>
      </c>
      <c r="I297" s="5">
        <f t="shared" si="104"/>
        <v>0</v>
      </c>
      <c r="J297" s="1">
        <v>0.28901599785503618</v>
      </c>
      <c r="K297" s="5">
        <f t="shared" si="105"/>
        <v>0</v>
      </c>
      <c r="L297" s="5">
        <f t="shared" si="106"/>
        <v>0</v>
      </c>
      <c r="M297" s="8">
        <f t="shared" si="107"/>
        <v>0</v>
      </c>
      <c r="N297" s="8">
        <f t="shared" si="108"/>
        <v>0</v>
      </c>
      <c r="O297" s="10" t="str">
        <f t="shared" si="109"/>
        <v>Nee</v>
      </c>
      <c r="P297" s="4">
        <f t="shared" si="110"/>
        <v>0</v>
      </c>
      <c r="Q297" s="1">
        <v>-2.5635097993886621E-2</v>
      </c>
      <c r="R297" s="8">
        <f t="shared" si="111"/>
        <v>1</v>
      </c>
      <c r="S297" s="1">
        <v>-7.5685903500473037E-3</v>
      </c>
      <c r="T297" s="8">
        <f t="shared" si="112"/>
        <v>1</v>
      </c>
      <c r="U297" s="1">
        <v>0.11469729374023196</v>
      </c>
      <c r="V297" s="4">
        <f t="shared" si="113"/>
        <v>0</v>
      </c>
      <c r="W297" s="5">
        <f t="shared" si="114"/>
        <v>0.5</v>
      </c>
      <c r="X297" s="5">
        <f t="shared" si="115"/>
        <v>0</v>
      </c>
      <c r="Y297" s="1">
        <v>3.1756395492308957E-2</v>
      </c>
      <c r="Z297" s="5">
        <f t="shared" si="116"/>
        <v>0</v>
      </c>
      <c r="AA297" s="5">
        <f t="shared" si="117"/>
        <v>0</v>
      </c>
      <c r="AB297" s="5">
        <f t="shared" si="118"/>
        <v>0</v>
      </c>
      <c r="AC297" s="5">
        <f t="shared" si="119"/>
        <v>0</v>
      </c>
      <c r="AD297" s="1">
        <v>0.65062309780373451</v>
      </c>
      <c r="AE297" s="5">
        <f t="shared" si="120"/>
        <v>0</v>
      </c>
      <c r="AF297" s="1">
        <v>2.295983962943161E-2</v>
      </c>
      <c r="AG297" s="6">
        <f t="shared" si="121"/>
        <v>0</v>
      </c>
      <c r="AH297" s="29">
        <v>1707.5372672872215</v>
      </c>
      <c r="AL297" s="5">
        <v>0</v>
      </c>
      <c r="AM297" t="s">
        <v>340</v>
      </c>
      <c r="AN297" s="1">
        <v>9.2499999999999999E-2</v>
      </c>
      <c r="AO297" s="5">
        <f t="shared" si="122"/>
        <v>0</v>
      </c>
      <c r="AP297" s="5">
        <f t="shared" si="123"/>
        <v>0</v>
      </c>
      <c r="AQ297" s="9">
        <f t="shared" si="124"/>
        <v>9.5</v>
      </c>
      <c r="AT297" s="1"/>
    </row>
    <row r="298" spans="1:46" x14ac:dyDescent="0.35">
      <c r="A298" t="s">
        <v>284</v>
      </c>
      <c r="B298" s="1">
        <v>-7.8334364048649758E-3</v>
      </c>
      <c r="C298" s="5">
        <f t="shared" si="100"/>
        <v>0</v>
      </c>
      <c r="D298" s="1">
        <v>8.5112347969490826E-2</v>
      </c>
      <c r="E298" s="5">
        <f t="shared" si="101"/>
        <v>0</v>
      </c>
      <c r="F298" s="5">
        <f t="shared" si="102"/>
        <v>0</v>
      </c>
      <c r="G298" s="1">
        <v>-2.3906823335394758E-2</v>
      </c>
      <c r="H298" s="5">
        <f t="shared" si="103"/>
        <v>0</v>
      </c>
      <c r="I298" s="5">
        <f t="shared" si="104"/>
        <v>0</v>
      </c>
      <c r="J298" s="1">
        <v>0.60807074021337626</v>
      </c>
      <c r="K298" s="5">
        <f t="shared" si="105"/>
        <v>0</v>
      </c>
      <c r="L298" s="5">
        <f t="shared" si="106"/>
        <v>0</v>
      </c>
      <c r="M298" s="8">
        <f t="shared" si="107"/>
        <v>0</v>
      </c>
      <c r="N298" s="8">
        <f t="shared" si="108"/>
        <v>0</v>
      </c>
      <c r="O298" s="10" t="str">
        <f t="shared" si="109"/>
        <v>Nee</v>
      </c>
      <c r="P298" s="4">
        <f t="shared" si="110"/>
        <v>0</v>
      </c>
      <c r="Q298" s="1">
        <v>-3.6729479399552857E-3</v>
      </c>
      <c r="R298" s="8">
        <f t="shared" si="111"/>
        <v>1</v>
      </c>
      <c r="S298" s="1">
        <v>0.21454356530540949</v>
      </c>
      <c r="T298" s="8">
        <f t="shared" si="112"/>
        <v>0</v>
      </c>
      <c r="U298" s="1">
        <v>7.3312719027004744E-2</v>
      </c>
      <c r="V298" s="4">
        <f t="shared" si="113"/>
        <v>0</v>
      </c>
      <c r="W298" s="5">
        <f t="shared" si="114"/>
        <v>0</v>
      </c>
      <c r="X298" s="5">
        <f t="shared" si="115"/>
        <v>0</v>
      </c>
      <c r="Y298" s="1">
        <v>2.5846217274788703E-2</v>
      </c>
      <c r="Z298" s="5">
        <f t="shared" si="116"/>
        <v>0</v>
      </c>
      <c r="AA298" s="5">
        <f t="shared" si="117"/>
        <v>0</v>
      </c>
      <c r="AB298" s="5">
        <f t="shared" si="118"/>
        <v>0</v>
      </c>
      <c r="AC298" s="5">
        <f t="shared" si="119"/>
        <v>0</v>
      </c>
      <c r="AD298" s="1">
        <v>0.68700061842918991</v>
      </c>
      <c r="AE298" s="5">
        <f t="shared" si="120"/>
        <v>0</v>
      </c>
      <c r="AF298" s="1">
        <v>-2.1654801764584619E-2</v>
      </c>
      <c r="AG298" s="6">
        <f t="shared" si="121"/>
        <v>1</v>
      </c>
      <c r="AH298" s="29">
        <v>2481.2968971660821</v>
      </c>
      <c r="AL298" s="5">
        <v>1</v>
      </c>
      <c r="AM298" t="s">
        <v>342</v>
      </c>
      <c r="AN298" s="1">
        <v>0.1525</v>
      </c>
      <c r="AO298" s="5">
        <f t="shared" si="122"/>
        <v>0</v>
      </c>
      <c r="AP298" s="5">
        <f t="shared" si="123"/>
        <v>0</v>
      </c>
      <c r="AQ298" s="9">
        <f t="shared" si="124"/>
        <v>8</v>
      </c>
      <c r="AT298" s="1"/>
    </row>
    <row r="299" spans="1:46" x14ac:dyDescent="0.35">
      <c r="A299" t="s">
        <v>285</v>
      </c>
      <c r="B299" s="1">
        <v>2.4135068540080903E-2</v>
      </c>
      <c r="C299" s="5">
        <f t="shared" si="100"/>
        <v>0</v>
      </c>
      <c r="D299" s="1">
        <v>0.54837335347883187</v>
      </c>
      <c r="E299" s="5">
        <f t="shared" si="101"/>
        <v>0</v>
      </c>
      <c r="F299" s="5">
        <f t="shared" si="102"/>
        <v>0</v>
      </c>
      <c r="G299" s="1">
        <v>0.47715184230291158</v>
      </c>
      <c r="H299" s="5">
        <f t="shared" si="103"/>
        <v>0</v>
      </c>
      <c r="I299" s="5">
        <f t="shared" si="104"/>
        <v>0</v>
      </c>
      <c r="J299" s="1">
        <v>0.26808571402529613</v>
      </c>
      <c r="K299" s="5">
        <f t="shared" si="105"/>
        <v>0</v>
      </c>
      <c r="L299" s="5">
        <f t="shared" si="106"/>
        <v>0</v>
      </c>
      <c r="M299" s="8">
        <f t="shared" si="107"/>
        <v>0</v>
      </c>
      <c r="N299" s="8">
        <f t="shared" si="108"/>
        <v>0</v>
      </c>
      <c r="O299" s="10" t="str">
        <f t="shared" si="109"/>
        <v>Nee</v>
      </c>
      <c r="P299" s="4">
        <f t="shared" si="110"/>
        <v>0</v>
      </c>
      <c r="Q299" s="1">
        <v>-4.7853125897951647E-2</v>
      </c>
      <c r="R299" s="8">
        <f t="shared" si="111"/>
        <v>1</v>
      </c>
      <c r="S299" s="1">
        <v>1.6490363715403564E-2</v>
      </c>
      <c r="T299" s="8">
        <f t="shared" si="112"/>
        <v>0</v>
      </c>
      <c r="U299" s="1">
        <v>3.0292914962864056E-2</v>
      </c>
      <c r="V299" s="4">
        <f t="shared" si="113"/>
        <v>0</v>
      </c>
      <c r="W299" s="5">
        <f t="shared" si="114"/>
        <v>0</v>
      </c>
      <c r="X299" s="5">
        <f t="shared" si="115"/>
        <v>0</v>
      </c>
      <c r="Y299" s="1">
        <v>1.5524185578692621E-2</v>
      </c>
      <c r="Z299" s="5">
        <f t="shared" si="116"/>
        <v>0</v>
      </c>
      <c r="AA299" s="5">
        <f t="shared" si="117"/>
        <v>0</v>
      </c>
      <c r="AB299" s="5">
        <f t="shared" si="118"/>
        <v>0</v>
      </c>
      <c r="AC299" s="5">
        <f t="shared" si="119"/>
        <v>0</v>
      </c>
      <c r="AD299" s="1">
        <v>0.65847230945593982</v>
      </c>
      <c r="AE299" s="5">
        <f t="shared" si="120"/>
        <v>0</v>
      </c>
      <c r="AF299" s="1">
        <v>2.3570458676106944E-2</v>
      </c>
      <c r="AG299" s="6">
        <f t="shared" si="121"/>
        <v>0</v>
      </c>
      <c r="AH299" s="29">
        <v>1842.2395287791048</v>
      </c>
      <c r="AJ299" s="5">
        <v>1</v>
      </c>
      <c r="AL299" s="5">
        <v>0</v>
      </c>
      <c r="AM299" t="s">
        <v>342</v>
      </c>
      <c r="AN299" s="1">
        <v>0.1895</v>
      </c>
      <c r="AO299" s="5">
        <f t="shared" si="122"/>
        <v>0</v>
      </c>
      <c r="AP299" s="5">
        <f t="shared" si="123"/>
        <v>0</v>
      </c>
      <c r="AQ299" s="9">
        <f t="shared" si="124"/>
        <v>9</v>
      </c>
      <c r="AT299" s="1"/>
    </row>
    <row r="300" spans="1:46" x14ac:dyDescent="0.35">
      <c r="A300" t="s">
        <v>286</v>
      </c>
      <c r="B300" s="1">
        <v>-0.15656004105371193</v>
      </c>
      <c r="C300" s="5">
        <f t="shared" si="100"/>
        <v>0</v>
      </c>
      <c r="D300" s="1">
        <v>0.43284582050404835</v>
      </c>
      <c r="E300" s="5">
        <f t="shared" si="101"/>
        <v>0</v>
      </c>
      <c r="F300" s="5">
        <f t="shared" si="102"/>
        <v>0</v>
      </c>
      <c r="G300" s="1">
        <v>0.37132369711483632</v>
      </c>
      <c r="H300" s="5">
        <f t="shared" si="103"/>
        <v>0</v>
      </c>
      <c r="I300" s="5">
        <f t="shared" si="104"/>
        <v>0</v>
      </c>
      <c r="J300" s="1">
        <v>0.28987983529873113</v>
      </c>
      <c r="K300" s="5">
        <f t="shared" si="105"/>
        <v>0</v>
      </c>
      <c r="L300" s="5">
        <f t="shared" si="106"/>
        <v>0</v>
      </c>
      <c r="M300" s="8">
        <f t="shared" si="107"/>
        <v>0</v>
      </c>
      <c r="N300" s="8">
        <f t="shared" si="108"/>
        <v>0</v>
      </c>
      <c r="O300" s="10" t="str">
        <f t="shared" si="109"/>
        <v>Nee</v>
      </c>
      <c r="P300" s="4">
        <f t="shared" si="110"/>
        <v>0</v>
      </c>
      <c r="Q300" s="1">
        <v>-2.424734090499369E-2</v>
      </c>
      <c r="R300" s="8">
        <f t="shared" si="111"/>
        <v>1</v>
      </c>
      <c r="S300" s="1">
        <v>7.4622800806144127E-3</v>
      </c>
      <c r="T300" s="8">
        <f t="shared" si="112"/>
        <v>0</v>
      </c>
      <c r="U300" s="1">
        <v>3.9571216786406661E-2</v>
      </c>
      <c r="V300" s="4">
        <f t="shared" si="113"/>
        <v>0</v>
      </c>
      <c r="W300" s="5">
        <f t="shared" si="114"/>
        <v>0</v>
      </c>
      <c r="X300" s="5">
        <f t="shared" si="115"/>
        <v>0</v>
      </c>
      <c r="Y300" s="1">
        <v>2.6424763370965904E-2</v>
      </c>
      <c r="Z300" s="5">
        <f t="shared" si="116"/>
        <v>0</v>
      </c>
      <c r="AA300" s="5">
        <f t="shared" si="117"/>
        <v>0</v>
      </c>
      <c r="AB300" s="5">
        <f t="shared" si="118"/>
        <v>0</v>
      </c>
      <c r="AC300" s="5">
        <f t="shared" si="119"/>
        <v>0</v>
      </c>
      <c r="AD300" s="1">
        <v>0.46905291367316682</v>
      </c>
      <c r="AE300" s="5">
        <f t="shared" si="120"/>
        <v>0</v>
      </c>
      <c r="AF300" s="1">
        <v>6.8468344166951758E-2</v>
      </c>
      <c r="AG300" s="6">
        <f t="shared" si="121"/>
        <v>0</v>
      </c>
      <c r="AH300" s="29">
        <v>1407.5668778383024</v>
      </c>
      <c r="AJ300" s="5">
        <v>1</v>
      </c>
      <c r="AL300" s="5">
        <v>0</v>
      </c>
      <c r="AM300" t="s">
        <v>341</v>
      </c>
      <c r="AN300" s="1">
        <v>6.7500000000000004E-2</v>
      </c>
      <c r="AO300" s="5">
        <f t="shared" si="122"/>
        <v>0</v>
      </c>
      <c r="AP300" s="5">
        <f t="shared" si="123"/>
        <v>0</v>
      </c>
      <c r="AQ300" s="9">
        <f t="shared" si="124"/>
        <v>9</v>
      </c>
      <c r="AT300" s="1"/>
    </row>
    <row r="301" spans="1:46" x14ac:dyDescent="0.35">
      <c r="A301" t="s">
        <v>287</v>
      </c>
      <c r="B301" s="1">
        <v>-1.4297132417707891E-2</v>
      </c>
      <c r="C301" s="5">
        <f t="shared" si="100"/>
        <v>0</v>
      </c>
      <c r="D301" s="1">
        <v>1.111620396046064</v>
      </c>
      <c r="E301" s="5">
        <f t="shared" si="101"/>
        <v>0.5</v>
      </c>
      <c r="F301" s="5">
        <f t="shared" si="102"/>
        <v>0</v>
      </c>
      <c r="G301" s="1">
        <v>0.63942844093563445</v>
      </c>
      <c r="H301" s="5">
        <f t="shared" si="103"/>
        <v>0</v>
      </c>
      <c r="I301" s="5">
        <f t="shared" si="104"/>
        <v>0</v>
      </c>
      <c r="J301" s="1">
        <v>0.27014611489463358</v>
      </c>
      <c r="K301" s="5">
        <f t="shared" si="105"/>
        <v>0</v>
      </c>
      <c r="L301" s="5">
        <f t="shared" si="106"/>
        <v>0</v>
      </c>
      <c r="M301" s="8">
        <f t="shared" si="107"/>
        <v>0</v>
      </c>
      <c r="N301" s="8">
        <f t="shared" si="108"/>
        <v>0</v>
      </c>
      <c r="O301" s="10" t="str">
        <f t="shared" si="109"/>
        <v>Nee</v>
      </c>
      <c r="P301" s="4">
        <f t="shared" si="110"/>
        <v>0</v>
      </c>
      <c r="Q301" s="1">
        <v>-2.2900501858417691E-2</v>
      </c>
      <c r="R301" s="8">
        <f t="shared" si="111"/>
        <v>1</v>
      </c>
      <c r="S301" s="1">
        <v>-2.0223994843284184E-2</v>
      </c>
      <c r="T301" s="8">
        <f t="shared" si="112"/>
        <v>1</v>
      </c>
      <c r="U301" s="1">
        <v>1.0985874139562197E-2</v>
      </c>
      <c r="V301" s="4">
        <f t="shared" si="113"/>
        <v>0</v>
      </c>
      <c r="W301" s="5">
        <f t="shared" si="114"/>
        <v>0.5</v>
      </c>
      <c r="X301" s="5">
        <f t="shared" si="115"/>
        <v>0</v>
      </c>
      <c r="Y301" s="1">
        <v>3.5025119890385932E-2</v>
      </c>
      <c r="Z301" s="5">
        <f t="shared" si="116"/>
        <v>0</v>
      </c>
      <c r="AA301" s="5">
        <f t="shared" si="117"/>
        <v>0</v>
      </c>
      <c r="AB301" s="5">
        <f t="shared" si="118"/>
        <v>0</v>
      </c>
      <c r="AC301" s="5">
        <f t="shared" si="119"/>
        <v>0</v>
      </c>
      <c r="AD301" s="1">
        <v>0.64854989723681211</v>
      </c>
      <c r="AE301" s="5">
        <f t="shared" si="120"/>
        <v>0</v>
      </c>
      <c r="AF301" s="1">
        <v>4.1823853342250368E-2</v>
      </c>
      <c r="AG301" s="6">
        <f t="shared" si="121"/>
        <v>0</v>
      </c>
      <c r="AH301" s="29">
        <v>1664.0318989015659</v>
      </c>
      <c r="AL301" s="5">
        <v>0</v>
      </c>
      <c r="AM301" t="s">
        <v>340</v>
      </c>
      <c r="AN301" s="1">
        <v>0.17799999999999999</v>
      </c>
      <c r="AO301" s="5">
        <f t="shared" si="122"/>
        <v>0</v>
      </c>
      <c r="AP301" s="5">
        <f t="shared" si="123"/>
        <v>0</v>
      </c>
      <c r="AQ301" s="9">
        <f t="shared" si="124"/>
        <v>9</v>
      </c>
      <c r="AT301" s="1"/>
    </row>
    <row r="302" spans="1:46" x14ac:dyDescent="0.35">
      <c r="A302" t="s">
        <v>288</v>
      </c>
      <c r="B302" s="1">
        <v>2.0471278453774378E-2</v>
      </c>
      <c r="C302" s="5">
        <f t="shared" si="100"/>
        <v>0</v>
      </c>
      <c r="D302" s="1">
        <v>0.71706888732353591</v>
      </c>
      <c r="E302" s="5">
        <f t="shared" si="101"/>
        <v>0</v>
      </c>
      <c r="F302" s="5">
        <f t="shared" si="102"/>
        <v>0</v>
      </c>
      <c r="G302" s="1">
        <v>0.6663456620960504</v>
      </c>
      <c r="H302" s="5">
        <f t="shared" si="103"/>
        <v>0</v>
      </c>
      <c r="I302" s="5">
        <f t="shared" si="104"/>
        <v>0</v>
      </c>
      <c r="J302" s="1">
        <v>0.15996047737452179</v>
      </c>
      <c r="K302" s="5">
        <f t="shared" si="105"/>
        <v>0.5</v>
      </c>
      <c r="L302" s="5">
        <f t="shared" si="106"/>
        <v>0</v>
      </c>
      <c r="M302" s="8">
        <f t="shared" si="107"/>
        <v>0</v>
      </c>
      <c r="N302" s="8">
        <f t="shared" si="108"/>
        <v>1</v>
      </c>
      <c r="O302" s="10" t="str">
        <f t="shared" si="109"/>
        <v>Nee</v>
      </c>
      <c r="P302" s="4">
        <f t="shared" si="110"/>
        <v>0</v>
      </c>
      <c r="Q302" s="1">
        <v>-6.2622330837876397E-2</v>
      </c>
      <c r="R302" s="8">
        <f t="shared" si="111"/>
        <v>1</v>
      </c>
      <c r="S302" s="1">
        <v>-2.9921094562489862E-2</v>
      </c>
      <c r="T302" s="8">
        <f t="shared" si="112"/>
        <v>1</v>
      </c>
      <c r="U302" s="1">
        <v>-1.7368984782839444E-4</v>
      </c>
      <c r="V302" s="4">
        <f t="shared" si="113"/>
        <v>1</v>
      </c>
      <c r="W302" s="5">
        <f t="shared" si="114"/>
        <v>0.5</v>
      </c>
      <c r="X302" s="5">
        <f t="shared" si="115"/>
        <v>0.5</v>
      </c>
      <c r="Y302" s="1">
        <v>-8.4191329016818962E-4</v>
      </c>
      <c r="Z302" s="5">
        <f t="shared" si="116"/>
        <v>0.5</v>
      </c>
      <c r="AA302" s="5">
        <f t="shared" si="117"/>
        <v>0.5</v>
      </c>
      <c r="AB302" s="5">
        <f t="shared" si="118"/>
        <v>0</v>
      </c>
      <c r="AC302" s="5">
        <f t="shared" si="119"/>
        <v>0</v>
      </c>
      <c r="AD302" s="1">
        <v>0.68466608126754991</v>
      </c>
      <c r="AE302" s="5">
        <f t="shared" si="120"/>
        <v>0</v>
      </c>
      <c r="AF302" s="1">
        <v>2.822282994798956E-2</v>
      </c>
      <c r="AG302" s="6">
        <f t="shared" si="121"/>
        <v>0</v>
      </c>
      <c r="AH302" s="29">
        <v>1878.7535358361197</v>
      </c>
      <c r="AJ302" s="5">
        <v>1</v>
      </c>
      <c r="AL302" s="5">
        <v>0</v>
      </c>
      <c r="AM302" t="s">
        <v>342</v>
      </c>
      <c r="AN302" s="1">
        <v>0.17850000000000002</v>
      </c>
      <c r="AO302" s="5">
        <f t="shared" si="122"/>
        <v>0</v>
      </c>
      <c r="AP302" s="5">
        <f t="shared" si="123"/>
        <v>0</v>
      </c>
      <c r="AQ302" s="9">
        <f t="shared" si="124"/>
        <v>5.5</v>
      </c>
      <c r="AT302" s="1"/>
    </row>
    <row r="303" spans="1:46" x14ac:dyDescent="0.35">
      <c r="A303" t="s">
        <v>289</v>
      </c>
      <c r="B303" s="1">
        <v>-1.2127070609429236E-3</v>
      </c>
      <c r="C303" s="5">
        <f t="shared" si="100"/>
        <v>0</v>
      </c>
      <c r="D303" s="1">
        <v>0.28967661145041523</v>
      </c>
      <c r="E303" s="5">
        <f t="shared" si="101"/>
        <v>0</v>
      </c>
      <c r="F303" s="5">
        <f t="shared" si="102"/>
        <v>0</v>
      </c>
      <c r="G303" s="1">
        <v>0.2689228437101806</v>
      </c>
      <c r="H303" s="5">
        <f t="shared" si="103"/>
        <v>0</v>
      </c>
      <c r="I303" s="5">
        <f t="shared" si="104"/>
        <v>0</v>
      </c>
      <c r="J303" s="1">
        <v>0.30529005559779787</v>
      </c>
      <c r="K303" s="5">
        <f t="shared" si="105"/>
        <v>0</v>
      </c>
      <c r="L303" s="5">
        <f t="shared" si="106"/>
        <v>0</v>
      </c>
      <c r="M303" s="8">
        <f t="shared" si="107"/>
        <v>0</v>
      </c>
      <c r="N303" s="8">
        <f t="shared" si="108"/>
        <v>0</v>
      </c>
      <c r="O303" s="10" t="str">
        <f t="shared" si="109"/>
        <v>Nee</v>
      </c>
      <c r="P303" s="4">
        <f t="shared" si="110"/>
        <v>0</v>
      </c>
      <c r="Q303" s="1">
        <v>5.2602604368846381E-2</v>
      </c>
      <c r="R303" s="8">
        <f t="shared" si="111"/>
        <v>0</v>
      </c>
      <c r="S303" s="1">
        <v>6.5714812043583967E-2</v>
      </c>
      <c r="T303" s="8">
        <f t="shared" si="112"/>
        <v>0</v>
      </c>
      <c r="U303" s="1">
        <v>8.0864712860846261E-2</v>
      </c>
      <c r="V303" s="4">
        <f t="shared" si="113"/>
        <v>0</v>
      </c>
      <c r="W303" s="5">
        <f t="shared" si="114"/>
        <v>0</v>
      </c>
      <c r="X303" s="5">
        <f t="shared" si="115"/>
        <v>0</v>
      </c>
      <c r="Y303" s="1">
        <v>-2.2252735181686367E-2</v>
      </c>
      <c r="Z303" s="5">
        <f t="shared" si="116"/>
        <v>0.5</v>
      </c>
      <c r="AA303" s="5">
        <f t="shared" si="117"/>
        <v>0.5</v>
      </c>
      <c r="AB303" s="5">
        <f t="shared" si="118"/>
        <v>0</v>
      </c>
      <c r="AC303" s="5">
        <f t="shared" si="119"/>
        <v>0</v>
      </c>
      <c r="AD303" s="1">
        <v>0.71935937431345842</v>
      </c>
      <c r="AE303" s="5">
        <f t="shared" si="120"/>
        <v>0</v>
      </c>
      <c r="AF303" s="1">
        <v>-1.7257204705830656E-2</v>
      </c>
      <c r="AG303" s="6">
        <f t="shared" si="121"/>
        <v>1</v>
      </c>
      <c r="AH303" s="29">
        <v>2003.1060722925695</v>
      </c>
      <c r="AL303" s="5">
        <v>0</v>
      </c>
      <c r="AM303" t="s">
        <v>342</v>
      </c>
      <c r="AN303" s="1">
        <v>0.17899999999999999</v>
      </c>
      <c r="AO303" s="5">
        <f t="shared" si="122"/>
        <v>0</v>
      </c>
      <c r="AP303" s="5">
        <f t="shared" si="123"/>
        <v>0</v>
      </c>
      <c r="AQ303" s="9">
        <f t="shared" si="124"/>
        <v>8</v>
      </c>
      <c r="AT303" s="1"/>
    </row>
    <row r="304" spans="1:46" x14ac:dyDescent="0.35">
      <c r="A304" t="s">
        <v>290</v>
      </c>
      <c r="B304" s="1">
        <v>-1.2192847818914693E-4</v>
      </c>
      <c r="C304" s="5">
        <f t="shared" si="100"/>
        <v>0</v>
      </c>
      <c r="D304" s="1">
        <v>0.38673561602570539</v>
      </c>
      <c r="E304" s="5">
        <f t="shared" si="101"/>
        <v>0</v>
      </c>
      <c r="F304" s="5">
        <f t="shared" si="102"/>
        <v>0</v>
      </c>
      <c r="G304" s="1">
        <v>0.41170011332176204</v>
      </c>
      <c r="H304" s="5">
        <f t="shared" si="103"/>
        <v>0</v>
      </c>
      <c r="I304" s="5">
        <f t="shared" si="104"/>
        <v>0</v>
      </c>
      <c r="J304" s="1">
        <v>0.32787502131387547</v>
      </c>
      <c r="K304" s="5">
        <f t="shared" si="105"/>
        <v>0</v>
      </c>
      <c r="L304" s="5">
        <f t="shared" si="106"/>
        <v>0</v>
      </c>
      <c r="M304" s="8">
        <f t="shared" si="107"/>
        <v>0</v>
      </c>
      <c r="N304" s="8">
        <f t="shared" si="108"/>
        <v>0</v>
      </c>
      <c r="O304" s="10" t="str">
        <f t="shared" si="109"/>
        <v>Nee</v>
      </c>
      <c r="P304" s="4">
        <f t="shared" si="110"/>
        <v>0</v>
      </c>
      <c r="Q304" s="1">
        <v>-5.0232786081842685E-3</v>
      </c>
      <c r="R304" s="8">
        <f t="shared" si="111"/>
        <v>1</v>
      </c>
      <c r="S304" s="1">
        <v>1.4815596316447873E-2</v>
      </c>
      <c r="T304" s="8">
        <f t="shared" si="112"/>
        <v>0</v>
      </c>
      <c r="U304" s="1">
        <v>2.34174400757391E-2</v>
      </c>
      <c r="V304" s="4">
        <f t="shared" si="113"/>
        <v>0</v>
      </c>
      <c r="W304" s="5">
        <f t="shared" si="114"/>
        <v>0</v>
      </c>
      <c r="X304" s="5">
        <f t="shared" si="115"/>
        <v>0</v>
      </c>
      <c r="Y304" s="1">
        <v>4.9657165808385813E-2</v>
      </c>
      <c r="Z304" s="5">
        <f t="shared" si="116"/>
        <v>0</v>
      </c>
      <c r="AA304" s="5">
        <f t="shared" si="117"/>
        <v>0</v>
      </c>
      <c r="AB304" s="5">
        <f t="shared" si="118"/>
        <v>0.5</v>
      </c>
      <c r="AC304" s="5">
        <f t="shared" si="119"/>
        <v>0</v>
      </c>
      <c r="AD304" s="1">
        <v>0.72431253855091593</v>
      </c>
      <c r="AE304" s="5">
        <f t="shared" si="120"/>
        <v>0</v>
      </c>
      <c r="AF304" s="1">
        <v>-1.7203661583922647E-3</v>
      </c>
      <c r="AG304" s="6">
        <f t="shared" si="121"/>
        <v>1</v>
      </c>
      <c r="AH304" s="29">
        <v>1898.2278845315489</v>
      </c>
      <c r="AL304" s="5">
        <v>0</v>
      </c>
      <c r="AM304" t="s">
        <v>342</v>
      </c>
      <c r="AN304" s="1">
        <v>0.21049999999999999</v>
      </c>
      <c r="AO304" s="5">
        <f t="shared" si="122"/>
        <v>0.5</v>
      </c>
      <c r="AP304" s="5">
        <f t="shared" si="123"/>
        <v>0</v>
      </c>
      <c r="AQ304" s="9">
        <f t="shared" si="124"/>
        <v>8</v>
      </c>
      <c r="AT304" s="1"/>
    </row>
    <row r="305" spans="1:46" x14ac:dyDescent="0.35">
      <c r="A305" t="s">
        <v>291</v>
      </c>
      <c r="B305" s="1">
        <v>-0.13431426362353996</v>
      </c>
      <c r="C305" s="5">
        <f t="shared" si="100"/>
        <v>0</v>
      </c>
      <c r="D305" s="1">
        <v>0.76064592666041042</v>
      </c>
      <c r="E305" s="5">
        <f t="shared" si="101"/>
        <v>0</v>
      </c>
      <c r="F305" s="5">
        <f t="shared" si="102"/>
        <v>0</v>
      </c>
      <c r="G305" s="1">
        <v>0.76560841876634145</v>
      </c>
      <c r="H305" s="5">
        <f t="shared" si="103"/>
        <v>0</v>
      </c>
      <c r="I305" s="5">
        <f t="shared" si="104"/>
        <v>0</v>
      </c>
      <c r="J305" s="1">
        <v>0.31467628496970079</v>
      </c>
      <c r="K305" s="5">
        <f t="shared" si="105"/>
        <v>0</v>
      </c>
      <c r="L305" s="5">
        <f t="shared" si="106"/>
        <v>0</v>
      </c>
      <c r="M305" s="8">
        <f t="shared" si="107"/>
        <v>0</v>
      </c>
      <c r="N305" s="8">
        <f t="shared" si="108"/>
        <v>1</v>
      </c>
      <c r="O305" s="10" t="str">
        <f t="shared" si="109"/>
        <v>Nee</v>
      </c>
      <c r="P305" s="4">
        <f t="shared" si="110"/>
        <v>0</v>
      </c>
      <c r="Q305" s="1">
        <v>2.0459685148874591E-2</v>
      </c>
      <c r="R305" s="8">
        <f t="shared" si="111"/>
        <v>0</v>
      </c>
      <c r="S305" s="1">
        <v>0.12740265843988383</v>
      </c>
      <c r="T305" s="8">
        <f t="shared" si="112"/>
        <v>0</v>
      </c>
      <c r="U305" s="1">
        <v>5.6028707851573795E-2</v>
      </c>
      <c r="V305" s="4">
        <f t="shared" si="113"/>
        <v>0</v>
      </c>
      <c r="W305" s="5">
        <f t="shared" si="114"/>
        <v>0</v>
      </c>
      <c r="X305" s="5">
        <f t="shared" si="115"/>
        <v>0</v>
      </c>
      <c r="Y305" s="1">
        <v>0.11408921625912613</v>
      </c>
      <c r="Z305" s="5">
        <f t="shared" si="116"/>
        <v>0</v>
      </c>
      <c r="AA305" s="5">
        <f t="shared" si="117"/>
        <v>0</v>
      </c>
      <c r="AB305" s="5">
        <f t="shared" si="118"/>
        <v>0.5</v>
      </c>
      <c r="AC305" s="5">
        <f t="shared" si="119"/>
        <v>0.5</v>
      </c>
      <c r="AD305" s="1">
        <v>0.63714432423818546</v>
      </c>
      <c r="AE305" s="5">
        <f t="shared" si="120"/>
        <v>0</v>
      </c>
      <c r="AF305" s="1">
        <v>1.9586749768342272E-2</v>
      </c>
      <c r="AG305" s="6">
        <f t="shared" si="121"/>
        <v>0</v>
      </c>
      <c r="AH305" s="29">
        <v>1630.4332231824369</v>
      </c>
      <c r="AL305" s="5">
        <v>0</v>
      </c>
      <c r="AM305" t="s">
        <v>340</v>
      </c>
      <c r="AN305" s="1">
        <v>0.14250000000000002</v>
      </c>
      <c r="AO305" s="5">
        <f t="shared" si="122"/>
        <v>0</v>
      </c>
      <c r="AP305" s="5">
        <f t="shared" si="123"/>
        <v>0</v>
      </c>
      <c r="AQ305" s="9">
        <f t="shared" si="124"/>
        <v>9</v>
      </c>
      <c r="AT305" s="1"/>
    </row>
    <row r="306" spans="1:46" x14ac:dyDescent="0.35">
      <c r="A306" t="s">
        <v>292</v>
      </c>
      <c r="B306" s="1">
        <v>-4.2519711401643875E-4</v>
      </c>
      <c r="C306" s="5">
        <f t="shared" si="100"/>
        <v>0</v>
      </c>
      <c r="D306" s="1">
        <v>0.74644190367778762</v>
      </c>
      <c r="E306" s="5">
        <f t="shared" si="101"/>
        <v>0</v>
      </c>
      <c r="F306" s="5">
        <f t="shared" si="102"/>
        <v>0</v>
      </c>
      <c r="G306" s="1">
        <v>0.70385389289719946</v>
      </c>
      <c r="H306" s="5">
        <f t="shared" si="103"/>
        <v>0</v>
      </c>
      <c r="I306" s="5">
        <f t="shared" si="104"/>
        <v>0</v>
      </c>
      <c r="J306" s="1">
        <v>0.16094858404926349</v>
      </c>
      <c r="K306" s="5">
        <f t="shared" si="105"/>
        <v>0.5</v>
      </c>
      <c r="L306" s="5">
        <f t="shared" si="106"/>
        <v>0</v>
      </c>
      <c r="M306" s="8">
        <f t="shared" si="107"/>
        <v>0</v>
      </c>
      <c r="N306" s="8">
        <f t="shared" si="108"/>
        <v>0</v>
      </c>
      <c r="O306" s="10" t="str">
        <f t="shared" si="109"/>
        <v>Nee</v>
      </c>
      <c r="P306" s="4">
        <f t="shared" si="110"/>
        <v>0</v>
      </c>
      <c r="Q306" s="1">
        <v>-3.309198976489082E-2</v>
      </c>
      <c r="R306" s="8">
        <f t="shared" si="111"/>
        <v>1</v>
      </c>
      <c r="S306" s="1">
        <v>1.5580108967302886E-2</v>
      </c>
      <c r="T306" s="8">
        <f t="shared" si="112"/>
        <v>0</v>
      </c>
      <c r="U306" s="1">
        <v>4.4883405594522655E-2</v>
      </c>
      <c r="V306" s="4">
        <f t="shared" si="113"/>
        <v>0</v>
      </c>
      <c r="W306" s="5">
        <f t="shared" si="114"/>
        <v>0</v>
      </c>
      <c r="X306" s="5">
        <f t="shared" si="115"/>
        <v>0</v>
      </c>
      <c r="Y306" s="1">
        <v>-2.3241039891524515E-2</v>
      </c>
      <c r="Z306" s="5">
        <f t="shared" si="116"/>
        <v>0.5</v>
      </c>
      <c r="AA306" s="5">
        <f t="shared" si="117"/>
        <v>0.5</v>
      </c>
      <c r="AB306" s="5">
        <f t="shared" si="118"/>
        <v>0</v>
      </c>
      <c r="AC306" s="5">
        <f t="shared" si="119"/>
        <v>0</v>
      </c>
      <c r="AD306" s="1">
        <v>0.73585884795018164</v>
      </c>
      <c r="AE306" s="5">
        <f t="shared" si="120"/>
        <v>0.5</v>
      </c>
      <c r="AF306" s="1">
        <v>-4.1367439275490879E-3</v>
      </c>
      <c r="AG306" s="6">
        <f t="shared" si="121"/>
        <v>1</v>
      </c>
      <c r="AH306" s="29">
        <v>2073.0377304765216</v>
      </c>
      <c r="AL306" s="5">
        <v>0</v>
      </c>
      <c r="AM306" t="s">
        <v>342</v>
      </c>
      <c r="AN306" s="1">
        <v>0.16949999999999998</v>
      </c>
      <c r="AO306" s="5">
        <f t="shared" si="122"/>
        <v>0</v>
      </c>
      <c r="AP306" s="5">
        <f t="shared" si="123"/>
        <v>0</v>
      </c>
      <c r="AQ306" s="9">
        <f t="shared" si="124"/>
        <v>7</v>
      </c>
      <c r="AT306" s="1"/>
    </row>
    <row r="307" spans="1:46" x14ac:dyDescent="0.35">
      <c r="A307" t="s">
        <v>293</v>
      </c>
      <c r="B307" s="1">
        <v>-1.1357051802062812E-2</v>
      </c>
      <c r="C307" s="5">
        <f t="shared" si="100"/>
        <v>0</v>
      </c>
      <c r="D307" s="1">
        <v>1.7137559392745394</v>
      </c>
      <c r="E307" s="5">
        <f t="shared" si="101"/>
        <v>0.5</v>
      </c>
      <c r="F307" s="5">
        <f t="shared" si="102"/>
        <v>0.5</v>
      </c>
      <c r="G307" s="1">
        <v>1.7885038822575037</v>
      </c>
      <c r="H307" s="5">
        <f t="shared" si="103"/>
        <v>0.5</v>
      </c>
      <c r="I307" s="5">
        <f t="shared" si="104"/>
        <v>0.5</v>
      </c>
      <c r="J307" s="1">
        <v>0.18943674691023557</v>
      </c>
      <c r="K307" s="5">
        <f t="shared" si="105"/>
        <v>0.5</v>
      </c>
      <c r="L307" s="5">
        <f t="shared" si="106"/>
        <v>0</v>
      </c>
      <c r="M307" s="8">
        <f t="shared" si="107"/>
        <v>1</v>
      </c>
      <c r="N307" s="8">
        <f t="shared" si="108"/>
        <v>1</v>
      </c>
      <c r="O307" s="10" t="str">
        <f t="shared" si="109"/>
        <v>Ja</v>
      </c>
      <c r="P307" s="4">
        <f t="shared" si="110"/>
        <v>1</v>
      </c>
      <c r="Q307" s="1">
        <v>0.10946577058890535</v>
      </c>
      <c r="R307" s="8">
        <f t="shared" si="111"/>
        <v>0</v>
      </c>
      <c r="S307" s="1">
        <v>-8.8052338052338058E-2</v>
      </c>
      <c r="T307" s="8">
        <f t="shared" si="112"/>
        <v>1</v>
      </c>
      <c r="U307" s="1">
        <v>-4.2415111832193764E-2</v>
      </c>
      <c r="V307" s="4">
        <f t="shared" si="113"/>
        <v>1</v>
      </c>
      <c r="W307" s="5">
        <f t="shared" si="114"/>
        <v>0.5</v>
      </c>
      <c r="X307" s="5">
        <f t="shared" si="115"/>
        <v>0</v>
      </c>
      <c r="Y307" s="1">
        <v>0.35829760111252751</v>
      </c>
      <c r="Z307" s="5">
        <f t="shared" si="116"/>
        <v>0</v>
      </c>
      <c r="AA307" s="5">
        <f t="shared" si="117"/>
        <v>0</v>
      </c>
      <c r="AB307" s="5">
        <f t="shared" si="118"/>
        <v>0.5</v>
      </c>
      <c r="AC307" s="5">
        <f t="shared" si="119"/>
        <v>0.5</v>
      </c>
      <c r="AD307" s="1">
        <v>0.4394483717696141</v>
      </c>
      <c r="AE307" s="5">
        <f t="shared" si="120"/>
        <v>0</v>
      </c>
      <c r="AF307" s="1">
        <v>4.7684440839031179E-2</v>
      </c>
      <c r="AG307" s="6">
        <f t="shared" si="121"/>
        <v>0</v>
      </c>
      <c r="AH307" s="29">
        <v>3764.5357894324375</v>
      </c>
      <c r="AL307" s="5">
        <v>0</v>
      </c>
      <c r="AM307" t="s">
        <v>340</v>
      </c>
      <c r="AN307" s="1">
        <v>3.2000000000000001E-2</v>
      </c>
      <c r="AO307" s="5">
        <f t="shared" si="122"/>
        <v>0</v>
      </c>
      <c r="AP307" s="5">
        <f t="shared" si="123"/>
        <v>0</v>
      </c>
      <c r="AQ307" s="9">
        <f t="shared" si="124"/>
        <v>5</v>
      </c>
      <c r="AT307" s="1"/>
    </row>
    <row r="308" spans="1:46" x14ac:dyDescent="0.35">
      <c r="A308" t="s">
        <v>294</v>
      </c>
      <c r="B308" s="1">
        <v>1.1761786023135778E-2</v>
      </c>
      <c r="C308" s="5">
        <f t="shared" si="100"/>
        <v>0</v>
      </c>
      <c r="D308" s="1">
        <v>0.60533449154415619</v>
      </c>
      <c r="E308" s="5">
        <f t="shared" si="101"/>
        <v>0</v>
      </c>
      <c r="F308" s="5">
        <f t="shared" si="102"/>
        <v>0</v>
      </c>
      <c r="G308" s="1">
        <v>0.20199713808173925</v>
      </c>
      <c r="H308" s="5">
        <f t="shared" si="103"/>
        <v>0</v>
      </c>
      <c r="I308" s="5">
        <f t="shared" si="104"/>
        <v>0</v>
      </c>
      <c r="J308" s="1">
        <v>-8.8011546268450744E-2</v>
      </c>
      <c r="K308" s="5">
        <f t="shared" si="105"/>
        <v>0.5</v>
      </c>
      <c r="L308" s="5">
        <f t="shared" si="106"/>
        <v>0.5</v>
      </c>
      <c r="M308" s="8">
        <f t="shared" si="107"/>
        <v>1</v>
      </c>
      <c r="N308" s="8">
        <f t="shared" si="108"/>
        <v>0</v>
      </c>
      <c r="O308" s="10" t="str">
        <f t="shared" si="109"/>
        <v>Nee</v>
      </c>
      <c r="P308" s="4">
        <f t="shared" si="110"/>
        <v>0</v>
      </c>
      <c r="Q308" s="1">
        <v>6.5899464556860868E-2</v>
      </c>
      <c r="R308" s="8">
        <f t="shared" si="111"/>
        <v>0</v>
      </c>
      <c r="S308" s="1">
        <v>0.1140090934987773</v>
      </c>
      <c r="T308" s="8">
        <f t="shared" si="112"/>
        <v>0</v>
      </c>
      <c r="U308" s="1">
        <v>9.7460338388871873E-2</v>
      </c>
      <c r="V308" s="4">
        <f t="shared" si="113"/>
        <v>0</v>
      </c>
      <c r="W308" s="5">
        <f t="shared" si="114"/>
        <v>0</v>
      </c>
      <c r="X308" s="5">
        <f t="shared" si="115"/>
        <v>0</v>
      </c>
      <c r="Y308" s="1">
        <v>-3.3805924713711227E-3</v>
      </c>
      <c r="Z308" s="5">
        <f t="shared" si="116"/>
        <v>0.5</v>
      </c>
      <c r="AA308" s="5">
        <f t="shared" si="117"/>
        <v>0.5</v>
      </c>
      <c r="AB308" s="5">
        <f t="shared" si="118"/>
        <v>0</v>
      </c>
      <c r="AC308" s="5">
        <f t="shared" si="119"/>
        <v>0</v>
      </c>
      <c r="AD308" s="1">
        <v>0.72129647223978066</v>
      </c>
      <c r="AE308" s="5">
        <f t="shared" si="120"/>
        <v>0</v>
      </c>
      <c r="AF308" s="1">
        <v>-6.021750113429686E-3</v>
      </c>
      <c r="AG308" s="6">
        <f t="shared" si="121"/>
        <v>1</v>
      </c>
      <c r="AH308" s="29">
        <v>1653.8139699269734</v>
      </c>
      <c r="AJ308" s="5">
        <v>1</v>
      </c>
      <c r="AL308" s="5">
        <v>0</v>
      </c>
      <c r="AM308" t="s">
        <v>342</v>
      </c>
      <c r="AN308" s="1">
        <v>0.19949999999999998</v>
      </c>
      <c r="AO308" s="5">
        <f t="shared" si="122"/>
        <v>0</v>
      </c>
      <c r="AP308" s="5">
        <f t="shared" si="123"/>
        <v>0</v>
      </c>
      <c r="AQ308" s="9">
        <f t="shared" si="124"/>
        <v>6</v>
      </c>
      <c r="AT308" s="1"/>
    </row>
    <row r="309" spans="1:46" x14ac:dyDescent="0.35">
      <c r="A309" t="s">
        <v>295</v>
      </c>
      <c r="B309" s="1">
        <v>5.5262381592317021E-2</v>
      </c>
      <c r="C309" s="5">
        <f t="shared" si="100"/>
        <v>0</v>
      </c>
      <c r="D309" s="1">
        <v>0.41269789242518601</v>
      </c>
      <c r="E309" s="5">
        <f t="shared" si="101"/>
        <v>0</v>
      </c>
      <c r="F309" s="5">
        <f t="shared" si="102"/>
        <v>0</v>
      </c>
      <c r="G309" s="1">
        <v>0.41579206135894325</v>
      </c>
      <c r="H309" s="5">
        <f t="shared" si="103"/>
        <v>0</v>
      </c>
      <c r="I309" s="5">
        <f t="shared" si="104"/>
        <v>0</v>
      </c>
      <c r="J309" s="1">
        <v>0.47041123370110333</v>
      </c>
      <c r="K309" s="5">
        <f t="shared" si="105"/>
        <v>0</v>
      </c>
      <c r="L309" s="5">
        <f t="shared" si="106"/>
        <v>0</v>
      </c>
      <c r="M309" s="8">
        <f t="shared" si="107"/>
        <v>0</v>
      </c>
      <c r="N309" s="8">
        <f t="shared" si="108"/>
        <v>0</v>
      </c>
      <c r="O309" s="10" t="str">
        <f t="shared" si="109"/>
        <v>Nee</v>
      </c>
      <c r="P309" s="4">
        <f t="shared" si="110"/>
        <v>0</v>
      </c>
      <c r="Q309" s="1">
        <v>-1.446695701571672E-2</v>
      </c>
      <c r="R309" s="8">
        <f t="shared" si="111"/>
        <v>1</v>
      </c>
      <c r="S309" s="1">
        <v>3.8338003143579581E-2</v>
      </c>
      <c r="T309" s="8">
        <f t="shared" si="112"/>
        <v>0</v>
      </c>
      <c r="U309" s="1">
        <v>4.5101445475105709E-2</v>
      </c>
      <c r="V309" s="4">
        <f t="shared" si="113"/>
        <v>0</v>
      </c>
      <c r="W309" s="5">
        <f t="shared" si="114"/>
        <v>0</v>
      </c>
      <c r="X309" s="5">
        <f t="shared" si="115"/>
        <v>0</v>
      </c>
      <c r="Y309" s="1">
        <v>1.6708184470156349E-2</v>
      </c>
      <c r="Z309" s="5">
        <f t="shared" si="116"/>
        <v>0</v>
      </c>
      <c r="AA309" s="5">
        <f t="shared" si="117"/>
        <v>0</v>
      </c>
      <c r="AB309" s="5">
        <f t="shared" si="118"/>
        <v>0</v>
      </c>
      <c r="AC309" s="5">
        <f t="shared" si="119"/>
        <v>0</v>
      </c>
      <c r="AD309" s="1">
        <v>0.72185256809466058</v>
      </c>
      <c r="AE309" s="5">
        <f t="shared" si="120"/>
        <v>0</v>
      </c>
      <c r="AF309" s="1">
        <v>1.3435051493002066E-2</v>
      </c>
      <c r="AG309" s="6">
        <f t="shared" si="121"/>
        <v>0</v>
      </c>
      <c r="AH309" s="29">
        <v>1461.6765727957963</v>
      </c>
      <c r="AL309" s="5">
        <v>0</v>
      </c>
      <c r="AM309" t="s">
        <v>341</v>
      </c>
      <c r="AN309" s="1">
        <v>0.18</v>
      </c>
      <c r="AO309" s="5">
        <f t="shared" si="122"/>
        <v>0</v>
      </c>
      <c r="AP309" s="5">
        <f t="shared" si="123"/>
        <v>0</v>
      </c>
      <c r="AQ309" s="9">
        <f t="shared" si="124"/>
        <v>10</v>
      </c>
      <c r="AT309" s="1"/>
    </row>
    <row r="310" spans="1:46" x14ac:dyDescent="0.35">
      <c r="A310" t="s">
        <v>296</v>
      </c>
      <c r="B310" s="1">
        <v>1.6320059684789705E-2</v>
      </c>
      <c r="C310" s="5">
        <f t="shared" si="100"/>
        <v>0</v>
      </c>
      <c r="D310" s="1">
        <v>0.2539245857813423</v>
      </c>
      <c r="E310" s="5">
        <f t="shared" si="101"/>
        <v>0</v>
      </c>
      <c r="F310" s="5">
        <f t="shared" si="102"/>
        <v>0</v>
      </c>
      <c r="G310" s="1">
        <v>0.21984052970250864</v>
      </c>
      <c r="H310" s="5">
        <f t="shared" si="103"/>
        <v>0</v>
      </c>
      <c r="I310" s="5">
        <f t="shared" si="104"/>
        <v>0</v>
      </c>
      <c r="J310" s="1">
        <v>0.43352179034157834</v>
      </c>
      <c r="K310" s="5">
        <f t="shared" si="105"/>
        <v>0</v>
      </c>
      <c r="L310" s="5">
        <f t="shared" si="106"/>
        <v>0</v>
      </c>
      <c r="M310" s="8">
        <f t="shared" si="107"/>
        <v>0</v>
      </c>
      <c r="N310" s="8">
        <f t="shared" si="108"/>
        <v>0</v>
      </c>
      <c r="O310" s="10" t="str">
        <f t="shared" si="109"/>
        <v>Nee</v>
      </c>
      <c r="P310" s="4">
        <f t="shared" si="110"/>
        <v>0</v>
      </c>
      <c r="Q310" s="1">
        <v>3.6899504281207751E-2</v>
      </c>
      <c r="R310" s="8">
        <f t="shared" si="111"/>
        <v>0</v>
      </c>
      <c r="S310" s="1">
        <v>-3.6383739612666929E-2</v>
      </c>
      <c r="T310" s="8">
        <f t="shared" si="112"/>
        <v>1</v>
      </c>
      <c r="U310" s="1">
        <v>2.5941123441822873E-2</v>
      </c>
      <c r="V310" s="4">
        <f t="shared" si="113"/>
        <v>0</v>
      </c>
      <c r="W310" s="5">
        <f t="shared" si="114"/>
        <v>0</v>
      </c>
      <c r="X310" s="5">
        <f t="shared" si="115"/>
        <v>0</v>
      </c>
      <c r="Y310" s="1">
        <v>-9.7298641549317666E-3</v>
      </c>
      <c r="Z310" s="5">
        <f t="shared" si="116"/>
        <v>0.5</v>
      </c>
      <c r="AA310" s="5">
        <f t="shared" si="117"/>
        <v>0.5</v>
      </c>
      <c r="AB310" s="5">
        <f t="shared" si="118"/>
        <v>0</v>
      </c>
      <c r="AC310" s="5">
        <f t="shared" si="119"/>
        <v>0</v>
      </c>
      <c r="AD310" s="1">
        <v>0.6297367030370854</v>
      </c>
      <c r="AE310" s="5">
        <f t="shared" si="120"/>
        <v>0</v>
      </c>
      <c r="AF310" s="1">
        <v>3.2669050048183039E-2</v>
      </c>
      <c r="AG310" s="6">
        <f t="shared" si="121"/>
        <v>0</v>
      </c>
      <c r="AH310" s="29">
        <v>1606.2040036655192</v>
      </c>
      <c r="AL310" s="5">
        <v>0</v>
      </c>
      <c r="AM310" t="s">
        <v>340</v>
      </c>
      <c r="AN310" s="1">
        <v>0.186</v>
      </c>
      <c r="AO310" s="5">
        <f t="shared" si="122"/>
        <v>0</v>
      </c>
      <c r="AP310" s="5">
        <f t="shared" si="123"/>
        <v>0</v>
      </c>
      <c r="AQ310" s="9">
        <f t="shared" si="124"/>
        <v>9</v>
      </c>
      <c r="AT310" s="1"/>
    </row>
    <row r="311" spans="1:46" x14ac:dyDescent="0.35">
      <c r="A311" t="s">
        <v>297</v>
      </c>
      <c r="B311" s="1">
        <v>2.0703394575450201E-2</v>
      </c>
      <c r="C311" s="5">
        <f t="shared" si="100"/>
        <v>0</v>
      </c>
      <c r="D311" s="1">
        <v>0.62973476217138247</v>
      </c>
      <c r="E311" s="5">
        <f t="shared" si="101"/>
        <v>0</v>
      </c>
      <c r="F311" s="5">
        <f t="shared" si="102"/>
        <v>0</v>
      </c>
      <c r="G311" s="1">
        <v>0.65785491998593726</v>
      </c>
      <c r="H311" s="5">
        <f t="shared" si="103"/>
        <v>0</v>
      </c>
      <c r="I311" s="5">
        <f t="shared" si="104"/>
        <v>0</v>
      </c>
      <c r="J311" s="1">
        <v>0.21833382733210005</v>
      </c>
      <c r="K311" s="5">
        <f t="shared" si="105"/>
        <v>0</v>
      </c>
      <c r="L311" s="5">
        <f t="shared" si="106"/>
        <v>0</v>
      </c>
      <c r="M311" s="8">
        <f t="shared" si="107"/>
        <v>0</v>
      </c>
      <c r="N311" s="8">
        <f t="shared" si="108"/>
        <v>1</v>
      </c>
      <c r="O311" s="10" t="str">
        <f t="shared" si="109"/>
        <v>Nee</v>
      </c>
      <c r="P311" s="4">
        <f t="shared" si="110"/>
        <v>0</v>
      </c>
      <c r="Q311" s="1">
        <v>-2.952035126635166E-2</v>
      </c>
      <c r="R311" s="8">
        <f t="shared" si="111"/>
        <v>1</v>
      </c>
      <c r="S311" s="1">
        <v>-4.6931606103853335E-3</v>
      </c>
      <c r="T311" s="8">
        <f t="shared" si="112"/>
        <v>1</v>
      </c>
      <c r="U311" s="1">
        <v>4.5039648953762418E-2</v>
      </c>
      <c r="V311" s="4">
        <f t="shared" si="113"/>
        <v>0</v>
      </c>
      <c r="W311" s="5">
        <f t="shared" si="114"/>
        <v>0.5</v>
      </c>
      <c r="X311" s="5">
        <f t="shared" si="115"/>
        <v>0</v>
      </c>
      <c r="Y311" s="1">
        <v>8.2637794762952646E-2</v>
      </c>
      <c r="Z311" s="5">
        <f t="shared" si="116"/>
        <v>0</v>
      </c>
      <c r="AA311" s="5">
        <f t="shared" si="117"/>
        <v>0</v>
      </c>
      <c r="AB311" s="5">
        <f t="shared" si="118"/>
        <v>0.5</v>
      </c>
      <c r="AC311" s="5">
        <f t="shared" si="119"/>
        <v>0.5</v>
      </c>
      <c r="AD311" s="1">
        <v>0.62474771806924567</v>
      </c>
      <c r="AE311" s="5">
        <f t="shared" si="120"/>
        <v>0</v>
      </c>
      <c r="AF311" s="1">
        <v>3.4888757405695379E-2</v>
      </c>
      <c r="AG311" s="6">
        <f t="shared" si="121"/>
        <v>0</v>
      </c>
      <c r="AH311" s="29">
        <v>1681.2389553206331</v>
      </c>
      <c r="AL311" s="5">
        <v>0</v>
      </c>
      <c r="AM311" t="s">
        <v>341</v>
      </c>
      <c r="AN311" s="1">
        <v>0.20850000000000002</v>
      </c>
      <c r="AO311" s="5">
        <f t="shared" si="122"/>
        <v>0.5</v>
      </c>
      <c r="AP311" s="5">
        <f t="shared" si="123"/>
        <v>0</v>
      </c>
      <c r="AQ311" s="9">
        <f t="shared" si="124"/>
        <v>8</v>
      </c>
      <c r="AT311" s="1"/>
    </row>
    <row r="312" spans="1:46" x14ac:dyDescent="0.35">
      <c r="A312" t="s">
        <v>298</v>
      </c>
      <c r="B312" s="1">
        <v>-6.2015130922168364E-2</v>
      </c>
      <c r="C312" s="5">
        <f t="shared" si="100"/>
        <v>0</v>
      </c>
      <c r="D312" s="1">
        <v>0.74196846321309584</v>
      </c>
      <c r="E312" s="5">
        <f t="shared" si="101"/>
        <v>0</v>
      </c>
      <c r="F312" s="5">
        <f t="shared" si="102"/>
        <v>0</v>
      </c>
      <c r="G312" s="1">
        <v>0.70333168953945702</v>
      </c>
      <c r="H312" s="5">
        <f t="shared" si="103"/>
        <v>0</v>
      </c>
      <c r="I312" s="5">
        <f t="shared" si="104"/>
        <v>0</v>
      </c>
      <c r="J312" s="1">
        <v>0.38729548043001194</v>
      </c>
      <c r="K312" s="5">
        <f t="shared" si="105"/>
        <v>0</v>
      </c>
      <c r="L312" s="5">
        <f t="shared" si="106"/>
        <v>0</v>
      </c>
      <c r="M312" s="8">
        <f t="shared" si="107"/>
        <v>0</v>
      </c>
      <c r="N312" s="8">
        <f t="shared" si="108"/>
        <v>1</v>
      </c>
      <c r="O312" s="10" t="str">
        <f t="shared" si="109"/>
        <v>Nee</v>
      </c>
      <c r="P312" s="4">
        <f t="shared" si="110"/>
        <v>0</v>
      </c>
      <c r="Q312" s="1">
        <v>5.6331141677067383E-2</v>
      </c>
      <c r="R312" s="8">
        <f t="shared" si="111"/>
        <v>0</v>
      </c>
      <c r="S312" s="1">
        <v>-0.10127555925902186</v>
      </c>
      <c r="T312" s="8">
        <f t="shared" si="112"/>
        <v>1</v>
      </c>
      <c r="U312" s="1">
        <v>6.6886373750616429E-2</v>
      </c>
      <c r="V312" s="4">
        <f t="shared" si="113"/>
        <v>0</v>
      </c>
      <c r="W312" s="5">
        <f t="shared" si="114"/>
        <v>0</v>
      </c>
      <c r="X312" s="5">
        <f t="shared" si="115"/>
        <v>0</v>
      </c>
      <c r="Y312" s="1">
        <v>0.10073850446831287</v>
      </c>
      <c r="Z312" s="5">
        <f t="shared" si="116"/>
        <v>0</v>
      </c>
      <c r="AA312" s="5">
        <f t="shared" si="117"/>
        <v>0</v>
      </c>
      <c r="AB312" s="5">
        <f t="shared" si="118"/>
        <v>0.5</v>
      </c>
      <c r="AC312" s="5">
        <f t="shared" si="119"/>
        <v>0.5</v>
      </c>
      <c r="AD312" s="1">
        <v>0.67582781058683439</v>
      </c>
      <c r="AE312" s="5">
        <f t="shared" si="120"/>
        <v>0</v>
      </c>
      <c r="AF312" s="1">
        <v>4.4434961231130353E-2</v>
      </c>
      <c r="AG312" s="6">
        <f t="shared" si="121"/>
        <v>0</v>
      </c>
      <c r="AH312" s="29">
        <v>1416.1087638833624</v>
      </c>
      <c r="AJ312" s="5">
        <v>1</v>
      </c>
      <c r="AL312" s="5">
        <v>0</v>
      </c>
      <c r="AM312" t="s">
        <v>340</v>
      </c>
      <c r="AN312" s="1">
        <v>8.2000000000000003E-2</v>
      </c>
      <c r="AO312" s="5">
        <f t="shared" si="122"/>
        <v>0</v>
      </c>
      <c r="AP312" s="5">
        <f t="shared" si="123"/>
        <v>0</v>
      </c>
      <c r="AQ312" s="9">
        <f t="shared" si="124"/>
        <v>8</v>
      </c>
      <c r="AT312" s="1"/>
    </row>
    <row r="313" spans="1:46" x14ac:dyDescent="0.35">
      <c r="A313" t="s">
        <v>299</v>
      </c>
      <c r="B313" s="1">
        <v>-4.5916035984578038E-2</v>
      </c>
      <c r="C313" s="5">
        <f t="shared" si="100"/>
        <v>0</v>
      </c>
      <c r="D313" s="1">
        <v>0.20184920748250751</v>
      </c>
      <c r="E313" s="5">
        <f t="shared" si="101"/>
        <v>0</v>
      </c>
      <c r="F313" s="5">
        <f t="shared" si="102"/>
        <v>0</v>
      </c>
      <c r="G313" s="1">
        <v>6.901542196201628E-2</v>
      </c>
      <c r="H313" s="5">
        <f t="shared" si="103"/>
        <v>0</v>
      </c>
      <c r="I313" s="5">
        <f t="shared" si="104"/>
        <v>0</v>
      </c>
      <c r="J313" s="1">
        <v>0.35606399773792974</v>
      </c>
      <c r="K313" s="5">
        <f t="shared" si="105"/>
        <v>0</v>
      </c>
      <c r="L313" s="5">
        <f t="shared" si="106"/>
        <v>0</v>
      </c>
      <c r="M313" s="8">
        <f t="shared" si="107"/>
        <v>0</v>
      </c>
      <c r="N313" s="8">
        <f t="shared" si="108"/>
        <v>0</v>
      </c>
      <c r="O313" s="10" t="str">
        <f t="shared" si="109"/>
        <v>Nee</v>
      </c>
      <c r="P313" s="4">
        <f t="shared" si="110"/>
        <v>0</v>
      </c>
      <c r="Q313" s="1">
        <v>-1.4389731487610441E-2</v>
      </c>
      <c r="R313" s="8">
        <f t="shared" si="111"/>
        <v>1</v>
      </c>
      <c r="S313" s="1">
        <v>-2.0720560830597215E-2</v>
      </c>
      <c r="T313" s="8">
        <f t="shared" si="112"/>
        <v>1</v>
      </c>
      <c r="U313" s="1">
        <v>4.9657289732971586E-2</v>
      </c>
      <c r="V313" s="4">
        <f t="shared" si="113"/>
        <v>0</v>
      </c>
      <c r="W313" s="5">
        <f t="shared" si="114"/>
        <v>0.5</v>
      </c>
      <c r="X313" s="5">
        <f t="shared" si="115"/>
        <v>0</v>
      </c>
      <c r="Y313" s="1">
        <v>-4.8984363844066826E-2</v>
      </c>
      <c r="Z313" s="5">
        <f t="shared" si="116"/>
        <v>0.5</v>
      </c>
      <c r="AA313" s="5">
        <f t="shared" si="117"/>
        <v>0.5</v>
      </c>
      <c r="AB313" s="5">
        <f t="shared" si="118"/>
        <v>0</v>
      </c>
      <c r="AC313" s="5">
        <f t="shared" si="119"/>
        <v>0</v>
      </c>
      <c r="AD313" s="1">
        <v>0.77204055404826499</v>
      </c>
      <c r="AE313" s="5">
        <f t="shared" si="120"/>
        <v>0.5</v>
      </c>
      <c r="AF313" s="1">
        <v>1.3382902184777947E-2</v>
      </c>
      <c r="AG313" s="6">
        <f t="shared" si="121"/>
        <v>0</v>
      </c>
      <c r="AH313" s="29">
        <v>1796.8977762073177</v>
      </c>
      <c r="AL313" s="5">
        <v>0</v>
      </c>
      <c r="AM313" t="s">
        <v>340</v>
      </c>
      <c r="AN313" s="1">
        <v>0.185</v>
      </c>
      <c r="AO313" s="5">
        <f t="shared" si="122"/>
        <v>0</v>
      </c>
      <c r="AP313" s="5">
        <f t="shared" si="123"/>
        <v>0</v>
      </c>
      <c r="AQ313" s="9">
        <f t="shared" si="124"/>
        <v>8</v>
      </c>
      <c r="AT313" s="1"/>
    </row>
    <row r="314" spans="1:46" x14ac:dyDescent="0.35">
      <c r="A314" t="s">
        <v>300</v>
      </c>
      <c r="B314" s="1">
        <v>7.1278773655564981E-2</v>
      </c>
      <c r="C314" s="5">
        <f t="shared" si="100"/>
        <v>0</v>
      </c>
      <c r="D314" s="1">
        <v>0.3522993958156489</v>
      </c>
      <c r="E314" s="5">
        <f t="shared" si="101"/>
        <v>0</v>
      </c>
      <c r="F314" s="5">
        <f t="shared" si="102"/>
        <v>0</v>
      </c>
      <c r="G314" s="1">
        <v>0.28088830079392824</v>
      </c>
      <c r="H314" s="5">
        <f t="shared" si="103"/>
        <v>0</v>
      </c>
      <c r="I314" s="5">
        <f t="shared" si="104"/>
        <v>0</v>
      </c>
      <c r="J314" s="1">
        <v>0.19053486134787084</v>
      </c>
      <c r="K314" s="5">
        <f t="shared" si="105"/>
        <v>0.5</v>
      </c>
      <c r="L314" s="5">
        <f t="shared" si="106"/>
        <v>0</v>
      </c>
      <c r="M314" s="8">
        <f t="shared" si="107"/>
        <v>0</v>
      </c>
      <c r="N314" s="8">
        <f t="shared" si="108"/>
        <v>1</v>
      </c>
      <c r="O314" s="10" t="str">
        <f t="shared" si="109"/>
        <v>Nee</v>
      </c>
      <c r="P314" s="4">
        <f t="shared" si="110"/>
        <v>0</v>
      </c>
      <c r="Q314" s="1">
        <v>-4.868607567331807E-2</v>
      </c>
      <c r="R314" s="8">
        <f t="shared" si="111"/>
        <v>1</v>
      </c>
      <c r="S314" s="1">
        <v>2.1411764705882352E-2</v>
      </c>
      <c r="T314" s="8">
        <f t="shared" si="112"/>
        <v>0</v>
      </c>
      <c r="U314" s="1">
        <v>1.7676137214760072E-2</v>
      </c>
      <c r="V314" s="4">
        <f t="shared" si="113"/>
        <v>0</v>
      </c>
      <c r="W314" s="5">
        <f t="shared" si="114"/>
        <v>0</v>
      </c>
      <c r="X314" s="5">
        <f t="shared" si="115"/>
        <v>0</v>
      </c>
      <c r="Y314" s="1">
        <v>5.3908473560693067E-2</v>
      </c>
      <c r="Z314" s="5">
        <f t="shared" si="116"/>
        <v>0</v>
      </c>
      <c r="AA314" s="5">
        <f t="shared" si="117"/>
        <v>0</v>
      </c>
      <c r="AB314" s="5">
        <f t="shared" si="118"/>
        <v>0.5</v>
      </c>
      <c r="AC314" s="5">
        <f t="shared" si="119"/>
        <v>0.5</v>
      </c>
      <c r="AD314" s="1">
        <v>0.66827283167723572</v>
      </c>
      <c r="AE314" s="5">
        <f t="shared" si="120"/>
        <v>0</v>
      </c>
      <c r="AF314" s="1">
        <v>5.6986257652169553E-2</v>
      </c>
      <c r="AG314" s="6">
        <f t="shared" si="121"/>
        <v>0</v>
      </c>
      <c r="AH314" s="29">
        <v>1411.8941746673631</v>
      </c>
      <c r="AJ314" s="5">
        <v>1</v>
      </c>
      <c r="AL314" s="5">
        <v>0</v>
      </c>
      <c r="AM314" t="s">
        <v>341</v>
      </c>
      <c r="AN314" s="1">
        <v>0.23499999999999999</v>
      </c>
      <c r="AO314" s="5">
        <f t="shared" si="122"/>
        <v>0.5</v>
      </c>
      <c r="AP314" s="5">
        <f t="shared" si="123"/>
        <v>0</v>
      </c>
      <c r="AQ314" s="9">
        <f t="shared" si="124"/>
        <v>7</v>
      </c>
      <c r="AT314" s="1"/>
    </row>
    <row r="315" spans="1:46" x14ac:dyDescent="0.35">
      <c r="A315" t="s">
        <v>301</v>
      </c>
      <c r="B315" s="1">
        <v>5.1602256501486386E-2</v>
      </c>
      <c r="C315" s="5">
        <f t="shared" si="100"/>
        <v>0</v>
      </c>
      <c r="D315" s="1">
        <v>0.71796657381615603</v>
      </c>
      <c r="E315" s="5">
        <f t="shared" si="101"/>
        <v>0</v>
      </c>
      <c r="F315" s="5">
        <f t="shared" si="102"/>
        <v>0</v>
      </c>
      <c r="G315" s="1">
        <v>0.72325495657873173</v>
      </c>
      <c r="H315" s="5">
        <f t="shared" si="103"/>
        <v>0</v>
      </c>
      <c r="I315" s="5">
        <f t="shared" si="104"/>
        <v>0</v>
      </c>
      <c r="J315" s="1">
        <v>0.39889401410719499</v>
      </c>
      <c r="K315" s="5">
        <f t="shared" si="105"/>
        <v>0</v>
      </c>
      <c r="L315" s="5">
        <f t="shared" si="106"/>
        <v>0</v>
      </c>
      <c r="M315" s="8">
        <f t="shared" si="107"/>
        <v>0</v>
      </c>
      <c r="N315" s="8">
        <f t="shared" si="108"/>
        <v>0</v>
      </c>
      <c r="O315" s="10" t="str">
        <f t="shared" si="109"/>
        <v>Nee</v>
      </c>
      <c r="P315" s="4">
        <f t="shared" si="110"/>
        <v>0</v>
      </c>
      <c r="Q315" s="1">
        <v>3.1025031559553731E-2</v>
      </c>
      <c r="R315" s="8">
        <f t="shared" si="111"/>
        <v>0</v>
      </c>
      <c r="S315" s="1">
        <v>1.2596709772924057E-2</v>
      </c>
      <c r="T315" s="8">
        <f t="shared" si="112"/>
        <v>0</v>
      </c>
      <c r="U315" s="1">
        <v>4.3134524004587907E-2</v>
      </c>
      <c r="V315" s="4">
        <f t="shared" si="113"/>
        <v>0</v>
      </c>
      <c r="W315" s="5">
        <f t="shared" si="114"/>
        <v>0</v>
      </c>
      <c r="X315" s="5">
        <f t="shared" si="115"/>
        <v>0</v>
      </c>
      <c r="Y315" s="1">
        <v>1.9605404836029121E-2</v>
      </c>
      <c r="Z315" s="5">
        <f t="shared" si="116"/>
        <v>0</v>
      </c>
      <c r="AA315" s="5">
        <f t="shared" si="117"/>
        <v>0</v>
      </c>
      <c r="AB315" s="5">
        <f t="shared" si="118"/>
        <v>0</v>
      </c>
      <c r="AC315" s="5">
        <f t="shared" si="119"/>
        <v>0</v>
      </c>
      <c r="AD315" s="1">
        <v>0.57701130591512373</v>
      </c>
      <c r="AE315" s="5">
        <f t="shared" si="120"/>
        <v>0</v>
      </c>
      <c r="AF315" s="1">
        <v>2.249865830036751E-2</v>
      </c>
      <c r="AG315" s="6">
        <f t="shared" si="121"/>
        <v>0</v>
      </c>
      <c r="AH315" s="29">
        <v>2120.9036046558217</v>
      </c>
      <c r="AL315" s="5">
        <v>0</v>
      </c>
      <c r="AM315" t="s">
        <v>342</v>
      </c>
      <c r="AN315" s="1">
        <v>9.8000000000000004E-2</v>
      </c>
      <c r="AO315" s="5">
        <f t="shared" si="122"/>
        <v>0</v>
      </c>
      <c r="AP315" s="5">
        <f t="shared" si="123"/>
        <v>0</v>
      </c>
      <c r="AQ315" s="9">
        <f t="shared" si="124"/>
        <v>10</v>
      </c>
      <c r="AT315" s="1"/>
    </row>
    <row r="316" spans="1:46" x14ac:dyDescent="0.35">
      <c r="A316" t="s">
        <v>302</v>
      </c>
      <c r="B316" s="1">
        <v>-2.4828309894784181E-3</v>
      </c>
      <c r="C316" s="5">
        <f t="shared" si="100"/>
        <v>0</v>
      </c>
      <c r="D316" s="1">
        <v>0.51440510432574738</v>
      </c>
      <c r="E316" s="5">
        <f t="shared" si="101"/>
        <v>0</v>
      </c>
      <c r="F316" s="5">
        <f t="shared" si="102"/>
        <v>0</v>
      </c>
      <c r="G316" s="1">
        <v>0.3598109300778578</v>
      </c>
      <c r="H316" s="5">
        <f t="shared" si="103"/>
        <v>0</v>
      </c>
      <c r="I316" s="5">
        <f t="shared" si="104"/>
        <v>0</v>
      </c>
      <c r="J316" s="1">
        <v>0.40143086177176129</v>
      </c>
      <c r="K316" s="5">
        <f t="shared" si="105"/>
        <v>0</v>
      </c>
      <c r="L316" s="5">
        <f t="shared" si="106"/>
        <v>0</v>
      </c>
      <c r="M316" s="8">
        <f t="shared" si="107"/>
        <v>0</v>
      </c>
      <c r="N316" s="8">
        <f t="shared" si="108"/>
        <v>1</v>
      </c>
      <c r="O316" s="10" t="str">
        <f t="shared" si="109"/>
        <v>Nee</v>
      </c>
      <c r="P316" s="4">
        <f t="shared" si="110"/>
        <v>0</v>
      </c>
      <c r="Q316" s="1">
        <v>-2.417942699601356E-2</v>
      </c>
      <c r="R316" s="8">
        <f t="shared" si="111"/>
        <v>1</v>
      </c>
      <c r="S316" s="1">
        <v>7.6257163834007255E-2</v>
      </c>
      <c r="T316" s="8">
        <f t="shared" si="112"/>
        <v>0</v>
      </c>
      <c r="U316" s="1">
        <v>0.10442880833481678</v>
      </c>
      <c r="V316" s="4">
        <f t="shared" si="113"/>
        <v>0</v>
      </c>
      <c r="W316" s="5">
        <f t="shared" si="114"/>
        <v>0</v>
      </c>
      <c r="X316" s="5">
        <f t="shared" si="115"/>
        <v>0</v>
      </c>
      <c r="Y316" s="1">
        <v>0.24773031770867493</v>
      </c>
      <c r="Z316" s="5">
        <f t="shared" si="116"/>
        <v>0</v>
      </c>
      <c r="AA316" s="5">
        <f t="shared" si="117"/>
        <v>0</v>
      </c>
      <c r="AB316" s="5">
        <f t="shared" si="118"/>
        <v>0.5</v>
      </c>
      <c r="AC316" s="5">
        <f t="shared" si="119"/>
        <v>0.5</v>
      </c>
      <c r="AD316" s="1">
        <v>0.50262805317942905</v>
      </c>
      <c r="AE316" s="5">
        <f t="shared" si="120"/>
        <v>0</v>
      </c>
      <c r="AF316" s="1">
        <v>1.0844006408514715E-2</v>
      </c>
      <c r="AG316" s="6">
        <f t="shared" si="121"/>
        <v>0</v>
      </c>
      <c r="AH316" s="29">
        <v>1537.1296353297139</v>
      </c>
      <c r="AJ316" s="5">
        <v>1</v>
      </c>
      <c r="AL316" s="5">
        <v>0</v>
      </c>
      <c r="AM316" t="s">
        <v>340</v>
      </c>
      <c r="AN316" s="1">
        <v>8.5999999999999993E-2</v>
      </c>
      <c r="AO316" s="5">
        <f t="shared" si="122"/>
        <v>0</v>
      </c>
      <c r="AP316" s="5">
        <f t="shared" si="123"/>
        <v>0</v>
      </c>
      <c r="AQ316" s="9">
        <f t="shared" si="124"/>
        <v>8</v>
      </c>
      <c r="AT316" s="1"/>
    </row>
    <row r="317" spans="1:46" x14ac:dyDescent="0.35">
      <c r="A317" t="s">
        <v>303</v>
      </c>
      <c r="B317" s="1">
        <v>9.1490442132080175E-3</v>
      </c>
      <c r="C317" s="5">
        <f t="shared" si="100"/>
        <v>0</v>
      </c>
      <c r="D317" s="1">
        <v>0.20262163581123532</v>
      </c>
      <c r="E317" s="5">
        <f t="shared" si="101"/>
        <v>0</v>
      </c>
      <c r="F317" s="5">
        <f t="shared" si="102"/>
        <v>0</v>
      </c>
      <c r="G317" s="1">
        <v>0.19649874770843553</v>
      </c>
      <c r="H317" s="5">
        <f t="shared" si="103"/>
        <v>0</v>
      </c>
      <c r="I317" s="5">
        <f t="shared" si="104"/>
        <v>0</v>
      </c>
      <c r="J317" s="1">
        <v>0.50293936239929071</v>
      </c>
      <c r="K317" s="5">
        <f t="shared" si="105"/>
        <v>0</v>
      </c>
      <c r="L317" s="5">
        <f t="shared" si="106"/>
        <v>0</v>
      </c>
      <c r="M317" s="8">
        <f t="shared" si="107"/>
        <v>0</v>
      </c>
      <c r="N317" s="8">
        <f t="shared" si="108"/>
        <v>0</v>
      </c>
      <c r="O317" s="10" t="str">
        <f t="shared" si="109"/>
        <v>Nee</v>
      </c>
      <c r="P317" s="4">
        <f t="shared" si="110"/>
        <v>0</v>
      </c>
      <c r="Q317" s="1">
        <v>9.7252410410745144E-3</v>
      </c>
      <c r="R317" s="8">
        <f t="shared" si="111"/>
        <v>0</v>
      </c>
      <c r="S317" s="1">
        <v>5.2319876647042331E-2</v>
      </c>
      <c r="T317" s="8">
        <f t="shared" si="112"/>
        <v>0</v>
      </c>
      <c r="U317" s="1">
        <v>6.4017489047828072E-2</v>
      </c>
      <c r="V317" s="4">
        <f t="shared" si="113"/>
        <v>0</v>
      </c>
      <c r="W317" s="5">
        <f t="shared" si="114"/>
        <v>0</v>
      </c>
      <c r="X317" s="5">
        <f t="shared" si="115"/>
        <v>0</v>
      </c>
      <c r="Y317" s="1">
        <v>-7.5524800537065248E-3</v>
      </c>
      <c r="Z317" s="5">
        <f t="shared" si="116"/>
        <v>0.5</v>
      </c>
      <c r="AA317" s="5">
        <f t="shared" si="117"/>
        <v>0.5</v>
      </c>
      <c r="AB317" s="5">
        <f t="shared" si="118"/>
        <v>0</v>
      </c>
      <c r="AC317" s="5">
        <f t="shared" si="119"/>
        <v>0</v>
      </c>
      <c r="AD317" s="1">
        <v>0.66929174520385237</v>
      </c>
      <c r="AE317" s="5">
        <f t="shared" si="120"/>
        <v>0</v>
      </c>
      <c r="AF317" s="1">
        <v>-7.8205124497577258E-3</v>
      </c>
      <c r="AG317" s="6">
        <f t="shared" si="121"/>
        <v>1</v>
      </c>
      <c r="AH317" s="29">
        <v>1659.591062915307</v>
      </c>
      <c r="AJ317" s="5">
        <v>1</v>
      </c>
      <c r="AL317" s="5">
        <v>0</v>
      </c>
      <c r="AM317" t="s">
        <v>342</v>
      </c>
      <c r="AN317" s="1">
        <v>0.156</v>
      </c>
      <c r="AO317" s="5">
        <f t="shared" si="122"/>
        <v>0</v>
      </c>
      <c r="AP317" s="5">
        <f t="shared" si="123"/>
        <v>0</v>
      </c>
      <c r="AQ317" s="9">
        <f t="shared" si="124"/>
        <v>7</v>
      </c>
      <c r="AT317" s="1"/>
    </row>
    <row r="318" spans="1:46" x14ac:dyDescent="0.35">
      <c r="A318" t="s">
        <v>304</v>
      </c>
      <c r="B318" s="1">
        <v>1.2788790347243459E-2</v>
      </c>
      <c r="C318" s="5">
        <f t="shared" si="100"/>
        <v>0</v>
      </c>
      <c r="D318" s="1">
        <v>-0.56761377853151329</v>
      </c>
      <c r="E318" s="5">
        <f t="shared" si="101"/>
        <v>0</v>
      </c>
      <c r="F318" s="5">
        <f t="shared" si="102"/>
        <v>0</v>
      </c>
      <c r="G318" s="1">
        <v>-0.5608162584447719</v>
      </c>
      <c r="H318" s="5">
        <f t="shared" si="103"/>
        <v>0</v>
      </c>
      <c r="I318" s="5">
        <f t="shared" si="104"/>
        <v>0</v>
      </c>
      <c r="J318" s="1">
        <v>0.6770282976627563</v>
      </c>
      <c r="K318" s="5">
        <f t="shared" si="105"/>
        <v>0</v>
      </c>
      <c r="L318" s="5">
        <f t="shared" si="106"/>
        <v>0</v>
      </c>
      <c r="M318" s="8">
        <f t="shared" si="107"/>
        <v>0</v>
      </c>
      <c r="N318" s="8">
        <f t="shared" si="108"/>
        <v>0</v>
      </c>
      <c r="O318" s="10" t="str">
        <f t="shared" si="109"/>
        <v>Nee</v>
      </c>
      <c r="P318" s="4">
        <f t="shared" si="110"/>
        <v>0</v>
      </c>
      <c r="Q318" s="1">
        <v>-6.4610383996957066E-2</v>
      </c>
      <c r="R318" s="8">
        <f t="shared" si="111"/>
        <v>1</v>
      </c>
      <c r="S318" s="1">
        <v>-1.7855579868708973E-2</v>
      </c>
      <c r="T318" s="8">
        <f t="shared" si="112"/>
        <v>1</v>
      </c>
      <c r="U318" s="1">
        <v>1.280269120631655E-2</v>
      </c>
      <c r="V318" s="4">
        <f t="shared" si="113"/>
        <v>0</v>
      </c>
      <c r="W318" s="5">
        <f t="shared" si="114"/>
        <v>0.5</v>
      </c>
      <c r="X318" s="5">
        <f t="shared" si="115"/>
        <v>0</v>
      </c>
      <c r="Y318" s="1">
        <v>8.6220078400845168E-3</v>
      </c>
      <c r="Z318" s="5">
        <f t="shared" si="116"/>
        <v>0.5</v>
      </c>
      <c r="AA318" s="5">
        <f t="shared" si="117"/>
        <v>0</v>
      </c>
      <c r="AB318" s="5">
        <f t="shared" si="118"/>
        <v>0</v>
      </c>
      <c r="AC318" s="5">
        <f t="shared" si="119"/>
        <v>0</v>
      </c>
      <c r="AD318" s="1">
        <v>0.57851205204481637</v>
      </c>
      <c r="AE318" s="5">
        <f t="shared" si="120"/>
        <v>0</v>
      </c>
      <c r="AF318" s="1">
        <v>8.0641897272651475E-2</v>
      </c>
      <c r="AG318" s="6">
        <f t="shared" si="121"/>
        <v>0</v>
      </c>
      <c r="AH318" s="29">
        <v>1646.5400955552309</v>
      </c>
      <c r="AL318" s="5">
        <v>0</v>
      </c>
      <c r="AM318" t="s">
        <v>340</v>
      </c>
      <c r="AN318" s="1">
        <v>0.20250000000000001</v>
      </c>
      <c r="AO318" s="5">
        <f t="shared" si="122"/>
        <v>0.5</v>
      </c>
      <c r="AP318" s="5">
        <f t="shared" si="123"/>
        <v>0</v>
      </c>
      <c r="AQ318" s="9">
        <f t="shared" si="124"/>
        <v>8.5</v>
      </c>
      <c r="AT318" s="1"/>
    </row>
    <row r="319" spans="1:46" x14ac:dyDescent="0.35">
      <c r="A319" t="s">
        <v>305</v>
      </c>
      <c r="B319" s="1">
        <v>-4.717162853412666E-2</v>
      </c>
      <c r="C319" s="5">
        <f t="shared" si="100"/>
        <v>0</v>
      </c>
      <c r="D319" s="1">
        <v>0.45112685401194275</v>
      </c>
      <c r="E319" s="5">
        <f t="shared" si="101"/>
        <v>0</v>
      </c>
      <c r="F319" s="5">
        <f t="shared" si="102"/>
        <v>0</v>
      </c>
      <c r="G319" s="1">
        <v>0.26156068745585687</v>
      </c>
      <c r="H319" s="5">
        <f t="shared" si="103"/>
        <v>0</v>
      </c>
      <c r="I319" s="5">
        <f t="shared" si="104"/>
        <v>0</v>
      </c>
      <c r="J319" s="1">
        <v>0.26596270118368387</v>
      </c>
      <c r="K319" s="5">
        <f t="shared" si="105"/>
        <v>0</v>
      </c>
      <c r="L319" s="5">
        <f t="shared" si="106"/>
        <v>0</v>
      </c>
      <c r="M319" s="8">
        <f t="shared" si="107"/>
        <v>0</v>
      </c>
      <c r="N319" s="8">
        <f t="shared" si="108"/>
        <v>0</v>
      </c>
      <c r="O319" s="10" t="str">
        <f t="shared" si="109"/>
        <v>Nee</v>
      </c>
      <c r="P319" s="4">
        <f t="shared" si="110"/>
        <v>0</v>
      </c>
      <c r="Q319" s="1">
        <v>-5.4013598538664505E-2</v>
      </c>
      <c r="R319" s="8">
        <f t="shared" si="111"/>
        <v>1</v>
      </c>
      <c r="S319" s="1">
        <v>6.0858099198701698E-3</v>
      </c>
      <c r="T319" s="8">
        <f t="shared" si="112"/>
        <v>0</v>
      </c>
      <c r="U319" s="1">
        <v>7.1378122124007445E-2</v>
      </c>
      <c r="V319" s="4">
        <f t="shared" si="113"/>
        <v>0</v>
      </c>
      <c r="W319" s="5">
        <f t="shared" si="114"/>
        <v>0</v>
      </c>
      <c r="X319" s="5">
        <f t="shared" si="115"/>
        <v>0</v>
      </c>
      <c r="Y319" s="1">
        <v>2.4634548295272136E-2</v>
      </c>
      <c r="Z319" s="5">
        <f t="shared" si="116"/>
        <v>0</v>
      </c>
      <c r="AA319" s="5">
        <f t="shared" si="117"/>
        <v>0</v>
      </c>
      <c r="AB319" s="5">
        <f t="shared" si="118"/>
        <v>0</v>
      </c>
      <c r="AC319" s="5">
        <f t="shared" si="119"/>
        <v>0</v>
      </c>
      <c r="AD319" s="1">
        <v>0.60210174860347154</v>
      </c>
      <c r="AE319" s="5">
        <f t="shared" si="120"/>
        <v>0</v>
      </c>
      <c r="AF319" s="1">
        <v>4.8770908374890329E-2</v>
      </c>
      <c r="AG319" s="6">
        <f t="shared" si="121"/>
        <v>0</v>
      </c>
      <c r="AH319" s="29">
        <v>1731.9068127415715</v>
      </c>
      <c r="AL319" s="5">
        <v>0</v>
      </c>
      <c r="AM319" t="s">
        <v>341</v>
      </c>
      <c r="AN319" s="1">
        <v>0.109</v>
      </c>
      <c r="AO319" s="5">
        <f t="shared" si="122"/>
        <v>0</v>
      </c>
      <c r="AP319" s="5">
        <f t="shared" si="123"/>
        <v>0</v>
      </c>
      <c r="AQ319" s="9">
        <f t="shared" si="124"/>
        <v>10</v>
      </c>
      <c r="AT319" s="1"/>
    </row>
    <row r="320" spans="1:46" x14ac:dyDescent="0.35">
      <c r="A320" t="s">
        <v>306</v>
      </c>
      <c r="B320" s="1">
        <v>3.8066993482133965E-2</v>
      </c>
      <c r="C320" s="5">
        <f t="shared" si="100"/>
        <v>0</v>
      </c>
      <c r="D320" s="1">
        <v>0.45454092755098652</v>
      </c>
      <c r="E320" s="5">
        <f t="shared" si="101"/>
        <v>0</v>
      </c>
      <c r="F320" s="5">
        <f t="shared" si="102"/>
        <v>0</v>
      </c>
      <c r="G320" s="1">
        <v>0.41207797094071952</v>
      </c>
      <c r="H320" s="5">
        <f t="shared" si="103"/>
        <v>0</v>
      </c>
      <c r="I320" s="5">
        <f t="shared" si="104"/>
        <v>0</v>
      </c>
      <c r="J320" s="1">
        <v>0.34483267620952862</v>
      </c>
      <c r="K320" s="5">
        <f t="shared" si="105"/>
        <v>0</v>
      </c>
      <c r="L320" s="5">
        <f t="shared" si="106"/>
        <v>0</v>
      </c>
      <c r="M320" s="8">
        <f t="shared" si="107"/>
        <v>0</v>
      </c>
      <c r="N320" s="8">
        <f t="shared" si="108"/>
        <v>0</v>
      </c>
      <c r="O320" s="10" t="str">
        <f t="shared" si="109"/>
        <v>Nee</v>
      </c>
      <c r="P320" s="4">
        <f t="shared" si="110"/>
        <v>0</v>
      </c>
      <c r="Q320" s="1">
        <v>-1.5249346588978207E-2</v>
      </c>
      <c r="R320" s="8">
        <f t="shared" si="111"/>
        <v>1</v>
      </c>
      <c r="S320" s="1">
        <v>-3.519469266879615E-2</v>
      </c>
      <c r="T320" s="8">
        <f t="shared" si="112"/>
        <v>1</v>
      </c>
      <c r="U320" s="1">
        <v>3.7624354023039385E-4</v>
      </c>
      <c r="V320" s="4">
        <f t="shared" si="113"/>
        <v>0</v>
      </c>
      <c r="W320" s="5">
        <f t="shared" si="114"/>
        <v>0.5</v>
      </c>
      <c r="X320" s="5">
        <f t="shared" si="115"/>
        <v>0</v>
      </c>
      <c r="Y320" s="1">
        <v>8.4917613730676016E-3</v>
      </c>
      <c r="Z320" s="5">
        <f t="shared" si="116"/>
        <v>0.5</v>
      </c>
      <c r="AA320" s="5">
        <f t="shared" si="117"/>
        <v>0</v>
      </c>
      <c r="AB320" s="5">
        <f t="shared" si="118"/>
        <v>0</v>
      </c>
      <c r="AC320" s="5">
        <f t="shared" si="119"/>
        <v>0</v>
      </c>
      <c r="AD320" s="1">
        <v>0.61552336583044698</v>
      </c>
      <c r="AE320" s="5">
        <f t="shared" si="120"/>
        <v>0</v>
      </c>
      <c r="AF320" s="1">
        <v>2.7446298615645095E-2</v>
      </c>
      <c r="AG320" s="6">
        <f t="shared" si="121"/>
        <v>0</v>
      </c>
      <c r="AH320" s="29">
        <v>2365.48784290507</v>
      </c>
      <c r="AL320" s="5">
        <v>0</v>
      </c>
      <c r="AM320" t="s">
        <v>342</v>
      </c>
      <c r="AN320" s="1">
        <v>0.19600000000000001</v>
      </c>
      <c r="AO320" s="5">
        <f t="shared" si="122"/>
        <v>0</v>
      </c>
      <c r="AP320" s="5">
        <f t="shared" si="123"/>
        <v>0</v>
      </c>
      <c r="AQ320" s="9">
        <f t="shared" si="124"/>
        <v>9</v>
      </c>
      <c r="AT320" s="1"/>
    </row>
    <row r="321" spans="1:46" x14ac:dyDescent="0.35">
      <c r="A321" t="s">
        <v>307</v>
      </c>
      <c r="B321" s="1">
        <v>0.21937994594066498</v>
      </c>
      <c r="C321" s="5">
        <f t="shared" si="100"/>
        <v>0.5</v>
      </c>
      <c r="D321" s="1">
        <v>0.62057511316637903</v>
      </c>
      <c r="E321" s="5">
        <f t="shared" si="101"/>
        <v>0</v>
      </c>
      <c r="F321" s="5">
        <f t="shared" si="102"/>
        <v>0</v>
      </c>
      <c r="G321" s="1">
        <v>0.61795681766372479</v>
      </c>
      <c r="H321" s="5">
        <f t="shared" si="103"/>
        <v>0</v>
      </c>
      <c r="I321" s="5">
        <f t="shared" si="104"/>
        <v>0</v>
      </c>
      <c r="J321" s="1">
        <v>0.25665420456447741</v>
      </c>
      <c r="K321" s="5">
        <f t="shared" si="105"/>
        <v>0</v>
      </c>
      <c r="L321" s="5">
        <f t="shared" si="106"/>
        <v>0</v>
      </c>
      <c r="M321" s="8">
        <f t="shared" si="107"/>
        <v>0</v>
      </c>
      <c r="N321" s="8">
        <f t="shared" si="108"/>
        <v>1</v>
      </c>
      <c r="O321" s="10" t="str">
        <f t="shared" si="109"/>
        <v>Nee</v>
      </c>
      <c r="P321" s="4">
        <f t="shared" si="110"/>
        <v>0</v>
      </c>
      <c r="Q321" s="1">
        <v>2.9443119924017755E-2</v>
      </c>
      <c r="R321" s="8">
        <f t="shared" si="111"/>
        <v>0</v>
      </c>
      <c r="S321" s="1">
        <v>9.3256739768124042E-2</v>
      </c>
      <c r="T321" s="8">
        <f t="shared" si="112"/>
        <v>0</v>
      </c>
      <c r="U321" s="1">
        <v>2.9358126811476211E-2</v>
      </c>
      <c r="V321" s="4">
        <f t="shared" si="113"/>
        <v>0</v>
      </c>
      <c r="W321" s="5">
        <f t="shared" si="114"/>
        <v>0</v>
      </c>
      <c r="X321" s="5">
        <f t="shared" si="115"/>
        <v>0</v>
      </c>
      <c r="Y321" s="1">
        <v>6.2485752434298367E-2</v>
      </c>
      <c r="Z321" s="5">
        <f t="shared" si="116"/>
        <v>0</v>
      </c>
      <c r="AA321" s="5">
        <f t="shared" si="117"/>
        <v>0</v>
      </c>
      <c r="AB321" s="5">
        <f t="shared" si="118"/>
        <v>0.5</v>
      </c>
      <c r="AC321" s="5">
        <f t="shared" si="119"/>
        <v>0.5</v>
      </c>
      <c r="AD321" s="1">
        <v>0.67084052496173507</v>
      </c>
      <c r="AE321" s="5">
        <f t="shared" si="120"/>
        <v>0</v>
      </c>
      <c r="AF321" s="1">
        <v>5.2709658123554895E-2</v>
      </c>
      <c r="AG321" s="6">
        <f t="shared" si="121"/>
        <v>0</v>
      </c>
      <c r="AH321" s="29">
        <v>1718.3254732109806</v>
      </c>
      <c r="AL321" s="5">
        <v>0</v>
      </c>
      <c r="AM321" t="s">
        <v>340</v>
      </c>
      <c r="AN321" s="1">
        <v>0.1535</v>
      </c>
      <c r="AO321" s="5">
        <f t="shared" si="122"/>
        <v>0</v>
      </c>
      <c r="AP321" s="5">
        <f t="shared" si="123"/>
        <v>0</v>
      </c>
      <c r="AQ321" s="9">
        <f t="shared" si="124"/>
        <v>8.5</v>
      </c>
      <c r="AT321" s="1"/>
    </row>
    <row r="322" spans="1:46" x14ac:dyDescent="0.35">
      <c r="A322" t="s">
        <v>432</v>
      </c>
      <c r="B322" s="1">
        <v>-0.16941098851736433</v>
      </c>
      <c r="C322" s="5">
        <f t="shared" ref="C322:C353" si="125">IF(B322&gt;8.5%,0.5,0)</f>
        <v>0</v>
      </c>
      <c r="D322" s="1">
        <v>0.30893624189337149</v>
      </c>
      <c r="E322" s="5">
        <f t="shared" ref="E322:E353" si="126">IF(D322&gt;100%,0.5,0)</f>
        <v>0</v>
      </c>
      <c r="F322" s="5">
        <f t="shared" ref="F322:F353" si="127">IF(D322&gt;130%,0.5,0)</f>
        <v>0</v>
      </c>
      <c r="G322" s="1">
        <v>0.10031022768747019</v>
      </c>
      <c r="H322" s="5">
        <f t="shared" ref="H322:H353" si="128">IF(G322&gt;90%,0.5,0)</f>
        <v>0</v>
      </c>
      <c r="I322" s="5">
        <f t="shared" ref="I322:I353" si="129">IF(G322&gt;120%,0.5,0)</f>
        <v>0</v>
      </c>
      <c r="J322" s="1">
        <v>0.51626098635688866</v>
      </c>
      <c r="K322" s="5">
        <f t="shared" ref="K322:K353" si="130">IF(J322&lt;20%,0.5,0)</f>
        <v>0</v>
      </c>
      <c r="L322" s="5">
        <f t="shared" ref="L322:L353" si="131">IF(J322&lt;0%,0.5,0)</f>
        <v>0</v>
      </c>
      <c r="M322" s="8">
        <f t="shared" ref="M322:M354" si="132">IF(SUM(F322,I322,L322)&gt;0,1,0)</f>
        <v>0</v>
      </c>
      <c r="N322" s="8">
        <f t="shared" ref="N322:N353" si="133">IF(SUM(V322,AC322)&gt;0,1,0)</f>
        <v>1</v>
      </c>
      <c r="O322" s="10" t="str">
        <f t="shared" ref="O322:O353" si="134">IF(SUM(M322,N322)&gt;1,"Ja","Nee")</f>
        <v>Nee</v>
      </c>
      <c r="P322" s="4">
        <f t="shared" ref="P322:P353" si="135">IF(O322="ja",1,0)</f>
        <v>0</v>
      </c>
      <c r="Q322" s="1">
        <v>3.5088542644390215E-2</v>
      </c>
      <c r="R322" s="8">
        <f t="shared" ref="R322:R353" si="136">IF(Q322&lt;0%,1,0)</f>
        <v>0</v>
      </c>
      <c r="S322" s="1">
        <v>0.13701309693234609</v>
      </c>
      <c r="T322" s="8">
        <f t="shared" ref="T322:T353" si="137">IF(S322&lt;0%,1,0)</f>
        <v>0</v>
      </c>
      <c r="U322" s="1">
        <v>-1.9252365310648813E-2</v>
      </c>
      <c r="V322" s="4">
        <f t="shared" ref="V322:V353" si="138">IF(U322&lt;0%,1,0)</f>
        <v>1</v>
      </c>
      <c r="W322" s="5">
        <f t="shared" ref="W322:W353" si="139">IF(SUM(R322,T322,V322)&gt;1,0.5,0)</f>
        <v>0</v>
      </c>
      <c r="X322" s="5">
        <f t="shared" ref="X322:X353" si="140">IF(SUM(R322,T322,V322)&gt;2,0.5,0)</f>
        <v>0</v>
      </c>
      <c r="Y322" s="1">
        <v>4.8871388865493137E-2</v>
      </c>
      <c r="Z322" s="5">
        <f t="shared" ref="Z322:Z353" si="141">IF(Y322&lt;1%,0.5,0)</f>
        <v>0</v>
      </c>
      <c r="AA322" s="5">
        <f t="shared" ref="AA322:AA353" si="142">IF(Y322&lt;0%,0.5,0)</f>
        <v>0</v>
      </c>
      <c r="AB322" s="5">
        <f t="shared" ref="AB322:AB353" si="143">IF(Y322&gt;4%,0.5,0)</f>
        <v>0.5</v>
      </c>
      <c r="AC322" s="5">
        <f t="shared" ref="AC322:AC353" si="144">IF(Y322&gt;5%,0.5,0)</f>
        <v>0</v>
      </c>
      <c r="AD322" s="1">
        <v>0.58712344535219962</v>
      </c>
      <c r="AE322" s="5">
        <f t="shared" ref="AE322:AE353" si="145">IF(AD322&gt;72.5%,0.5,0)</f>
        <v>0</v>
      </c>
      <c r="AF322" s="1">
        <v>1.5824657626547629E-2</v>
      </c>
      <c r="AG322" s="6">
        <f t="shared" ref="AG322:AG353" si="146">IF(AF322&lt;0%,1,0)</f>
        <v>0</v>
      </c>
      <c r="AH322" s="29">
        <v>1737.1279690783663</v>
      </c>
      <c r="AL322" s="5">
        <v>0</v>
      </c>
      <c r="AM322" t="s">
        <v>341</v>
      </c>
      <c r="AN322" s="1">
        <v>0.2505</v>
      </c>
      <c r="AO322" s="5">
        <f t="shared" ref="AO322:AO354" si="147">IF(AN322&gt;20%,0.5,0)</f>
        <v>0.5</v>
      </c>
      <c r="AP322" s="5">
        <f t="shared" ref="AP322:AP353" si="148">IF(AN322&gt;25%,0.5,0)</f>
        <v>0.5</v>
      </c>
      <c r="AQ322" s="9">
        <f t="shared" ref="AQ322:AQ354" si="149">SUM(10,-C322,-E322,-F322,-H322,-I322,-K322,-L322,-V322,-W322,-X322,-Z322,-AA322,-AB322,-AC322,-AE322,-AG322,-AI322,-AJ322,-AK322,-AL322,-AO322,-AP322)</f>
        <v>7.5</v>
      </c>
      <c r="AT322" s="1"/>
    </row>
    <row r="323" spans="1:46" x14ac:dyDescent="0.35">
      <c r="A323" t="s">
        <v>308</v>
      </c>
      <c r="B323" s="1">
        <v>1.2952417720297269E-2</v>
      </c>
      <c r="C323" s="5">
        <f t="shared" si="125"/>
        <v>0</v>
      </c>
      <c r="D323" s="1">
        <v>0.27470321397548497</v>
      </c>
      <c r="E323" s="5">
        <f t="shared" si="126"/>
        <v>0</v>
      </c>
      <c r="F323" s="5">
        <f t="shared" si="127"/>
        <v>0</v>
      </c>
      <c r="G323" s="1">
        <v>0.295129813724544</v>
      </c>
      <c r="H323" s="5">
        <f t="shared" si="128"/>
        <v>0</v>
      </c>
      <c r="I323" s="5">
        <f t="shared" si="129"/>
        <v>0</v>
      </c>
      <c r="J323" s="1">
        <v>0.24451530005234853</v>
      </c>
      <c r="K323" s="5">
        <f t="shared" si="130"/>
        <v>0</v>
      </c>
      <c r="L323" s="5">
        <f t="shared" si="131"/>
        <v>0</v>
      </c>
      <c r="M323" s="8">
        <f t="shared" si="132"/>
        <v>0</v>
      </c>
      <c r="N323" s="8">
        <f t="shared" si="133"/>
        <v>0</v>
      </c>
      <c r="O323" s="10" t="str">
        <f t="shared" si="134"/>
        <v>Nee</v>
      </c>
      <c r="P323" s="4">
        <f t="shared" si="135"/>
        <v>0</v>
      </c>
      <c r="Q323" s="1">
        <v>-7.6385926308462623E-2</v>
      </c>
      <c r="R323" s="8">
        <f t="shared" si="136"/>
        <v>1</v>
      </c>
      <c r="S323" s="1">
        <v>1.4939113696279867E-2</v>
      </c>
      <c r="T323" s="8">
        <f t="shared" si="137"/>
        <v>0</v>
      </c>
      <c r="U323" s="1">
        <v>4.9030016407682654E-2</v>
      </c>
      <c r="V323" s="4">
        <f t="shared" si="138"/>
        <v>0</v>
      </c>
      <c r="W323" s="5">
        <f t="shared" si="139"/>
        <v>0</v>
      </c>
      <c r="X323" s="5">
        <f t="shared" si="140"/>
        <v>0</v>
      </c>
      <c r="Y323" s="1">
        <v>3.7925875880706499E-2</v>
      </c>
      <c r="Z323" s="5">
        <f t="shared" si="141"/>
        <v>0</v>
      </c>
      <c r="AA323" s="5">
        <f t="shared" si="142"/>
        <v>0</v>
      </c>
      <c r="AB323" s="5">
        <f t="shared" si="143"/>
        <v>0</v>
      </c>
      <c r="AC323" s="5">
        <f t="shared" si="144"/>
        <v>0</v>
      </c>
      <c r="AD323" s="1">
        <v>0.63912749734581609</v>
      </c>
      <c r="AE323" s="5">
        <f t="shared" si="145"/>
        <v>0</v>
      </c>
      <c r="AF323" s="1">
        <v>2.7869872792201558E-2</v>
      </c>
      <c r="AG323" s="6">
        <f t="shared" si="146"/>
        <v>0</v>
      </c>
      <c r="AH323" s="29">
        <v>1512.8999280696491</v>
      </c>
      <c r="AL323" s="5">
        <v>0</v>
      </c>
      <c r="AM323" t="s">
        <v>341</v>
      </c>
      <c r="AN323" s="1">
        <v>0.20400000000000001</v>
      </c>
      <c r="AO323" s="5">
        <f t="shared" si="147"/>
        <v>0.5</v>
      </c>
      <c r="AP323" s="5">
        <f t="shared" si="148"/>
        <v>0</v>
      </c>
      <c r="AQ323" s="9">
        <f t="shared" si="149"/>
        <v>9.5</v>
      </c>
      <c r="AT323" s="1"/>
    </row>
    <row r="324" spans="1:46" x14ac:dyDescent="0.35">
      <c r="A324" t="s">
        <v>309</v>
      </c>
      <c r="B324" s="1">
        <v>7.1468691603927451E-2</v>
      </c>
      <c r="C324" s="5">
        <f t="shared" si="125"/>
        <v>0</v>
      </c>
      <c r="D324" s="1">
        <v>0.79627669341859386</v>
      </c>
      <c r="E324" s="5">
        <f t="shared" si="126"/>
        <v>0</v>
      </c>
      <c r="F324" s="5">
        <f t="shared" si="127"/>
        <v>0</v>
      </c>
      <c r="G324" s="1">
        <v>0.72117974918718075</v>
      </c>
      <c r="H324" s="5">
        <f t="shared" si="128"/>
        <v>0</v>
      </c>
      <c r="I324" s="5">
        <f t="shared" si="129"/>
        <v>0</v>
      </c>
      <c r="J324" s="1">
        <v>0.16920208331465761</v>
      </c>
      <c r="K324" s="5">
        <f t="shared" si="130"/>
        <v>0.5</v>
      </c>
      <c r="L324" s="5">
        <f t="shared" si="131"/>
        <v>0</v>
      </c>
      <c r="M324" s="8">
        <f t="shared" si="132"/>
        <v>0</v>
      </c>
      <c r="N324" s="8">
        <f t="shared" si="133"/>
        <v>0</v>
      </c>
      <c r="O324" s="10" t="str">
        <f t="shared" si="134"/>
        <v>Nee</v>
      </c>
      <c r="P324" s="4">
        <f t="shared" si="135"/>
        <v>0</v>
      </c>
      <c r="Q324" s="1">
        <v>-2.252854832236802E-2</v>
      </c>
      <c r="R324" s="8">
        <f t="shared" si="136"/>
        <v>1</v>
      </c>
      <c r="S324" s="1">
        <v>6.6005136197993218E-3</v>
      </c>
      <c r="T324" s="8">
        <f t="shared" si="137"/>
        <v>0</v>
      </c>
      <c r="U324" s="1">
        <v>3.6860411108350706E-2</v>
      </c>
      <c r="V324" s="4">
        <f t="shared" si="138"/>
        <v>0</v>
      </c>
      <c r="W324" s="5">
        <f t="shared" si="139"/>
        <v>0</v>
      </c>
      <c r="X324" s="5">
        <f t="shared" si="140"/>
        <v>0</v>
      </c>
      <c r="Y324" s="1">
        <v>6.8873610646042836E-3</v>
      </c>
      <c r="Z324" s="5">
        <f t="shared" si="141"/>
        <v>0.5</v>
      </c>
      <c r="AA324" s="5">
        <f t="shared" si="142"/>
        <v>0</v>
      </c>
      <c r="AB324" s="5">
        <f t="shared" si="143"/>
        <v>0</v>
      </c>
      <c r="AC324" s="5">
        <f t="shared" si="144"/>
        <v>0</v>
      </c>
      <c r="AD324" s="1">
        <v>0.72539668823383274</v>
      </c>
      <c r="AE324" s="5">
        <f t="shared" si="145"/>
        <v>0.5</v>
      </c>
      <c r="AF324" s="1">
        <v>7.6933579105412696E-3</v>
      </c>
      <c r="AG324" s="6">
        <f t="shared" si="146"/>
        <v>0</v>
      </c>
      <c r="AH324" s="29">
        <v>1737.921476206031</v>
      </c>
      <c r="AL324" s="5">
        <v>0</v>
      </c>
      <c r="AM324" t="s">
        <v>341</v>
      </c>
      <c r="AN324" s="1">
        <v>0.17749999999999999</v>
      </c>
      <c r="AO324" s="5">
        <f t="shared" si="147"/>
        <v>0</v>
      </c>
      <c r="AP324" s="5">
        <f t="shared" si="148"/>
        <v>0</v>
      </c>
      <c r="AQ324" s="9">
        <f t="shared" si="149"/>
        <v>8.5</v>
      </c>
      <c r="AT324" s="1"/>
    </row>
    <row r="325" spans="1:46" x14ac:dyDescent="0.35">
      <c r="A325" t="s">
        <v>310</v>
      </c>
      <c r="B325" s="1">
        <v>0.1170584168683028</v>
      </c>
      <c r="C325" s="5">
        <f t="shared" si="125"/>
        <v>0.5</v>
      </c>
      <c r="D325" s="1">
        <v>0.19241272035948842</v>
      </c>
      <c r="E325" s="5">
        <f t="shared" si="126"/>
        <v>0</v>
      </c>
      <c r="F325" s="5">
        <f t="shared" si="127"/>
        <v>0</v>
      </c>
      <c r="G325" s="1">
        <v>0.19667991704113377</v>
      </c>
      <c r="H325" s="5">
        <f t="shared" si="128"/>
        <v>0</v>
      </c>
      <c r="I325" s="5">
        <f t="shared" si="129"/>
        <v>0</v>
      </c>
      <c r="J325" s="1">
        <v>0.35205849944906342</v>
      </c>
      <c r="K325" s="5">
        <f t="shared" si="130"/>
        <v>0</v>
      </c>
      <c r="L325" s="5">
        <f t="shared" si="131"/>
        <v>0</v>
      </c>
      <c r="M325" s="8">
        <f t="shared" si="132"/>
        <v>0</v>
      </c>
      <c r="N325" s="8">
        <f t="shared" si="133"/>
        <v>0</v>
      </c>
      <c r="O325" s="10" t="str">
        <f t="shared" si="134"/>
        <v>Nee</v>
      </c>
      <c r="P325" s="4">
        <f t="shared" si="135"/>
        <v>0</v>
      </c>
      <c r="Q325" s="1">
        <v>-5.8022391796350818E-2</v>
      </c>
      <c r="R325" s="8">
        <f t="shared" si="136"/>
        <v>1</v>
      </c>
      <c r="S325" s="1">
        <v>-3.1144589894611743E-2</v>
      </c>
      <c r="T325" s="8">
        <f t="shared" si="137"/>
        <v>1</v>
      </c>
      <c r="U325" s="1">
        <v>1.7974421016246113E-2</v>
      </c>
      <c r="V325" s="4">
        <f t="shared" si="138"/>
        <v>0</v>
      </c>
      <c r="W325" s="5">
        <f t="shared" si="139"/>
        <v>0.5</v>
      </c>
      <c r="X325" s="5">
        <f t="shared" si="140"/>
        <v>0</v>
      </c>
      <c r="Y325" s="1">
        <v>1.937867265814034E-2</v>
      </c>
      <c r="Z325" s="5">
        <f t="shared" si="141"/>
        <v>0</v>
      </c>
      <c r="AA325" s="5">
        <f t="shared" si="142"/>
        <v>0</v>
      </c>
      <c r="AB325" s="5">
        <f t="shared" si="143"/>
        <v>0</v>
      </c>
      <c r="AC325" s="5">
        <f t="shared" si="144"/>
        <v>0</v>
      </c>
      <c r="AD325" s="1">
        <v>0.70916004147943312</v>
      </c>
      <c r="AE325" s="5">
        <f t="shared" si="145"/>
        <v>0</v>
      </c>
      <c r="AF325" s="1">
        <v>3.9483291358451446E-2</v>
      </c>
      <c r="AG325" s="6">
        <f t="shared" si="146"/>
        <v>0</v>
      </c>
      <c r="AH325" s="29">
        <v>1844.1367720655533</v>
      </c>
      <c r="AL325" s="5">
        <v>1</v>
      </c>
      <c r="AM325" t="s">
        <v>341</v>
      </c>
      <c r="AN325" s="1">
        <v>0.20049999999999998</v>
      </c>
      <c r="AO325" s="5">
        <f t="shared" si="147"/>
        <v>0.5</v>
      </c>
      <c r="AP325" s="5">
        <f t="shared" si="148"/>
        <v>0</v>
      </c>
      <c r="AQ325" s="9">
        <f t="shared" si="149"/>
        <v>7.5</v>
      </c>
      <c r="AT325" s="1"/>
    </row>
    <row r="326" spans="1:46" x14ac:dyDescent="0.35">
      <c r="A326" t="s">
        <v>311</v>
      </c>
      <c r="B326" s="1">
        <v>1.5287872228930761E-2</v>
      </c>
      <c r="C326" s="5">
        <f t="shared" si="125"/>
        <v>0</v>
      </c>
      <c r="D326" s="1">
        <v>0.4950673258754642</v>
      </c>
      <c r="E326" s="5">
        <f t="shared" si="126"/>
        <v>0</v>
      </c>
      <c r="F326" s="5">
        <f t="shared" si="127"/>
        <v>0</v>
      </c>
      <c r="G326" s="1">
        <v>0.48866738055637826</v>
      </c>
      <c r="H326" s="5">
        <f t="shared" si="128"/>
        <v>0</v>
      </c>
      <c r="I326" s="5">
        <f t="shared" si="129"/>
        <v>0</v>
      </c>
      <c r="J326" s="1">
        <v>9.5450830836284389E-2</v>
      </c>
      <c r="K326" s="5">
        <f t="shared" si="130"/>
        <v>0.5</v>
      </c>
      <c r="L326" s="5">
        <f t="shared" si="131"/>
        <v>0</v>
      </c>
      <c r="M326" s="8">
        <f t="shared" si="132"/>
        <v>0</v>
      </c>
      <c r="N326" s="8">
        <f t="shared" si="133"/>
        <v>0</v>
      </c>
      <c r="O326" s="10" t="str">
        <f t="shared" si="134"/>
        <v>Nee</v>
      </c>
      <c r="P326" s="4">
        <f t="shared" si="135"/>
        <v>0</v>
      </c>
      <c r="Q326" s="1">
        <v>-9.4376668935546359E-2</v>
      </c>
      <c r="R326" s="8">
        <f t="shared" si="136"/>
        <v>1</v>
      </c>
      <c r="S326" s="1">
        <v>-6.3431483852266962E-2</v>
      </c>
      <c r="T326" s="8">
        <f t="shared" si="137"/>
        <v>1</v>
      </c>
      <c r="U326" s="1">
        <v>5.4817616367820281E-2</v>
      </c>
      <c r="V326" s="4">
        <f t="shared" si="138"/>
        <v>0</v>
      </c>
      <c r="W326" s="5">
        <f t="shared" si="139"/>
        <v>0.5</v>
      </c>
      <c r="X326" s="5">
        <f t="shared" si="140"/>
        <v>0</v>
      </c>
      <c r="Y326" s="1">
        <v>-1.2018409241074481E-2</v>
      </c>
      <c r="Z326" s="5">
        <f t="shared" si="141"/>
        <v>0.5</v>
      </c>
      <c r="AA326" s="5">
        <f t="shared" si="142"/>
        <v>0.5</v>
      </c>
      <c r="AB326" s="5">
        <f t="shared" si="143"/>
        <v>0</v>
      </c>
      <c r="AC326" s="5">
        <f t="shared" si="144"/>
        <v>0</v>
      </c>
      <c r="AD326" s="1">
        <v>0.76806178943291337</v>
      </c>
      <c r="AE326" s="5">
        <f t="shared" si="145"/>
        <v>0.5</v>
      </c>
      <c r="AF326" s="1">
        <v>3.941566152514178E-3</v>
      </c>
      <c r="AG326" s="6">
        <f t="shared" si="146"/>
        <v>0</v>
      </c>
      <c r="AH326" s="29">
        <v>1690.4074676475973</v>
      </c>
      <c r="AL326" s="5">
        <v>0</v>
      </c>
      <c r="AM326" t="s">
        <v>340</v>
      </c>
      <c r="AN326" s="1">
        <v>0.1925</v>
      </c>
      <c r="AO326" s="5">
        <f t="shared" si="147"/>
        <v>0</v>
      </c>
      <c r="AP326" s="5">
        <f t="shared" si="148"/>
        <v>0</v>
      </c>
      <c r="AQ326" s="9">
        <f t="shared" si="149"/>
        <v>7.5</v>
      </c>
      <c r="AT326" s="1"/>
    </row>
    <row r="327" spans="1:46" x14ac:dyDescent="0.35">
      <c r="A327" t="s">
        <v>312</v>
      </c>
      <c r="B327" s="1">
        <v>-5.7276076444853791E-3</v>
      </c>
      <c r="C327" s="5">
        <f t="shared" si="125"/>
        <v>0</v>
      </c>
      <c r="D327" s="1">
        <v>0.15339818865607491</v>
      </c>
      <c r="E327" s="5">
        <f t="shared" si="126"/>
        <v>0</v>
      </c>
      <c r="F327" s="5">
        <f t="shared" si="127"/>
        <v>0</v>
      </c>
      <c r="G327" s="1">
        <v>0.14675531506639036</v>
      </c>
      <c r="H327" s="5">
        <f t="shared" si="128"/>
        <v>0</v>
      </c>
      <c r="I327" s="5">
        <f t="shared" si="129"/>
        <v>0</v>
      </c>
      <c r="J327" s="1">
        <v>0.48144732843625238</v>
      </c>
      <c r="K327" s="5">
        <f t="shared" si="130"/>
        <v>0</v>
      </c>
      <c r="L327" s="5">
        <f t="shared" si="131"/>
        <v>0</v>
      </c>
      <c r="M327" s="8">
        <f t="shared" si="132"/>
        <v>0</v>
      </c>
      <c r="N327" s="8">
        <f t="shared" si="133"/>
        <v>0</v>
      </c>
      <c r="O327" s="10" t="str">
        <f t="shared" si="134"/>
        <v>Nee</v>
      </c>
      <c r="P327" s="4">
        <f t="shared" si="135"/>
        <v>0</v>
      </c>
      <c r="Q327" s="1">
        <v>-7.6085749194712872E-3</v>
      </c>
      <c r="R327" s="8">
        <f t="shared" si="136"/>
        <v>1</v>
      </c>
      <c r="S327" s="1">
        <v>7.4360530294459472E-3</v>
      </c>
      <c r="T327" s="8">
        <f t="shared" si="137"/>
        <v>0</v>
      </c>
      <c r="U327" s="1">
        <v>8.2796070304704886E-2</v>
      </c>
      <c r="V327" s="4">
        <f t="shared" si="138"/>
        <v>0</v>
      </c>
      <c r="W327" s="5">
        <f t="shared" si="139"/>
        <v>0</v>
      </c>
      <c r="X327" s="5">
        <f t="shared" si="140"/>
        <v>0</v>
      </c>
      <c r="Y327" s="1">
        <v>3.6255660449765907E-2</v>
      </c>
      <c r="Z327" s="5">
        <f t="shared" si="141"/>
        <v>0</v>
      </c>
      <c r="AA327" s="5">
        <f t="shared" si="142"/>
        <v>0</v>
      </c>
      <c r="AB327" s="5">
        <f t="shared" si="143"/>
        <v>0</v>
      </c>
      <c r="AC327" s="5">
        <f t="shared" si="144"/>
        <v>0</v>
      </c>
      <c r="AD327" s="1">
        <v>0.77236357356665897</v>
      </c>
      <c r="AE327" s="5">
        <f t="shared" si="145"/>
        <v>0.5</v>
      </c>
      <c r="AF327" s="1">
        <v>-1.2124308849489592E-3</v>
      </c>
      <c r="AG327" s="6">
        <f t="shared" si="146"/>
        <v>1</v>
      </c>
      <c r="AH327" s="29">
        <v>1981.9726350644646</v>
      </c>
      <c r="AL327" s="5">
        <v>0</v>
      </c>
      <c r="AM327" t="s">
        <v>340</v>
      </c>
      <c r="AN327" s="1">
        <v>0.1875</v>
      </c>
      <c r="AO327" s="5">
        <f t="shared" si="147"/>
        <v>0</v>
      </c>
      <c r="AP327" s="5">
        <f t="shared" si="148"/>
        <v>0</v>
      </c>
      <c r="AQ327" s="9">
        <f t="shared" si="149"/>
        <v>8.5</v>
      </c>
      <c r="AT327" s="1"/>
    </row>
    <row r="328" spans="1:46" x14ac:dyDescent="0.35">
      <c r="A328" t="s">
        <v>313</v>
      </c>
      <c r="B328" s="1">
        <v>9.1287097494646405E-2</v>
      </c>
      <c r="C328" s="5">
        <f t="shared" si="125"/>
        <v>0.5</v>
      </c>
      <c r="D328" s="1">
        <v>1.0927026813983736</v>
      </c>
      <c r="E328" s="5">
        <f t="shared" si="126"/>
        <v>0.5</v>
      </c>
      <c r="F328" s="5">
        <f t="shared" si="127"/>
        <v>0</v>
      </c>
      <c r="G328" s="1">
        <v>0.6723113759081415</v>
      </c>
      <c r="H328" s="5">
        <f t="shared" si="128"/>
        <v>0</v>
      </c>
      <c r="I328" s="5">
        <f t="shared" si="129"/>
        <v>0</v>
      </c>
      <c r="J328" s="1">
        <v>0.35760115300592332</v>
      </c>
      <c r="K328" s="5">
        <f t="shared" si="130"/>
        <v>0</v>
      </c>
      <c r="L328" s="5">
        <f t="shared" si="131"/>
        <v>0</v>
      </c>
      <c r="M328" s="8">
        <f t="shared" si="132"/>
        <v>0</v>
      </c>
      <c r="N328" s="8">
        <f t="shared" si="133"/>
        <v>0</v>
      </c>
      <c r="O328" s="10" t="str">
        <f t="shared" si="134"/>
        <v>Nee</v>
      </c>
      <c r="P328" s="4">
        <f t="shared" si="135"/>
        <v>0</v>
      </c>
      <c r="Q328" s="1">
        <v>-2.2356813108296715E-2</v>
      </c>
      <c r="R328" s="8">
        <f t="shared" si="136"/>
        <v>1</v>
      </c>
      <c r="S328" s="1">
        <v>1.9511472887678676E-2</v>
      </c>
      <c r="T328" s="8">
        <f t="shared" si="137"/>
        <v>0</v>
      </c>
      <c r="U328" s="1">
        <v>6.7067803513012865E-3</v>
      </c>
      <c r="V328" s="4">
        <f t="shared" si="138"/>
        <v>0</v>
      </c>
      <c r="W328" s="5">
        <f t="shared" si="139"/>
        <v>0</v>
      </c>
      <c r="X328" s="5">
        <f t="shared" si="140"/>
        <v>0</v>
      </c>
      <c r="Y328" s="1">
        <v>1.8180892573275351E-2</v>
      </c>
      <c r="Z328" s="5">
        <f t="shared" si="141"/>
        <v>0</v>
      </c>
      <c r="AA328" s="5">
        <f t="shared" si="142"/>
        <v>0</v>
      </c>
      <c r="AB328" s="5">
        <f t="shared" si="143"/>
        <v>0</v>
      </c>
      <c r="AC328" s="5">
        <f t="shared" si="144"/>
        <v>0</v>
      </c>
      <c r="AD328" s="1">
        <v>0.59719904883271802</v>
      </c>
      <c r="AE328" s="5">
        <f t="shared" si="145"/>
        <v>0</v>
      </c>
      <c r="AF328" s="1">
        <v>4.6272848644192496E-2</v>
      </c>
      <c r="AG328" s="6">
        <f t="shared" si="146"/>
        <v>0</v>
      </c>
      <c r="AH328" s="29">
        <v>1665.3293232757319</v>
      </c>
      <c r="AL328" s="5">
        <v>0</v>
      </c>
      <c r="AM328" t="s">
        <v>340</v>
      </c>
      <c r="AN328" s="1">
        <v>0.15049999999999999</v>
      </c>
      <c r="AO328" s="5">
        <f t="shared" si="147"/>
        <v>0</v>
      </c>
      <c r="AP328" s="5">
        <f t="shared" si="148"/>
        <v>0</v>
      </c>
      <c r="AQ328" s="9">
        <f t="shared" si="149"/>
        <v>9</v>
      </c>
      <c r="AT328" s="1"/>
    </row>
    <row r="329" spans="1:46" x14ac:dyDescent="0.35">
      <c r="A329" t="s">
        <v>314</v>
      </c>
      <c r="B329" s="1">
        <v>-5.4133630082997168E-3</v>
      </c>
      <c r="C329" s="5">
        <f t="shared" si="125"/>
        <v>0</v>
      </c>
      <c r="D329" s="1">
        <v>0.40564288032642465</v>
      </c>
      <c r="E329" s="5">
        <f t="shared" si="126"/>
        <v>0</v>
      </c>
      <c r="F329" s="5">
        <f t="shared" si="127"/>
        <v>0</v>
      </c>
      <c r="G329" s="1">
        <v>0.26251448972967961</v>
      </c>
      <c r="H329" s="5">
        <f t="shared" si="128"/>
        <v>0</v>
      </c>
      <c r="I329" s="5">
        <f t="shared" si="129"/>
        <v>0</v>
      </c>
      <c r="J329" s="1">
        <v>0.39198386938133178</v>
      </c>
      <c r="K329" s="5">
        <f t="shared" si="130"/>
        <v>0</v>
      </c>
      <c r="L329" s="5">
        <f t="shared" si="131"/>
        <v>0</v>
      </c>
      <c r="M329" s="8">
        <f t="shared" si="132"/>
        <v>0</v>
      </c>
      <c r="N329" s="8">
        <f t="shared" si="133"/>
        <v>0</v>
      </c>
      <c r="O329" s="10" t="str">
        <f t="shared" si="134"/>
        <v>Nee</v>
      </c>
      <c r="P329" s="4">
        <f t="shared" si="135"/>
        <v>0</v>
      </c>
      <c r="Q329" s="1">
        <v>9.2455722850212807E-2</v>
      </c>
      <c r="R329" s="8">
        <f t="shared" si="136"/>
        <v>0</v>
      </c>
      <c r="S329" s="1">
        <v>3.4315748585856135E-2</v>
      </c>
      <c r="T329" s="8">
        <f t="shared" si="137"/>
        <v>0</v>
      </c>
      <c r="U329" s="1">
        <v>7.5694347846246582E-2</v>
      </c>
      <c r="V329" s="4">
        <f t="shared" si="138"/>
        <v>0</v>
      </c>
      <c r="W329" s="5">
        <f t="shared" si="139"/>
        <v>0</v>
      </c>
      <c r="X329" s="5">
        <f t="shared" si="140"/>
        <v>0</v>
      </c>
      <c r="Y329" s="1">
        <v>-2.8478114712291929E-2</v>
      </c>
      <c r="Z329" s="5">
        <f t="shared" si="141"/>
        <v>0.5</v>
      </c>
      <c r="AA329" s="5">
        <f t="shared" si="142"/>
        <v>0.5</v>
      </c>
      <c r="AB329" s="5">
        <f t="shared" si="143"/>
        <v>0</v>
      </c>
      <c r="AC329" s="5">
        <f t="shared" si="144"/>
        <v>0</v>
      </c>
      <c r="AD329" s="1">
        <v>0.69200630593035661</v>
      </c>
      <c r="AE329" s="5">
        <f t="shared" si="145"/>
        <v>0</v>
      </c>
      <c r="AF329" s="1">
        <v>1.6998417026011979E-2</v>
      </c>
      <c r="AG329" s="6">
        <f t="shared" si="146"/>
        <v>0</v>
      </c>
      <c r="AH329" s="29">
        <v>1832.7628814730169</v>
      </c>
      <c r="AL329" s="5">
        <v>0</v>
      </c>
      <c r="AM329" t="s">
        <v>340</v>
      </c>
      <c r="AN329" s="1">
        <v>0.11900000000000001</v>
      </c>
      <c r="AO329" s="5">
        <f t="shared" si="147"/>
        <v>0</v>
      </c>
      <c r="AP329" s="5">
        <f t="shared" si="148"/>
        <v>0</v>
      </c>
      <c r="AQ329" s="9">
        <f t="shared" si="149"/>
        <v>9</v>
      </c>
      <c r="AT329" s="1"/>
    </row>
    <row r="330" spans="1:46" x14ac:dyDescent="0.35">
      <c r="A330" t="s">
        <v>315</v>
      </c>
      <c r="B330" s="1">
        <v>-0.19280590284894444</v>
      </c>
      <c r="C330" s="5">
        <f t="shared" si="125"/>
        <v>0</v>
      </c>
      <c r="D330" s="1">
        <v>1.0738266038122566</v>
      </c>
      <c r="E330" s="5">
        <f t="shared" si="126"/>
        <v>0.5</v>
      </c>
      <c r="F330" s="5">
        <f t="shared" si="127"/>
        <v>0</v>
      </c>
      <c r="G330" s="1">
        <v>1.0796782127485141</v>
      </c>
      <c r="H330" s="5">
        <f t="shared" si="128"/>
        <v>0.5</v>
      </c>
      <c r="I330" s="5">
        <f t="shared" si="129"/>
        <v>0</v>
      </c>
      <c r="J330" s="1">
        <v>0.37866833864534893</v>
      </c>
      <c r="K330" s="5">
        <f t="shared" si="130"/>
        <v>0</v>
      </c>
      <c r="L330" s="5">
        <f t="shared" si="131"/>
        <v>0</v>
      </c>
      <c r="M330" s="8">
        <f t="shared" si="132"/>
        <v>0</v>
      </c>
      <c r="N330" s="8">
        <f t="shared" si="133"/>
        <v>0</v>
      </c>
      <c r="O330" s="10" t="str">
        <f t="shared" si="134"/>
        <v>Nee</v>
      </c>
      <c r="P330" s="4">
        <f t="shared" si="135"/>
        <v>0</v>
      </c>
      <c r="Q330" s="1">
        <v>-4.6293437617920485E-2</v>
      </c>
      <c r="R330" s="8">
        <f t="shared" si="136"/>
        <v>1</v>
      </c>
      <c r="S330" s="1">
        <v>0.27259246208283783</v>
      </c>
      <c r="T330" s="8">
        <f t="shared" si="137"/>
        <v>0</v>
      </c>
      <c r="U330" s="1">
        <v>2.1110883377741342E-2</v>
      </c>
      <c r="V330" s="4">
        <f t="shared" si="138"/>
        <v>0</v>
      </c>
      <c r="W330" s="5">
        <f t="shared" si="139"/>
        <v>0</v>
      </c>
      <c r="X330" s="5">
        <f t="shared" si="140"/>
        <v>0</v>
      </c>
      <c r="Y330" s="1">
        <v>3.8158434105349456E-2</v>
      </c>
      <c r="Z330" s="5">
        <f t="shared" si="141"/>
        <v>0</v>
      </c>
      <c r="AA330" s="5">
        <f t="shared" si="142"/>
        <v>0</v>
      </c>
      <c r="AB330" s="5">
        <f t="shared" si="143"/>
        <v>0</v>
      </c>
      <c r="AC330" s="5">
        <f t="shared" si="144"/>
        <v>0</v>
      </c>
      <c r="AD330" s="1">
        <v>0.44275466284074605</v>
      </c>
      <c r="AE330" s="5">
        <f t="shared" si="145"/>
        <v>0</v>
      </c>
      <c r="AF330" s="1">
        <v>5.6769264500922324E-2</v>
      </c>
      <c r="AG330" s="6">
        <f t="shared" si="146"/>
        <v>0</v>
      </c>
      <c r="AH330" s="29">
        <v>1932.4333401089691</v>
      </c>
      <c r="AL330" s="5">
        <v>1</v>
      </c>
      <c r="AM330" t="s">
        <v>341</v>
      </c>
      <c r="AN330" s="1">
        <v>2.2000000000000002E-2</v>
      </c>
      <c r="AO330" s="5">
        <f t="shared" si="147"/>
        <v>0</v>
      </c>
      <c r="AP330" s="5">
        <f t="shared" si="148"/>
        <v>0</v>
      </c>
      <c r="AQ330" s="9">
        <f t="shared" si="149"/>
        <v>8</v>
      </c>
      <c r="AT330" s="1"/>
    </row>
    <row r="331" spans="1:46" x14ac:dyDescent="0.35">
      <c r="A331" t="s">
        <v>316</v>
      </c>
      <c r="B331" s="1">
        <v>-4.5757340576898205E-3</v>
      </c>
      <c r="C331" s="5">
        <f t="shared" si="125"/>
        <v>0</v>
      </c>
      <c r="D331" s="1">
        <v>9.0964946320010343E-2</v>
      </c>
      <c r="E331" s="5">
        <f t="shared" si="126"/>
        <v>0</v>
      </c>
      <c r="F331" s="5">
        <f t="shared" si="127"/>
        <v>0</v>
      </c>
      <c r="G331" s="1">
        <v>7.4650756693830034E-2</v>
      </c>
      <c r="H331" s="5">
        <f t="shared" si="128"/>
        <v>0</v>
      </c>
      <c r="I331" s="5">
        <f t="shared" si="129"/>
        <v>0</v>
      </c>
      <c r="J331" s="1">
        <v>0.2881278661267398</v>
      </c>
      <c r="K331" s="5">
        <f t="shared" si="130"/>
        <v>0</v>
      </c>
      <c r="L331" s="5">
        <f t="shared" si="131"/>
        <v>0</v>
      </c>
      <c r="M331" s="8">
        <f t="shared" si="132"/>
        <v>0</v>
      </c>
      <c r="N331" s="8">
        <f t="shared" si="133"/>
        <v>0</v>
      </c>
      <c r="O331" s="10" t="str">
        <f t="shared" si="134"/>
        <v>Nee</v>
      </c>
      <c r="P331" s="4">
        <f t="shared" si="135"/>
        <v>0</v>
      </c>
      <c r="Q331" s="1">
        <v>-1.796785808377975E-2</v>
      </c>
      <c r="R331" s="8">
        <f t="shared" si="136"/>
        <v>1</v>
      </c>
      <c r="S331" s="1">
        <v>1.5243537321859336E-2</v>
      </c>
      <c r="T331" s="8">
        <f t="shared" si="137"/>
        <v>0</v>
      </c>
      <c r="U331" s="1">
        <v>8.7892898719441212E-2</v>
      </c>
      <c r="V331" s="4">
        <f t="shared" si="138"/>
        <v>0</v>
      </c>
      <c r="W331" s="5">
        <f t="shared" si="139"/>
        <v>0</v>
      </c>
      <c r="X331" s="5">
        <f t="shared" si="140"/>
        <v>0</v>
      </c>
      <c r="Y331" s="1">
        <v>-4.4463846850342778E-3</v>
      </c>
      <c r="Z331" s="5">
        <f t="shared" si="141"/>
        <v>0.5</v>
      </c>
      <c r="AA331" s="5">
        <f t="shared" si="142"/>
        <v>0.5</v>
      </c>
      <c r="AB331" s="5">
        <f t="shared" si="143"/>
        <v>0</v>
      </c>
      <c r="AC331" s="5">
        <f t="shared" si="144"/>
        <v>0</v>
      </c>
      <c r="AD331" s="1">
        <v>0.63858168412883198</v>
      </c>
      <c r="AE331" s="5">
        <f t="shared" si="145"/>
        <v>0</v>
      </c>
      <c r="AF331" s="1">
        <v>3.5103636722286891E-2</v>
      </c>
      <c r="AG331" s="6">
        <f t="shared" si="146"/>
        <v>0</v>
      </c>
      <c r="AH331" s="29">
        <v>1505.9568274474877</v>
      </c>
      <c r="AL331" s="5">
        <v>0</v>
      </c>
      <c r="AM331" t="s">
        <v>341</v>
      </c>
      <c r="AN331" s="1">
        <v>0.16199999999999998</v>
      </c>
      <c r="AO331" s="5">
        <f t="shared" si="147"/>
        <v>0</v>
      </c>
      <c r="AP331" s="5">
        <f t="shared" si="148"/>
        <v>0</v>
      </c>
      <c r="AQ331" s="9">
        <f t="shared" si="149"/>
        <v>9</v>
      </c>
      <c r="AT331" s="1"/>
    </row>
    <row r="332" spans="1:46" x14ac:dyDescent="0.35">
      <c r="A332" t="s">
        <v>317</v>
      </c>
      <c r="B332" s="1">
        <v>-3.864708547669181E-3</v>
      </c>
      <c r="C332" s="5">
        <f t="shared" si="125"/>
        <v>0</v>
      </c>
      <c r="D332" s="1">
        <v>-9.756834315058148E-2</v>
      </c>
      <c r="E332" s="5">
        <f t="shared" si="126"/>
        <v>0</v>
      </c>
      <c r="F332" s="5">
        <f t="shared" si="127"/>
        <v>0</v>
      </c>
      <c r="G332" s="1">
        <v>-7.3729754702062056E-2</v>
      </c>
      <c r="H332" s="5">
        <f t="shared" si="128"/>
        <v>0</v>
      </c>
      <c r="I332" s="5">
        <f t="shared" si="129"/>
        <v>0</v>
      </c>
      <c r="J332" s="1">
        <v>0.53327548053976659</v>
      </c>
      <c r="K332" s="5">
        <f t="shared" si="130"/>
        <v>0</v>
      </c>
      <c r="L332" s="5">
        <f t="shared" si="131"/>
        <v>0</v>
      </c>
      <c r="M332" s="8">
        <f t="shared" si="132"/>
        <v>0</v>
      </c>
      <c r="N332" s="8">
        <f t="shared" si="133"/>
        <v>0</v>
      </c>
      <c r="O332" s="10" t="str">
        <f t="shared" si="134"/>
        <v>Nee</v>
      </c>
      <c r="P332" s="4">
        <f t="shared" si="135"/>
        <v>0</v>
      </c>
      <c r="Q332" s="1">
        <v>-4.6290910204206594E-2</v>
      </c>
      <c r="R332" s="8">
        <f t="shared" si="136"/>
        <v>1</v>
      </c>
      <c r="S332" s="1">
        <v>8.6050562991289575E-2</v>
      </c>
      <c r="T332" s="8">
        <f t="shared" si="137"/>
        <v>0</v>
      </c>
      <c r="U332" s="1">
        <v>6.6526293344705348E-2</v>
      </c>
      <c r="V332" s="4">
        <f t="shared" si="138"/>
        <v>0</v>
      </c>
      <c r="W332" s="5">
        <f t="shared" si="139"/>
        <v>0</v>
      </c>
      <c r="X332" s="5">
        <f t="shared" si="140"/>
        <v>0</v>
      </c>
      <c r="Y332" s="1">
        <v>-4.1712199152429434E-3</v>
      </c>
      <c r="Z332" s="5">
        <f t="shared" si="141"/>
        <v>0.5</v>
      </c>
      <c r="AA332" s="5">
        <f t="shared" si="142"/>
        <v>0.5</v>
      </c>
      <c r="AB332" s="5">
        <f t="shared" si="143"/>
        <v>0</v>
      </c>
      <c r="AC332" s="5">
        <f t="shared" si="144"/>
        <v>0</v>
      </c>
      <c r="AD332" s="1">
        <v>0.71332746963760585</v>
      </c>
      <c r="AE332" s="5">
        <f t="shared" si="145"/>
        <v>0</v>
      </c>
      <c r="AF332" s="1">
        <v>2.3180062723775513E-2</v>
      </c>
      <c r="AG332" s="6">
        <f t="shared" si="146"/>
        <v>0</v>
      </c>
      <c r="AH332" s="29">
        <v>1651.9035822074495</v>
      </c>
      <c r="AL332" s="5">
        <v>0</v>
      </c>
      <c r="AM332" t="s">
        <v>340</v>
      </c>
      <c r="AN332" s="1">
        <v>0.19</v>
      </c>
      <c r="AO332" s="5">
        <f t="shared" si="147"/>
        <v>0</v>
      </c>
      <c r="AP332" s="5">
        <f t="shared" si="148"/>
        <v>0</v>
      </c>
      <c r="AQ332" s="9">
        <f t="shared" si="149"/>
        <v>9</v>
      </c>
      <c r="AT332" s="1"/>
    </row>
    <row r="333" spans="1:46" x14ac:dyDescent="0.35">
      <c r="A333" t="s">
        <v>318</v>
      </c>
      <c r="B333" s="1">
        <v>-7.5311838079548124E-2</v>
      </c>
      <c r="C333" s="5">
        <f t="shared" si="125"/>
        <v>0</v>
      </c>
      <c r="D333" s="1">
        <v>0.60615167369697842</v>
      </c>
      <c r="E333" s="5">
        <f t="shared" si="126"/>
        <v>0</v>
      </c>
      <c r="F333" s="5">
        <f t="shared" si="127"/>
        <v>0</v>
      </c>
      <c r="G333" s="1">
        <v>0.60827706066585807</v>
      </c>
      <c r="H333" s="5">
        <f t="shared" si="128"/>
        <v>0</v>
      </c>
      <c r="I333" s="5">
        <f t="shared" si="129"/>
        <v>0</v>
      </c>
      <c r="J333" s="1">
        <v>0.21783130391039962</v>
      </c>
      <c r="K333" s="5">
        <f t="shared" si="130"/>
        <v>0</v>
      </c>
      <c r="L333" s="5">
        <f t="shared" si="131"/>
        <v>0</v>
      </c>
      <c r="M333" s="8">
        <f t="shared" si="132"/>
        <v>0</v>
      </c>
      <c r="N333" s="8">
        <f t="shared" si="133"/>
        <v>1</v>
      </c>
      <c r="O333" s="10" t="str">
        <f t="shared" si="134"/>
        <v>Nee</v>
      </c>
      <c r="P333" s="4">
        <f t="shared" si="135"/>
        <v>0</v>
      </c>
      <c r="Q333" s="1">
        <v>-9.3814704664382784E-2</v>
      </c>
      <c r="R333" s="8">
        <f t="shared" si="136"/>
        <v>1</v>
      </c>
      <c r="S333" s="1">
        <v>-5.1899019497351519E-2</v>
      </c>
      <c r="T333" s="8">
        <f t="shared" si="137"/>
        <v>1</v>
      </c>
      <c r="U333" s="1">
        <v>-3.2604956822419755E-2</v>
      </c>
      <c r="V333" s="4">
        <f t="shared" si="138"/>
        <v>1</v>
      </c>
      <c r="W333" s="5">
        <f t="shared" si="139"/>
        <v>0.5</v>
      </c>
      <c r="X333" s="5">
        <f t="shared" si="140"/>
        <v>0.5</v>
      </c>
      <c r="Y333" s="1">
        <v>5.3605373209986061E-2</v>
      </c>
      <c r="Z333" s="5">
        <f t="shared" si="141"/>
        <v>0</v>
      </c>
      <c r="AA333" s="5">
        <f t="shared" si="142"/>
        <v>0</v>
      </c>
      <c r="AB333" s="5">
        <f t="shared" si="143"/>
        <v>0.5</v>
      </c>
      <c r="AC333" s="5">
        <f t="shared" si="144"/>
        <v>0.5</v>
      </c>
      <c r="AD333" s="1">
        <v>0.62622879591578107</v>
      </c>
      <c r="AE333" s="5">
        <f t="shared" si="145"/>
        <v>0</v>
      </c>
      <c r="AF333" s="1">
        <v>4.945445987291127E-2</v>
      </c>
      <c r="AG333" s="6">
        <f t="shared" si="146"/>
        <v>0</v>
      </c>
      <c r="AH333" s="29">
        <v>1459.14549706346</v>
      </c>
      <c r="AL333" s="5">
        <v>0</v>
      </c>
      <c r="AM333" t="s">
        <v>341</v>
      </c>
      <c r="AN333" s="1">
        <v>0.20799999999999999</v>
      </c>
      <c r="AO333" s="5">
        <f t="shared" si="147"/>
        <v>0.5</v>
      </c>
      <c r="AP333" s="5">
        <f t="shared" si="148"/>
        <v>0</v>
      </c>
      <c r="AQ333" s="9">
        <f t="shared" si="149"/>
        <v>6.5</v>
      </c>
      <c r="AT333" s="1"/>
    </row>
    <row r="334" spans="1:46" x14ac:dyDescent="0.35">
      <c r="A334" t="s">
        <v>319</v>
      </c>
      <c r="B334" s="1">
        <v>9.0049725018888485E-2</v>
      </c>
      <c r="C334" s="5">
        <f t="shared" si="125"/>
        <v>0.5</v>
      </c>
      <c r="D334" s="1">
        <v>0.40741131200253017</v>
      </c>
      <c r="E334" s="5">
        <f t="shared" si="126"/>
        <v>0</v>
      </c>
      <c r="F334" s="5">
        <f t="shared" si="127"/>
        <v>0</v>
      </c>
      <c r="G334" s="1">
        <v>0.41231880238258395</v>
      </c>
      <c r="H334" s="5">
        <f t="shared" si="128"/>
        <v>0</v>
      </c>
      <c r="I334" s="5">
        <f t="shared" si="129"/>
        <v>0</v>
      </c>
      <c r="J334" s="1">
        <v>0.27437281191236945</v>
      </c>
      <c r="K334" s="5">
        <f t="shared" si="130"/>
        <v>0</v>
      </c>
      <c r="L334" s="5">
        <f t="shared" si="131"/>
        <v>0</v>
      </c>
      <c r="M334" s="8">
        <f t="shared" si="132"/>
        <v>0</v>
      </c>
      <c r="N334" s="8">
        <f t="shared" si="133"/>
        <v>1</v>
      </c>
      <c r="O334" s="10" t="str">
        <f t="shared" si="134"/>
        <v>Nee</v>
      </c>
      <c r="P334" s="4">
        <f t="shared" si="135"/>
        <v>0</v>
      </c>
      <c r="Q334" s="1">
        <v>-4.3377181936183819E-2</v>
      </c>
      <c r="R334" s="8">
        <f t="shared" si="136"/>
        <v>1</v>
      </c>
      <c r="S334" s="1">
        <v>5.8256510329049188E-2</v>
      </c>
      <c r="T334" s="8">
        <f t="shared" si="137"/>
        <v>0</v>
      </c>
      <c r="U334" s="1">
        <v>-3.2576037109272045E-2</v>
      </c>
      <c r="V334" s="4">
        <f t="shared" si="138"/>
        <v>1</v>
      </c>
      <c r="W334" s="5">
        <f t="shared" si="139"/>
        <v>0.5</v>
      </c>
      <c r="X334" s="5">
        <f t="shared" si="140"/>
        <v>0</v>
      </c>
      <c r="Y334" s="1">
        <v>-5.0911039657020362E-3</v>
      </c>
      <c r="Z334" s="5">
        <f t="shared" si="141"/>
        <v>0.5</v>
      </c>
      <c r="AA334" s="5">
        <f t="shared" si="142"/>
        <v>0.5</v>
      </c>
      <c r="AB334" s="5">
        <f t="shared" si="143"/>
        <v>0</v>
      </c>
      <c r="AC334" s="5">
        <f t="shared" si="144"/>
        <v>0</v>
      </c>
      <c r="AD334" s="1">
        <v>0.70558571855287899</v>
      </c>
      <c r="AE334" s="5">
        <f t="shared" si="145"/>
        <v>0</v>
      </c>
      <c r="AF334" s="1">
        <v>2.5479362535800257E-2</v>
      </c>
      <c r="AG334" s="6">
        <f t="shared" si="146"/>
        <v>0</v>
      </c>
      <c r="AH334" s="29">
        <v>1540.1690099114599</v>
      </c>
      <c r="AL334" s="5">
        <v>0</v>
      </c>
      <c r="AM334" t="s">
        <v>341</v>
      </c>
      <c r="AN334" s="1">
        <v>0.2515</v>
      </c>
      <c r="AO334" s="5">
        <f t="shared" si="147"/>
        <v>0.5</v>
      </c>
      <c r="AP334" s="5">
        <f t="shared" si="148"/>
        <v>0.5</v>
      </c>
      <c r="AQ334" s="9">
        <f t="shared" si="149"/>
        <v>6</v>
      </c>
      <c r="AT334" s="1"/>
    </row>
    <row r="335" spans="1:46" x14ac:dyDescent="0.35">
      <c r="A335" t="s">
        <v>320</v>
      </c>
      <c r="B335" s="1">
        <v>7.3910056369972429E-2</v>
      </c>
      <c r="C335" s="5">
        <f t="shared" si="125"/>
        <v>0</v>
      </c>
      <c r="D335" s="1">
        <v>0.56656374938953225</v>
      </c>
      <c r="E335" s="5">
        <f t="shared" si="126"/>
        <v>0</v>
      </c>
      <c r="F335" s="5">
        <f t="shared" si="127"/>
        <v>0</v>
      </c>
      <c r="G335" s="1">
        <v>0.54548336630549055</v>
      </c>
      <c r="H335" s="5">
        <f t="shared" si="128"/>
        <v>0</v>
      </c>
      <c r="I335" s="5">
        <f t="shared" si="129"/>
        <v>0</v>
      </c>
      <c r="J335" s="1">
        <v>0.3523419081211181</v>
      </c>
      <c r="K335" s="5">
        <f t="shared" si="130"/>
        <v>0</v>
      </c>
      <c r="L335" s="5">
        <f t="shared" si="131"/>
        <v>0</v>
      </c>
      <c r="M335" s="8">
        <f t="shared" si="132"/>
        <v>0</v>
      </c>
      <c r="N335" s="8">
        <f t="shared" si="133"/>
        <v>1</v>
      </c>
      <c r="O335" s="10" t="str">
        <f t="shared" si="134"/>
        <v>Nee</v>
      </c>
      <c r="P335" s="4">
        <f t="shared" si="135"/>
        <v>0</v>
      </c>
      <c r="Q335" s="1">
        <v>-1.0019631810941957E-2</v>
      </c>
      <c r="R335" s="8">
        <f t="shared" si="136"/>
        <v>1</v>
      </c>
      <c r="S335" s="1">
        <v>-2.2500356283584967E-2</v>
      </c>
      <c r="T335" s="8">
        <f t="shared" si="137"/>
        <v>1</v>
      </c>
      <c r="U335" s="1">
        <v>-7.1848951650953161E-3</v>
      </c>
      <c r="V335" s="4">
        <f t="shared" si="138"/>
        <v>1</v>
      </c>
      <c r="W335" s="5">
        <f t="shared" si="139"/>
        <v>0.5</v>
      </c>
      <c r="X335" s="5">
        <f t="shared" si="140"/>
        <v>0.5</v>
      </c>
      <c r="Y335" s="1">
        <v>-1.9659131356107576E-3</v>
      </c>
      <c r="Z335" s="5">
        <f t="shared" si="141"/>
        <v>0.5</v>
      </c>
      <c r="AA335" s="5">
        <f t="shared" si="142"/>
        <v>0.5</v>
      </c>
      <c r="AB335" s="5">
        <f t="shared" si="143"/>
        <v>0</v>
      </c>
      <c r="AC335" s="5">
        <f t="shared" si="144"/>
        <v>0</v>
      </c>
      <c r="AD335" s="1">
        <v>0.55761574054913132</v>
      </c>
      <c r="AE335" s="5">
        <f t="shared" si="145"/>
        <v>0</v>
      </c>
      <c r="AF335" s="1">
        <v>1.4373330463789948E-2</v>
      </c>
      <c r="AG335" s="6">
        <f t="shared" si="146"/>
        <v>0</v>
      </c>
      <c r="AH335" s="29">
        <v>2866.9835039087502</v>
      </c>
      <c r="AL335" s="5">
        <v>1</v>
      </c>
      <c r="AM335" t="s">
        <v>342</v>
      </c>
      <c r="AN335" s="1">
        <v>0.20400000000000001</v>
      </c>
      <c r="AO335" s="5">
        <f t="shared" si="147"/>
        <v>0.5</v>
      </c>
      <c r="AP335" s="5">
        <f t="shared" si="148"/>
        <v>0</v>
      </c>
      <c r="AQ335" s="9">
        <f t="shared" si="149"/>
        <v>5.5</v>
      </c>
      <c r="AT335" s="1"/>
    </row>
    <row r="336" spans="1:46" x14ac:dyDescent="0.35">
      <c r="A336" t="s">
        <v>321</v>
      </c>
      <c r="B336" s="1">
        <v>-8.4060666762054651E-3</v>
      </c>
      <c r="C336" s="5">
        <f t="shared" si="125"/>
        <v>0</v>
      </c>
      <c r="D336" s="1">
        <v>1.9781084561453714E-2</v>
      </c>
      <c r="E336" s="5">
        <f t="shared" si="126"/>
        <v>0</v>
      </c>
      <c r="F336" s="5">
        <f t="shared" si="127"/>
        <v>0</v>
      </c>
      <c r="G336" s="1">
        <v>3.9524610101588205E-2</v>
      </c>
      <c r="H336" s="5">
        <f t="shared" si="128"/>
        <v>0</v>
      </c>
      <c r="I336" s="5">
        <f t="shared" si="129"/>
        <v>0</v>
      </c>
      <c r="J336" s="1">
        <v>0.40441973425394406</v>
      </c>
      <c r="K336" s="5">
        <f t="shared" si="130"/>
        <v>0</v>
      </c>
      <c r="L336" s="5">
        <f t="shared" si="131"/>
        <v>0</v>
      </c>
      <c r="M336" s="8">
        <f t="shared" si="132"/>
        <v>0</v>
      </c>
      <c r="N336" s="8">
        <f t="shared" si="133"/>
        <v>0</v>
      </c>
      <c r="O336" s="10" t="str">
        <f t="shared" si="134"/>
        <v>Nee</v>
      </c>
      <c r="P336" s="4">
        <f t="shared" si="135"/>
        <v>0</v>
      </c>
      <c r="Q336" s="1">
        <v>-7.7444276890660829E-2</v>
      </c>
      <c r="R336" s="8">
        <f t="shared" si="136"/>
        <v>1</v>
      </c>
      <c r="S336" s="1">
        <v>7.242413383376398E-3</v>
      </c>
      <c r="T336" s="8">
        <f t="shared" si="137"/>
        <v>0</v>
      </c>
      <c r="U336" s="1">
        <v>4.9220203176420091E-2</v>
      </c>
      <c r="V336" s="4">
        <f t="shared" si="138"/>
        <v>0</v>
      </c>
      <c r="W336" s="5">
        <f t="shared" si="139"/>
        <v>0</v>
      </c>
      <c r="X336" s="5">
        <f t="shared" si="140"/>
        <v>0</v>
      </c>
      <c r="Y336" s="1">
        <v>-3.0404922020317643E-3</v>
      </c>
      <c r="Z336" s="5">
        <f t="shared" si="141"/>
        <v>0.5</v>
      </c>
      <c r="AA336" s="5">
        <f t="shared" si="142"/>
        <v>0.5</v>
      </c>
      <c r="AB336" s="5">
        <f t="shared" si="143"/>
        <v>0</v>
      </c>
      <c r="AC336" s="5">
        <f t="shared" si="144"/>
        <v>0</v>
      </c>
      <c r="AD336" s="1">
        <v>0.71689440549434824</v>
      </c>
      <c r="AE336" s="5">
        <f t="shared" si="145"/>
        <v>0</v>
      </c>
      <c r="AF336" s="1">
        <v>3.9195654081413636E-2</v>
      </c>
      <c r="AG336" s="6">
        <f t="shared" si="146"/>
        <v>0</v>
      </c>
      <c r="AH336" s="29">
        <v>1503.9361249780579</v>
      </c>
      <c r="AJ336" s="5">
        <v>1</v>
      </c>
      <c r="AL336" s="5">
        <v>0</v>
      </c>
      <c r="AM336" t="s">
        <v>340</v>
      </c>
      <c r="AN336" s="1">
        <v>0.20699999999999999</v>
      </c>
      <c r="AO336" s="5">
        <f t="shared" si="147"/>
        <v>0.5</v>
      </c>
      <c r="AP336" s="5">
        <f t="shared" si="148"/>
        <v>0</v>
      </c>
      <c r="AQ336" s="9">
        <f t="shared" si="149"/>
        <v>7.5</v>
      </c>
      <c r="AT336" s="1"/>
    </row>
    <row r="337" spans="1:46" x14ac:dyDescent="0.35">
      <c r="A337" t="s">
        <v>322</v>
      </c>
      <c r="B337" s="1">
        <v>6.7323537022157459E-2</v>
      </c>
      <c r="C337" s="5">
        <f t="shared" si="125"/>
        <v>0</v>
      </c>
      <c r="D337" s="1">
        <v>1.2661482520530036</v>
      </c>
      <c r="E337" s="5">
        <f t="shared" si="126"/>
        <v>0.5</v>
      </c>
      <c r="F337" s="5">
        <f t="shared" si="127"/>
        <v>0</v>
      </c>
      <c r="G337" s="1">
        <v>1.2937102507183811</v>
      </c>
      <c r="H337" s="5">
        <f t="shared" si="128"/>
        <v>0.5</v>
      </c>
      <c r="I337" s="5">
        <f t="shared" si="129"/>
        <v>0.5</v>
      </c>
      <c r="J337" s="1">
        <v>0.23534993487303743</v>
      </c>
      <c r="K337" s="5">
        <f t="shared" si="130"/>
        <v>0</v>
      </c>
      <c r="L337" s="5">
        <f t="shared" si="131"/>
        <v>0</v>
      </c>
      <c r="M337" s="8">
        <f t="shared" si="132"/>
        <v>1</v>
      </c>
      <c r="N337" s="8">
        <f t="shared" si="133"/>
        <v>1</v>
      </c>
      <c r="O337" s="10" t="str">
        <f t="shared" si="134"/>
        <v>Ja</v>
      </c>
      <c r="P337" s="4">
        <f t="shared" si="135"/>
        <v>1</v>
      </c>
      <c r="Q337" s="1">
        <v>-4.7349118968457282E-2</v>
      </c>
      <c r="R337" s="8">
        <f t="shared" si="136"/>
        <v>1</v>
      </c>
      <c r="S337" s="1">
        <v>-1.523317666263263E-2</v>
      </c>
      <c r="T337" s="8">
        <f t="shared" si="137"/>
        <v>1</v>
      </c>
      <c r="U337" s="1">
        <v>2.4397717523049478E-2</v>
      </c>
      <c r="V337" s="4">
        <f t="shared" si="138"/>
        <v>0</v>
      </c>
      <c r="W337" s="5">
        <f t="shared" si="139"/>
        <v>0.5</v>
      </c>
      <c r="X337" s="5">
        <f t="shared" si="140"/>
        <v>0</v>
      </c>
      <c r="Y337" s="1">
        <v>0.12982949515858858</v>
      </c>
      <c r="Z337" s="5">
        <f t="shared" si="141"/>
        <v>0</v>
      </c>
      <c r="AA337" s="5">
        <f t="shared" si="142"/>
        <v>0</v>
      </c>
      <c r="AB337" s="5">
        <f t="shared" si="143"/>
        <v>0.5</v>
      </c>
      <c r="AC337" s="5">
        <f t="shared" si="144"/>
        <v>0.5</v>
      </c>
      <c r="AD337" s="1">
        <v>0.65880646611011995</v>
      </c>
      <c r="AE337" s="5">
        <f t="shared" si="145"/>
        <v>0</v>
      </c>
      <c r="AF337" s="1">
        <v>2.4672256193057233E-2</v>
      </c>
      <c r="AG337" s="6">
        <f t="shared" si="146"/>
        <v>0</v>
      </c>
      <c r="AH337" s="29">
        <v>1653.3124977464893</v>
      </c>
      <c r="AL337" s="5">
        <v>0</v>
      </c>
      <c r="AM337" t="s">
        <v>340</v>
      </c>
      <c r="AN337" s="1">
        <v>0.1305</v>
      </c>
      <c r="AO337" s="5">
        <f t="shared" si="147"/>
        <v>0</v>
      </c>
      <c r="AP337" s="5">
        <f t="shared" si="148"/>
        <v>0</v>
      </c>
      <c r="AQ337" s="9">
        <f t="shared" si="149"/>
        <v>7</v>
      </c>
      <c r="AT337" s="1"/>
    </row>
    <row r="338" spans="1:46" x14ac:dyDescent="0.35">
      <c r="A338" t="s">
        <v>323</v>
      </c>
      <c r="B338" s="1">
        <v>-4.7153664888999129E-2</v>
      </c>
      <c r="C338" s="5">
        <f t="shared" si="125"/>
        <v>0</v>
      </c>
      <c r="D338" s="1">
        <v>0.23274215552523875</v>
      </c>
      <c r="E338" s="5">
        <f t="shared" si="126"/>
        <v>0</v>
      </c>
      <c r="F338" s="5">
        <f t="shared" si="127"/>
        <v>0</v>
      </c>
      <c r="G338" s="1">
        <v>0.24257472404812103</v>
      </c>
      <c r="H338" s="5">
        <f t="shared" si="128"/>
        <v>0</v>
      </c>
      <c r="I338" s="5">
        <f t="shared" si="129"/>
        <v>0</v>
      </c>
      <c r="J338" s="1">
        <v>0.37702414373947218</v>
      </c>
      <c r="K338" s="5">
        <f t="shared" si="130"/>
        <v>0</v>
      </c>
      <c r="L338" s="5">
        <f t="shared" si="131"/>
        <v>0</v>
      </c>
      <c r="M338" s="8">
        <f t="shared" si="132"/>
        <v>0</v>
      </c>
      <c r="N338" s="8">
        <f t="shared" si="133"/>
        <v>0</v>
      </c>
      <c r="O338" s="10" t="str">
        <f t="shared" si="134"/>
        <v>Nee</v>
      </c>
      <c r="P338" s="4">
        <f t="shared" si="135"/>
        <v>0</v>
      </c>
      <c r="Q338" s="1">
        <v>-3.3971740810243956E-2</v>
      </c>
      <c r="R338" s="8">
        <f t="shared" si="136"/>
        <v>1</v>
      </c>
      <c r="S338" s="1">
        <v>-3.9600249843847593E-2</v>
      </c>
      <c r="T338" s="8">
        <f t="shared" si="137"/>
        <v>1</v>
      </c>
      <c r="U338" s="1">
        <v>9.7234280044648392E-3</v>
      </c>
      <c r="V338" s="4">
        <f t="shared" si="138"/>
        <v>0</v>
      </c>
      <c r="W338" s="5">
        <f t="shared" si="139"/>
        <v>0.5</v>
      </c>
      <c r="X338" s="5">
        <f t="shared" si="140"/>
        <v>0</v>
      </c>
      <c r="Y338" s="1">
        <v>1.05915912191492E-2</v>
      </c>
      <c r="Z338" s="5">
        <f t="shared" si="141"/>
        <v>0</v>
      </c>
      <c r="AA338" s="5">
        <f t="shared" si="142"/>
        <v>0</v>
      </c>
      <c r="AB338" s="5">
        <f t="shared" si="143"/>
        <v>0</v>
      </c>
      <c r="AC338" s="5">
        <f t="shared" si="144"/>
        <v>0</v>
      </c>
      <c r="AD338" s="1">
        <v>0.7083963785191616</v>
      </c>
      <c r="AE338" s="5">
        <f t="shared" si="145"/>
        <v>0</v>
      </c>
      <c r="AF338" s="1">
        <v>3.5842492372566065E-2</v>
      </c>
      <c r="AG338" s="6">
        <f t="shared" si="146"/>
        <v>0</v>
      </c>
      <c r="AH338" s="29">
        <v>1682.455254378734</v>
      </c>
      <c r="AL338" s="5">
        <v>0</v>
      </c>
      <c r="AM338" t="s">
        <v>340</v>
      </c>
      <c r="AN338" s="1">
        <v>0.222</v>
      </c>
      <c r="AO338" s="5">
        <f t="shared" si="147"/>
        <v>0.5</v>
      </c>
      <c r="AP338" s="5">
        <f t="shared" si="148"/>
        <v>0</v>
      </c>
      <c r="AQ338" s="9">
        <f t="shared" si="149"/>
        <v>9</v>
      </c>
      <c r="AT338" s="1"/>
    </row>
    <row r="339" spans="1:46" x14ac:dyDescent="0.35">
      <c r="A339" t="s">
        <v>324</v>
      </c>
      <c r="B339" s="1">
        <v>-1.079328202894342E-2</v>
      </c>
      <c r="C339" s="5">
        <f t="shared" si="125"/>
        <v>0</v>
      </c>
      <c r="D339" s="1">
        <v>0.22924834228740137</v>
      </c>
      <c r="E339" s="5">
        <f t="shared" si="126"/>
        <v>0</v>
      </c>
      <c r="F339" s="5">
        <f t="shared" si="127"/>
        <v>0</v>
      </c>
      <c r="G339" s="1">
        <v>0.17229078940999951</v>
      </c>
      <c r="H339" s="5">
        <f t="shared" si="128"/>
        <v>0</v>
      </c>
      <c r="I339" s="5">
        <f t="shared" si="129"/>
        <v>0</v>
      </c>
      <c r="J339" s="1">
        <v>0.26418291937545146</v>
      </c>
      <c r="K339" s="5">
        <f t="shared" si="130"/>
        <v>0</v>
      </c>
      <c r="L339" s="5">
        <f t="shared" si="131"/>
        <v>0</v>
      </c>
      <c r="M339" s="8">
        <f t="shared" si="132"/>
        <v>0</v>
      </c>
      <c r="N339" s="8">
        <f t="shared" si="133"/>
        <v>0</v>
      </c>
      <c r="O339" s="10" t="str">
        <f t="shared" si="134"/>
        <v>Nee</v>
      </c>
      <c r="P339" s="4">
        <f t="shared" si="135"/>
        <v>0</v>
      </c>
      <c r="Q339" s="1">
        <v>-5.5487265217818861E-2</v>
      </c>
      <c r="R339" s="8">
        <f t="shared" si="136"/>
        <v>1</v>
      </c>
      <c r="S339" s="1">
        <v>-1.7188000427031065E-2</v>
      </c>
      <c r="T339" s="8">
        <f t="shared" si="137"/>
        <v>1</v>
      </c>
      <c r="U339" s="1">
        <v>3.7945888388751757E-2</v>
      </c>
      <c r="V339" s="4">
        <f t="shared" si="138"/>
        <v>0</v>
      </c>
      <c r="W339" s="5">
        <f t="shared" si="139"/>
        <v>0.5</v>
      </c>
      <c r="X339" s="5">
        <f t="shared" si="140"/>
        <v>0</v>
      </c>
      <c r="Y339" s="1">
        <v>-1.4096607134214221E-3</v>
      </c>
      <c r="Z339" s="5">
        <f t="shared" si="141"/>
        <v>0.5</v>
      </c>
      <c r="AA339" s="5">
        <f t="shared" si="142"/>
        <v>0.5</v>
      </c>
      <c r="AB339" s="5">
        <f t="shared" si="143"/>
        <v>0</v>
      </c>
      <c r="AC339" s="5">
        <f t="shared" si="144"/>
        <v>0</v>
      </c>
      <c r="AD339" s="1">
        <v>0.50481583660035811</v>
      </c>
      <c r="AE339" s="5">
        <f t="shared" si="145"/>
        <v>0</v>
      </c>
      <c r="AF339" s="1">
        <v>2.9873433038091091E-2</v>
      </c>
      <c r="AG339" s="6">
        <f t="shared" si="146"/>
        <v>0</v>
      </c>
      <c r="AH339" s="29">
        <v>1488.0299315669015</v>
      </c>
      <c r="AL339" s="5">
        <v>0</v>
      </c>
      <c r="AM339" t="s">
        <v>341</v>
      </c>
      <c r="AN339" s="1">
        <v>0.23699999999999999</v>
      </c>
      <c r="AO339" s="5">
        <f t="shared" si="147"/>
        <v>0.5</v>
      </c>
      <c r="AP339" s="5">
        <f t="shared" si="148"/>
        <v>0</v>
      </c>
      <c r="AQ339" s="9">
        <f t="shared" si="149"/>
        <v>8</v>
      </c>
      <c r="AT339" s="1"/>
    </row>
    <row r="340" spans="1:46" x14ac:dyDescent="0.35">
      <c r="A340" t="s">
        <v>325</v>
      </c>
      <c r="B340" s="1">
        <v>0.14338493126723631</v>
      </c>
      <c r="C340" s="5">
        <f t="shared" si="125"/>
        <v>0.5</v>
      </c>
      <c r="D340" s="1">
        <v>1.0155153445138847</v>
      </c>
      <c r="E340" s="5">
        <f t="shared" si="126"/>
        <v>0.5</v>
      </c>
      <c r="F340" s="5">
        <f t="shared" si="127"/>
        <v>0</v>
      </c>
      <c r="G340" s="1">
        <v>0.96053256652994767</v>
      </c>
      <c r="H340" s="5">
        <f t="shared" si="128"/>
        <v>0.5</v>
      </c>
      <c r="I340" s="5">
        <f t="shared" si="129"/>
        <v>0</v>
      </c>
      <c r="J340" s="1">
        <v>0.19096826121773539</v>
      </c>
      <c r="K340" s="5">
        <f t="shared" si="130"/>
        <v>0.5</v>
      </c>
      <c r="L340" s="5">
        <f t="shared" si="131"/>
        <v>0</v>
      </c>
      <c r="M340" s="8">
        <f t="shared" si="132"/>
        <v>0</v>
      </c>
      <c r="N340" s="8">
        <f t="shared" si="133"/>
        <v>1</v>
      </c>
      <c r="O340" s="10" t="str">
        <f t="shared" si="134"/>
        <v>Nee</v>
      </c>
      <c r="P340" s="4">
        <f t="shared" si="135"/>
        <v>0</v>
      </c>
      <c r="Q340" s="1">
        <v>2.5164094110594934E-2</v>
      </c>
      <c r="R340" s="8">
        <f t="shared" si="136"/>
        <v>0</v>
      </c>
      <c r="S340" s="1">
        <v>2.6978546693368483E-2</v>
      </c>
      <c r="T340" s="8">
        <f t="shared" si="137"/>
        <v>0</v>
      </c>
      <c r="U340" s="1">
        <v>4.4419233076733199E-2</v>
      </c>
      <c r="V340" s="4">
        <f t="shared" si="138"/>
        <v>0</v>
      </c>
      <c r="W340" s="5">
        <f t="shared" si="139"/>
        <v>0</v>
      </c>
      <c r="X340" s="5">
        <f t="shared" si="140"/>
        <v>0</v>
      </c>
      <c r="Y340" s="1">
        <v>5.31941240802528E-2</v>
      </c>
      <c r="Z340" s="5">
        <f t="shared" si="141"/>
        <v>0</v>
      </c>
      <c r="AA340" s="5">
        <f t="shared" si="142"/>
        <v>0</v>
      </c>
      <c r="AB340" s="5">
        <f t="shared" si="143"/>
        <v>0.5</v>
      </c>
      <c r="AC340" s="5">
        <f t="shared" si="144"/>
        <v>0.5</v>
      </c>
      <c r="AD340" s="1">
        <v>0.65991299898482469</v>
      </c>
      <c r="AE340" s="5">
        <f t="shared" si="145"/>
        <v>0</v>
      </c>
      <c r="AF340" s="1">
        <v>1.264682590151983E-2</v>
      </c>
      <c r="AG340" s="6">
        <f t="shared" si="146"/>
        <v>0</v>
      </c>
      <c r="AH340" s="29">
        <v>2091.7675407928509</v>
      </c>
      <c r="AL340" s="5">
        <v>0</v>
      </c>
      <c r="AM340" t="s">
        <v>342</v>
      </c>
      <c r="AN340" s="1">
        <v>0.12</v>
      </c>
      <c r="AO340" s="5">
        <f t="shared" si="147"/>
        <v>0</v>
      </c>
      <c r="AP340" s="5">
        <f t="shared" si="148"/>
        <v>0</v>
      </c>
      <c r="AQ340" s="9">
        <f t="shared" si="149"/>
        <v>7</v>
      </c>
      <c r="AT340" s="1"/>
    </row>
    <row r="341" spans="1:46" x14ac:dyDescent="0.35">
      <c r="A341" t="s">
        <v>326</v>
      </c>
      <c r="B341" s="1">
        <v>5.8445473262731626E-2</v>
      </c>
      <c r="C341" s="5">
        <f t="shared" si="125"/>
        <v>0</v>
      </c>
      <c r="D341" s="1">
        <v>0.29867707112875524</v>
      </c>
      <c r="E341" s="5">
        <f t="shared" si="126"/>
        <v>0</v>
      </c>
      <c r="F341" s="5">
        <f t="shared" si="127"/>
        <v>0</v>
      </c>
      <c r="G341" s="1">
        <v>0.23186745685977864</v>
      </c>
      <c r="H341" s="5">
        <f t="shared" si="128"/>
        <v>0</v>
      </c>
      <c r="I341" s="5">
        <f t="shared" si="129"/>
        <v>0</v>
      </c>
      <c r="J341" s="1">
        <v>0.49674550086876673</v>
      </c>
      <c r="K341" s="5">
        <f t="shared" si="130"/>
        <v>0</v>
      </c>
      <c r="L341" s="5">
        <f t="shared" si="131"/>
        <v>0</v>
      </c>
      <c r="M341" s="8">
        <f t="shared" si="132"/>
        <v>0</v>
      </c>
      <c r="N341" s="8">
        <f t="shared" si="133"/>
        <v>1</v>
      </c>
      <c r="O341" s="10" t="str">
        <f t="shared" si="134"/>
        <v>Nee</v>
      </c>
      <c r="P341" s="4">
        <f t="shared" si="135"/>
        <v>0</v>
      </c>
      <c r="Q341" s="1">
        <v>-4.1788482064132909E-2</v>
      </c>
      <c r="R341" s="8">
        <f t="shared" si="136"/>
        <v>1</v>
      </c>
      <c r="S341" s="1">
        <v>9.7328378094102802E-2</v>
      </c>
      <c r="T341" s="8">
        <f t="shared" si="137"/>
        <v>0</v>
      </c>
      <c r="U341" s="1">
        <v>4.6535700879298383E-2</v>
      </c>
      <c r="V341" s="4">
        <f t="shared" si="138"/>
        <v>0</v>
      </c>
      <c r="W341" s="5">
        <f t="shared" si="139"/>
        <v>0</v>
      </c>
      <c r="X341" s="5">
        <f t="shared" si="140"/>
        <v>0</v>
      </c>
      <c r="Y341" s="1">
        <v>6.6700981674648219E-2</v>
      </c>
      <c r="Z341" s="5">
        <f t="shared" si="141"/>
        <v>0</v>
      </c>
      <c r="AA341" s="5">
        <f t="shared" si="142"/>
        <v>0</v>
      </c>
      <c r="AB341" s="5">
        <f t="shared" si="143"/>
        <v>0.5</v>
      </c>
      <c r="AC341" s="5">
        <f t="shared" si="144"/>
        <v>0.5</v>
      </c>
      <c r="AD341" s="1">
        <v>0.59735414225751049</v>
      </c>
      <c r="AE341" s="5">
        <f t="shared" si="145"/>
        <v>0</v>
      </c>
      <c r="AF341" s="1">
        <v>2.1026637849643388E-2</v>
      </c>
      <c r="AG341" s="6">
        <f t="shared" si="146"/>
        <v>0</v>
      </c>
      <c r="AH341" s="29">
        <v>1813.3558167420338</v>
      </c>
      <c r="AL341" s="5">
        <v>0</v>
      </c>
      <c r="AM341" t="s">
        <v>341</v>
      </c>
      <c r="AN341" s="1">
        <v>0.18350000000000002</v>
      </c>
      <c r="AO341" s="5">
        <f t="shared" si="147"/>
        <v>0</v>
      </c>
      <c r="AP341" s="5">
        <f t="shared" si="148"/>
        <v>0</v>
      </c>
      <c r="AQ341" s="9">
        <f t="shared" si="149"/>
        <v>9</v>
      </c>
      <c r="AT341" s="1"/>
    </row>
    <row r="342" spans="1:46" x14ac:dyDescent="0.35">
      <c r="A342" t="s">
        <v>327</v>
      </c>
      <c r="B342" s="1">
        <v>5.0155920912994499E-2</v>
      </c>
      <c r="C342" s="5">
        <f t="shared" si="125"/>
        <v>0</v>
      </c>
      <c r="D342" s="1">
        <v>0.43138663488383483</v>
      </c>
      <c r="E342" s="5">
        <f t="shared" si="126"/>
        <v>0</v>
      </c>
      <c r="F342" s="5">
        <f t="shared" si="127"/>
        <v>0</v>
      </c>
      <c r="G342" s="1">
        <v>0.35593070907280122</v>
      </c>
      <c r="H342" s="5">
        <f t="shared" si="128"/>
        <v>0</v>
      </c>
      <c r="I342" s="5">
        <f t="shared" si="129"/>
        <v>0</v>
      </c>
      <c r="J342" s="1">
        <v>0.4381101526881449</v>
      </c>
      <c r="K342" s="5">
        <f t="shared" si="130"/>
        <v>0</v>
      </c>
      <c r="L342" s="5">
        <f t="shared" si="131"/>
        <v>0</v>
      </c>
      <c r="M342" s="8">
        <f t="shared" si="132"/>
        <v>0</v>
      </c>
      <c r="N342" s="8">
        <f t="shared" si="133"/>
        <v>1</v>
      </c>
      <c r="O342" s="10" t="str">
        <f t="shared" si="134"/>
        <v>Nee</v>
      </c>
      <c r="P342" s="4">
        <f t="shared" si="135"/>
        <v>0</v>
      </c>
      <c r="Q342" s="1">
        <v>-2.9654934312139988E-2</v>
      </c>
      <c r="R342" s="8">
        <f t="shared" si="136"/>
        <v>1</v>
      </c>
      <c r="S342" s="1">
        <v>0.18913703134720616</v>
      </c>
      <c r="T342" s="8">
        <f t="shared" si="137"/>
        <v>0</v>
      </c>
      <c r="U342" s="1">
        <v>-2.5208574833874838E-2</v>
      </c>
      <c r="V342" s="4">
        <f t="shared" si="138"/>
        <v>1</v>
      </c>
      <c r="W342" s="5">
        <f t="shared" si="139"/>
        <v>0.5</v>
      </c>
      <c r="X342" s="5">
        <f t="shared" si="140"/>
        <v>0</v>
      </c>
      <c r="Y342" s="1">
        <v>1.8081927868210093E-3</v>
      </c>
      <c r="Z342" s="5">
        <f t="shared" si="141"/>
        <v>0.5</v>
      </c>
      <c r="AA342" s="5">
        <f t="shared" si="142"/>
        <v>0</v>
      </c>
      <c r="AB342" s="5">
        <f t="shared" si="143"/>
        <v>0</v>
      </c>
      <c r="AC342" s="5">
        <f t="shared" si="144"/>
        <v>0</v>
      </c>
      <c r="AD342" s="1">
        <v>0.58577282894414606</v>
      </c>
      <c r="AE342" s="5">
        <f t="shared" si="145"/>
        <v>0</v>
      </c>
      <c r="AF342" s="1">
        <v>5.5635759343009676E-2</v>
      </c>
      <c r="AG342" s="6">
        <f t="shared" si="146"/>
        <v>0</v>
      </c>
      <c r="AH342" s="29">
        <v>1880.0219210397145</v>
      </c>
      <c r="AJ342" s="5">
        <v>1</v>
      </c>
      <c r="AL342" s="5">
        <v>0</v>
      </c>
      <c r="AM342" t="s">
        <v>342</v>
      </c>
      <c r="AN342" s="60">
        <v>0.15</v>
      </c>
      <c r="AO342" s="5">
        <f t="shared" si="147"/>
        <v>0</v>
      </c>
      <c r="AP342" s="5">
        <f t="shared" si="148"/>
        <v>0</v>
      </c>
      <c r="AQ342" s="9">
        <f t="shared" si="149"/>
        <v>7</v>
      </c>
      <c r="AT342" s="1"/>
    </row>
    <row r="343" spans="1:46" x14ac:dyDescent="0.35">
      <c r="A343" t="s">
        <v>328</v>
      </c>
      <c r="B343" s="1">
        <v>-6.3115557159799931E-3</v>
      </c>
      <c r="C343" s="5">
        <f t="shared" si="125"/>
        <v>0</v>
      </c>
      <c r="D343" s="1">
        <v>-0.29142474088588666</v>
      </c>
      <c r="E343" s="5">
        <f t="shared" si="126"/>
        <v>0</v>
      </c>
      <c r="F343" s="5">
        <f t="shared" si="127"/>
        <v>0</v>
      </c>
      <c r="G343" s="1">
        <v>-0.58376011963079455</v>
      </c>
      <c r="H343" s="5">
        <f t="shared" si="128"/>
        <v>0</v>
      </c>
      <c r="I343" s="5">
        <f t="shared" si="129"/>
        <v>0</v>
      </c>
      <c r="J343" s="1">
        <v>0.78233648798804556</v>
      </c>
      <c r="K343" s="5">
        <f t="shared" si="130"/>
        <v>0</v>
      </c>
      <c r="L343" s="5">
        <f t="shared" si="131"/>
        <v>0</v>
      </c>
      <c r="M343" s="8">
        <f t="shared" si="132"/>
        <v>0</v>
      </c>
      <c r="N343" s="8">
        <f t="shared" si="133"/>
        <v>0</v>
      </c>
      <c r="O343" s="10" t="str">
        <f t="shared" si="134"/>
        <v>Nee</v>
      </c>
      <c r="P343" s="4">
        <f t="shared" si="135"/>
        <v>0</v>
      </c>
      <c r="Q343" s="1">
        <v>3.8621734191594093E-2</v>
      </c>
      <c r="R343" s="8">
        <f t="shared" si="136"/>
        <v>0</v>
      </c>
      <c r="S343" s="1">
        <v>0.26871156972224186</v>
      </c>
      <c r="T343" s="8">
        <f t="shared" si="137"/>
        <v>0</v>
      </c>
      <c r="U343" s="1">
        <v>8.2937142267828598E-2</v>
      </c>
      <c r="V343" s="4">
        <f t="shared" si="138"/>
        <v>0</v>
      </c>
      <c r="W343" s="5">
        <f t="shared" si="139"/>
        <v>0</v>
      </c>
      <c r="X343" s="5">
        <f t="shared" si="140"/>
        <v>0</v>
      </c>
      <c r="Y343" s="1">
        <v>4.5903160934357756E-2</v>
      </c>
      <c r="Z343" s="5">
        <f t="shared" si="141"/>
        <v>0</v>
      </c>
      <c r="AA343" s="5">
        <f t="shared" si="142"/>
        <v>0</v>
      </c>
      <c r="AB343" s="5">
        <f t="shared" si="143"/>
        <v>0.5</v>
      </c>
      <c r="AC343" s="5">
        <f t="shared" si="144"/>
        <v>0</v>
      </c>
      <c r="AD343" s="1">
        <v>0.4181302531841386</v>
      </c>
      <c r="AE343" s="5">
        <f t="shared" si="145"/>
        <v>0</v>
      </c>
      <c r="AF343" s="1">
        <v>9.1951631000876631E-3</v>
      </c>
      <c r="AG343" s="6">
        <f t="shared" si="146"/>
        <v>0</v>
      </c>
      <c r="AH343" s="29">
        <v>2722.3485711199919</v>
      </c>
      <c r="AL343" s="5">
        <v>1</v>
      </c>
      <c r="AM343" t="s">
        <v>340</v>
      </c>
      <c r="AN343" s="1">
        <v>0.16699999999999998</v>
      </c>
      <c r="AO343" s="5">
        <f t="shared" si="147"/>
        <v>0</v>
      </c>
      <c r="AP343" s="5">
        <f t="shared" si="148"/>
        <v>0</v>
      </c>
      <c r="AQ343" s="9">
        <f t="shared" si="149"/>
        <v>8.5</v>
      </c>
      <c r="AT343" s="1"/>
    </row>
    <row r="344" spans="1:46" x14ac:dyDescent="0.35">
      <c r="A344" t="s">
        <v>329</v>
      </c>
      <c r="B344" s="1">
        <v>-2.0256929664863202E-3</v>
      </c>
      <c r="C344" s="5">
        <f t="shared" si="125"/>
        <v>0</v>
      </c>
      <c r="D344" s="1">
        <v>6.8986384266263232E-2</v>
      </c>
      <c r="E344" s="5">
        <f t="shared" si="126"/>
        <v>0</v>
      </c>
      <c r="F344" s="5">
        <f t="shared" si="127"/>
        <v>0</v>
      </c>
      <c r="G344" s="1">
        <v>7.0450011538757407E-2</v>
      </c>
      <c r="H344" s="5">
        <f t="shared" si="128"/>
        <v>0</v>
      </c>
      <c r="I344" s="5">
        <f t="shared" si="129"/>
        <v>0</v>
      </c>
      <c r="J344" s="1">
        <v>0.65526227650408109</v>
      </c>
      <c r="K344" s="5">
        <f t="shared" si="130"/>
        <v>0</v>
      </c>
      <c r="L344" s="5">
        <f t="shared" si="131"/>
        <v>0</v>
      </c>
      <c r="M344" s="8">
        <f t="shared" si="132"/>
        <v>0</v>
      </c>
      <c r="N344" s="8">
        <f t="shared" si="133"/>
        <v>0</v>
      </c>
      <c r="O344" s="10" t="str">
        <f t="shared" si="134"/>
        <v>Nee</v>
      </c>
      <c r="P344" s="4">
        <f t="shared" si="135"/>
        <v>0</v>
      </c>
      <c r="Q344" s="1">
        <v>-4.7206327312942289E-2</v>
      </c>
      <c r="R344" s="8">
        <f t="shared" si="136"/>
        <v>1</v>
      </c>
      <c r="S344" s="1">
        <v>-2.5711126299587134E-2</v>
      </c>
      <c r="T344" s="8">
        <f t="shared" si="137"/>
        <v>1</v>
      </c>
      <c r="U344" s="1">
        <v>3.0995666555552706E-2</v>
      </c>
      <c r="V344" s="4">
        <f t="shared" si="138"/>
        <v>0</v>
      </c>
      <c r="W344" s="5">
        <f t="shared" si="139"/>
        <v>0.5</v>
      </c>
      <c r="X344" s="5">
        <f t="shared" si="140"/>
        <v>0</v>
      </c>
      <c r="Y344" s="1">
        <v>3.7161209261775942E-2</v>
      </c>
      <c r="Z344" s="5">
        <f t="shared" si="141"/>
        <v>0</v>
      </c>
      <c r="AA344" s="5">
        <f t="shared" si="142"/>
        <v>0</v>
      </c>
      <c r="AB344" s="5">
        <f t="shared" si="143"/>
        <v>0</v>
      </c>
      <c r="AC344" s="5">
        <f t="shared" si="144"/>
        <v>0</v>
      </c>
      <c r="AD344" s="1">
        <v>0.72704428318674841</v>
      </c>
      <c r="AE344" s="5">
        <f t="shared" si="145"/>
        <v>0.5</v>
      </c>
      <c r="AF344" s="1">
        <v>6.9811272083899589E-2</v>
      </c>
      <c r="AG344" s="6">
        <f t="shared" si="146"/>
        <v>0</v>
      </c>
      <c r="AH344" s="29">
        <v>1734.3555725575879</v>
      </c>
      <c r="AJ344" s="5">
        <v>1</v>
      </c>
      <c r="AL344" s="5">
        <v>0</v>
      </c>
      <c r="AM344" t="s">
        <v>342</v>
      </c>
      <c r="AN344" s="1">
        <v>0.193</v>
      </c>
      <c r="AO344" s="5">
        <f t="shared" si="147"/>
        <v>0</v>
      </c>
      <c r="AP344" s="5">
        <f t="shared" si="148"/>
        <v>0</v>
      </c>
      <c r="AQ344" s="9">
        <f t="shared" si="149"/>
        <v>8</v>
      </c>
      <c r="AT344" s="1"/>
    </row>
    <row r="345" spans="1:46" x14ac:dyDescent="0.35">
      <c r="A345" t="s">
        <v>330</v>
      </c>
      <c r="B345" s="1">
        <v>2.1706036550500137E-2</v>
      </c>
      <c r="C345" s="5">
        <f t="shared" si="125"/>
        <v>0</v>
      </c>
      <c r="D345" s="1">
        <v>0.78401639648604293</v>
      </c>
      <c r="E345" s="5">
        <f t="shared" si="126"/>
        <v>0</v>
      </c>
      <c r="F345" s="5">
        <f t="shared" si="127"/>
        <v>0</v>
      </c>
      <c r="G345" s="1">
        <v>0.67481193794880556</v>
      </c>
      <c r="H345" s="5">
        <f t="shared" si="128"/>
        <v>0</v>
      </c>
      <c r="I345" s="5">
        <f t="shared" si="129"/>
        <v>0</v>
      </c>
      <c r="J345" s="1">
        <v>0.30059337990570817</v>
      </c>
      <c r="K345" s="5">
        <f t="shared" si="130"/>
        <v>0</v>
      </c>
      <c r="L345" s="5">
        <f t="shared" si="131"/>
        <v>0</v>
      </c>
      <c r="M345" s="8">
        <f t="shared" si="132"/>
        <v>0</v>
      </c>
      <c r="N345" s="8">
        <f t="shared" si="133"/>
        <v>1</v>
      </c>
      <c r="O345" s="10" t="str">
        <f t="shared" si="134"/>
        <v>Nee</v>
      </c>
      <c r="P345" s="4">
        <f t="shared" si="135"/>
        <v>0</v>
      </c>
      <c r="Q345" s="1">
        <v>5.2776864935918499E-3</v>
      </c>
      <c r="R345" s="8">
        <f t="shared" si="136"/>
        <v>0</v>
      </c>
      <c r="S345" s="1">
        <v>3.7555957584481096E-2</v>
      </c>
      <c r="T345" s="8">
        <f t="shared" si="137"/>
        <v>0</v>
      </c>
      <c r="U345" s="1">
        <v>4.1860050644943303E-2</v>
      </c>
      <c r="V345" s="4">
        <f t="shared" si="138"/>
        <v>0</v>
      </c>
      <c r="W345" s="5">
        <f t="shared" si="139"/>
        <v>0</v>
      </c>
      <c r="X345" s="5">
        <f t="shared" si="140"/>
        <v>0</v>
      </c>
      <c r="Y345" s="1">
        <v>9.9769424415021207E-2</v>
      </c>
      <c r="Z345" s="5">
        <f t="shared" si="141"/>
        <v>0</v>
      </c>
      <c r="AA345" s="5">
        <f t="shared" si="142"/>
        <v>0</v>
      </c>
      <c r="AB345" s="5">
        <f t="shared" si="143"/>
        <v>0.5</v>
      </c>
      <c r="AC345" s="5">
        <f t="shared" si="144"/>
        <v>0.5</v>
      </c>
      <c r="AD345" s="1">
        <v>0.7022938743381627</v>
      </c>
      <c r="AE345" s="5">
        <f t="shared" si="145"/>
        <v>0</v>
      </c>
      <c r="AF345" s="1">
        <v>-4.2390818561891296E-3</v>
      </c>
      <c r="AG345" s="6">
        <f t="shared" si="146"/>
        <v>1</v>
      </c>
      <c r="AH345" s="29">
        <v>1760.9031953216777</v>
      </c>
      <c r="AJ345" s="5">
        <v>1</v>
      </c>
      <c r="AL345" s="5">
        <v>0</v>
      </c>
      <c r="AM345" t="s">
        <v>342</v>
      </c>
      <c r="AN345" s="1">
        <v>0.19650000000000001</v>
      </c>
      <c r="AO345" s="5">
        <f t="shared" si="147"/>
        <v>0</v>
      </c>
      <c r="AP345" s="5">
        <f t="shared" si="148"/>
        <v>0</v>
      </c>
      <c r="AQ345" s="9">
        <f t="shared" si="149"/>
        <v>7</v>
      </c>
      <c r="AT345" s="1"/>
    </row>
    <row r="346" spans="1:46" x14ac:dyDescent="0.35">
      <c r="A346" t="s">
        <v>331</v>
      </c>
      <c r="B346" s="1">
        <v>8.9973416944993528E-3</v>
      </c>
      <c r="C346" s="5">
        <f t="shared" si="125"/>
        <v>0</v>
      </c>
      <c r="D346" s="1">
        <v>-1.0146352863277409E-2</v>
      </c>
      <c r="E346" s="5">
        <f t="shared" si="126"/>
        <v>0</v>
      </c>
      <c r="F346" s="5">
        <f t="shared" si="127"/>
        <v>0</v>
      </c>
      <c r="G346" s="1">
        <v>-6.4404266921136932E-2</v>
      </c>
      <c r="H346" s="5">
        <f t="shared" si="128"/>
        <v>0</v>
      </c>
      <c r="I346" s="5">
        <f t="shared" si="129"/>
        <v>0</v>
      </c>
      <c r="J346" s="1">
        <v>0.65090600849864599</v>
      </c>
      <c r="K346" s="5">
        <f t="shared" si="130"/>
        <v>0</v>
      </c>
      <c r="L346" s="5">
        <f t="shared" si="131"/>
        <v>0</v>
      </c>
      <c r="M346" s="8">
        <f t="shared" si="132"/>
        <v>0</v>
      </c>
      <c r="N346" s="8">
        <f t="shared" si="133"/>
        <v>0</v>
      </c>
      <c r="O346" s="10" t="str">
        <f t="shared" si="134"/>
        <v>Nee</v>
      </c>
      <c r="P346" s="4">
        <f t="shared" si="135"/>
        <v>0</v>
      </c>
      <c r="Q346" s="1">
        <v>-1.8248043263683251E-2</v>
      </c>
      <c r="R346" s="8">
        <f t="shared" si="136"/>
        <v>1</v>
      </c>
      <c r="S346" s="1">
        <v>0.19646947797148959</v>
      </c>
      <c r="T346" s="8">
        <f t="shared" si="137"/>
        <v>0</v>
      </c>
      <c r="U346" s="1">
        <v>2.8068005881379202E-2</v>
      </c>
      <c r="V346" s="4">
        <f t="shared" si="138"/>
        <v>0</v>
      </c>
      <c r="W346" s="5">
        <f t="shared" si="139"/>
        <v>0</v>
      </c>
      <c r="X346" s="5">
        <f t="shared" si="140"/>
        <v>0</v>
      </c>
      <c r="Y346" s="1">
        <v>1.6786639337078978E-2</v>
      </c>
      <c r="Z346" s="5">
        <f t="shared" si="141"/>
        <v>0</v>
      </c>
      <c r="AA346" s="5">
        <f t="shared" si="142"/>
        <v>0</v>
      </c>
      <c r="AB346" s="5">
        <f t="shared" si="143"/>
        <v>0</v>
      </c>
      <c r="AC346" s="5">
        <f t="shared" si="144"/>
        <v>0</v>
      </c>
      <c r="AD346" s="1">
        <v>0.71262305617496124</v>
      </c>
      <c r="AE346" s="5">
        <f t="shared" si="145"/>
        <v>0</v>
      </c>
      <c r="AF346" s="1">
        <v>-5.4203714056885767E-3</v>
      </c>
      <c r="AG346" s="6">
        <f t="shared" si="146"/>
        <v>1</v>
      </c>
      <c r="AH346" s="29">
        <v>2027.7532066229287</v>
      </c>
      <c r="AL346" s="5">
        <v>0</v>
      </c>
      <c r="AM346" t="s">
        <v>342</v>
      </c>
      <c r="AN346" s="1">
        <v>0.23199999999999998</v>
      </c>
      <c r="AO346" s="5">
        <f t="shared" si="147"/>
        <v>0.5</v>
      </c>
      <c r="AP346" s="5">
        <f t="shared" si="148"/>
        <v>0</v>
      </c>
      <c r="AQ346" s="9">
        <f t="shared" si="149"/>
        <v>8.5</v>
      </c>
      <c r="AT346" s="1"/>
    </row>
    <row r="347" spans="1:46" x14ac:dyDescent="0.35">
      <c r="A347" t="s">
        <v>332</v>
      </c>
      <c r="B347" s="1">
        <v>-8.1741844393252577E-3</v>
      </c>
      <c r="C347" s="5">
        <f t="shared" si="125"/>
        <v>0</v>
      </c>
      <c r="D347" s="1">
        <v>0.24032102251616258</v>
      </c>
      <c r="E347" s="5">
        <f t="shared" si="126"/>
        <v>0</v>
      </c>
      <c r="F347" s="5">
        <f t="shared" si="127"/>
        <v>0</v>
      </c>
      <c r="G347" s="1">
        <v>0.25945976071932825</v>
      </c>
      <c r="H347" s="5">
        <f t="shared" si="128"/>
        <v>0</v>
      </c>
      <c r="I347" s="5">
        <f t="shared" si="129"/>
        <v>0</v>
      </c>
      <c r="J347" s="1">
        <v>0.45398172323759789</v>
      </c>
      <c r="K347" s="5">
        <f t="shared" si="130"/>
        <v>0</v>
      </c>
      <c r="L347" s="5">
        <f t="shared" si="131"/>
        <v>0</v>
      </c>
      <c r="M347" s="8">
        <f t="shared" si="132"/>
        <v>0</v>
      </c>
      <c r="N347" s="8">
        <f t="shared" si="133"/>
        <v>1</v>
      </c>
      <c r="O347" s="10" t="str">
        <f t="shared" si="134"/>
        <v>Nee</v>
      </c>
      <c r="P347" s="4">
        <f t="shared" si="135"/>
        <v>0</v>
      </c>
      <c r="Q347" s="1">
        <v>8.7750071110268321E-2</v>
      </c>
      <c r="R347" s="8">
        <f t="shared" si="136"/>
        <v>0</v>
      </c>
      <c r="S347" s="1">
        <v>5.6046195652173912E-2</v>
      </c>
      <c r="T347" s="8">
        <f t="shared" si="137"/>
        <v>0</v>
      </c>
      <c r="U347" s="1">
        <v>-1.4007579698298283E-2</v>
      </c>
      <c r="V347" s="4">
        <f t="shared" si="138"/>
        <v>1</v>
      </c>
      <c r="W347" s="5">
        <f t="shared" si="139"/>
        <v>0</v>
      </c>
      <c r="X347" s="5">
        <f t="shared" si="140"/>
        <v>0</v>
      </c>
      <c r="Y347" s="1">
        <v>8.9256520769859557E-2</v>
      </c>
      <c r="Z347" s="5">
        <f t="shared" si="141"/>
        <v>0</v>
      </c>
      <c r="AA347" s="5">
        <f t="shared" si="142"/>
        <v>0</v>
      </c>
      <c r="AB347" s="5">
        <f t="shared" si="143"/>
        <v>0.5</v>
      </c>
      <c r="AC347" s="5">
        <f t="shared" si="144"/>
        <v>0.5</v>
      </c>
      <c r="AD347" s="1">
        <v>0.51668276733298657</v>
      </c>
      <c r="AE347" s="5">
        <f t="shared" si="145"/>
        <v>0</v>
      </c>
      <c r="AF347" s="1">
        <v>-1.0469288400089184E-2</v>
      </c>
      <c r="AG347" s="6">
        <f t="shared" si="146"/>
        <v>1</v>
      </c>
      <c r="AH347" s="29">
        <v>1817.800702243662</v>
      </c>
      <c r="AL347" s="5">
        <v>0</v>
      </c>
      <c r="AM347" t="s">
        <v>341</v>
      </c>
      <c r="AN347" s="1">
        <v>0.20799999999999999</v>
      </c>
      <c r="AO347" s="5">
        <f t="shared" si="147"/>
        <v>0.5</v>
      </c>
      <c r="AP347" s="5">
        <f t="shared" si="148"/>
        <v>0</v>
      </c>
      <c r="AQ347" s="9">
        <f t="shared" si="149"/>
        <v>6.5</v>
      </c>
      <c r="AT347" s="1"/>
    </row>
    <row r="348" spans="1:46" x14ac:dyDescent="0.35">
      <c r="A348" t="s">
        <v>333</v>
      </c>
      <c r="B348" s="1">
        <v>2.1608180239662159E-2</v>
      </c>
      <c r="C348" s="5">
        <f t="shared" si="125"/>
        <v>0</v>
      </c>
      <c r="D348" s="1">
        <v>0.65265421909722965</v>
      </c>
      <c r="E348" s="5">
        <f t="shared" si="126"/>
        <v>0</v>
      </c>
      <c r="F348" s="5">
        <f t="shared" si="127"/>
        <v>0</v>
      </c>
      <c r="G348" s="1">
        <v>0.62436065081780956</v>
      </c>
      <c r="H348" s="5">
        <f t="shared" si="128"/>
        <v>0</v>
      </c>
      <c r="I348" s="5">
        <f t="shared" si="129"/>
        <v>0</v>
      </c>
      <c r="J348" s="1">
        <v>0.28333136164675266</v>
      </c>
      <c r="K348" s="5">
        <f t="shared" si="130"/>
        <v>0</v>
      </c>
      <c r="L348" s="5">
        <f t="shared" si="131"/>
        <v>0</v>
      </c>
      <c r="M348" s="8">
        <f t="shared" si="132"/>
        <v>0</v>
      </c>
      <c r="N348" s="8">
        <f t="shared" si="133"/>
        <v>0</v>
      </c>
      <c r="O348" s="10" t="str">
        <f t="shared" si="134"/>
        <v>Nee</v>
      </c>
      <c r="P348" s="4">
        <f t="shared" si="135"/>
        <v>0</v>
      </c>
      <c r="Q348" s="1">
        <v>3.634917582897796E-2</v>
      </c>
      <c r="R348" s="8">
        <f t="shared" si="136"/>
        <v>0</v>
      </c>
      <c r="S348" s="1">
        <v>3.3764979372667148E-2</v>
      </c>
      <c r="T348" s="8">
        <f t="shared" si="137"/>
        <v>0</v>
      </c>
      <c r="U348" s="1">
        <v>4.0486755700372287E-2</v>
      </c>
      <c r="V348" s="4">
        <f t="shared" si="138"/>
        <v>0</v>
      </c>
      <c r="W348" s="5">
        <f t="shared" si="139"/>
        <v>0</v>
      </c>
      <c r="X348" s="5">
        <f t="shared" si="140"/>
        <v>0</v>
      </c>
      <c r="Y348" s="1">
        <v>4.5626201347653043E-2</v>
      </c>
      <c r="Z348" s="5">
        <f t="shared" si="141"/>
        <v>0</v>
      </c>
      <c r="AA348" s="5">
        <f t="shared" si="142"/>
        <v>0</v>
      </c>
      <c r="AB348" s="5">
        <f t="shared" si="143"/>
        <v>0.5</v>
      </c>
      <c r="AC348" s="5">
        <f t="shared" si="144"/>
        <v>0</v>
      </c>
      <c r="AD348" s="1">
        <v>0.52809992354248392</v>
      </c>
      <c r="AE348" s="5">
        <f t="shared" si="145"/>
        <v>0</v>
      </c>
      <c r="AF348" s="1">
        <v>3.5378059186692117E-2</v>
      </c>
      <c r="AG348" s="6">
        <f t="shared" si="146"/>
        <v>0</v>
      </c>
      <c r="AH348" s="29">
        <v>1459.5165080101733</v>
      </c>
      <c r="AL348" s="5">
        <v>0</v>
      </c>
      <c r="AM348" t="s">
        <v>341</v>
      </c>
      <c r="AN348" s="1">
        <v>0.14449999999999999</v>
      </c>
      <c r="AO348" s="5">
        <f t="shared" si="147"/>
        <v>0</v>
      </c>
      <c r="AP348" s="5">
        <f t="shared" si="148"/>
        <v>0</v>
      </c>
      <c r="AQ348" s="9">
        <f t="shared" si="149"/>
        <v>9.5</v>
      </c>
      <c r="AT348" s="1"/>
    </row>
    <row r="349" spans="1:46" x14ac:dyDescent="0.35">
      <c r="A349" t="s">
        <v>334</v>
      </c>
      <c r="B349" s="1">
        <v>-9.0080253316591141E-2</v>
      </c>
      <c r="C349" s="5">
        <f t="shared" si="125"/>
        <v>0</v>
      </c>
      <c r="D349" s="1">
        <v>0.34956597696129277</v>
      </c>
      <c r="E349" s="5">
        <f t="shared" si="126"/>
        <v>0</v>
      </c>
      <c r="F349" s="5">
        <f t="shared" si="127"/>
        <v>0</v>
      </c>
      <c r="G349" s="1">
        <v>0.33233972084220492</v>
      </c>
      <c r="H349" s="5">
        <f t="shared" si="128"/>
        <v>0</v>
      </c>
      <c r="I349" s="5">
        <f t="shared" si="129"/>
        <v>0</v>
      </c>
      <c r="J349" s="1">
        <v>0.23197799723357029</v>
      </c>
      <c r="K349" s="5">
        <f t="shared" si="130"/>
        <v>0</v>
      </c>
      <c r="L349" s="5">
        <f t="shared" si="131"/>
        <v>0</v>
      </c>
      <c r="M349" s="8">
        <f t="shared" si="132"/>
        <v>0</v>
      </c>
      <c r="N349" s="8">
        <f t="shared" si="133"/>
        <v>0</v>
      </c>
      <c r="O349" s="10" t="str">
        <f t="shared" si="134"/>
        <v>Nee</v>
      </c>
      <c r="P349" s="4">
        <f t="shared" si="135"/>
        <v>0</v>
      </c>
      <c r="Q349" s="1">
        <v>-2.1088031651829871E-2</v>
      </c>
      <c r="R349" s="8">
        <f t="shared" si="136"/>
        <v>1</v>
      </c>
      <c r="S349" s="1">
        <v>-6.1015471780344298E-3</v>
      </c>
      <c r="T349" s="8">
        <f t="shared" si="137"/>
        <v>1</v>
      </c>
      <c r="U349" s="1">
        <v>6.6313624865789525E-2</v>
      </c>
      <c r="V349" s="4">
        <f t="shared" si="138"/>
        <v>0</v>
      </c>
      <c r="W349" s="5">
        <f t="shared" si="139"/>
        <v>0.5</v>
      </c>
      <c r="X349" s="5">
        <f t="shared" si="140"/>
        <v>0</v>
      </c>
      <c r="Y349" s="1">
        <v>4.7378573638332332E-2</v>
      </c>
      <c r="Z349" s="5">
        <f t="shared" si="141"/>
        <v>0</v>
      </c>
      <c r="AA349" s="5">
        <f t="shared" si="142"/>
        <v>0</v>
      </c>
      <c r="AB349" s="5">
        <f t="shared" si="143"/>
        <v>0.5</v>
      </c>
      <c r="AC349" s="5">
        <f t="shared" si="144"/>
        <v>0</v>
      </c>
      <c r="AD349" s="1">
        <v>0.68775818456443016</v>
      </c>
      <c r="AE349" s="5">
        <f t="shared" si="145"/>
        <v>0</v>
      </c>
      <c r="AF349" s="1">
        <v>3.1060863532965718E-2</v>
      </c>
      <c r="AG349" s="6">
        <f t="shared" si="146"/>
        <v>0</v>
      </c>
      <c r="AH349" s="29">
        <v>1461.6062865988054</v>
      </c>
      <c r="AL349" s="5">
        <v>0</v>
      </c>
      <c r="AM349" t="s">
        <v>341</v>
      </c>
      <c r="AN349" s="1">
        <v>0.223</v>
      </c>
      <c r="AO349" s="5">
        <f t="shared" si="147"/>
        <v>0.5</v>
      </c>
      <c r="AP349" s="5">
        <f t="shared" si="148"/>
        <v>0</v>
      </c>
      <c r="AQ349" s="9">
        <f t="shared" si="149"/>
        <v>8.5</v>
      </c>
      <c r="AT349" s="1"/>
    </row>
    <row r="350" spans="1:46" x14ac:dyDescent="0.35">
      <c r="A350" t="s">
        <v>335</v>
      </c>
      <c r="B350" s="1">
        <v>-5.9017061042524008E-2</v>
      </c>
      <c r="C350" s="5">
        <f t="shared" si="125"/>
        <v>0</v>
      </c>
      <c r="D350" s="1">
        <v>0.51476230281207136</v>
      </c>
      <c r="E350" s="5">
        <f t="shared" si="126"/>
        <v>0</v>
      </c>
      <c r="F350" s="5">
        <f t="shared" si="127"/>
        <v>0</v>
      </c>
      <c r="G350" s="1">
        <v>0.49584940843621395</v>
      </c>
      <c r="H350" s="5">
        <f t="shared" si="128"/>
        <v>0</v>
      </c>
      <c r="I350" s="5">
        <f t="shared" si="129"/>
        <v>0</v>
      </c>
      <c r="J350" s="1">
        <v>0.26586381521255054</v>
      </c>
      <c r="K350" s="5">
        <f t="shared" si="130"/>
        <v>0</v>
      </c>
      <c r="L350" s="5">
        <f t="shared" si="131"/>
        <v>0</v>
      </c>
      <c r="M350" s="8">
        <f t="shared" si="132"/>
        <v>0</v>
      </c>
      <c r="N350" s="8">
        <f t="shared" si="133"/>
        <v>0</v>
      </c>
      <c r="O350" s="10" t="str">
        <f t="shared" si="134"/>
        <v>Nee</v>
      </c>
      <c r="P350" s="4">
        <f t="shared" si="135"/>
        <v>0</v>
      </c>
      <c r="Q350" s="1">
        <v>-1.2298997433152619E-2</v>
      </c>
      <c r="R350" s="8">
        <f t="shared" si="136"/>
        <v>1</v>
      </c>
      <c r="S350" s="1">
        <v>4.0740520462176466E-2</v>
      </c>
      <c r="T350" s="8">
        <f t="shared" si="137"/>
        <v>0</v>
      </c>
      <c r="U350" s="1">
        <v>5.2549511316872431E-2</v>
      </c>
      <c r="V350" s="4">
        <f t="shared" si="138"/>
        <v>0</v>
      </c>
      <c r="W350" s="5">
        <f t="shared" si="139"/>
        <v>0</v>
      </c>
      <c r="X350" s="5">
        <f t="shared" si="140"/>
        <v>0</v>
      </c>
      <c r="Y350" s="1">
        <v>6.5037187071330591E-3</v>
      </c>
      <c r="Z350" s="5">
        <f t="shared" si="141"/>
        <v>0.5</v>
      </c>
      <c r="AA350" s="5">
        <f t="shared" si="142"/>
        <v>0</v>
      </c>
      <c r="AB350" s="5">
        <f t="shared" si="143"/>
        <v>0</v>
      </c>
      <c r="AC350" s="5">
        <f t="shared" si="144"/>
        <v>0</v>
      </c>
      <c r="AD350" s="1">
        <v>0.7050700874485597</v>
      </c>
      <c r="AE350" s="5">
        <f t="shared" si="145"/>
        <v>0</v>
      </c>
      <c r="AF350" s="1">
        <v>-3.4837024176954559E-3</v>
      </c>
      <c r="AG350" s="6">
        <f t="shared" si="146"/>
        <v>1</v>
      </c>
      <c r="AH350" s="29">
        <v>1978.7323661830751</v>
      </c>
      <c r="AL350" s="5">
        <v>0</v>
      </c>
      <c r="AM350" t="s">
        <v>342</v>
      </c>
      <c r="AN350" s="1">
        <v>0.154</v>
      </c>
      <c r="AO350" s="5">
        <f t="shared" si="147"/>
        <v>0</v>
      </c>
      <c r="AP350" s="5">
        <f t="shared" si="148"/>
        <v>0</v>
      </c>
      <c r="AQ350" s="9">
        <f t="shared" si="149"/>
        <v>8.5</v>
      </c>
      <c r="AT350" s="1"/>
    </row>
    <row r="351" spans="1:46" x14ac:dyDescent="0.35">
      <c r="A351" t="s">
        <v>336</v>
      </c>
      <c r="B351" s="1">
        <v>-0.16368200324486484</v>
      </c>
      <c r="C351" s="5">
        <f t="shared" si="125"/>
        <v>0</v>
      </c>
      <c r="D351" s="1">
        <v>0.59984081795083721</v>
      </c>
      <c r="E351" s="5">
        <f t="shared" si="126"/>
        <v>0</v>
      </c>
      <c r="F351" s="5">
        <f t="shared" si="127"/>
        <v>0</v>
      </c>
      <c r="G351" s="1">
        <v>0.54910613157008603</v>
      </c>
      <c r="H351" s="5">
        <f t="shared" si="128"/>
        <v>0</v>
      </c>
      <c r="I351" s="5">
        <f t="shared" si="129"/>
        <v>0</v>
      </c>
      <c r="J351" s="1">
        <v>0.32472922883132171</v>
      </c>
      <c r="K351" s="5">
        <f t="shared" si="130"/>
        <v>0</v>
      </c>
      <c r="L351" s="5">
        <f t="shared" si="131"/>
        <v>0</v>
      </c>
      <c r="M351" s="8">
        <f t="shared" si="132"/>
        <v>0</v>
      </c>
      <c r="N351" s="8">
        <f t="shared" si="133"/>
        <v>0</v>
      </c>
      <c r="O351" s="10" t="str">
        <f t="shared" si="134"/>
        <v>Nee</v>
      </c>
      <c r="P351" s="4">
        <f t="shared" si="135"/>
        <v>0</v>
      </c>
      <c r="Q351" s="1">
        <v>-4.1355822251054171E-2</v>
      </c>
      <c r="R351" s="8">
        <f t="shared" si="136"/>
        <v>1</v>
      </c>
      <c r="S351" s="1">
        <v>1.2505751659764674E-2</v>
      </c>
      <c r="T351" s="8">
        <f t="shared" si="137"/>
        <v>0</v>
      </c>
      <c r="U351" s="1">
        <v>4.1540392444975052E-2</v>
      </c>
      <c r="V351" s="4">
        <f t="shared" si="138"/>
        <v>0</v>
      </c>
      <c r="W351" s="5">
        <f t="shared" si="139"/>
        <v>0</v>
      </c>
      <c r="X351" s="5">
        <f t="shared" si="140"/>
        <v>0</v>
      </c>
      <c r="Y351" s="1">
        <v>4.0828665013622313E-3</v>
      </c>
      <c r="Z351" s="5">
        <f t="shared" si="141"/>
        <v>0.5</v>
      </c>
      <c r="AA351" s="5">
        <f t="shared" si="142"/>
        <v>0</v>
      </c>
      <c r="AB351" s="5">
        <f t="shared" si="143"/>
        <v>0</v>
      </c>
      <c r="AC351" s="5">
        <f t="shared" si="144"/>
        <v>0</v>
      </c>
      <c r="AD351" s="1">
        <v>0.59333578228793582</v>
      </c>
      <c r="AE351" s="5">
        <f t="shared" si="145"/>
        <v>0</v>
      </c>
      <c r="AF351" s="1">
        <v>1.9032290706217283E-2</v>
      </c>
      <c r="AG351" s="6">
        <f t="shared" si="146"/>
        <v>0</v>
      </c>
      <c r="AH351" s="29">
        <v>1587.3052835984643</v>
      </c>
      <c r="AL351" s="5">
        <v>0</v>
      </c>
      <c r="AM351" t="s">
        <v>341</v>
      </c>
      <c r="AN351" s="1">
        <v>0.17899999999999999</v>
      </c>
      <c r="AO351" s="5">
        <f t="shared" si="147"/>
        <v>0</v>
      </c>
      <c r="AP351" s="5">
        <f t="shared" si="148"/>
        <v>0</v>
      </c>
      <c r="AQ351" s="9">
        <f t="shared" si="149"/>
        <v>9.5</v>
      </c>
      <c r="AT351" s="1"/>
    </row>
    <row r="352" spans="1:46" x14ac:dyDescent="0.35">
      <c r="A352" t="s">
        <v>337</v>
      </c>
      <c r="B352" s="1">
        <v>2.6130049556990539E-2</v>
      </c>
      <c r="C352" s="5">
        <f t="shared" si="125"/>
        <v>0</v>
      </c>
      <c r="D352" s="1">
        <v>0.82027740993051101</v>
      </c>
      <c r="E352" s="5">
        <f t="shared" si="126"/>
        <v>0</v>
      </c>
      <c r="F352" s="5">
        <f t="shared" si="127"/>
        <v>0</v>
      </c>
      <c r="G352" s="1">
        <v>0.76540294065447989</v>
      </c>
      <c r="H352" s="5">
        <f t="shared" si="128"/>
        <v>0</v>
      </c>
      <c r="I352" s="5">
        <f t="shared" si="129"/>
        <v>0</v>
      </c>
      <c r="J352" s="1">
        <v>0.33825456883547245</v>
      </c>
      <c r="K352" s="5">
        <f t="shared" si="130"/>
        <v>0</v>
      </c>
      <c r="L352" s="5">
        <f t="shared" si="131"/>
        <v>0</v>
      </c>
      <c r="M352" s="8">
        <f t="shared" si="132"/>
        <v>0</v>
      </c>
      <c r="N352" s="8">
        <f t="shared" si="133"/>
        <v>1</v>
      </c>
      <c r="O352" s="10" t="str">
        <f t="shared" si="134"/>
        <v>Nee</v>
      </c>
      <c r="P352" s="4">
        <f t="shared" si="135"/>
        <v>0</v>
      </c>
      <c r="Q352" s="1">
        <v>-2.306137312900397E-2</v>
      </c>
      <c r="R352" s="8">
        <f t="shared" si="136"/>
        <v>1</v>
      </c>
      <c r="S352" s="1">
        <v>0.22487768859329929</v>
      </c>
      <c r="T352" s="8">
        <f t="shared" si="137"/>
        <v>0</v>
      </c>
      <c r="U352" s="1">
        <v>-2.9147155592567815E-2</v>
      </c>
      <c r="V352" s="4">
        <f t="shared" si="138"/>
        <v>1</v>
      </c>
      <c r="W352" s="5">
        <f t="shared" si="139"/>
        <v>0.5</v>
      </c>
      <c r="X352" s="5">
        <f t="shared" si="140"/>
        <v>0</v>
      </c>
      <c r="Y352" s="1">
        <v>4.9162787205286079E-2</v>
      </c>
      <c r="Z352" s="5">
        <f t="shared" si="141"/>
        <v>0</v>
      </c>
      <c r="AA352" s="5">
        <f t="shared" si="142"/>
        <v>0</v>
      </c>
      <c r="AB352" s="5">
        <f t="shared" si="143"/>
        <v>0.5</v>
      </c>
      <c r="AC352" s="5">
        <f t="shared" si="144"/>
        <v>0</v>
      </c>
      <c r="AD352" s="1">
        <v>0.73127960791273605</v>
      </c>
      <c r="AE352" s="5">
        <f t="shared" si="145"/>
        <v>0.5</v>
      </c>
      <c r="AF352" s="1">
        <v>1.1120423275403087E-2</v>
      </c>
      <c r="AG352" s="6">
        <f t="shared" si="146"/>
        <v>0</v>
      </c>
      <c r="AH352" s="29">
        <v>1953.1440423887498</v>
      </c>
      <c r="AL352" s="5">
        <v>0</v>
      </c>
      <c r="AM352" t="s">
        <v>342</v>
      </c>
      <c r="AN352" s="1">
        <v>0.22650000000000001</v>
      </c>
      <c r="AO352" s="5">
        <f t="shared" si="147"/>
        <v>0.5</v>
      </c>
      <c r="AP352" s="5">
        <f t="shared" si="148"/>
        <v>0</v>
      </c>
      <c r="AQ352" s="9">
        <f t="shared" si="149"/>
        <v>7</v>
      </c>
      <c r="AT352" s="1"/>
    </row>
    <row r="353" spans="1:46" x14ac:dyDescent="0.35">
      <c r="A353" t="s">
        <v>338</v>
      </c>
      <c r="B353" s="1">
        <v>-5.304601174702063E-2</v>
      </c>
      <c r="C353" s="5">
        <f t="shared" si="125"/>
        <v>0</v>
      </c>
      <c r="D353" s="1">
        <v>0.43405861112402561</v>
      </c>
      <c r="E353" s="5">
        <f t="shared" si="126"/>
        <v>0</v>
      </c>
      <c r="F353" s="5">
        <f t="shared" si="127"/>
        <v>0</v>
      </c>
      <c r="G353" s="1">
        <v>0.34066003378430737</v>
      </c>
      <c r="H353" s="5">
        <f t="shared" si="128"/>
        <v>0</v>
      </c>
      <c r="I353" s="5">
        <f t="shared" si="129"/>
        <v>0</v>
      </c>
      <c r="J353" s="1">
        <v>0.36831394062735034</v>
      </c>
      <c r="K353" s="5">
        <f t="shared" si="130"/>
        <v>0</v>
      </c>
      <c r="L353" s="5">
        <f t="shared" si="131"/>
        <v>0</v>
      </c>
      <c r="M353" s="8">
        <f t="shared" si="132"/>
        <v>0</v>
      </c>
      <c r="N353" s="8">
        <f t="shared" si="133"/>
        <v>0</v>
      </c>
      <c r="O353" s="10" t="str">
        <f t="shared" si="134"/>
        <v>Nee</v>
      </c>
      <c r="P353" s="4">
        <f t="shared" si="135"/>
        <v>0</v>
      </c>
      <c r="Q353" s="1">
        <v>1.5556528257839897E-2</v>
      </c>
      <c r="R353" s="8">
        <f t="shared" si="136"/>
        <v>0</v>
      </c>
      <c r="S353" s="1">
        <v>3.0996167696068225E-2</v>
      </c>
      <c r="T353" s="8">
        <f t="shared" si="137"/>
        <v>0</v>
      </c>
      <c r="U353" s="1">
        <v>5.8468548049653631E-2</v>
      </c>
      <c r="V353" s="4">
        <f t="shared" si="138"/>
        <v>0</v>
      </c>
      <c r="W353" s="5">
        <f t="shared" si="139"/>
        <v>0</v>
      </c>
      <c r="X353" s="5">
        <f t="shared" si="140"/>
        <v>0</v>
      </c>
      <c r="Y353" s="1">
        <v>1.7380321415841431E-3</v>
      </c>
      <c r="Z353" s="5">
        <f t="shared" si="141"/>
        <v>0.5</v>
      </c>
      <c r="AA353" s="5">
        <f t="shared" si="142"/>
        <v>0</v>
      </c>
      <c r="AB353" s="5">
        <f t="shared" si="143"/>
        <v>0</v>
      </c>
      <c r="AC353" s="5">
        <f t="shared" si="144"/>
        <v>0</v>
      </c>
      <c r="AD353" s="1">
        <v>0.62432935050444005</v>
      </c>
      <c r="AE353" s="5">
        <f t="shared" si="145"/>
        <v>0</v>
      </c>
      <c r="AF353" s="1">
        <v>-5.0584388535031754E-3</v>
      </c>
      <c r="AG353" s="6">
        <f t="shared" si="146"/>
        <v>1</v>
      </c>
      <c r="AH353" s="29">
        <v>2441.1459609726689</v>
      </c>
      <c r="AL353" s="5">
        <v>0</v>
      </c>
      <c r="AM353" t="s">
        <v>342</v>
      </c>
      <c r="AN353" s="1">
        <v>0.16400000000000001</v>
      </c>
      <c r="AO353" s="5">
        <f t="shared" si="147"/>
        <v>0</v>
      </c>
      <c r="AP353" s="5">
        <f t="shared" si="148"/>
        <v>0</v>
      </c>
      <c r="AQ353" s="9">
        <f t="shared" si="149"/>
        <v>8.5</v>
      </c>
      <c r="AT353" s="1"/>
    </row>
    <row r="354" spans="1:46" x14ac:dyDescent="0.35">
      <c r="A354" t="s">
        <v>339</v>
      </c>
      <c r="B354" s="1">
        <v>1.8936683360812306E-3</v>
      </c>
      <c r="C354" s="5">
        <f t="shared" ref="C354" si="150">IF(B354&gt;8.5%,0.5,0)</f>
        <v>0</v>
      </c>
      <c r="D354" s="1">
        <v>0.4970535734700498</v>
      </c>
      <c r="E354" s="5">
        <f t="shared" ref="E354" si="151">IF(D354&gt;100%,0.5,0)</f>
        <v>0</v>
      </c>
      <c r="F354" s="5">
        <f t="shared" ref="F354" si="152">IF(D354&gt;130%,0.5,0)</f>
        <v>0</v>
      </c>
      <c r="G354" s="1">
        <v>0.45472265932767181</v>
      </c>
      <c r="H354" s="5">
        <f t="shared" ref="H354" si="153">IF(G354&gt;90%,0.5,0)</f>
        <v>0</v>
      </c>
      <c r="I354" s="5">
        <f t="shared" ref="I354" si="154">IF(G354&gt;120%,0.5,0)</f>
        <v>0</v>
      </c>
      <c r="J354" s="1">
        <v>0.37477083369926206</v>
      </c>
      <c r="K354" s="5">
        <f t="shared" ref="K354" si="155">IF(J354&lt;20%,0.5,0)</f>
        <v>0</v>
      </c>
      <c r="L354" s="5">
        <f t="shared" ref="L354" si="156">IF(J354&lt;0%,0.5,0)</f>
        <v>0</v>
      </c>
      <c r="M354" s="8">
        <f t="shared" si="132"/>
        <v>0</v>
      </c>
      <c r="N354" s="8">
        <f t="shared" ref="N354" si="157">IF(SUM(V354,AC354)&gt;0,1,0)</f>
        <v>0</v>
      </c>
      <c r="O354" s="10" t="str">
        <f t="shared" ref="O354" si="158">IF(SUM(M354,N354)&gt;1,"Ja","Nee")</f>
        <v>Nee</v>
      </c>
      <c r="P354" s="4">
        <f t="shared" ref="P354" si="159">IF(O354="ja",1,0)</f>
        <v>0</v>
      </c>
      <c r="Q354" s="1">
        <v>-1.2999999999999999E-2</v>
      </c>
      <c r="R354" s="8">
        <f t="shared" ref="R354" si="160">IF(Q354&lt;0%,1,0)</f>
        <v>1</v>
      </c>
      <c r="S354" s="1">
        <v>6.5612844218113614E-2</v>
      </c>
      <c r="T354" s="8">
        <f t="shared" ref="T354" si="161">IF(S354&lt;0%,1,0)</f>
        <v>0</v>
      </c>
      <c r="U354" s="1">
        <v>2.4608663282863028E-2</v>
      </c>
      <c r="V354" s="4">
        <f t="shared" ref="V354" si="162">IF(U354&lt;0%,1,0)</f>
        <v>0</v>
      </c>
      <c r="W354" s="5">
        <f t="shared" ref="W354" si="163">IF(SUM(R354,T354,V354)&gt;1,0.5,0)</f>
        <v>0</v>
      </c>
      <c r="X354" s="5">
        <f t="shared" ref="X354" si="164">IF(SUM(R354,T354,V354)&gt;2,0.5,0)</f>
        <v>0</v>
      </c>
      <c r="Y354" s="1">
        <v>2.913681540174726E-2</v>
      </c>
      <c r="Z354" s="5">
        <f t="shared" ref="Z354" si="165">IF(Y354&lt;1%,0.5,0)</f>
        <v>0</v>
      </c>
      <c r="AA354" s="5">
        <f t="shared" ref="AA354" si="166">IF(Y354&lt;0%,0.5,0)</f>
        <v>0</v>
      </c>
      <c r="AB354" s="5">
        <f t="shared" ref="AB354" si="167">IF(Y354&gt;4%,0.5,0)</f>
        <v>0</v>
      </c>
      <c r="AC354" s="5">
        <f t="shared" ref="AC354" si="168">IF(Y354&gt;5%,0.5,0)</f>
        <v>0</v>
      </c>
      <c r="AD354" s="1">
        <v>0.67223589945359741</v>
      </c>
      <c r="AE354" s="5">
        <f t="shared" ref="AE354" si="169">IF(AD354&gt;72.5%,0.5,0)</f>
        <v>0</v>
      </c>
      <c r="AF354" s="1">
        <v>1.7579613567005874E-2</v>
      </c>
      <c r="AG354" s="6">
        <f t="shared" ref="AG354" si="170">IF(AF354&lt;0%,1,0)</f>
        <v>0</v>
      </c>
      <c r="AH354" s="29">
        <v>2095.7602575812025</v>
      </c>
      <c r="AL354" s="5">
        <v>1</v>
      </c>
      <c r="AM354" t="s">
        <v>340</v>
      </c>
      <c r="AN354" s="1">
        <v>0.193</v>
      </c>
      <c r="AO354" s="5">
        <f t="shared" si="147"/>
        <v>0</v>
      </c>
      <c r="AP354" s="5">
        <f t="shared" ref="AP354" si="171">IF(AN354&gt;25%,0.5,0)</f>
        <v>0</v>
      </c>
      <c r="AQ354" s="9">
        <f t="shared" si="149"/>
        <v>9</v>
      </c>
      <c r="AS354" s="77"/>
      <c r="AT354" s="1"/>
    </row>
    <row r="355" spans="1:46" x14ac:dyDescent="0.35">
      <c r="C355" s="5"/>
      <c r="E355" s="5"/>
      <c r="F355" s="5"/>
      <c r="H355" s="5"/>
      <c r="I355" s="5"/>
      <c r="K355" s="5"/>
      <c r="L355" s="5"/>
      <c r="M355" s="8"/>
      <c r="N355" s="8"/>
      <c r="O355" s="10"/>
      <c r="R355" s="8"/>
      <c r="T355" s="8"/>
      <c r="W355" s="5"/>
      <c r="X355" s="5"/>
      <c r="Z355" s="5"/>
      <c r="AA355" s="5"/>
      <c r="AB355" s="5"/>
      <c r="AC355" s="5"/>
      <c r="AE355" s="5"/>
      <c r="AH355" s="29"/>
      <c r="AO355" s="5"/>
      <c r="AP355" s="5"/>
      <c r="AR355" s="33"/>
    </row>
    <row r="356" spans="1:46" x14ac:dyDescent="0.35">
      <c r="C356" s="5"/>
      <c r="E356" s="5"/>
      <c r="F356" s="5"/>
      <c r="H356" s="5"/>
      <c r="I356" s="5"/>
      <c r="K356" s="5"/>
      <c r="L356" s="5"/>
      <c r="M356" s="8"/>
      <c r="N356" s="8"/>
      <c r="O356" s="10"/>
      <c r="R356" s="8"/>
      <c r="T356" s="8"/>
      <c r="W356" s="5"/>
      <c r="X356" s="5"/>
      <c r="Z356" s="5"/>
      <c r="AA356" s="5"/>
      <c r="AB356" s="5"/>
      <c r="AC356" s="5"/>
      <c r="AE356" s="5"/>
      <c r="AH356" s="29"/>
      <c r="AO356" s="5"/>
      <c r="AP356" s="5"/>
      <c r="AR356" s="33"/>
    </row>
    <row r="357" spans="1:46" x14ac:dyDescent="0.35">
      <c r="C357" s="5"/>
      <c r="E357" s="5"/>
      <c r="F357" s="5"/>
      <c r="H357" s="5"/>
      <c r="I357" s="5"/>
      <c r="K357" s="5"/>
      <c r="L357" s="5"/>
      <c r="M357" s="8"/>
      <c r="N357" s="8"/>
      <c r="O357" s="10"/>
      <c r="R357" s="8"/>
      <c r="T357" s="8"/>
      <c r="W357" s="5"/>
      <c r="X357" s="5"/>
      <c r="Z357" s="5"/>
      <c r="AA357" s="5"/>
      <c r="AB357" s="5"/>
      <c r="AC357" s="5"/>
      <c r="AE357" s="5"/>
      <c r="AH357" s="29"/>
      <c r="AO357" s="5"/>
      <c r="AP357" s="5"/>
      <c r="AR357" s="33"/>
    </row>
    <row r="358" spans="1:46" x14ac:dyDescent="0.35">
      <c r="AR358" s="33"/>
    </row>
    <row r="359" spans="1:46" x14ac:dyDescent="0.35">
      <c r="A359" t="s">
        <v>369</v>
      </c>
      <c r="B359" s="2">
        <f>COUNTIF(B2:B356,"&gt;8,5%")</f>
        <v>45</v>
      </c>
      <c r="D359" s="2">
        <f>COUNTIF(D2:D356,"&gt;1,0")</f>
        <v>18</v>
      </c>
      <c r="E359" s="2">
        <f>SUM(D359,-F359)</f>
        <v>15</v>
      </c>
      <c r="F359" s="2">
        <f>COUNTIF(F2:F356,"&gt;0,1")</f>
        <v>3</v>
      </c>
      <c r="G359" s="2">
        <f>COUNTIF(G2:G356,"&gt;0,9")</f>
        <v>21</v>
      </c>
      <c r="H359" s="2">
        <f>SUM(G359,-I359)</f>
        <v>17</v>
      </c>
      <c r="I359" s="2">
        <f>COUNTIF(I2:I356,"&gt;0,1")</f>
        <v>4</v>
      </c>
      <c r="J359" s="2">
        <f>COUNTIF(J2:J356,"&lt;0,2")</f>
        <v>52</v>
      </c>
      <c r="K359" s="2">
        <f>SUM(J359,-L359)</f>
        <v>51</v>
      </c>
      <c r="L359" s="2">
        <f>COUNTIF(L2:L356,"&gt;0,1")</f>
        <v>1</v>
      </c>
      <c r="N359" s="2"/>
      <c r="O359" s="2">
        <f>COUNTIF(O2:O353,"=Ja")</f>
        <v>3</v>
      </c>
      <c r="Q359" s="2">
        <f>COUNTIF(Q2:Q356,"&lt;0%")</f>
        <v>227</v>
      </c>
      <c r="S359" s="2">
        <f>COUNTIF(S2:S356,"&lt;0%")</f>
        <v>124</v>
      </c>
      <c r="U359" s="2">
        <f>COUNTIF(U2:U356,"&lt;0%")</f>
        <v>78</v>
      </c>
      <c r="V359" s="2">
        <f>COUNTIF(V2:V356,"=1")</f>
        <v>78</v>
      </c>
      <c r="W359" s="2">
        <f>COUNTIF(W2:W356,"=0,5")</f>
        <v>133</v>
      </c>
      <c r="X359" s="2">
        <f>COUNTIF(X2:X356,"=0,5")</f>
        <v>32</v>
      </c>
      <c r="Y359" s="2">
        <f>SUM(AA359,AC359)</f>
        <v>145</v>
      </c>
      <c r="Z359" s="2">
        <f>COUNTIF(Z2:Z354,"&gt;0,1")</f>
        <v>110</v>
      </c>
      <c r="AA359" s="2">
        <f>COUNTIF(AA2:AA354,"&gt;0,1")</f>
        <v>62</v>
      </c>
      <c r="AB359" s="2">
        <f>COUNTIF(AB2:AB354,"&gt;0,1")</f>
        <v>116</v>
      </c>
      <c r="AC359" s="2">
        <f>COUNTIF(AC2:AC354,"&gt;0,1")</f>
        <v>83</v>
      </c>
      <c r="AD359" s="2">
        <f>COUNTIF(AD2:AD356,"&gt;72,5%")</f>
        <v>45</v>
      </c>
      <c r="AF359" s="2">
        <f>COUNTIF(AF2:AF356,"&lt;0%")</f>
        <v>56</v>
      </c>
      <c r="AH359" s="2">
        <f>SUM(AJ359,AL359)</f>
        <v>96</v>
      </c>
      <c r="AI359" s="2">
        <f>COUNTIF(AI2:AI356,"=0,5")</f>
        <v>0</v>
      </c>
      <c r="AJ359" s="2">
        <f>COUNTIF(AJ2:AJ356,"=1")</f>
        <v>53</v>
      </c>
      <c r="AK359" s="2">
        <f>COUNTIF(AK2:AK356,"=0,5")</f>
        <v>0</v>
      </c>
      <c r="AL359" s="2">
        <f>COUNTIF(AL2:AL356,"=1")</f>
        <v>43</v>
      </c>
      <c r="AN359" s="2">
        <f>COUNTIF(AN2:AN356,"&gt;20%")</f>
        <v>143</v>
      </c>
      <c r="AO359" s="2">
        <f>SUM(AN359,-AP359)</f>
        <v>109</v>
      </c>
      <c r="AP359" s="2">
        <f>COUNTIF(AP2:AP356,"=0,5")</f>
        <v>34</v>
      </c>
      <c r="AQ359" s="9">
        <f>COUNTIF(AQ2:AQ356,"&lt;6")</f>
        <v>16</v>
      </c>
      <c r="AR359" s="33"/>
    </row>
    <row r="360" spans="1:46" x14ac:dyDescent="0.35">
      <c r="A360" t="s">
        <v>354</v>
      </c>
      <c r="B360" s="1">
        <f>AVERAGE(B2:B353)</f>
        <v>-1.5232849237795287E-2</v>
      </c>
      <c r="D360" s="1">
        <f>AVERAGE(D2:D353)</f>
        <v>0.40386438053619611</v>
      </c>
      <c r="G360" s="1">
        <f>AVERAGE(G2:G353)</f>
        <v>0.35044619126132892</v>
      </c>
      <c r="J360" s="1">
        <f>AVERAGE(J2:J353)</f>
        <v>0.36374259276193011</v>
      </c>
      <c r="Q360" s="1">
        <f>AVERAGE(Q2:Q353)</f>
        <v>-1.587285270605911E-2</v>
      </c>
      <c r="R360" s="8">
        <f t="shared" ref="R360" si="172">IF(Q360&lt;0%,1,0)</f>
        <v>1</v>
      </c>
      <c r="S360" s="1">
        <f>AVERAGE(S2:S353)</f>
        <v>3.5409643766969007E-2</v>
      </c>
      <c r="T360" s="8">
        <f t="shared" ref="T360" si="173">IF(S360&lt;0%,1,0)</f>
        <v>0</v>
      </c>
      <c r="U360" s="1">
        <f>AVERAGE(U2:U353)</f>
        <v>2.7666578253504069E-2</v>
      </c>
      <c r="V360" s="2">
        <f t="shared" ref="V360" si="174">IF(U360&lt;0%,1,0)</f>
        <v>0</v>
      </c>
      <c r="X360" s="56">
        <f>SUM(W359,-X359)</f>
        <v>101</v>
      </c>
      <c r="Y360" s="1">
        <f>AVERAGE(Y2:Y353)</f>
        <v>3.2522165544780553E-2</v>
      </c>
      <c r="Z360" s="2">
        <f>SUM(Z359,-AA359)</f>
        <v>48</v>
      </c>
      <c r="AA360" s="2">
        <f>SUM(Z360,AB360)</f>
        <v>81</v>
      </c>
      <c r="AB360" s="2">
        <f>SUM(AB359,-AC359)</f>
        <v>33</v>
      </c>
      <c r="AC360" s="2">
        <f>SUM(AA359,AC359)</f>
        <v>145</v>
      </c>
      <c r="AD360" s="1">
        <f>AVERAGE(AD2:AD356)</f>
        <v>0.6522655430683324</v>
      </c>
      <c r="AF360" s="1">
        <f>AVERAGE(AF2:AF353)</f>
        <v>2.4981033619130968E-2</v>
      </c>
      <c r="AH360" s="2">
        <f>AVERAGE(AH2:AH353)</f>
        <v>1850.6192917374594</v>
      </c>
      <c r="AL360" s="2">
        <f>SUM(AJ359,AL359)</f>
        <v>96</v>
      </c>
      <c r="AN360" s="1">
        <f>AVERAGE(AN2:AN353)</f>
        <v>0.18445198863636361</v>
      </c>
      <c r="AQ360" s="33">
        <f>AVERAGE($AQ$2:$AQ$353)</f>
        <v>8.0681818181818183</v>
      </c>
      <c r="AR360" s="33"/>
    </row>
    <row r="361" spans="1:46" x14ac:dyDescent="0.35">
      <c r="A361" t="s">
        <v>355</v>
      </c>
      <c r="B361" s="1">
        <f>MEDIAN(B2:B353)</f>
        <v>-2.8290805313957424E-3</v>
      </c>
      <c r="D361" s="1">
        <f>MEDIAN(D2:D353)</f>
        <v>0.41060339795869905</v>
      </c>
      <c r="G361" s="1">
        <f>MEDIAN(G2:G353)</f>
        <v>0.3598888634195429</v>
      </c>
      <c r="J361" s="1">
        <f>MEDIAN(J2:J353)</f>
        <v>0.33118129198399654</v>
      </c>
      <c r="Q361" s="1">
        <f>MEDIAN(Q2:Q353)</f>
        <v>-1.8107950673731499E-2</v>
      </c>
      <c r="S361" s="1">
        <f>MEDIAN(S2:S353)</f>
        <v>1.5152018243171122E-2</v>
      </c>
      <c r="U361" s="1">
        <f>MEDIAN(U2:U353)</f>
        <v>2.9561007880805755E-2</v>
      </c>
      <c r="Y361" s="1">
        <f>MEDIAN(Y2:Y353)</f>
        <v>2.5917407521431228E-2</v>
      </c>
      <c r="AD361" s="1">
        <f>MEDIAN(AD2:AD356)</f>
        <v>0.66396202774754676</v>
      </c>
      <c r="AF361" s="1">
        <f>MEDIAN(AF2:AF353)</f>
        <v>2.4836095111024421E-2</v>
      </c>
      <c r="AH361" s="2">
        <f>MEDIAN(AH2:AH353)</f>
        <v>1765.8624627441206</v>
      </c>
      <c r="AN361" s="1">
        <f>MEDIAN(AN2:AN353)</f>
        <v>0.1885</v>
      </c>
      <c r="AQ361" s="4">
        <v>353</v>
      </c>
      <c r="AR361" s="4">
        <f t="shared" ref="AR361:AR364" si="175">SUM(AQ361,-AQ362)</f>
        <v>23</v>
      </c>
    </row>
    <row r="362" spans="1:46" x14ac:dyDescent="0.35">
      <c r="A362" t="s">
        <v>356</v>
      </c>
      <c r="B362" s="1">
        <f>_xlfn.QUARTILE.INC(B2:B353,1)</f>
        <v>-4.8615671072895328E-2</v>
      </c>
      <c r="D362" s="1">
        <f>_xlfn.QUARTILE.INC(D2:D353,1)</f>
        <v>0.19181178484563538</v>
      </c>
      <c r="G362" s="1">
        <f>_xlfn.QUARTILE.INC(G2:G353,1)</f>
        <v>0.15065625259878615</v>
      </c>
      <c r="J362" s="1">
        <f>_xlfn.QUARTILE.INC(J2:J353,1)</f>
        <v>0.25184600806895113</v>
      </c>
      <c r="Q362" s="1">
        <f>_xlfn.QUARTILE.INC(Q2:Q353,1)</f>
        <v>-4.6708496661658674E-2</v>
      </c>
      <c r="S362" s="1">
        <f>_xlfn.QUARTILE.INC(S2:S353,1)</f>
        <v>-1.0730933172062584E-2</v>
      </c>
      <c r="U362" s="1">
        <f>_xlfn.QUARTILE.INC(U2:U353,1)</f>
        <v>5.1134101336721936E-3</v>
      </c>
      <c r="Y362" s="1">
        <f>_xlfn.QUARTILE.INC(Y2:Y353,1)</f>
        <v>6.2154526710515284E-3</v>
      </c>
      <c r="AD362" s="1">
        <f>_xlfn.QUARTILE.INC(AD2:AD356,1)</f>
        <v>0.61179312813171083</v>
      </c>
      <c r="AF362" s="1">
        <f>_xlfn.QUARTILE.INC(AF2:AF353,1)</f>
        <v>8.9650562808125372E-3</v>
      </c>
      <c r="AH362" s="2">
        <f>_xlfn.QUARTILE.INC(AH2:AH353,1)</f>
        <v>1600.0490245350479</v>
      </c>
      <c r="AN362" s="1">
        <f>_xlfn.QUARTILE.INC(AN2:AN353,1)</f>
        <v>0.15699999999999997</v>
      </c>
      <c r="AQ362" s="4">
        <f>COUNTIF(AQ2:AQ353,"&lt;10")</f>
        <v>330</v>
      </c>
      <c r="AR362" s="4">
        <f t="shared" si="175"/>
        <v>29</v>
      </c>
    </row>
    <row r="363" spans="1:46" x14ac:dyDescent="0.35">
      <c r="A363" t="s">
        <v>357</v>
      </c>
      <c r="B363" s="1">
        <f>_xlfn.QUARTILE.INC(B2:B353,3)</f>
        <v>4.5808510095496829E-2</v>
      </c>
      <c r="D363" s="1">
        <f>_xlfn.QUARTILE.INC(D2:D353,3)</f>
        <v>0.62365562680746467</v>
      </c>
      <c r="G363" s="1">
        <f>_xlfn.QUARTILE.INC(G2:G353,3)</f>
        <v>0.55794410832004426</v>
      </c>
      <c r="J363" s="1">
        <f>_xlfn.QUARTILE.INC(J2:J353,3)</f>
        <v>0.46701574992047229</v>
      </c>
      <c r="Q363" s="1">
        <f>_xlfn.QUARTILE.INC(Q2:Q353,3)</f>
        <v>1.1435835943429916E-2</v>
      </c>
      <c r="S363" s="1">
        <f>_xlfn.QUARTILE.INC(S2:S353,3)</f>
        <v>4.4431584914437737E-2</v>
      </c>
      <c r="U363" s="1">
        <f>_xlfn.QUARTILE.INC(U2:U353,3)</f>
        <v>5.1211063226015388E-2</v>
      </c>
      <c r="Y363" s="1">
        <f>_xlfn.QUARTILE.INC(Y2:Y353,3)</f>
        <v>4.8944238450441373E-2</v>
      </c>
      <c r="AD363" s="1">
        <f>_xlfn.QUARTILE.INC(AD2:AD356,3)</f>
        <v>0.70563294972743795</v>
      </c>
      <c r="AF363" s="1">
        <f>_xlfn.QUARTILE.INC(AF2:AF353,3)</f>
        <v>3.9693902737509612E-2</v>
      </c>
      <c r="AH363" s="2">
        <f>_xlfn.QUARTILE.INC(AH2:AH353,3)</f>
        <v>2003.759869801178</v>
      </c>
      <c r="AN363" s="1">
        <f>_xlfn.QUARTILE.INC(AN2:AN353,3)</f>
        <v>0.21875000000000003</v>
      </c>
      <c r="AQ363" s="4">
        <f>COUNTIF(AQ2:AQ353,"&lt;9,5")</f>
        <v>301</v>
      </c>
      <c r="AR363" s="4">
        <f t="shared" si="175"/>
        <v>83</v>
      </c>
    </row>
    <row r="364" spans="1:46" x14ac:dyDescent="0.35">
      <c r="A364" t="s">
        <v>358</v>
      </c>
      <c r="B364" s="1">
        <f>_xlfn.STDEV.P(B2:B353)</f>
        <v>0.14090891670052183</v>
      </c>
      <c r="D364" s="1">
        <f>_xlfn.STDEV.P(D2:D353)</f>
        <v>0.36766434632245687</v>
      </c>
      <c r="G364" s="1">
        <f>_xlfn.STDEV.P(G2:G353)</f>
        <v>0.35602399122503708</v>
      </c>
      <c r="J364" s="1">
        <f>_xlfn.STDEV.P(J2:J353)</f>
        <v>0.1611940142422586</v>
      </c>
      <c r="Q364" s="1">
        <f>_xlfn.STDEV.P(Q2:Q353)</f>
        <v>4.4715814265714623E-2</v>
      </c>
      <c r="S364" s="1">
        <f>_xlfn.STDEV.P(S2:S353)</f>
        <v>8.3819445559864425E-2</v>
      </c>
      <c r="U364" s="1">
        <f>_xlfn.STDEV.P(U2:U353)</f>
        <v>3.8737868168971554E-2</v>
      </c>
      <c r="Y364" s="1">
        <f>_xlfn.STDEV.P(Y2:Y353)</f>
        <v>4.7364360278952244E-2</v>
      </c>
      <c r="AD364" s="1">
        <f>_xlfn.STDEV.P(AD2:AD356)</f>
        <v>7.5285034509405949E-2</v>
      </c>
      <c r="AF364" s="1">
        <f>_xlfn.STDEV.P(AF2:AF353)</f>
        <v>2.5865889553463643E-2</v>
      </c>
      <c r="AH364" s="2">
        <f>_xlfn.STDEV.P(AH2:AH353)</f>
        <v>381.58841572413007</v>
      </c>
      <c r="AN364" s="1">
        <f>_xlfn.STDEV.P(AN2:AN353)</f>
        <v>5.5635708841696947E-2</v>
      </c>
      <c r="AQ364" s="4">
        <f>COUNTIF(AQ2:AQ353,"&lt;9,0")</f>
        <v>218</v>
      </c>
      <c r="AR364" s="4">
        <f t="shared" si="175"/>
        <v>43</v>
      </c>
    </row>
    <row r="365" spans="1:46" x14ac:dyDescent="0.35">
      <c r="AQ365" s="4">
        <f>COUNTIF(AQ2:AQ353,"&lt;8,5")</f>
        <v>175</v>
      </c>
      <c r="AR365" s="4">
        <f t="shared" ref="AR365:AR376" si="176">SUM(AQ365,-AQ366)</f>
        <v>46</v>
      </c>
    </row>
    <row r="366" spans="1:46" x14ac:dyDescent="0.35">
      <c r="AQ366" s="4">
        <f>COUNTIF(AQ2:AQ353,"&lt;8,0")</f>
        <v>129</v>
      </c>
      <c r="AR366" s="4">
        <f t="shared" si="176"/>
        <v>35</v>
      </c>
    </row>
    <row r="367" spans="1:46" x14ac:dyDescent="0.35">
      <c r="AQ367" s="4">
        <f>COUNTIF(AQ2:AQ353,"&lt;7,5")</f>
        <v>94</v>
      </c>
      <c r="AR367" s="4">
        <f t="shared" si="176"/>
        <v>35</v>
      </c>
    </row>
    <row r="368" spans="1:46" x14ac:dyDescent="0.35">
      <c r="X368" s="8"/>
      <c r="AQ368" s="4">
        <f>COUNTIF(AQ2:AQ353,"&lt;7,0")</f>
        <v>59</v>
      </c>
      <c r="AR368" s="4">
        <f t="shared" si="176"/>
        <v>32</v>
      </c>
    </row>
    <row r="369" spans="24:44" x14ac:dyDescent="0.35">
      <c r="X369" s="8"/>
      <c r="AQ369" s="4">
        <f>COUNTIF(AQ2:AQ353,"&lt;6,5")</f>
        <v>27</v>
      </c>
      <c r="AR369" s="4">
        <f t="shared" si="176"/>
        <v>11</v>
      </c>
    </row>
    <row r="370" spans="24:44" x14ac:dyDescent="0.35">
      <c r="X370" s="8"/>
      <c r="AQ370" s="4">
        <f>COUNTIF(AQ2:AQ353,"&lt;6")</f>
        <v>16</v>
      </c>
      <c r="AR370" s="4">
        <f t="shared" si="176"/>
        <v>8</v>
      </c>
    </row>
    <row r="371" spans="24:44" x14ac:dyDescent="0.35">
      <c r="X371" s="8"/>
      <c r="AQ371" s="4">
        <f>COUNTIF(AQ2:AQ353,"&lt;5,5")</f>
        <v>8</v>
      </c>
      <c r="AR371" s="4">
        <f t="shared" si="176"/>
        <v>6</v>
      </c>
    </row>
    <row r="372" spans="24:44" x14ac:dyDescent="0.35">
      <c r="AQ372" s="4">
        <f>COUNTIF(AQ2:AQ353,"&lt;5")</f>
        <v>2</v>
      </c>
      <c r="AR372" s="4">
        <f t="shared" si="176"/>
        <v>1</v>
      </c>
    </row>
    <row r="373" spans="24:44" x14ac:dyDescent="0.35">
      <c r="AQ373" s="4">
        <f>COUNTIF(AQ2:AQ353,"&lt;4,5")</f>
        <v>1</v>
      </c>
      <c r="AR373" s="4">
        <f t="shared" si="176"/>
        <v>1</v>
      </c>
    </row>
    <row r="374" spans="24:44" x14ac:dyDescent="0.35">
      <c r="AQ374" s="4">
        <f>COUNTIF(AQ2:AQ353,"&lt;4,0")</f>
        <v>0</v>
      </c>
      <c r="AR374" s="4">
        <f t="shared" si="176"/>
        <v>0</v>
      </c>
    </row>
    <row r="375" spans="24:44" x14ac:dyDescent="0.35">
      <c r="AQ375" s="4">
        <f>COUNTIF(AQ2:AQ353,"&lt;3,5")</f>
        <v>0</v>
      </c>
      <c r="AR375" s="4">
        <f t="shared" si="176"/>
        <v>0</v>
      </c>
    </row>
    <row r="376" spans="24:44" x14ac:dyDescent="0.35">
      <c r="AQ376" s="4">
        <f>COUNTIF(AQ2:AQ353,"&lt;3,0")</f>
        <v>0</v>
      </c>
      <c r="AR376" s="4">
        <f t="shared" si="176"/>
        <v>0</v>
      </c>
    </row>
    <row r="377" spans="24:44" x14ac:dyDescent="0.35">
      <c r="AQ377" s="4">
        <f>COUNTIF(AQ2:AQ353,"&lt;2,5")</f>
        <v>0</v>
      </c>
    </row>
    <row r="378" spans="24:44" x14ac:dyDescent="0.35">
      <c r="AR378" s="2"/>
    </row>
  </sheetData>
  <sheetProtection algorithmName="SHA-512" hashValue="fyYgDL9NriTBSt5d7msRhhFW6HoROB6Ec7ycmzkXgXdMwJS6ICX6Dya3QhloYMSyKXUXxSUWYvImDY5khrtqjg==" saltValue="0f566ejDfLzWJTmJJUL5tg==" spinCount="100000" sheet="1" objects="1" scenarios="1"/>
  <sortState xmlns:xlrd2="http://schemas.microsoft.com/office/spreadsheetml/2017/richdata2" ref="A2:AQ353">
    <sortCondition ref="A2:A353"/>
  </sortState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J 2 Y / U L 4 c D M i o A A A A + A A A A B I A H A B D b 2 5 m a W c v U G F j a 2 F n Z S 5 4 b W w g o h g A K K A U A A A A A A A A A A A A A A A A A A A A A A A A A A A A h Y 9 N D o I w G E S v Q r q n L R h + Q j 7 K w i 0 Y E x P j t q k V G q E Y W i x 3 c + G R v I I k i r p z O Z M 3 y Z v H 7 Q 7 F 1 L X e V Q 5 G 9 T p H A a b I k 1 r 0 R 6 X r H I 3 2 5 K e o Y L D l 4 s x r 6 c 2 w N t l k V I 4 a a y 8 Z I c 4 5 7 F a 4 H 2 o S U h q Q Q 1 X u R C M 7 7 i t t L N d C o s / q + H + F G O x f M i z E S Y y j O E l x l A Z A l h o q p b 9 I O B t j C u S n h P X Y 2 n G Q T L f + p g S y R C D v F + w J U E s D B B Q A A g A I A C d m P 1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n Z j 9 Q K I p H u A 4 A A A A R A A A A E w A c A E Z v c m 1 1 b G F z L 1 N l Y 3 R p b 2 4 x L m 0 g o h g A K K A U A A A A A A A A A A A A A A A A A A A A A A A A A A A A K 0 5 N L s n M z 1 M I h t C G 1 g B Q S w E C L Q A U A A I A C A A n Z j 9 Q v h w M y K g A A A D 4 A A A A E g A A A A A A A A A A A A A A A A A A A A A A Q 2 9 u Z m l n L 1 B h Y 2 t h Z 2 U u e G 1 s U E s B A i 0 A F A A C A A g A J 2 Y / U A / K 6 a u k A A A A 6 Q A A A B M A A A A A A A A A A A A A A A A A 9 A A A A F t D b 2 5 0 Z W 5 0 X 1 R 5 c G V z X S 5 4 b W x Q S w E C L Q A U A A I A C A A n Z j 9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T L p U U K y p T E y F W 9 f u F H q S G w A A A A A C A A A A A A A Q Z g A A A A E A A C A A A A A Z s d C o 6 d W D L k i z a M x z U E x 3 n y 6 L 0 Z k d 1 o n H 6 Y x g V 3 H A 8 w A A A A A O g A A A A A I A A C A A A A C F 9 S u p 7 T V V + a 9 Z 5 C x 4 l s 5 J v f 3 y Z O d x H Q x J h K c y J H p k Q 1 A A A A B P P L b j t Y 2 f E x Q A h E U m F b 8 v n 4 A K r x W y J N 2 P T M N x Q p T j q P 8 q C i T s v N b F Y x 8 0 z j a y e J Y B 4 Z g i Q b z X W Z y i k K q 0 o + x w C I P 5 f I E I 9 I M J 3 y Q Y k U 2 j y U A A A A C C y T + N C I 3 D 3 h O v v V P F m 2 t e W d Z 5 u J I P 0 A 5 D J + C I q 6 S O l e j E c W I 3 f Y U / S y h K r Z I K i z 7 l c t H W L H + b M K C k 7 I C t 6 O j 6 < / D a t a M a s h u p > 
</file>

<file path=customXml/itemProps1.xml><?xml version="1.0" encoding="utf-8"?>
<ds:datastoreItem xmlns:ds="http://schemas.openxmlformats.org/officeDocument/2006/customXml" ds:itemID="{585D02CA-340D-4DEE-B43C-0665A5EFE17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Monitor</vt:lpstr>
      <vt:lpstr>Signaalwaarden</vt:lpstr>
      <vt:lpstr>Definities</vt:lpstr>
      <vt:lpstr>Kengetallen FCI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van der Lei</dc:creator>
  <cp:lastModifiedBy>Jan van der Lei</cp:lastModifiedBy>
  <dcterms:created xsi:type="dcterms:W3CDTF">2020-01-31T07:13:04Z</dcterms:created>
  <dcterms:modified xsi:type="dcterms:W3CDTF">2022-10-27T10:19:06Z</dcterms:modified>
</cp:coreProperties>
</file>