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_j\Documents\Nadere analyse fin positie\"/>
    </mc:Choice>
  </mc:AlternateContent>
  <xr:revisionPtr revIDLastSave="0" documentId="13_ncr:1_{17993E79-CBE5-4F8C-A7F4-33BB32D72B27}" xr6:coauthVersionLast="47" xr6:coauthVersionMax="47" xr10:uidLastSave="{00000000-0000-0000-0000-000000000000}"/>
  <workbookProtection workbookAlgorithmName="SHA-512" workbookHashValue="6g/FCovfhgcukizlX8X6OF+T3HI9yAdVwHcoyomGRk3LNoVzhoreTt/XPRu7LhBQFWdvmnKkXf8/oYhuY5Kp3A==" workbookSaltValue="n21Yq7PEkoT0K7HM03n6NA==" workbookSpinCount="100000" lockStructure="1"/>
  <bookViews>
    <workbookView xWindow="-110" yWindow="-110" windowWidth="19420" windowHeight="10420" xr2:uid="{BBB1A5A6-539C-4E87-8C43-C4F4D8D66AEA}"/>
  </bookViews>
  <sheets>
    <sheet name="Monitor" sheetId="2" r:id="rId1"/>
    <sheet name="Signaalwaarden" sheetId="3" r:id="rId2"/>
    <sheet name="Definities" sheetId="4" r:id="rId3"/>
    <sheet name="Kengetallen FCI" sheetId="1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AU359" i="1" l="1"/>
  <c r="AU360" i="1"/>
  <c r="C18" i="2"/>
  <c r="C16" i="2"/>
  <c r="C15" i="2"/>
  <c r="C13" i="2"/>
  <c r="C12" i="2"/>
  <c r="C10" i="2"/>
  <c r="C8" i="2"/>
  <c r="C6" i="2"/>
  <c r="C19" i="2"/>
  <c r="F12" i="2"/>
  <c r="F10" i="2"/>
  <c r="F8" i="2"/>
  <c r="F6" i="2"/>
  <c r="F13" i="2"/>
  <c r="F15" i="2"/>
  <c r="F18" i="2"/>
  <c r="F19" i="2"/>
  <c r="F16" i="2"/>
  <c r="AR364" i="1"/>
  <c r="AR363" i="1"/>
  <c r="AR362" i="1"/>
  <c r="AR361" i="1"/>
  <c r="AR360" i="1"/>
  <c r="AR359" i="1"/>
  <c r="AT357" i="1"/>
  <c r="AT356" i="1"/>
  <c r="AT355" i="1"/>
  <c r="AS357" i="1"/>
  <c r="AS356" i="1"/>
  <c r="AS355" i="1"/>
  <c r="AO359" i="1"/>
  <c r="AN359" i="1"/>
  <c r="AM359" i="1"/>
  <c r="AL359" i="1"/>
  <c r="AK364" i="1"/>
  <c r="AK363" i="1"/>
  <c r="AK362" i="1"/>
  <c r="AK361" i="1"/>
  <c r="AK360" i="1"/>
  <c r="AH364" i="1"/>
  <c r="AH363" i="1"/>
  <c r="AH362" i="1"/>
  <c r="AH361" i="1"/>
  <c r="AH360" i="1"/>
  <c r="AH359" i="1"/>
  <c r="H12" i="2" s="1"/>
  <c r="AI357" i="1"/>
  <c r="AI356" i="1"/>
  <c r="AI355" i="1"/>
  <c r="AF364" i="1"/>
  <c r="AF363" i="1"/>
  <c r="AF362" i="1"/>
  <c r="AF361" i="1"/>
  <c r="AF360" i="1"/>
  <c r="AF359" i="1"/>
  <c r="AG357" i="1"/>
  <c r="AG356" i="1"/>
  <c r="AG355" i="1"/>
  <c r="AA364" i="1"/>
  <c r="AA363" i="1"/>
  <c r="AA362" i="1"/>
  <c r="AA361" i="1"/>
  <c r="AA360" i="1"/>
  <c r="AE357" i="1"/>
  <c r="AE356" i="1"/>
  <c r="AE355" i="1"/>
  <c r="P355" i="1" s="1"/>
  <c r="AD357" i="1"/>
  <c r="AD356" i="1"/>
  <c r="AD355" i="1"/>
  <c r="AC357" i="1"/>
  <c r="AC356" i="1"/>
  <c r="AC355" i="1"/>
  <c r="AB357" i="1"/>
  <c r="AB356" i="1"/>
  <c r="AB355" i="1"/>
  <c r="W364" i="1"/>
  <c r="W363" i="1"/>
  <c r="W362" i="1"/>
  <c r="W361" i="1"/>
  <c r="W360" i="1"/>
  <c r="W359" i="1"/>
  <c r="H10" i="2" s="1"/>
  <c r="U364" i="1"/>
  <c r="U363" i="1"/>
  <c r="U362" i="1"/>
  <c r="U361" i="1"/>
  <c r="U360" i="1"/>
  <c r="U359" i="1"/>
  <c r="S364" i="1"/>
  <c r="S363" i="1"/>
  <c r="S362" i="1"/>
  <c r="S361" i="1"/>
  <c r="S360" i="1"/>
  <c r="S359" i="1"/>
  <c r="X357" i="1"/>
  <c r="X356" i="1"/>
  <c r="X355" i="1"/>
  <c r="V357" i="1"/>
  <c r="V356" i="1"/>
  <c r="V355" i="1"/>
  <c r="T357" i="1"/>
  <c r="T356" i="1"/>
  <c r="T355" i="1"/>
  <c r="L359" i="1"/>
  <c r="N357" i="1"/>
  <c r="N356" i="1"/>
  <c r="N355" i="1"/>
  <c r="M357" i="1"/>
  <c r="M356" i="1"/>
  <c r="M355" i="1"/>
  <c r="I357" i="1"/>
  <c r="K357" i="1" s="1"/>
  <c r="I356" i="1"/>
  <c r="K356" i="1" s="1"/>
  <c r="I355" i="1"/>
  <c r="K355" i="1" s="1"/>
  <c r="F357" i="1"/>
  <c r="F356" i="1"/>
  <c r="F355" i="1"/>
  <c r="E357" i="1"/>
  <c r="E356" i="1"/>
  <c r="E355" i="1"/>
  <c r="C357" i="1"/>
  <c r="C356" i="1"/>
  <c r="C355" i="1"/>
  <c r="D364" i="1"/>
  <c r="D363" i="1"/>
  <c r="D362" i="1"/>
  <c r="D361" i="1"/>
  <c r="D360" i="1"/>
  <c r="D359" i="1"/>
  <c r="B364" i="1"/>
  <c r="B363" i="1"/>
  <c r="B362" i="1"/>
  <c r="B361" i="1"/>
  <c r="B360" i="1"/>
  <c r="B359" i="1"/>
  <c r="K4" i="2"/>
  <c r="L364" i="1"/>
  <c r="L363" i="1"/>
  <c r="L362" i="1"/>
  <c r="L361" i="1"/>
  <c r="L360" i="1"/>
  <c r="AQ364" i="1"/>
  <c r="AQ363" i="1"/>
  <c r="AQ362" i="1"/>
  <c r="AQ361" i="1"/>
  <c r="AQ360" i="1"/>
  <c r="AQ359" i="1"/>
  <c r="AJ364" i="1"/>
  <c r="AJ363" i="1"/>
  <c r="AJ362" i="1"/>
  <c r="AJ361" i="1"/>
  <c r="AJ360" i="1"/>
  <c r="AT354" i="1"/>
  <c r="AT353" i="1"/>
  <c r="AT352" i="1"/>
  <c r="AT351" i="1"/>
  <c r="AT350" i="1"/>
  <c r="AT349" i="1"/>
  <c r="AT348" i="1"/>
  <c r="AT347" i="1"/>
  <c r="AT346" i="1"/>
  <c r="AT345" i="1"/>
  <c r="AT344" i="1"/>
  <c r="AT343" i="1"/>
  <c r="AT342" i="1"/>
  <c r="AT341" i="1"/>
  <c r="AT340" i="1"/>
  <c r="AT339" i="1"/>
  <c r="AT338" i="1"/>
  <c r="AT337" i="1"/>
  <c r="AT336" i="1"/>
  <c r="AT335" i="1"/>
  <c r="AT334" i="1"/>
  <c r="AT333" i="1"/>
  <c r="AT332" i="1"/>
  <c r="AT331" i="1"/>
  <c r="AT330" i="1"/>
  <c r="AT329" i="1"/>
  <c r="AT328" i="1"/>
  <c r="AT327" i="1"/>
  <c r="AT326" i="1"/>
  <c r="AT325" i="1"/>
  <c r="AT324" i="1"/>
  <c r="AT322" i="1"/>
  <c r="AT323" i="1"/>
  <c r="AT321" i="1"/>
  <c r="AT320" i="1"/>
  <c r="AT319" i="1"/>
  <c r="AT318" i="1"/>
  <c r="AT317" i="1"/>
  <c r="AT316" i="1"/>
  <c r="AT315" i="1"/>
  <c r="AT314" i="1"/>
  <c r="AT313" i="1"/>
  <c r="AT312" i="1"/>
  <c r="AT311" i="1"/>
  <c r="AT310" i="1"/>
  <c r="AT309" i="1"/>
  <c r="AT308" i="1"/>
  <c r="AT307" i="1"/>
  <c r="AT306" i="1"/>
  <c r="AT305" i="1"/>
  <c r="AT304" i="1"/>
  <c r="AT303" i="1"/>
  <c r="AT302" i="1"/>
  <c r="AT301" i="1"/>
  <c r="AT300" i="1"/>
  <c r="AT299" i="1"/>
  <c r="AT298" i="1"/>
  <c r="AT297" i="1"/>
  <c r="AT296" i="1"/>
  <c r="AT295" i="1"/>
  <c r="AT294" i="1"/>
  <c r="AT293" i="1"/>
  <c r="AT292" i="1"/>
  <c r="AT291" i="1"/>
  <c r="AT290" i="1"/>
  <c r="AT289" i="1"/>
  <c r="AT288" i="1"/>
  <c r="AT287" i="1"/>
  <c r="AT286" i="1"/>
  <c r="AT285" i="1"/>
  <c r="AT284" i="1"/>
  <c r="AT283" i="1"/>
  <c r="AT282" i="1"/>
  <c r="AT281" i="1"/>
  <c r="AT280" i="1"/>
  <c r="AT279" i="1"/>
  <c r="AT278" i="1"/>
  <c r="AT277" i="1"/>
  <c r="AT276" i="1"/>
  <c r="AT275" i="1"/>
  <c r="AT274" i="1"/>
  <c r="AT273" i="1"/>
  <c r="AT272" i="1"/>
  <c r="AT271" i="1"/>
  <c r="AT270" i="1"/>
  <c r="AT269" i="1"/>
  <c r="AT268" i="1"/>
  <c r="AT267" i="1"/>
  <c r="AT266" i="1"/>
  <c r="AT265" i="1"/>
  <c r="AT264" i="1"/>
  <c r="AT263" i="1"/>
  <c r="AT262" i="1"/>
  <c r="AT261" i="1"/>
  <c r="AT260" i="1"/>
  <c r="AT259" i="1"/>
  <c r="AT258" i="1"/>
  <c r="AT257" i="1"/>
  <c r="AT256" i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8" i="1"/>
  <c r="AT227" i="1"/>
  <c r="AT226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3" i="1"/>
  <c r="AS354" i="1"/>
  <c r="AS353" i="1"/>
  <c r="AS352" i="1"/>
  <c r="AS351" i="1"/>
  <c r="AS350" i="1"/>
  <c r="AS349" i="1"/>
  <c r="AS348" i="1"/>
  <c r="AS347" i="1"/>
  <c r="AS346" i="1"/>
  <c r="AS345" i="1"/>
  <c r="AS344" i="1"/>
  <c r="AS343" i="1"/>
  <c r="AS342" i="1"/>
  <c r="AS341" i="1"/>
  <c r="AS340" i="1"/>
  <c r="AS339" i="1"/>
  <c r="AS338" i="1"/>
  <c r="AS337" i="1"/>
  <c r="AS336" i="1"/>
  <c r="AS335" i="1"/>
  <c r="AS334" i="1"/>
  <c r="AS333" i="1"/>
  <c r="AS332" i="1"/>
  <c r="AS331" i="1"/>
  <c r="AS330" i="1"/>
  <c r="AS329" i="1"/>
  <c r="AS328" i="1"/>
  <c r="AS327" i="1"/>
  <c r="AS326" i="1"/>
  <c r="AS325" i="1"/>
  <c r="AS324" i="1"/>
  <c r="AS322" i="1"/>
  <c r="AS323" i="1"/>
  <c r="AS321" i="1"/>
  <c r="AS320" i="1"/>
  <c r="AS319" i="1"/>
  <c r="AS318" i="1"/>
  <c r="AS317" i="1"/>
  <c r="AS316" i="1"/>
  <c r="AS315" i="1"/>
  <c r="AS314" i="1"/>
  <c r="AS313" i="1"/>
  <c r="AS312" i="1"/>
  <c r="AS311" i="1"/>
  <c r="AS310" i="1"/>
  <c r="AS309" i="1"/>
  <c r="AS308" i="1"/>
  <c r="AS307" i="1"/>
  <c r="AS306" i="1"/>
  <c r="AS305" i="1"/>
  <c r="AS304" i="1"/>
  <c r="AS303" i="1"/>
  <c r="AS302" i="1"/>
  <c r="AS301" i="1"/>
  <c r="AS300" i="1"/>
  <c r="AS299" i="1"/>
  <c r="AS298" i="1"/>
  <c r="AS297" i="1"/>
  <c r="AS296" i="1"/>
  <c r="AS295" i="1"/>
  <c r="AS294" i="1"/>
  <c r="AS293" i="1"/>
  <c r="AS292" i="1"/>
  <c r="AS291" i="1"/>
  <c r="AS290" i="1"/>
  <c r="AS289" i="1"/>
  <c r="AS288" i="1"/>
  <c r="AS287" i="1"/>
  <c r="AS286" i="1"/>
  <c r="AS285" i="1"/>
  <c r="AS284" i="1"/>
  <c r="AS283" i="1"/>
  <c r="AS282" i="1"/>
  <c r="AS281" i="1"/>
  <c r="AS280" i="1"/>
  <c r="AS279" i="1"/>
  <c r="AS278" i="1"/>
  <c r="AS277" i="1"/>
  <c r="AS276" i="1"/>
  <c r="AS275" i="1"/>
  <c r="AS274" i="1"/>
  <c r="AS273" i="1"/>
  <c r="AS272" i="1"/>
  <c r="AS271" i="1"/>
  <c r="AS270" i="1"/>
  <c r="AS269" i="1"/>
  <c r="AS268" i="1"/>
  <c r="AS267" i="1"/>
  <c r="AS266" i="1"/>
  <c r="AS265" i="1"/>
  <c r="AS264" i="1"/>
  <c r="AS263" i="1"/>
  <c r="AS262" i="1"/>
  <c r="AS261" i="1"/>
  <c r="AS260" i="1"/>
  <c r="AS259" i="1"/>
  <c r="AS258" i="1"/>
  <c r="AS257" i="1"/>
  <c r="AS256" i="1"/>
  <c r="AS255" i="1"/>
  <c r="AS254" i="1"/>
  <c r="AS253" i="1"/>
  <c r="AS252" i="1"/>
  <c r="AS251" i="1"/>
  <c r="AS250" i="1"/>
  <c r="AS249" i="1"/>
  <c r="AS248" i="1"/>
  <c r="AS247" i="1"/>
  <c r="AS246" i="1"/>
  <c r="AS245" i="1"/>
  <c r="AS244" i="1"/>
  <c r="AS243" i="1"/>
  <c r="AS242" i="1"/>
  <c r="AS241" i="1"/>
  <c r="AS240" i="1"/>
  <c r="AS239" i="1"/>
  <c r="AS238" i="1"/>
  <c r="AS237" i="1"/>
  <c r="AS236" i="1"/>
  <c r="AS235" i="1"/>
  <c r="AS234" i="1"/>
  <c r="AS233" i="1"/>
  <c r="AS232" i="1"/>
  <c r="AS231" i="1"/>
  <c r="AS230" i="1"/>
  <c r="AS229" i="1"/>
  <c r="AS228" i="1"/>
  <c r="AS227" i="1"/>
  <c r="AS226" i="1"/>
  <c r="AS225" i="1"/>
  <c r="AS224" i="1"/>
  <c r="AS223" i="1"/>
  <c r="AS222" i="1"/>
  <c r="AS221" i="1"/>
  <c r="AS220" i="1"/>
  <c r="AS219" i="1"/>
  <c r="AS218" i="1"/>
  <c r="AS217" i="1"/>
  <c r="AS216" i="1"/>
  <c r="AS215" i="1"/>
  <c r="AS214" i="1"/>
  <c r="AS213" i="1"/>
  <c r="AS212" i="1"/>
  <c r="AS211" i="1"/>
  <c r="AS210" i="1"/>
  <c r="AS209" i="1"/>
  <c r="AS208" i="1"/>
  <c r="AS207" i="1"/>
  <c r="AS206" i="1"/>
  <c r="AS205" i="1"/>
  <c r="AS204" i="1"/>
  <c r="AS203" i="1"/>
  <c r="AS202" i="1"/>
  <c r="AS201" i="1"/>
  <c r="AS200" i="1"/>
  <c r="AS199" i="1"/>
  <c r="AS198" i="1"/>
  <c r="AS197" i="1"/>
  <c r="AS196" i="1"/>
  <c r="AS195" i="1"/>
  <c r="AS194" i="1"/>
  <c r="AS193" i="1"/>
  <c r="AS192" i="1"/>
  <c r="AS191" i="1"/>
  <c r="AS190" i="1"/>
  <c r="AS189" i="1"/>
  <c r="AS188" i="1"/>
  <c r="AS187" i="1"/>
  <c r="AS186" i="1"/>
  <c r="AS185" i="1"/>
  <c r="AS184" i="1"/>
  <c r="AS183" i="1"/>
  <c r="AS182" i="1"/>
  <c r="AS181" i="1"/>
  <c r="AS180" i="1"/>
  <c r="AS179" i="1"/>
  <c r="AS178" i="1"/>
  <c r="AS177" i="1"/>
  <c r="AS176" i="1"/>
  <c r="AS175" i="1"/>
  <c r="AS174" i="1"/>
  <c r="AS173" i="1"/>
  <c r="AS172" i="1"/>
  <c r="AS171" i="1"/>
  <c r="AS170" i="1"/>
  <c r="AS169" i="1"/>
  <c r="AS168" i="1"/>
  <c r="AS167" i="1"/>
  <c r="AS166" i="1"/>
  <c r="AS165" i="1"/>
  <c r="AS164" i="1"/>
  <c r="AS163" i="1"/>
  <c r="AS162" i="1"/>
  <c r="AS161" i="1"/>
  <c r="AS160" i="1"/>
  <c r="AS159" i="1"/>
  <c r="AS158" i="1"/>
  <c r="AS157" i="1"/>
  <c r="AS156" i="1"/>
  <c r="AS155" i="1"/>
  <c r="AS154" i="1"/>
  <c r="AS153" i="1"/>
  <c r="AS152" i="1"/>
  <c r="AS151" i="1"/>
  <c r="AS150" i="1"/>
  <c r="AS149" i="1"/>
  <c r="AS148" i="1"/>
  <c r="AS147" i="1"/>
  <c r="AS146" i="1"/>
  <c r="AS145" i="1"/>
  <c r="AS144" i="1"/>
  <c r="AS143" i="1"/>
  <c r="AS142" i="1"/>
  <c r="AS141" i="1"/>
  <c r="AS140" i="1"/>
  <c r="AS139" i="1"/>
  <c r="AS138" i="1"/>
  <c r="AS137" i="1"/>
  <c r="AS136" i="1"/>
  <c r="AS135" i="1"/>
  <c r="AS134" i="1"/>
  <c r="AS133" i="1"/>
  <c r="AS132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3" i="1"/>
  <c r="AT2" i="1"/>
  <c r="AS2" i="1"/>
  <c r="J355" i="1" l="1"/>
  <c r="Z355" i="1"/>
  <c r="Y357" i="1"/>
  <c r="O355" i="1"/>
  <c r="Q355" i="1" s="1"/>
  <c r="R355" i="1" s="1"/>
  <c r="O357" i="1"/>
  <c r="Y356" i="1"/>
  <c r="Y355" i="1"/>
  <c r="O356" i="1"/>
  <c r="F7" i="2"/>
  <c r="J357" i="1"/>
  <c r="AT359" i="1"/>
  <c r="Z356" i="1"/>
  <c r="Z357" i="1"/>
  <c r="P356" i="1"/>
  <c r="J356" i="1"/>
  <c r="P357" i="1"/>
  <c r="AO360" i="1"/>
  <c r="H16" i="2" s="1"/>
  <c r="AJ359" i="1"/>
  <c r="AU356" i="1" l="1"/>
  <c r="Q357" i="1"/>
  <c r="R357" i="1" s="1"/>
  <c r="AU357" i="1"/>
  <c r="AU355" i="1"/>
  <c r="Q356" i="1"/>
  <c r="R356" i="1" s="1"/>
  <c r="AS359" i="1"/>
  <c r="G18" i="2" s="1"/>
  <c r="H18" i="2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2" i="1"/>
  <c r="AG323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G2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2" i="1"/>
  <c r="C323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V2" i="1" l="1"/>
  <c r="X2" i="1"/>
  <c r="AB2" i="1"/>
  <c r="AC2" i="1"/>
  <c r="AD2" i="1"/>
  <c r="AE2" i="1"/>
  <c r="AI2" i="1"/>
  <c r="V3" i="1"/>
  <c r="X3" i="1"/>
  <c r="AB3" i="1"/>
  <c r="AC3" i="1"/>
  <c r="AD3" i="1"/>
  <c r="AE3" i="1"/>
  <c r="AI3" i="1"/>
  <c r="V4" i="1"/>
  <c r="X4" i="1"/>
  <c r="AB4" i="1"/>
  <c r="AC4" i="1"/>
  <c r="AD4" i="1"/>
  <c r="AE4" i="1"/>
  <c r="AI4" i="1"/>
  <c r="V5" i="1"/>
  <c r="X5" i="1"/>
  <c r="AB5" i="1"/>
  <c r="AC5" i="1"/>
  <c r="AD5" i="1"/>
  <c r="AE5" i="1"/>
  <c r="AI5" i="1"/>
  <c r="V6" i="1"/>
  <c r="X6" i="1"/>
  <c r="AB6" i="1"/>
  <c r="AC6" i="1"/>
  <c r="AD6" i="1"/>
  <c r="AE6" i="1"/>
  <c r="AI6" i="1"/>
  <c r="V7" i="1"/>
  <c r="X7" i="1"/>
  <c r="AB7" i="1"/>
  <c r="AC7" i="1"/>
  <c r="AD7" i="1"/>
  <c r="AE7" i="1"/>
  <c r="AI7" i="1"/>
  <c r="V8" i="1"/>
  <c r="X8" i="1"/>
  <c r="AB8" i="1"/>
  <c r="AC8" i="1"/>
  <c r="AD8" i="1"/>
  <c r="AE8" i="1"/>
  <c r="AI8" i="1"/>
  <c r="V9" i="1"/>
  <c r="X9" i="1"/>
  <c r="AB9" i="1"/>
  <c r="AC9" i="1"/>
  <c r="AD9" i="1"/>
  <c r="AE9" i="1"/>
  <c r="AI9" i="1"/>
  <c r="V10" i="1"/>
  <c r="X10" i="1"/>
  <c r="AB10" i="1"/>
  <c r="AC10" i="1"/>
  <c r="AD10" i="1"/>
  <c r="AE10" i="1"/>
  <c r="AI10" i="1"/>
  <c r="V11" i="1"/>
  <c r="X11" i="1"/>
  <c r="AB11" i="1"/>
  <c r="AC11" i="1"/>
  <c r="AD11" i="1"/>
  <c r="AE11" i="1"/>
  <c r="AI11" i="1"/>
  <c r="V12" i="1"/>
  <c r="X12" i="1"/>
  <c r="AB12" i="1"/>
  <c r="AC12" i="1"/>
  <c r="AD12" i="1"/>
  <c r="AE12" i="1"/>
  <c r="AI12" i="1"/>
  <c r="V13" i="1"/>
  <c r="X13" i="1"/>
  <c r="AB13" i="1"/>
  <c r="AC13" i="1"/>
  <c r="AD13" i="1"/>
  <c r="AE13" i="1"/>
  <c r="AI13" i="1"/>
  <c r="V14" i="1"/>
  <c r="X14" i="1"/>
  <c r="AB14" i="1"/>
  <c r="AC14" i="1"/>
  <c r="AD14" i="1"/>
  <c r="AE14" i="1"/>
  <c r="AI14" i="1"/>
  <c r="V15" i="1"/>
  <c r="X15" i="1"/>
  <c r="AB15" i="1"/>
  <c r="AC15" i="1"/>
  <c r="AD15" i="1"/>
  <c r="AE15" i="1"/>
  <c r="AI15" i="1"/>
  <c r="V16" i="1"/>
  <c r="X16" i="1"/>
  <c r="AB16" i="1"/>
  <c r="AC16" i="1"/>
  <c r="AD16" i="1"/>
  <c r="AE16" i="1"/>
  <c r="AI16" i="1"/>
  <c r="V17" i="1"/>
  <c r="X17" i="1"/>
  <c r="AB17" i="1"/>
  <c r="AC17" i="1"/>
  <c r="AD17" i="1"/>
  <c r="AE17" i="1"/>
  <c r="AI17" i="1"/>
  <c r="V18" i="1"/>
  <c r="X18" i="1"/>
  <c r="AB18" i="1"/>
  <c r="AC18" i="1"/>
  <c r="AD18" i="1"/>
  <c r="AE18" i="1"/>
  <c r="AI18" i="1"/>
  <c r="V19" i="1"/>
  <c r="X19" i="1"/>
  <c r="AB19" i="1"/>
  <c r="AC19" i="1"/>
  <c r="AD19" i="1"/>
  <c r="AE19" i="1"/>
  <c r="AI19" i="1"/>
  <c r="V20" i="1"/>
  <c r="X20" i="1"/>
  <c r="AB20" i="1"/>
  <c r="AC20" i="1"/>
  <c r="AD20" i="1"/>
  <c r="AE20" i="1"/>
  <c r="AI20" i="1"/>
  <c r="V21" i="1"/>
  <c r="X21" i="1"/>
  <c r="AB21" i="1"/>
  <c r="AC21" i="1"/>
  <c r="AD21" i="1"/>
  <c r="AE21" i="1"/>
  <c r="AI21" i="1"/>
  <c r="V22" i="1"/>
  <c r="X22" i="1"/>
  <c r="AB22" i="1"/>
  <c r="AC22" i="1"/>
  <c r="AD22" i="1"/>
  <c r="AE22" i="1"/>
  <c r="AI22" i="1"/>
  <c r="V23" i="1"/>
  <c r="X23" i="1"/>
  <c r="AB23" i="1"/>
  <c r="AC23" i="1"/>
  <c r="AD23" i="1"/>
  <c r="AE23" i="1"/>
  <c r="AI23" i="1"/>
  <c r="V24" i="1"/>
  <c r="X24" i="1"/>
  <c r="AB24" i="1"/>
  <c r="AC24" i="1"/>
  <c r="AD24" i="1"/>
  <c r="AE24" i="1"/>
  <c r="AI24" i="1"/>
  <c r="V25" i="1"/>
  <c r="X25" i="1"/>
  <c r="AB25" i="1"/>
  <c r="AC25" i="1"/>
  <c r="AD25" i="1"/>
  <c r="AE25" i="1"/>
  <c r="AI25" i="1"/>
  <c r="V26" i="1"/>
  <c r="X26" i="1"/>
  <c r="AB26" i="1"/>
  <c r="AC26" i="1"/>
  <c r="AD26" i="1"/>
  <c r="AE26" i="1"/>
  <c r="AI26" i="1"/>
  <c r="V27" i="1"/>
  <c r="X27" i="1"/>
  <c r="AB27" i="1"/>
  <c r="AC27" i="1"/>
  <c r="AD27" i="1"/>
  <c r="AE27" i="1"/>
  <c r="AI27" i="1"/>
  <c r="V28" i="1"/>
  <c r="X28" i="1"/>
  <c r="AB28" i="1"/>
  <c r="AC28" i="1"/>
  <c r="AD28" i="1"/>
  <c r="AE28" i="1"/>
  <c r="AI28" i="1"/>
  <c r="V29" i="1"/>
  <c r="X29" i="1"/>
  <c r="AB29" i="1"/>
  <c r="AC29" i="1"/>
  <c r="AD29" i="1"/>
  <c r="AE29" i="1"/>
  <c r="AI29" i="1"/>
  <c r="V30" i="1"/>
  <c r="X30" i="1"/>
  <c r="AB30" i="1"/>
  <c r="AC30" i="1"/>
  <c r="AD30" i="1"/>
  <c r="AE30" i="1"/>
  <c r="AI30" i="1"/>
  <c r="V31" i="1"/>
  <c r="X31" i="1"/>
  <c r="AB31" i="1"/>
  <c r="AC31" i="1"/>
  <c r="AD31" i="1"/>
  <c r="AE31" i="1"/>
  <c r="AI31" i="1"/>
  <c r="V32" i="1"/>
  <c r="X32" i="1"/>
  <c r="AB32" i="1"/>
  <c r="AC32" i="1"/>
  <c r="AD32" i="1"/>
  <c r="AE32" i="1"/>
  <c r="AI32" i="1"/>
  <c r="V33" i="1"/>
  <c r="X33" i="1"/>
  <c r="AB33" i="1"/>
  <c r="AC33" i="1"/>
  <c r="AD33" i="1"/>
  <c r="AE33" i="1"/>
  <c r="AI33" i="1"/>
  <c r="V34" i="1"/>
  <c r="X34" i="1"/>
  <c r="AB34" i="1"/>
  <c r="AC34" i="1"/>
  <c r="AD34" i="1"/>
  <c r="AE34" i="1"/>
  <c r="AI34" i="1"/>
  <c r="V35" i="1"/>
  <c r="X35" i="1"/>
  <c r="AB35" i="1"/>
  <c r="AC35" i="1"/>
  <c r="AD35" i="1"/>
  <c r="AE35" i="1"/>
  <c r="AI35" i="1"/>
  <c r="V36" i="1"/>
  <c r="X36" i="1"/>
  <c r="AB36" i="1"/>
  <c r="AC36" i="1"/>
  <c r="AD36" i="1"/>
  <c r="AE36" i="1"/>
  <c r="AI36" i="1"/>
  <c r="V37" i="1"/>
  <c r="X37" i="1"/>
  <c r="AB37" i="1"/>
  <c r="AC37" i="1"/>
  <c r="AD37" i="1"/>
  <c r="AE37" i="1"/>
  <c r="AI37" i="1"/>
  <c r="V38" i="1"/>
  <c r="X38" i="1"/>
  <c r="AB38" i="1"/>
  <c r="AC38" i="1"/>
  <c r="AD38" i="1"/>
  <c r="AE38" i="1"/>
  <c r="AI38" i="1"/>
  <c r="V39" i="1"/>
  <c r="X39" i="1"/>
  <c r="AB39" i="1"/>
  <c r="AC39" i="1"/>
  <c r="AD39" i="1"/>
  <c r="AE39" i="1"/>
  <c r="AI39" i="1"/>
  <c r="V40" i="1"/>
  <c r="X40" i="1"/>
  <c r="AB40" i="1"/>
  <c r="AC40" i="1"/>
  <c r="AD40" i="1"/>
  <c r="AE40" i="1"/>
  <c r="AI40" i="1"/>
  <c r="V41" i="1"/>
  <c r="X41" i="1"/>
  <c r="AB41" i="1"/>
  <c r="AC41" i="1"/>
  <c r="AD41" i="1"/>
  <c r="AE41" i="1"/>
  <c r="AI41" i="1"/>
  <c r="V42" i="1"/>
  <c r="X42" i="1"/>
  <c r="AB42" i="1"/>
  <c r="AC42" i="1"/>
  <c r="AD42" i="1"/>
  <c r="AE42" i="1"/>
  <c r="AI42" i="1"/>
  <c r="V43" i="1"/>
  <c r="X43" i="1"/>
  <c r="AB43" i="1"/>
  <c r="AC43" i="1"/>
  <c r="AD43" i="1"/>
  <c r="AE43" i="1"/>
  <c r="AI43" i="1"/>
  <c r="V44" i="1"/>
  <c r="X44" i="1"/>
  <c r="AB44" i="1"/>
  <c r="AC44" i="1"/>
  <c r="AD44" i="1"/>
  <c r="AE44" i="1"/>
  <c r="AI44" i="1"/>
  <c r="V45" i="1"/>
  <c r="X45" i="1"/>
  <c r="AB45" i="1"/>
  <c r="AC45" i="1"/>
  <c r="AD45" i="1"/>
  <c r="AE45" i="1"/>
  <c r="AI45" i="1"/>
  <c r="V46" i="1"/>
  <c r="X46" i="1"/>
  <c r="AB46" i="1"/>
  <c r="AC46" i="1"/>
  <c r="AD46" i="1"/>
  <c r="AE46" i="1"/>
  <c r="AI46" i="1"/>
  <c r="V47" i="1"/>
  <c r="X47" i="1"/>
  <c r="AB47" i="1"/>
  <c r="AC47" i="1"/>
  <c r="AD47" i="1"/>
  <c r="AE47" i="1"/>
  <c r="AI47" i="1"/>
  <c r="V48" i="1"/>
  <c r="X48" i="1"/>
  <c r="AB48" i="1"/>
  <c r="AC48" i="1"/>
  <c r="AD48" i="1"/>
  <c r="AE48" i="1"/>
  <c r="AI48" i="1"/>
  <c r="V49" i="1"/>
  <c r="X49" i="1"/>
  <c r="AB49" i="1"/>
  <c r="AC49" i="1"/>
  <c r="AD49" i="1"/>
  <c r="AE49" i="1"/>
  <c r="AI49" i="1"/>
  <c r="V50" i="1"/>
  <c r="X50" i="1"/>
  <c r="AB50" i="1"/>
  <c r="AC50" i="1"/>
  <c r="AD50" i="1"/>
  <c r="AE50" i="1"/>
  <c r="AI50" i="1"/>
  <c r="V51" i="1"/>
  <c r="X51" i="1"/>
  <c r="AB51" i="1"/>
  <c r="AC51" i="1"/>
  <c r="AD51" i="1"/>
  <c r="AE51" i="1"/>
  <c r="AI51" i="1"/>
  <c r="V52" i="1"/>
  <c r="X52" i="1"/>
  <c r="AB52" i="1"/>
  <c r="AC52" i="1"/>
  <c r="AD52" i="1"/>
  <c r="AE52" i="1"/>
  <c r="AI52" i="1"/>
  <c r="V53" i="1"/>
  <c r="X53" i="1"/>
  <c r="AB53" i="1"/>
  <c r="AC53" i="1"/>
  <c r="AD53" i="1"/>
  <c r="AE53" i="1"/>
  <c r="AI53" i="1"/>
  <c r="V54" i="1"/>
  <c r="X54" i="1"/>
  <c r="AB54" i="1"/>
  <c r="AC54" i="1"/>
  <c r="AD54" i="1"/>
  <c r="AE54" i="1"/>
  <c r="AI54" i="1"/>
  <c r="V55" i="1"/>
  <c r="X55" i="1"/>
  <c r="AB55" i="1"/>
  <c r="AC55" i="1"/>
  <c r="AD55" i="1"/>
  <c r="AE55" i="1"/>
  <c r="AI55" i="1"/>
  <c r="V56" i="1"/>
  <c r="X56" i="1"/>
  <c r="AB56" i="1"/>
  <c r="AC56" i="1"/>
  <c r="AD56" i="1"/>
  <c r="AE56" i="1"/>
  <c r="AI56" i="1"/>
  <c r="V57" i="1"/>
  <c r="X57" i="1"/>
  <c r="AB57" i="1"/>
  <c r="AC57" i="1"/>
  <c r="AD57" i="1"/>
  <c r="AE57" i="1"/>
  <c r="AI57" i="1"/>
  <c r="V58" i="1"/>
  <c r="X58" i="1"/>
  <c r="AB58" i="1"/>
  <c r="AC58" i="1"/>
  <c r="AD58" i="1"/>
  <c r="AE58" i="1"/>
  <c r="AI58" i="1"/>
  <c r="V59" i="1"/>
  <c r="X59" i="1"/>
  <c r="AB59" i="1"/>
  <c r="AC59" i="1"/>
  <c r="AD59" i="1"/>
  <c r="AE59" i="1"/>
  <c r="AI59" i="1"/>
  <c r="V60" i="1"/>
  <c r="X60" i="1"/>
  <c r="AB60" i="1"/>
  <c r="AC60" i="1"/>
  <c r="AD60" i="1"/>
  <c r="AE60" i="1"/>
  <c r="AI60" i="1"/>
  <c r="V61" i="1"/>
  <c r="X61" i="1"/>
  <c r="AB61" i="1"/>
  <c r="AC61" i="1"/>
  <c r="AD61" i="1"/>
  <c r="AE61" i="1"/>
  <c r="AI61" i="1"/>
  <c r="V62" i="1"/>
  <c r="X62" i="1"/>
  <c r="AB62" i="1"/>
  <c r="AC62" i="1"/>
  <c r="AD62" i="1"/>
  <c r="AE62" i="1"/>
  <c r="AI62" i="1"/>
  <c r="V63" i="1"/>
  <c r="X63" i="1"/>
  <c r="AB63" i="1"/>
  <c r="AC63" i="1"/>
  <c r="AD63" i="1"/>
  <c r="AE63" i="1"/>
  <c r="AI63" i="1"/>
  <c r="V64" i="1"/>
  <c r="X64" i="1"/>
  <c r="AB64" i="1"/>
  <c r="AC64" i="1"/>
  <c r="AD64" i="1"/>
  <c r="AE64" i="1"/>
  <c r="AI64" i="1"/>
  <c r="V65" i="1"/>
  <c r="X65" i="1"/>
  <c r="AB65" i="1"/>
  <c r="AC65" i="1"/>
  <c r="AD65" i="1"/>
  <c r="AE65" i="1"/>
  <c r="AI65" i="1"/>
  <c r="V66" i="1"/>
  <c r="X66" i="1"/>
  <c r="AB66" i="1"/>
  <c r="AC66" i="1"/>
  <c r="AD66" i="1"/>
  <c r="AE66" i="1"/>
  <c r="AI66" i="1"/>
  <c r="V67" i="1"/>
  <c r="X67" i="1"/>
  <c r="AB67" i="1"/>
  <c r="AC67" i="1"/>
  <c r="AD67" i="1"/>
  <c r="AE67" i="1"/>
  <c r="AI67" i="1"/>
  <c r="V68" i="1"/>
  <c r="X68" i="1"/>
  <c r="AB68" i="1"/>
  <c r="AC68" i="1"/>
  <c r="AD68" i="1"/>
  <c r="AE68" i="1"/>
  <c r="AI68" i="1"/>
  <c r="V69" i="1"/>
  <c r="X69" i="1"/>
  <c r="AB69" i="1"/>
  <c r="AC69" i="1"/>
  <c r="AD69" i="1"/>
  <c r="AE69" i="1"/>
  <c r="AI69" i="1"/>
  <c r="V70" i="1"/>
  <c r="X70" i="1"/>
  <c r="AB70" i="1"/>
  <c r="AC70" i="1"/>
  <c r="AD70" i="1"/>
  <c r="AE70" i="1"/>
  <c r="AI70" i="1"/>
  <c r="V71" i="1"/>
  <c r="X71" i="1"/>
  <c r="AB71" i="1"/>
  <c r="AC71" i="1"/>
  <c r="AD71" i="1"/>
  <c r="AE71" i="1"/>
  <c r="AI71" i="1"/>
  <c r="V72" i="1"/>
  <c r="X72" i="1"/>
  <c r="AB72" i="1"/>
  <c r="AC72" i="1"/>
  <c r="AD72" i="1"/>
  <c r="AE72" i="1"/>
  <c r="AI72" i="1"/>
  <c r="V73" i="1"/>
  <c r="X73" i="1"/>
  <c r="AB73" i="1"/>
  <c r="AC73" i="1"/>
  <c r="AD73" i="1"/>
  <c r="AE73" i="1"/>
  <c r="AI73" i="1"/>
  <c r="V74" i="1"/>
  <c r="X74" i="1"/>
  <c r="AB74" i="1"/>
  <c r="AC74" i="1"/>
  <c r="AD74" i="1"/>
  <c r="AE74" i="1"/>
  <c r="AI74" i="1"/>
  <c r="V75" i="1"/>
  <c r="X75" i="1"/>
  <c r="AB75" i="1"/>
  <c r="AC75" i="1"/>
  <c r="AD75" i="1"/>
  <c r="AE75" i="1"/>
  <c r="AI75" i="1"/>
  <c r="V76" i="1"/>
  <c r="X76" i="1"/>
  <c r="AB76" i="1"/>
  <c r="AC76" i="1"/>
  <c r="AD76" i="1"/>
  <c r="AE76" i="1"/>
  <c r="AI76" i="1"/>
  <c r="V77" i="1"/>
  <c r="X77" i="1"/>
  <c r="AB77" i="1"/>
  <c r="AC77" i="1"/>
  <c r="AD77" i="1"/>
  <c r="AE77" i="1"/>
  <c r="AI77" i="1"/>
  <c r="V78" i="1"/>
  <c r="X78" i="1"/>
  <c r="AB78" i="1"/>
  <c r="AC78" i="1"/>
  <c r="AD78" i="1"/>
  <c r="AE78" i="1"/>
  <c r="AI78" i="1"/>
  <c r="V79" i="1"/>
  <c r="X79" i="1"/>
  <c r="AB79" i="1"/>
  <c r="AC79" i="1"/>
  <c r="AD79" i="1"/>
  <c r="AE79" i="1"/>
  <c r="AI79" i="1"/>
  <c r="V80" i="1"/>
  <c r="X80" i="1"/>
  <c r="AB80" i="1"/>
  <c r="AC80" i="1"/>
  <c r="AD80" i="1"/>
  <c r="AE80" i="1"/>
  <c r="AI80" i="1"/>
  <c r="V81" i="1"/>
  <c r="X81" i="1"/>
  <c r="AB81" i="1"/>
  <c r="AC81" i="1"/>
  <c r="AD81" i="1"/>
  <c r="AE81" i="1"/>
  <c r="AI81" i="1"/>
  <c r="V82" i="1"/>
  <c r="X82" i="1"/>
  <c r="AB82" i="1"/>
  <c r="AC82" i="1"/>
  <c r="AD82" i="1"/>
  <c r="AE82" i="1"/>
  <c r="AI82" i="1"/>
  <c r="V83" i="1"/>
  <c r="X83" i="1"/>
  <c r="AB83" i="1"/>
  <c r="AC83" i="1"/>
  <c r="AD83" i="1"/>
  <c r="AE83" i="1"/>
  <c r="AI83" i="1"/>
  <c r="V84" i="1"/>
  <c r="X84" i="1"/>
  <c r="AB84" i="1"/>
  <c r="AC84" i="1"/>
  <c r="AD84" i="1"/>
  <c r="AE84" i="1"/>
  <c r="AI84" i="1"/>
  <c r="V85" i="1"/>
  <c r="X85" i="1"/>
  <c r="AB85" i="1"/>
  <c r="AC85" i="1"/>
  <c r="AD85" i="1"/>
  <c r="AE85" i="1"/>
  <c r="AI85" i="1"/>
  <c r="V86" i="1"/>
  <c r="X86" i="1"/>
  <c r="AB86" i="1"/>
  <c r="AC86" i="1"/>
  <c r="AD86" i="1"/>
  <c r="AE86" i="1"/>
  <c r="AI86" i="1"/>
  <c r="V87" i="1"/>
  <c r="X87" i="1"/>
  <c r="AB87" i="1"/>
  <c r="AC87" i="1"/>
  <c r="AD87" i="1"/>
  <c r="AE87" i="1"/>
  <c r="AI87" i="1"/>
  <c r="V88" i="1"/>
  <c r="X88" i="1"/>
  <c r="AB88" i="1"/>
  <c r="AC88" i="1"/>
  <c r="AD88" i="1"/>
  <c r="AE88" i="1"/>
  <c r="AI88" i="1"/>
  <c r="V89" i="1"/>
  <c r="X89" i="1"/>
  <c r="AB89" i="1"/>
  <c r="AC89" i="1"/>
  <c r="AD89" i="1"/>
  <c r="AE89" i="1"/>
  <c r="AI89" i="1"/>
  <c r="V90" i="1"/>
  <c r="X90" i="1"/>
  <c r="AB90" i="1"/>
  <c r="AC90" i="1"/>
  <c r="AD90" i="1"/>
  <c r="AE90" i="1"/>
  <c r="AI90" i="1"/>
  <c r="V91" i="1"/>
  <c r="X91" i="1"/>
  <c r="AB91" i="1"/>
  <c r="AC91" i="1"/>
  <c r="AD91" i="1"/>
  <c r="AE91" i="1"/>
  <c r="AI91" i="1"/>
  <c r="V92" i="1"/>
  <c r="X92" i="1"/>
  <c r="AB92" i="1"/>
  <c r="AC92" i="1"/>
  <c r="AD92" i="1"/>
  <c r="AE92" i="1"/>
  <c r="AI92" i="1"/>
  <c r="V93" i="1"/>
  <c r="X93" i="1"/>
  <c r="AB93" i="1"/>
  <c r="AC93" i="1"/>
  <c r="AD93" i="1"/>
  <c r="AE93" i="1"/>
  <c r="AI93" i="1"/>
  <c r="V94" i="1"/>
  <c r="X94" i="1"/>
  <c r="AB94" i="1"/>
  <c r="AC94" i="1"/>
  <c r="AD94" i="1"/>
  <c r="AE94" i="1"/>
  <c r="AI94" i="1"/>
  <c r="V95" i="1"/>
  <c r="X95" i="1"/>
  <c r="AB95" i="1"/>
  <c r="AC95" i="1"/>
  <c r="AD95" i="1"/>
  <c r="AE95" i="1"/>
  <c r="AI95" i="1"/>
  <c r="V96" i="1"/>
  <c r="X96" i="1"/>
  <c r="AB96" i="1"/>
  <c r="AC96" i="1"/>
  <c r="AD96" i="1"/>
  <c r="AE96" i="1"/>
  <c r="AI96" i="1"/>
  <c r="V97" i="1"/>
  <c r="X97" i="1"/>
  <c r="AB97" i="1"/>
  <c r="AC97" i="1"/>
  <c r="AD97" i="1"/>
  <c r="AE97" i="1"/>
  <c r="AI97" i="1"/>
  <c r="V98" i="1"/>
  <c r="X98" i="1"/>
  <c r="AB98" i="1"/>
  <c r="AC98" i="1"/>
  <c r="AD98" i="1"/>
  <c r="AE98" i="1"/>
  <c r="AI98" i="1"/>
  <c r="V99" i="1"/>
  <c r="X99" i="1"/>
  <c r="AB99" i="1"/>
  <c r="AC99" i="1"/>
  <c r="AD99" i="1"/>
  <c r="AE99" i="1"/>
  <c r="AI99" i="1"/>
  <c r="V100" i="1"/>
  <c r="X100" i="1"/>
  <c r="AB100" i="1"/>
  <c r="AC100" i="1"/>
  <c r="AD100" i="1"/>
  <c r="AE100" i="1"/>
  <c r="AI100" i="1"/>
  <c r="V101" i="1"/>
  <c r="X101" i="1"/>
  <c r="AB101" i="1"/>
  <c r="AC101" i="1"/>
  <c r="AD101" i="1"/>
  <c r="AE101" i="1"/>
  <c r="AI101" i="1"/>
  <c r="V102" i="1"/>
  <c r="X102" i="1"/>
  <c r="AB102" i="1"/>
  <c r="AC102" i="1"/>
  <c r="AD102" i="1"/>
  <c r="AE102" i="1"/>
  <c r="AI102" i="1"/>
  <c r="V103" i="1"/>
  <c r="X103" i="1"/>
  <c r="AB103" i="1"/>
  <c r="AC103" i="1"/>
  <c r="AD103" i="1"/>
  <c r="AE103" i="1"/>
  <c r="AI103" i="1"/>
  <c r="V104" i="1"/>
  <c r="X104" i="1"/>
  <c r="AB104" i="1"/>
  <c r="AC104" i="1"/>
  <c r="AD104" i="1"/>
  <c r="AE104" i="1"/>
  <c r="AI104" i="1"/>
  <c r="V105" i="1"/>
  <c r="X105" i="1"/>
  <c r="AB105" i="1"/>
  <c r="AC105" i="1"/>
  <c r="AD105" i="1"/>
  <c r="AE105" i="1"/>
  <c r="AI105" i="1"/>
  <c r="V106" i="1"/>
  <c r="X106" i="1"/>
  <c r="AB106" i="1"/>
  <c r="AC106" i="1"/>
  <c r="AD106" i="1"/>
  <c r="AE106" i="1"/>
  <c r="AI106" i="1"/>
  <c r="V107" i="1"/>
  <c r="X107" i="1"/>
  <c r="AB107" i="1"/>
  <c r="AC107" i="1"/>
  <c r="AD107" i="1"/>
  <c r="AE107" i="1"/>
  <c r="AI107" i="1"/>
  <c r="V108" i="1"/>
  <c r="X108" i="1"/>
  <c r="AB108" i="1"/>
  <c r="AC108" i="1"/>
  <c r="AD108" i="1"/>
  <c r="AE108" i="1"/>
  <c r="AI108" i="1"/>
  <c r="V109" i="1"/>
  <c r="X109" i="1"/>
  <c r="AB109" i="1"/>
  <c r="AC109" i="1"/>
  <c r="AD109" i="1"/>
  <c r="AE109" i="1"/>
  <c r="AI109" i="1"/>
  <c r="V110" i="1"/>
  <c r="X110" i="1"/>
  <c r="AB110" i="1"/>
  <c r="AC110" i="1"/>
  <c r="AD110" i="1"/>
  <c r="AE110" i="1"/>
  <c r="AI110" i="1"/>
  <c r="V111" i="1"/>
  <c r="X111" i="1"/>
  <c r="AB111" i="1"/>
  <c r="AC111" i="1"/>
  <c r="AD111" i="1"/>
  <c r="AE111" i="1"/>
  <c r="AI111" i="1"/>
  <c r="V112" i="1"/>
  <c r="X112" i="1"/>
  <c r="AB112" i="1"/>
  <c r="AC112" i="1"/>
  <c r="AD112" i="1"/>
  <c r="AE112" i="1"/>
  <c r="AI112" i="1"/>
  <c r="V113" i="1"/>
  <c r="X113" i="1"/>
  <c r="AB113" i="1"/>
  <c r="AC113" i="1"/>
  <c r="AD113" i="1"/>
  <c r="AE113" i="1"/>
  <c r="AI113" i="1"/>
  <c r="V114" i="1"/>
  <c r="X114" i="1"/>
  <c r="AB114" i="1"/>
  <c r="AC114" i="1"/>
  <c r="AD114" i="1"/>
  <c r="AE114" i="1"/>
  <c r="AI114" i="1"/>
  <c r="V115" i="1"/>
  <c r="X115" i="1"/>
  <c r="AB115" i="1"/>
  <c r="AC115" i="1"/>
  <c r="AD115" i="1"/>
  <c r="AE115" i="1"/>
  <c r="AI115" i="1"/>
  <c r="V116" i="1"/>
  <c r="X116" i="1"/>
  <c r="AB116" i="1"/>
  <c r="AC116" i="1"/>
  <c r="AD116" i="1"/>
  <c r="AE116" i="1"/>
  <c r="AI116" i="1"/>
  <c r="V117" i="1"/>
  <c r="X117" i="1"/>
  <c r="AB117" i="1"/>
  <c r="AC117" i="1"/>
  <c r="AD117" i="1"/>
  <c r="AE117" i="1"/>
  <c r="AI117" i="1"/>
  <c r="V118" i="1"/>
  <c r="X118" i="1"/>
  <c r="AB118" i="1"/>
  <c r="AC118" i="1"/>
  <c r="AD118" i="1"/>
  <c r="AE118" i="1"/>
  <c r="AI118" i="1"/>
  <c r="V119" i="1"/>
  <c r="X119" i="1"/>
  <c r="AB119" i="1"/>
  <c r="AC119" i="1"/>
  <c r="AD119" i="1"/>
  <c r="AE119" i="1"/>
  <c r="AI119" i="1"/>
  <c r="V120" i="1"/>
  <c r="X120" i="1"/>
  <c r="AB120" i="1"/>
  <c r="AC120" i="1"/>
  <c r="AD120" i="1"/>
  <c r="AE120" i="1"/>
  <c r="AI120" i="1"/>
  <c r="V121" i="1"/>
  <c r="X121" i="1"/>
  <c r="AB121" i="1"/>
  <c r="AC121" i="1"/>
  <c r="AD121" i="1"/>
  <c r="AE121" i="1"/>
  <c r="AI121" i="1"/>
  <c r="V122" i="1"/>
  <c r="X122" i="1"/>
  <c r="AB122" i="1"/>
  <c r="AC122" i="1"/>
  <c r="AD122" i="1"/>
  <c r="AE122" i="1"/>
  <c r="AI122" i="1"/>
  <c r="V123" i="1"/>
  <c r="X123" i="1"/>
  <c r="AB123" i="1"/>
  <c r="AC123" i="1"/>
  <c r="AD123" i="1"/>
  <c r="AE123" i="1"/>
  <c r="AI123" i="1"/>
  <c r="V124" i="1"/>
  <c r="X124" i="1"/>
  <c r="AB124" i="1"/>
  <c r="AC124" i="1"/>
  <c r="AD124" i="1"/>
  <c r="AE124" i="1"/>
  <c r="AI124" i="1"/>
  <c r="V125" i="1"/>
  <c r="X125" i="1"/>
  <c r="AB125" i="1"/>
  <c r="AC125" i="1"/>
  <c r="AD125" i="1"/>
  <c r="AE125" i="1"/>
  <c r="AI125" i="1"/>
  <c r="V126" i="1"/>
  <c r="X126" i="1"/>
  <c r="AB126" i="1"/>
  <c r="AC126" i="1"/>
  <c r="AD126" i="1"/>
  <c r="AE126" i="1"/>
  <c r="AI126" i="1"/>
  <c r="V127" i="1"/>
  <c r="X127" i="1"/>
  <c r="AB127" i="1"/>
  <c r="AC127" i="1"/>
  <c r="AD127" i="1"/>
  <c r="AE127" i="1"/>
  <c r="AI127" i="1"/>
  <c r="V128" i="1"/>
  <c r="X128" i="1"/>
  <c r="AB128" i="1"/>
  <c r="AC128" i="1"/>
  <c r="AD128" i="1"/>
  <c r="AE128" i="1"/>
  <c r="AI128" i="1"/>
  <c r="V129" i="1"/>
  <c r="X129" i="1"/>
  <c r="AB129" i="1"/>
  <c r="AC129" i="1"/>
  <c r="AD129" i="1"/>
  <c r="AE129" i="1"/>
  <c r="AI129" i="1"/>
  <c r="V130" i="1"/>
  <c r="X130" i="1"/>
  <c r="AB130" i="1"/>
  <c r="AC130" i="1"/>
  <c r="AD130" i="1"/>
  <c r="AE130" i="1"/>
  <c r="AI130" i="1"/>
  <c r="V131" i="1"/>
  <c r="X131" i="1"/>
  <c r="AB131" i="1"/>
  <c r="AC131" i="1"/>
  <c r="AD131" i="1"/>
  <c r="AE131" i="1"/>
  <c r="AI131" i="1"/>
  <c r="V132" i="1"/>
  <c r="X132" i="1"/>
  <c r="AB132" i="1"/>
  <c r="AC132" i="1"/>
  <c r="AD132" i="1"/>
  <c r="AE132" i="1"/>
  <c r="AI132" i="1"/>
  <c r="V133" i="1"/>
  <c r="X133" i="1"/>
  <c r="AB133" i="1"/>
  <c r="AC133" i="1"/>
  <c r="AD133" i="1"/>
  <c r="AE133" i="1"/>
  <c r="AI133" i="1"/>
  <c r="V134" i="1"/>
  <c r="X134" i="1"/>
  <c r="AB134" i="1"/>
  <c r="AC134" i="1"/>
  <c r="AD134" i="1"/>
  <c r="AE134" i="1"/>
  <c r="AI134" i="1"/>
  <c r="V135" i="1"/>
  <c r="X135" i="1"/>
  <c r="AB135" i="1"/>
  <c r="AC135" i="1"/>
  <c r="AD135" i="1"/>
  <c r="AE135" i="1"/>
  <c r="AI135" i="1"/>
  <c r="V136" i="1"/>
  <c r="X136" i="1"/>
  <c r="AB136" i="1"/>
  <c r="AC136" i="1"/>
  <c r="AD136" i="1"/>
  <c r="AE136" i="1"/>
  <c r="AI136" i="1"/>
  <c r="V137" i="1"/>
  <c r="X137" i="1"/>
  <c r="AB137" i="1"/>
  <c r="AC137" i="1"/>
  <c r="AD137" i="1"/>
  <c r="AE137" i="1"/>
  <c r="AI137" i="1"/>
  <c r="V138" i="1"/>
  <c r="X138" i="1"/>
  <c r="AB138" i="1"/>
  <c r="AC138" i="1"/>
  <c r="AD138" i="1"/>
  <c r="AE138" i="1"/>
  <c r="AI138" i="1"/>
  <c r="V139" i="1"/>
  <c r="X139" i="1"/>
  <c r="AB139" i="1"/>
  <c r="AC139" i="1"/>
  <c r="AD139" i="1"/>
  <c r="AE139" i="1"/>
  <c r="AI139" i="1"/>
  <c r="V140" i="1"/>
  <c r="X140" i="1"/>
  <c r="AB140" i="1"/>
  <c r="AC140" i="1"/>
  <c r="AD140" i="1"/>
  <c r="AE140" i="1"/>
  <c r="AI140" i="1"/>
  <c r="V141" i="1"/>
  <c r="X141" i="1"/>
  <c r="AB141" i="1"/>
  <c r="AC141" i="1"/>
  <c r="AD141" i="1"/>
  <c r="AE141" i="1"/>
  <c r="AI141" i="1"/>
  <c r="V142" i="1"/>
  <c r="X142" i="1"/>
  <c r="AB142" i="1"/>
  <c r="AC142" i="1"/>
  <c r="AD142" i="1"/>
  <c r="AE142" i="1"/>
  <c r="AI142" i="1"/>
  <c r="V143" i="1"/>
  <c r="X143" i="1"/>
  <c r="AB143" i="1"/>
  <c r="AC143" i="1"/>
  <c r="AD143" i="1"/>
  <c r="AE143" i="1"/>
  <c r="AI143" i="1"/>
  <c r="V144" i="1"/>
  <c r="X144" i="1"/>
  <c r="AB144" i="1"/>
  <c r="AC144" i="1"/>
  <c r="AD144" i="1"/>
  <c r="AE144" i="1"/>
  <c r="AI144" i="1"/>
  <c r="V145" i="1"/>
  <c r="X145" i="1"/>
  <c r="AB145" i="1"/>
  <c r="AC145" i="1"/>
  <c r="AD145" i="1"/>
  <c r="AE145" i="1"/>
  <c r="AI145" i="1"/>
  <c r="V146" i="1"/>
  <c r="X146" i="1"/>
  <c r="AB146" i="1"/>
  <c r="AC146" i="1"/>
  <c r="AD146" i="1"/>
  <c r="AE146" i="1"/>
  <c r="AI146" i="1"/>
  <c r="V147" i="1"/>
  <c r="X147" i="1"/>
  <c r="AB147" i="1"/>
  <c r="AC147" i="1"/>
  <c r="AD147" i="1"/>
  <c r="AE147" i="1"/>
  <c r="AI147" i="1"/>
  <c r="V148" i="1"/>
  <c r="X148" i="1"/>
  <c r="AB148" i="1"/>
  <c r="AC148" i="1"/>
  <c r="AD148" i="1"/>
  <c r="AE148" i="1"/>
  <c r="AI148" i="1"/>
  <c r="V149" i="1"/>
  <c r="X149" i="1"/>
  <c r="AB149" i="1"/>
  <c r="AC149" i="1"/>
  <c r="AD149" i="1"/>
  <c r="AE149" i="1"/>
  <c r="AI149" i="1"/>
  <c r="V150" i="1"/>
  <c r="X150" i="1"/>
  <c r="AB150" i="1"/>
  <c r="AC150" i="1"/>
  <c r="AD150" i="1"/>
  <c r="AE150" i="1"/>
  <c r="AI150" i="1"/>
  <c r="V151" i="1"/>
  <c r="X151" i="1"/>
  <c r="AB151" i="1"/>
  <c r="AC151" i="1"/>
  <c r="AD151" i="1"/>
  <c r="AE151" i="1"/>
  <c r="AI151" i="1"/>
  <c r="V152" i="1"/>
  <c r="X152" i="1"/>
  <c r="AB152" i="1"/>
  <c r="AC152" i="1"/>
  <c r="AD152" i="1"/>
  <c r="AE152" i="1"/>
  <c r="AI152" i="1"/>
  <c r="V153" i="1"/>
  <c r="X153" i="1"/>
  <c r="AB153" i="1"/>
  <c r="AC153" i="1"/>
  <c r="AD153" i="1"/>
  <c r="AE153" i="1"/>
  <c r="AI153" i="1"/>
  <c r="V154" i="1"/>
  <c r="X154" i="1"/>
  <c r="AB154" i="1"/>
  <c r="AC154" i="1"/>
  <c r="AD154" i="1"/>
  <c r="AE154" i="1"/>
  <c r="AI154" i="1"/>
  <c r="V155" i="1"/>
  <c r="X155" i="1"/>
  <c r="AB155" i="1"/>
  <c r="AC155" i="1"/>
  <c r="AD155" i="1"/>
  <c r="AE155" i="1"/>
  <c r="AI155" i="1"/>
  <c r="V156" i="1"/>
  <c r="X156" i="1"/>
  <c r="AB156" i="1"/>
  <c r="AC156" i="1"/>
  <c r="AD156" i="1"/>
  <c r="AE156" i="1"/>
  <c r="AI156" i="1"/>
  <c r="V157" i="1"/>
  <c r="X157" i="1"/>
  <c r="AB157" i="1"/>
  <c r="AC157" i="1"/>
  <c r="AD157" i="1"/>
  <c r="AE157" i="1"/>
  <c r="AI157" i="1"/>
  <c r="V158" i="1"/>
  <c r="X158" i="1"/>
  <c r="AB158" i="1"/>
  <c r="AC158" i="1"/>
  <c r="AD158" i="1"/>
  <c r="AE158" i="1"/>
  <c r="AI158" i="1"/>
  <c r="V159" i="1"/>
  <c r="X159" i="1"/>
  <c r="AB159" i="1"/>
  <c r="AC159" i="1"/>
  <c r="AD159" i="1"/>
  <c r="AE159" i="1"/>
  <c r="AI159" i="1"/>
  <c r="V160" i="1"/>
  <c r="X160" i="1"/>
  <c r="AB160" i="1"/>
  <c r="AC160" i="1"/>
  <c r="AD160" i="1"/>
  <c r="AE160" i="1"/>
  <c r="AI160" i="1"/>
  <c r="V161" i="1"/>
  <c r="X161" i="1"/>
  <c r="AB161" i="1"/>
  <c r="AC161" i="1"/>
  <c r="AD161" i="1"/>
  <c r="AE161" i="1"/>
  <c r="AI161" i="1"/>
  <c r="V162" i="1"/>
  <c r="X162" i="1"/>
  <c r="AB162" i="1"/>
  <c r="AC162" i="1"/>
  <c r="AD162" i="1"/>
  <c r="AE162" i="1"/>
  <c r="AI162" i="1"/>
  <c r="V163" i="1"/>
  <c r="X163" i="1"/>
  <c r="AB163" i="1"/>
  <c r="AC163" i="1"/>
  <c r="AD163" i="1"/>
  <c r="AE163" i="1"/>
  <c r="AI163" i="1"/>
  <c r="V164" i="1"/>
  <c r="X164" i="1"/>
  <c r="AB164" i="1"/>
  <c r="AC164" i="1"/>
  <c r="AD164" i="1"/>
  <c r="AE164" i="1"/>
  <c r="AI164" i="1"/>
  <c r="V165" i="1"/>
  <c r="X165" i="1"/>
  <c r="AB165" i="1"/>
  <c r="AC165" i="1"/>
  <c r="AD165" i="1"/>
  <c r="AE165" i="1"/>
  <c r="AI165" i="1"/>
  <c r="V166" i="1"/>
  <c r="X166" i="1"/>
  <c r="AB166" i="1"/>
  <c r="AC166" i="1"/>
  <c r="AD166" i="1"/>
  <c r="AE166" i="1"/>
  <c r="AI166" i="1"/>
  <c r="V167" i="1"/>
  <c r="X167" i="1"/>
  <c r="AB167" i="1"/>
  <c r="AC167" i="1"/>
  <c r="AD167" i="1"/>
  <c r="AE167" i="1"/>
  <c r="AI167" i="1"/>
  <c r="V168" i="1"/>
  <c r="X168" i="1"/>
  <c r="AB168" i="1"/>
  <c r="AC168" i="1"/>
  <c r="AD168" i="1"/>
  <c r="AE168" i="1"/>
  <c r="AI168" i="1"/>
  <c r="V169" i="1"/>
  <c r="X169" i="1"/>
  <c r="AB169" i="1"/>
  <c r="AC169" i="1"/>
  <c r="AD169" i="1"/>
  <c r="AE169" i="1"/>
  <c r="AI169" i="1"/>
  <c r="V170" i="1"/>
  <c r="X170" i="1"/>
  <c r="AB170" i="1"/>
  <c r="AC170" i="1"/>
  <c r="AD170" i="1"/>
  <c r="AE170" i="1"/>
  <c r="AI170" i="1"/>
  <c r="V171" i="1"/>
  <c r="X171" i="1"/>
  <c r="AB171" i="1"/>
  <c r="AC171" i="1"/>
  <c r="AD171" i="1"/>
  <c r="AE171" i="1"/>
  <c r="AI171" i="1"/>
  <c r="V172" i="1"/>
  <c r="X172" i="1"/>
  <c r="AB172" i="1"/>
  <c r="AC172" i="1"/>
  <c r="AD172" i="1"/>
  <c r="AE172" i="1"/>
  <c r="AI172" i="1"/>
  <c r="V173" i="1"/>
  <c r="X173" i="1"/>
  <c r="AB173" i="1"/>
  <c r="AC173" i="1"/>
  <c r="AD173" i="1"/>
  <c r="AE173" i="1"/>
  <c r="AI173" i="1"/>
  <c r="V174" i="1"/>
  <c r="X174" i="1"/>
  <c r="AB174" i="1"/>
  <c r="AC174" i="1"/>
  <c r="AD174" i="1"/>
  <c r="AE174" i="1"/>
  <c r="AI174" i="1"/>
  <c r="V175" i="1"/>
  <c r="X175" i="1"/>
  <c r="AB175" i="1"/>
  <c r="AC175" i="1"/>
  <c r="AD175" i="1"/>
  <c r="AE175" i="1"/>
  <c r="AI175" i="1"/>
  <c r="V176" i="1"/>
  <c r="X176" i="1"/>
  <c r="AB176" i="1"/>
  <c r="AC176" i="1"/>
  <c r="AD176" i="1"/>
  <c r="AE176" i="1"/>
  <c r="AI176" i="1"/>
  <c r="V177" i="1"/>
  <c r="X177" i="1"/>
  <c r="AB177" i="1"/>
  <c r="AC177" i="1"/>
  <c r="AD177" i="1"/>
  <c r="AE177" i="1"/>
  <c r="AI177" i="1"/>
  <c r="V178" i="1"/>
  <c r="X178" i="1"/>
  <c r="AB178" i="1"/>
  <c r="AC178" i="1"/>
  <c r="AD178" i="1"/>
  <c r="AE178" i="1"/>
  <c r="AI178" i="1"/>
  <c r="V179" i="1"/>
  <c r="X179" i="1"/>
  <c r="AB179" i="1"/>
  <c r="AC179" i="1"/>
  <c r="AD179" i="1"/>
  <c r="AE179" i="1"/>
  <c r="AI179" i="1"/>
  <c r="V180" i="1"/>
  <c r="X180" i="1"/>
  <c r="AB180" i="1"/>
  <c r="AC180" i="1"/>
  <c r="AD180" i="1"/>
  <c r="AE180" i="1"/>
  <c r="AI180" i="1"/>
  <c r="V181" i="1"/>
  <c r="X181" i="1"/>
  <c r="AB181" i="1"/>
  <c r="AC181" i="1"/>
  <c r="AD181" i="1"/>
  <c r="AE181" i="1"/>
  <c r="AI181" i="1"/>
  <c r="V182" i="1"/>
  <c r="X182" i="1"/>
  <c r="AB182" i="1"/>
  <c r="AC182" i="1"/>
  <c r="AD182" i="1"/>
  <c r="AE182" i="1"/>
  <c r="AI182" i="1"/>
  <c r="V183" i="1"/>
  <c r="X183" i="1"/>
  <c r="AB183" i="1"/>
  <c r="AC183" i="1"/>
  <c r="AD183" i="1"/>
  <c r="AE183" i="1"/>
  <c r="AI183" i="1"/>
  <c r="V184" i="1"/>
  <c r="X184" i="1"/>
  <c r="AB184" i="1"/>
  <c r="AC184" i="1"/>
  <c r="AD184" i="1"/>
  <c r="AE184" i="1"/>
  <c r="AI184" i="1"/>
  <c r="V185" i="1"/>
  <c r="X185" i="1"/>
  <c r="AB185" i="1"/>
  <c r="AC185" i="1"/>
  <c r="AD185" i="1"/>
  <c r="AE185" i="1"/>
  <c r="AI185" i="1"/>
  <c r="V186" i="1"/>
  <c r="X186" i="1"/>
  <c r="AB186" i="1"/>
  <c r="AC186" i="1"/>
  <c r="AD186" i="1"/>
  <c r="AE186" i="1"/>
  <c r="AI186" i="1"/>
  <c r="V187" i="1"/>
  <c r="X187" i="1"/>
  <c r="AB187" i="1"/>
  <c r="AC187" i="1"/>
  <c r="AD187" i="1"/>
  <c r="AE187" i="1"/>
  <c r="AI187" i="1"/>
  <c r="V188" i="1"/>
  <c r="X188" i="1"/>
  <c r="AB188" i="1"/>
  <c r="AC188" i="1"/>
  <c r="AD188" i="1"/>
  <c r="AE188" i="1"/>
  <c r="AI188" i="1"/>
  <c r="V189" i="1"/>
  <c r="X189" i="1"/>
  <c r="AB189" i="1"/>
  <c r="AC189" i="1"/>
  <c r="AD189" i="1"/>
  <c r="AE189" i="1"/>
  <c r="AI189" i="1"/>
  <c r="V190" i="1"/>
  <c r="X190" i="1"/>
  <c r="AB190" i="1"/>
  <c r="AC190" i="1"/>
  <c r="AD190" i="1"/>
  <c r="AE190" i="1"/>
  <c r="AI190" i="1"/>
  <c r="V191" i="1"/>
  <c r="X191" i="1"/>
  <c r="AB191" i="1"/>
  <c r="AC191" i="1"/>
  <c r="AD191" i="1"/>
  <c r="AE191" i="1"/>
  <c r="AI191" i="1"/>
  <c r="V192" i="1"/>
  <c r="X192" i="1"/>
  <c r="AB192" i="1"/>
  <c r="AC192" i="1"/>
  <c r="AD192" i="1"/>
  <c r="AE192" i="1"/>
  <c r="AI192" i="1"/>
  <c r="V193" i="1"/>
  <c r="X193" i="1"/>
  <c r="AB193" i="1"/>
  <c r="AC193" i="1"/>
  <c r="AD193" i="1"/>
  <c r="AE193" i="1"/>
  <c r="AI193" i="1"/>
  <c r="V194" i="1"/>
  <c r="X194" i="1"/>
  <c r="AB194" i="1"/>
  <c r="AC194" i="1"/>
  <c r="AD194" i="1"/>
  <c r="AE194" i="1"/>
  <c r="AI194" i="1"/>
  <c r="V195" i="1"/>
  <c r="X195" i="1"/>
  <c r="AB195" i="1"/>
  <c r="AC195" i="1"/>
  <c r="AD195" i="1"/>
  <c r="AE195" i="1"/>
  <c r="AI195" i="1"/>
  <c r="V196" i="1"/>
  <c r="X196" i="1"/>
  <c r="AB196" i="1"/>
  <c r="AC196" i="1"/>
  <c r="AD196" i="1"/>
  <c r="AE196" i="1"/>
  <c r="AI196" i="1"/>
  <c r="V197" i="1"/>
  <c r="X197" i="1"/>
  <c r="AB197" i="1"/>
  <c r="AC197" i="1"/>
  <c r="AD197" i="1"/>
  <c r="AE197" i="1"/>
  <c r="AI197" i="1"/>
  <c r="V198" i="1"/>
  <c r="X198" i="1"/>
  <c r="AB198" i="1"/>
  <c r="AC198" i="1"/>
  <c r="AD198" i="1"/>
  <c r="AE198" i="1"/>
  <c r="AI198" i="1"/>
  <c r="V199" i="1"/>
  <c r="X199" i="1"/>
  <c r="AB199" i="1"/>
  <c r="AC199" i="1"/>
  <c r="AD199" i="1"/>
  <c r="AE199" i="1"/>
  <c r="AI199" i="1"/>
  <c r="V200" i="1"/>
  <c r="X200" i="1"/>
  <c r="AB200" i="1"/>
  <c r="AC200" i="1"/>
  <c r="AD200" i="1"/>
  <c r="AE200" i="1"/>
  <c r="AI200" i="1"/>
  <c r="V201" i="1"/>
  <c r="X201" i="1"/>
  <c r="AB201" i="1"/>
  <c r="AC201" i="1"/>
  <c r="AD201" i="1"/>
  <c r="AE201" i="1"/>
  <c r="AI201" i="1"/>
  <c r="V202" i="1"/>
  <c r="X202" i="1"/>
  <c r="AB202" i="1"/>
  <c r="AC202" i="1"/>
  <c r="AD202" i="1"/>
  <c r="AE202" i="1"/>
  <c r="AI202" i="1"/>
  <c r="V203" i="1"/>
  <c r="X203" i="1"/>
  <c r="AB203" i="1"/>
  <c r="AC203" i="1"/>
  <c r="AD203" i="1"/>
  <c r="AE203" i="1"/>
  <c r="AI203" i="1"/>
  <c r="V204" i="1"/>
  <c r="X204" i="1"/>
  <c r="AB204" i="1"/>
  <c r="AC204" i="1"/>
  <c r="AD204" i="1"/>
  <c r="AE204" i="1"/>
  <c r="AI204" i="1"/>
  <c r="V205" i="1"/>
  <c r="X205" i="1"/>
  <c r="AB205" i="1"/>
  <c r="AC205" i="1"/>
  <c r="AD205" i="1"/>
  <c r="AE205" i="1"/>
  <c r="AI205" i="1"/>
  <c r="V206" i="1"/>
  <c r="X206" i="1"/>
  <c r="AB206" i="1"/>
  <c r="AC206" i="1"/>
  <c r="AD206" i="1"/>
  <c r="AE206" i="1"/>
  <c r="AI206" i="1"/>
  <c r="V207" i="1"/>
  <c r="X207" i="1"/>
  <c r="AB207" i="1"/>
  <c r="AC207" i="1"/>
  <c r="AD207" i="1"/>
  <c r="AE207" i="1"/>
  <c r="AI207" i="1"/>
  <c r="V208" i="1"/>
  <c r="X208" i="1"/>
  <c r="AB208" i="1"/>
  <c r="AC208" i="1"/>
  <c r="AD208" i="1"/>
  <c r="AE208" i="1"/>
  <c r="AI208" i="1"/>
  <c r="V209" i="1"/>
  <c r="X209" i="1"/>
  <c r="AB209" i="1"/>
  <c r="AC209" i="1"/>
  <c r="AD209" i="1"/>
  <c r="AE209" i="1"/>
  <c r="AI209" i="1"/>
  <c r="V210" i="1"/>
  <c r="X210" i="1"/>
  <c r="AB210" i="1"/>
  <c r="AC210" i="1"/>
  <c r="AD210" i="1"/>
  <c r="AE210" i="1"/>
  <c r="AI210" i="1"/>
  <c r="V211" i="1"/>
  <c r="X211" i="1"/>
  <c r="AB211" i="1"/>
  <c r="AC211" i="1"/>
  <c r="AD211" i="1"/>
  <c r="AE211" i="1"/>
  <c r="AI211" i="1"/>
  <c r="V212" i="1"/>
  <c r="X212" i="1"/>
  <c r="AB212" i="1"/>
  <c r="AC212" i="1"/>
  <c r="AD212" i="1"/>
  <c r="AE212" i="1"/>
  <c r="AI212" i="1"/>
  <c r="V213" i="1"/>
  <c r="X213" i="1"/>
  <c r="AB213" i="1"/>
  <c r="AC213" i="1"/>
  <c r="AD213" i="1"/>
  <c r="AE213" i="1"/>
  <c r="AI213" i="1"/>
  <c r="V214" i="1"/>
  <c r="X214" i="1"/>
  <c r="AB214" i="1"/>
  <c r="AC214" i="1"/>
  <c r="AD214" i="1"/>
  <c r="AE214" i="1"/>
  <c r="AI214" i="1"/>
  <c r="V215" i="1"/>
  <c r="X215" i="1"/>
  <c r="AB215" i="1"/>
  <c r="AC215" i="1"/>
  <c r="AD215" i="1"/>
  <c r="AE215" i="1"/>
  <c r="AI215" i="1"/>
  <c r="V216" i="1"/>
  <c r="X216" i="1"/>
  <c r="AB216" i="1"/>
  <c r="AC216" i="1"/>
  <c r="AD216" i="1"/>
  <c r="AE216" i="1"/>
  <c r="AI216" i="1"/>
  <c r="V217" i="1"/>
  <c r="X217" i="1"/>
  <c r="AB217" i="1"/>
  <c r="AC217" i="1"/>
  <c r="AD217" i="1"/>
  <c r="AE217" i="1"/>
  <c r="AI217" i="1"/>
  <c r="V218" i="1"/>
  <c r="X218" i="1"/>
  <c r="AB218" i="1"/>
  <c r="AC218" i="1"/>
  <c r="AD218" i="1"/>
  <c r="AE218" i="1"/>
  <c r="AI218" i="1"/>
  <c r="V219" i="1"/>
  <c r="X219" i="1"/>
  <c r="AB219" i="1"/>
  <c r="AC219" i="1"/>
  <c r="AD219" i="1"/>
  <c r="AE219" i="1"/>
  <c r="AI219" i="1"/>
  <c r="V220" i="1"/>
  <c r="X220" i="1"/>
  <c r="AB220" i="1"/>
  <c r="AC220" i="1"/>
  <c r="AD220" i="1"/>
  <c r="AE220" i="1"/>
  <c r="AI220" i="1"/>
  <c r="V221" i="1"/>
  <c r="X221" i="1"/>
  <c r="AB221" i="1"/>
  <c r="AC221" i="1"/>
  <c r="AD221" i="1"/>
  <c r="AE221" i="1"/>
  <c r="AI221" i="1"/>
  <c r="V222" i="1"/>
  <c r="X222" i="1"/>
  <c r="AB222" i="1"/>
  <c r="AC222" i="1"/>
  <c r="AD222" i="1"/>
  <c r="AE222" i="1"/>
  <c r="AI222" i="1"/>
  <c r="V223" i="1"/>
  <c r="X223" i="1"/>
  <c r="AB223" i="1"/>
  <c r="AC223" i="1"/>
  <c r="AD223" i="1"/>
  <c r="AE223" i="1"/>
  <c r="AI223" i="1"/>
  <c r="V224" i="1"/>
  <c r="X224" i="1"/>
  <c r="AB224" i="1"/>
  <c r="AC224" i="1"/>
  <c r="AD224" i="1"/>
  <c r="AE224" i="1"/>
  <c r="AI224" i="1"/>
  <c r="V225" i="1"/>
  <c r="X225" i="1"/>
  <c r="AB225" i="1"/>
  <c r="AC225" i="1"/>
  <c r="AD225" i="1"/>
  <c r="AE225" i="1"/>
  <c r="AI225" i="1"/>
  <c r="V226" i="1"/>
  <c r="X226" i="1"/>
  <c r="AB226" i="1"/>
  <c r="AC226" i="1"/>
  <c r="AD226" i="1"/>
  <c r="AE226" i="1"/>
  <c r="AI226" i="1"/>
  <c r="V227" i="1"/>
  <c r="X227" i="1"/>
  <c r="AB227" i="1"/>
  <c r="AC227" i="1"/>
  <c r="AD227" i="1"/>
  <c r="AE227" i="1"/>
  <c r="AI227" i="1"/>
  <c r="V228" i="1"/>
  <c r="X228" i="1"/>
  <c r="AB228" i="1"/>
  <c r="AC228" i="1"/>
  <c r="AD228" i="1"/>
  <c r="AE228" i="1"/>
  <c r="AI228" i="1"/>
  <c r="V229" i="1"/>
  <c r="X229" i="1"/>
  <c r="AB229" i="1"/>
  <c r="AC229" i="1"/>
  <c r="AD229" i="1"/>
  <c r="AE229" i="1"/>
  <c r="AI229" i="1"/>
  <c r="V230" i="1"/>
  <c r="X230" i="1"/>
  <c r="AB230" i="1"/>
  <c r="AC230" i="1"/>
  <c r="AD230" i="1"/>
  <c r="AE230" i="1"/>
  <c r="AI230" i="1"/>
  <c r="V231" i="1"/>
  <c r="X231" i="1"/>
  <c r="AB231" i="1"/>
  <c r="AC231" i="1"/>
  <c r="AD231" i="1"/>
  <c r="AE231" i="1"/>
  <c r="AI231" i="1"/>
  <c r="V232" i="1"/>
  <c r="X232" i="1"/>
  <c r="AB232" i="1"/>
  <c r="AC232" i="1"/>
  <c r="AD232" i="1"/>
  <c r="AE232" i="1"/>
  <c r="AI232" i="1"/>
  <c r="V233" i="1"/>
  <c r="X233" i="1"/>
  <c r="AB233" i="1"/>
  <c r="AC233" i="1"/>
  <c r="AD233" i="1"/>
  <c r="AE233" i="1"/>
  <c r="AI233" i="1"/>
  <c r="V234" i="1"/>
  <c r="X234" i="1"/>
  <c r="AB234" i="1"/>
  <c r="AC234" i="1"/>
  <c r="AD234" i="1"/>
  <c r="AE234" i="1"/>
  <c r="AI234" i="1"/>
  <c r="V235" i="1"/>
  <c r="X235" i="1"/>
  <c r="AB235" i="1"/>
  <c r="AC235" i="1"/>
  <c r="AD235" i="1"/>
  <c r="AE235" i="1"/>
  <c r="AI235" i="1"/>
  <c r="V236" i="1"/>
  <c r="X236" i="1"/>
  <c r="AB236" i="1"/>
  <c r="AC236" i="1"/>
  <c r="AD236" i="1"/>
  <c r="AE236" i="1"/>
  <c r="AI236" i="1"/>
  <c r="V237" i="1"/>
  <c r="X237" i="1"/>
  <c r="AB237" i="1"/>
  <c r="AC237" i="1"/>
  <c r="AD237" i="1"/>
  <c r="AE237" i="1"/>
  <c r="AI237" i="1"/>
  <c r="V238" i="1"/>
  <c r="X238" i="1"/>
  <c r="AB238" i="1"/>
  <c r="AC238" i="1"/>
  <c r="AD238" i="1"/>
  <c r="AE238" i="1"/>
  <c r="AI238" i="1"/>
  <c r="V239" i="1"/>
  <c r="X239" i="1"/>
  <c r="AB239" i="1"/>
  <c r="AC239" i="1"/>
  <c r="AD239" i="1"/>
  <c r="AE239" i="1"/>
  <c r="AI239" i="1"/>
  <c r="V240" i="1"/>
  <c r="X240" i="1"/>
  <c r="AB240" i="1"/>
  <c r="AC240" i="1"/>
  <c r="AD240" i="1"/>
  <c r="AE240" i="1"/>
  <c r="AI240" i="1"/>
  <c r="V241" i="1"/>
  <c r="X241" i="1"/>
  <c r="AB241" i="1"/>
  <c r="AC241" i="1"/>
  <c r="AD241" i="1"/>
  <c r="AE241" i="1"/>
  <c r="AI241" i="1"/>
  <c r="V242" i="1"/>
  <c r="X242" i="1"/>
  <c r="AB242" i="1"/>
  <c r="AC242" i="1"/>
  <c r="AD242" i="1"/>
  <c r="AE242" i="1"/>
  <c r="AI242" i="1"/>
  <c r="V243" i="1"/>
  <c r="X243" i="1"/>
  <c r="AB243" i="1"/>
  <c r="AC243" i="1"/>
  <c r="AD243" i="1"/>
  <c r="AE243" i="1"/>
  <c r="AI243" i="1"/>
  <c r="V244" i="1"/>
  <c r="X244" i="1"/>
  <c r="AB244" i="1"/>
  <c r="AC244" i="1"/>
  <c r="AD244" i="1"/>
  <c r="AE244" i="1"/>
  <c r="AI244" i="1"/>
  <c r="V245" i="1"/>
  <c r="X245" i="1"/>
  <c r="AB245" i="1"/>
  <c r="AC245" i="1"/>
  <c r="AD245" i="1"/>
  <c r="AE245" i="1"/>
  <c r="AI245" i="1"/>
  <c r="V246" i="1"/>
  <c r="X246" i="1"/>
  <c r="AB246" i="1"/>
  <c r="AC246" i="1"/>
  <c r="AD246" i="1"/>
  <c r="AE246" i="1"/>
  <c r="AI246" i="1"/>
  <c r="V247" i="1"/>
  <c r="X247" i="1"/>
  <c r="AB247" i="1"/>
  <c r="AC247" i="1"/>
  <c r="AD247" i="1"/>
  <c r="AE247" i="1"/>
  <c r="AI247" i="1"/>
  <c r="V248" i="1"/>
  <c r="X248" i="1"/>
  <c r="AB248" i="1"/>
  <c r="AC248" i="1"/>
  <c r="AD248" i="1"/>
  <c r="AE248" i="1"/>
  <c r="AI248" i="1"/>
  <c r="V249" i="1"/>
  <c r="X249" i="1"/>
  <c r="AB249" i="1"/>
  <c r="AC249" i="1"/>
  <c r="AD249" i="1"/>
  <c r="AE249" i="1"/>
  <c r="AI249" i="1"/>
  <c r="V250" i="1"/>
  <c r="X250" i="1"/>
  <c r="AB250" i="1"/>
  <c r="AC250" i="1"/>
  <c r="AD250" i="1"/>
  <c r="AE250" i="1"/>
  <c r="AI250" i="1"/>
  <c r="V251" i="1"/>
  <c r="X251" i="1"/>
  <c r="AB251" i="1"/>
  <c r="AC251" i="1"/>
  <c r="AD251" i="1"/>
  <c r="AE251" i="1"/>
  <c r="AI251" i="1"/>
  <c r="V252" i="1"/>
  <c r="X252" i="1"/>
  <c r="AB252" i="1"/>
  <c r="AC252" i="1"/>
  <c r="AD252" i="1"/>
  <c r="AE252" i="1"/>
  <c r="AI252" i="1"/>
  <c r="V253" i="1"/>
  <c r="X253" i="1"/>
  <c r="AB253" i="1"/>
  <c r="AC253" i="1"/>
  <c r="AD253" i="1"/>
  <c r="AE253" i="1"/>
  <c r="AI253" i="1"/>
  <c r="V254" i="1"/>
  <c r="X254" i="1"/>
  <c r="AB254" i="1"/>
  <c r="AC254" i="1"/>
  <c r="AD254" i="1"/>
  <c r="AE254" i="1"/>
  <c r="AI254" i="1"/>
  <c r="V255" i="1"/>
  <c r="X255" i="1"/>
  <c r="AB255" i="1"/>
  <c r="AC255" i="1"/>
  <c r="AD255" i="1"/>
  <c r="AE255" i="1"/>
  <c r="AI255" i="1"/>
  <c r="V256" i="1"/>
  <c r="X256" i="1"/>
  <c r="AB256" i="1"/>
  <c r="AC256" i="1"/>
  <c r="AD256" i="1"/>
  <c r="AE256" i="1"/>
  <c r="AI256" i="1"/>
  <c r="V257" i="1"/>
  <c r="X257" i="1"/>
  <c r="AB257" i="1"/>
  <c r="AC257" i="1"/>
  <c r="AD257" i="1"/>
  <c r="AE257" i="1"/>
  <c r="AI257" i="1"/>
  <c r="V258" i="1"/>
  <c r="X258" i="1"/>
  <c r="AB258" i="1"/>
  <c r="AC258" i="1"/>
  <c r="AD258" i="1"/>
  <c r="AE258" i="1"/>
  <c r="AI258" i="1"/>
  <c r="V259" i="1"/>
  <c r="X259" i="1"/>
  <c r="AB259" i="1"/>
  <c r="AC259" i="1"/>
  <c r="AD259" i="1"/>
  <c r="AE259" i="1"/>
  <c r="AI259" i="1"/>
  <c r="V260" i="1"/>
  <c r="X260" i="1"/>
  <c r="AB260" i="1"/>
  <c r="AC260" i="1"/>
  <c r="AD260" i="1"/>
  <c r="AE260" i="1"/>
  <c r="AI260" i="1"/>
  <c r="V261" i="1"/>
  <c r="X261" i="1"/>
  <c r="AB261" i="1"/>
  <c r="AC261" i="1"/>
  <c r="AD261" i="1"/>
  <c r="AE261" i="1"/>
  <c r="AI261" i="1"/>
  <c r="V262" i="1"/>
  <c r="X262" i="1"/>
  <c r="AB262" i="1"/>
  <c r="AC262" i="1"/>
  <c r="AD262" i="1"/>
  <c r="AE262" i="1"/>
  <c r="AI262" i="1"/>
  <c r="V263" i="1"/>
  <c r="X263" i="1"/>
  <c r="AB263" i="1"/>
  <c r="AC263" i="1"/>
  <c r="AD263" i="1"/>
  <c r="AE263" i="1"/>
  <c r="AI263" i="1"/>
  <c r="V264" i="1"/>
  <c r="X264" i="1"/>
  <c r="AB264" i="1"/>
  <c r="AC264" i="1"/>
  <c r="AD264" i="1"/>
  <c r="AE264" i="1"/>
  <c r="AI264" i="1"/>
  <c r="V265" i="1"/>
  <c r="X265" i="1"/>
  <c r="AB265" i="1"/>
  <c r="AC265" i="1"/>
  <c r="AD265" i="1"/>
  <c r="AE265" i="1"/>
  <c r="AI265" i="1"/>
  <c r="V266" i="1"/>
  <c r="X266" i="1"/>
  <c r="AB266" i="1"/>
  <c r="AC266" i="1"/>
  <c r="AD266" i="1"/>
  <c r="AE266" i="1"/>
  <c r="AI266" i="1"/>
  <c r="V267" i="1"/>
  <c r="X267" i="1"/>
  <c r="AB267" i="1"/>
  <c r="AC267" i="1"/>
  <c r="AD267" i="1"/>
  <c r="AE267" i="1"/>
  <c r="AI267" i="1"/>
  <c r="V268" i="1"/>
  <c r="X268" i="1"/>
  <c r="AB268" i="1"/>
  <c r="AC268" i="1"/>
  <c r="AD268" i="1"/>
  <c r="AE268" i="1"/>
  <c r="AI268" i="1"/>
  <c r="V269" i="1"/>
  <c r="X269" i="1"/>
  <c r="AB269" i="1"/>
  <c r="AC269" i="1"/>
  <c r="AD269" i="1"/>
  <c r="AE269" i="1"/>
  <c r="AI269" i="1"/>
  <c r="V270" i="1"/>
  <c r="X270" i="1"/>
  <c r="AB270" i="1"/>
  <c r="AC270" i="1"/>
  <c r="AD270" i="1"/>
  <c r="AE270" i="1"/>
  <c r="AI270" i="1"/>
  <c r="V271" i="1"/>
  <c r="X271" i="1"/>
  <c r="AB271" i="1"/>
  <c r="AC271" i="1"/>
  <c r="AD271" i="1"/>
  <c r="AE271" i="1"/>
  <c r="AI271" i="1"/>
  <c r="V272" i="1"/>
  <c r="X272" i="1"/>
  <c r="AB272" i="1"/>
  <c r="AC272" i="1"/>
  <c r="AD272" i="1"/>
  <c r="AE272" i="1"/>
  <c r="AI272" i="1"/>
  <c r="V273" i="1"/>
  <c r="X273" i="1"/>
  <c r="AB273" i="1"/>
  <c r="AC273" i="1"/>
  <c r="AD273" i="1"/>
  <c r="AE273" i="1"/>
  <c r="AI273" i="1"/>
  <c r="V274" i="1"/>
  <c r="X274" i="1"/>
  <c r="AB274" i="1"/>
  <c r="AC274" i="1"/>
  <c r="AD274" i="1"/>
  <c r="AE274" i="1"/>
  <c r="AI274" i="1"/>
  <c r="V275" i="1"/>
  <c r="X275" i="1"/>
  <c r="AB275" i="1"/>
  <c r="AC275" i="1"/>
  <c r="AD275" i="1"/>
  <c r="AE275" i="1"/>
  <c r="AI275" i="1"/>
  <c r="V276" i="1"/>
  <c r="X276" i="1"/>
  <c r="AB276" i="1"/>
  <c r="AC276" i="1"/>
  <c r="AD276" i="1"/>
  <c r="AE276" i="1"/>
  <c r="AI276" i="1"/>
  <c r="V277" i="1"/>
  <c r="X277" i="1"/>
  <c r="AB277" i="1"/>
  <c r="AC277" i="1"/>
  <c r="AD277" i="1"/>
  <c r="AE277" i="1"/>
  <c r="AI277" i="1"/>
  <c r="V278" i="1"/>
  <c r="X278" i="1"/>
  <c r="AB278" i="1"/>
  <c r="AC278" i="1"/>
  <c r="AD278" i="1"/>
  <c r="AE278" i="1"/>
  <c r="AI278" i="1"/>
  <c r="V279" i="1"/>
  <c r="X279" i="1"/>
  <c r="AB279" i="1"/>
  <c r="AC279" i="1"/>
  <c r="AD279" i="1"/>
  <c r="AE279" i="1"/>
  <c r="AI279" i="1"/>
  <c r="V280" i="1"/>
  <c r="X280" i="1"/>
  <c r="AB280" i="1"/>
  <c r="AC280" i="1"/>
  <c r="AD280" i="1"/>
  <c r="AE280" i="1"/>
  <c r="AI280" i="1"/>
  <c r="V281" i="1"/>
  <c r="X281" i="1"/>
  <c r="AB281" i="1"/>
  <c r="AC281" i="1"/>
  <c r="AD281" i="1"/>
  <c r="AE281" i="1"/>
  <c r="AI281" i="1"/>
  <c r="V282" i="1"/>
  <c r="X282" i="1"/>
  <c r="AB282" i="1"/>
  <c r="AC282" i="1"/>
  <c r="AD282" i="1"/>
  <c r="AE282" i="1"/>
  <c r="AI282" i="1"/>
  <c r="V283" i="1"/>
  <c r="X283" i="1"/>
  <c r="AB283" i="1"/>
  <c r="AC283" i="1"/>
  <c r="AD283" i="1"/>
  <c r="AE283" i="1"/>
  <c r="AI283" i="1"/>
  <c r="V284" i="1"/>
  <c r="X284" i="1"/>
  <c r="AB284" i="1"/>
  <c r="AC284" i="1"/>
  <c r="AD284" i="1"/>
  <c r="AE284" i="1"/>
  <c r="AI284" i="1"/>
  <c r="V285" i="1"/>
  <c r="X285" i="1"/>
  <c r="AB285" i="1"/>
  <c r="AC285" i="1"/>
  <c r="AD285" i="1"/>
  <c r="AE285" i="1"/>
  <c r="AI285" i="1"/>
  <c r="V286" i="1"/>
  <c r="X286" i="1"/>
  <c r="AB286" i="1"/>
  <c r="AC286" i="1"/>
  <c r="AD286" i="1"/>
  <c r="AE286" i="1"/>
  <c r="AI286" i="1"/>
  <c r="V287" i="1"/>
  <c r="X287" i="1"/>
  <c r="AB287" i="1"/>
  <c r="AC287" i="1"/>
  <c r="AD287" i="1"/>
  <c r="AE287" i="1"/>
  <c r="AI287" i="1"/>
  <c r="V288" i="1"/>
  <c r="X288" i="1"/>
  <c r="AB288" i="1"/>
  <c r="AC288" i="1"/>
  <c r="AD288" i="1"/>
  <c r="AE288" i="1"/>
  <c r="AI288" i="1"/>
  <c r="V289" i="1"/>
  <c r="X289" i="1"/>
  <c r="AB289" i="1"/>
  <c r="AC289" i="1"/>
  <c r="AD289" i="1"/>
  <c r="AE289" i="1"/>
  <c r="AI289" i="1"/>
  <c r="V290" i="1"/>
  <c r="X290" i="1"/>
  <c r="AB290" i="1"/>
  <c r="AC290" i="1"/>
  <c r="AD290" i="1"/>
  <c r="AE290" i="1"/>
  <c r="AI290" i="1"/>
  <c r="V291" i="1"/>
  <c r="X291" i="1"/>
  <c r="AB291" i="1"/>
  <c r="AC291" i="1"/>
  <c r="AD291" i="1"/>
  <c r="AE291" i="1"/>
  <c r="AI291" i="1"/>
  <c r="V292" i="1"/>
  <c r="X292" i="1"/>
  <c r="AB292" i="1"/>
  <c r="AC292" i="1"/>
  <c r="AD292" i="1"/>
  <c r="AE292" i="1"/>
  <c r="AI292" i="1"/>
  <c r="V293" i="1"/>
  <c r="X293" i="1"/>
  <c r="AB293" i="1"/>
  <c r="AC293" i="1"/>
  <c r="AD293" i="1"/>
  <c r="AE293" i="1"/>
  <c r="AI293" i="1"/>
  <c r="V294" i="1"/>
  <c r="X294" i="1"/>
  <c r="AB294" i="1"/>
  <c r="AC294" i="1"/>
  <c r="AD294" i="1"/>
  <c r="AE294" i="1"/>
  <c r="AI294" i="1"/>
  <c r="V295" i="1"/>
  <c r="X295" i="1"/>
  <c r="AB295" i="1"/>
  <c r="AC295" i="1"/>
  <c r="AD295" i="1"/>
  <c r="AE295" i="1"/>
  <c r="AI295" i="1"/>
  <c r="V296" i="1"/>
  <c r="X296" i="1"/>
  <c r="AB296" i="1"/>
  <c r="AC296" i="1"/>
  <c r="AD296" i="1"/>
  <c r="AE296" i="1"/>
  <c r="AI296" i="1"/>
  <c r="V297" i="1"/>
  <c r="X297" i="1"/>
  <c r="AB297" i="1"/>
  <c r="AC297" i="1"/>
  <c r="AD297" i="1"/>
  <c r="AE297" i="1"/>
  <c r="AI297" i="1"/>
  <c r="V298" i="1"/>
  <c r="X298" i="1"/>
  <c r="AB298" i="1"/>
  <c r="AC298" i="1"/>
  <c r="AD298" i="1"/>
  <c r="AE298" i="1"/>
  <c r="AI298" i="1"/>
  <c r="V299" i="1"/>
  <c r="X299" i="1"/>
  <c r="AB299" i="1"/>
  <c r="AC299" i="1"/>
  <c r="AD299" i="1"/>
  <c r="AE299" i="1"/>
  <c r="AI299" i="1"/>
  <c r="V300" i="1"/>
  <c r="X300" i="1"/>
  <c r="AB300" i="1"/>
  <c r="AC300" i="1"/>
  <c r="AD300" i="1"/>
  <c r="AE300" i="1"/>
  <c r="AI300" i="1"/>
  <c r="V301" i="1"/>
  <c r="X301" i="1"/>
  <c r="AB301" i="1"/>
  <c r="AC301" i="1"/>
  <c r="AD301" i="1"/>
  <c r="AE301" i="1"/>
  <c r="AI301" i="1"/>
  <c r="V302" i="1"/>
  <c r="X302" i="1"/>
  <c r="AB302" i="1"/>
  <c r="AC302" i="1"/>
  <c r="AD302" i="1"/>
  <c r="AE302" i="1"/>
  <c r="AI302" i="1"/>
  <c r="V303" i="1"/>
  <c r="X303" i="1"/>
  <c r="AB303" i="1"/>
  <c r="AC303" i="1"/>
  <c r="AD303" i="1"/>
  <c r="AE303" i="1"/>
  <c r="AI303" i="1"/>
  <c r="V304" i="1"/>
  <c r="X304" i="1"/>
  <c r="AB304" i="1"/>
  <c r="AC304" i="1"/>
  <c r="AD304" i="1"/>
  <c r="AE304" i="1"/>
  <c r="AI304" i="1"/>
  <c r="V305" i="1"/>
  <c r="X305" i="1"/>
  <c r="AB305" i="1"/>
  <c r="AC305" i="1"/>
  <c r="AD305" i="1"/>
  <c r="AE305" i="1"/>
  <c r="AI305" i="1"/>
  <c r="V306" i="1"/>
  <c r="X306" i="1"/>
  <c r="AB306" i="1"/>
  <c r="AC306" i="1"/>
  <c r="AD306" i="1"/>
  <c r="AE306" i="1"/>
  <c r="AI306" i="1"/>
  <c r="V307" i="1"/>
  <c r="X307" i="1"/>
  <c r="AB307" i="1"/>
  <c r="AC307" i="1"/>
  <c r="AD307" i="1"/>
  <c r="AE307" i="1"/>
  <c r="AI307" i="1"/>
  <c r="V308" i="1"/>
  <c r="X308" i="1"/>
  <c r="AB308" i="1"/>
  <c r="AC308" i="1"/>
  <c r="AD308" i="1"/>
  <c r="AE308" i="1"/>
  <c r="AI308" i="1"/>
  <c r="V309" i="1"/>
  <c r="X309" i="1"/>
  <c r="AB309" i="1"/>
  <c r="AC309" i="1"/>
  <c r="AD309" i="1"/>
  <c r="AE309" i="1"/>
  <c r="AI309" i="1"/>
  <c r="V310" i="1"/>
  <c r="X310" i="1"/>
  <c r="AB310" i="1"/>
  <c r="AC310" i="1"/>
  <c r="AD310" i="1"/>
  <c r="AE310" i="1"/>
  <c r="AI310" i="1"/>
  <c r="V311" i="1"/>
  <c r="X311" i="1"/>
  <c r="AB311" i="1"/>
  <c r="AC311" i="1"/>
  <c r="AD311" i="1"/>
  <c r="AE311" i="1"/>
  <c r="AI311" i="1"/>
  <c r="V312" i="1"/>
  <c r="X312" i="1"/>
  <c r="AB312" i="1"/>
  <c r="AC312" i="1"/>
  <c r="AD312" i="1"/>
  <c r="AE312" i="1"/>
  <c r="AI312" i="1"/>
  <c r="V313" i="1"/>
  <c r="X313" i="1"/>
  <c r="AB313" i="1"/>
  <c r="AC313" i="1"/>
  <c r="AD313" i="1"/>
  <c r="AE313" i="1"/>
  <c r="AI313" i="1"/>
  <c r="V314" i="1"/>
  <c r="X314" i="1"/>
  <c r="AB314" i="1"/>
  <c r="AC314" i="1"/>
  <c r="AD314" i="1"/>
  <c r="AE314" i="1"/>
  <c r="AI314" i="1"/>
  <c r="V315" i="1"/>
  <c r="X315" i="1"/>
  <c r="AB315" i="1"/>
  <c r="AC315" i="1"/>
  <c r="AD315" i="1"/>
  <c r="AE315" i="1"/>
  <c r="AI315" i="1"/>
  <c r="V316" i="1"/>
  <c r="X316" i="1"/>
  <c r="AB316" i="1"/>
  <c r="AC316" i="1"/>
  <c r="AD316" i="1"/>
  <c r="AE316" i="1"/>
  <c r="AI316" i="1"/>
  <c r="V317" i="1"/>
  <c r="X317" i="1"/>
  <c r="AB317" i="1"/>
  <c r="AC317" i="1"/>
  <c r="AD317" i="1"/>
  <c r="AE317" i="1"/>
  <c r="AI317" i="1"/>
  <c r="V318" i="1"/>
  <c r="X318" i="1"/>
  <c r="AB318" i="1"/>
  <c r="AC318" i="1"/>
  <c r="AD318" i="1"/>
  <c r="AE318" i="1"/>
  <c r="AI318" i="1"/>
  <c r="V319" i="1"/>
  <c r="X319" i="1"/>
  <c r="AB319" i="1"/>
  <c r="AC319" i="1"/>
  <c r="AD319" i="1"/>
  <c r="AE319" i="1"/>
  <c r="AI319" i="1"/>
  <c r="V320" i="1"/>
  <c r="X320" i="1"/>
  <c r="AB320" i="1"/>
  <c r="AC320" i="1"/>
  <c r="AD320" i="1"/>
  <c r="AE320" i="1"/>
  <c r="AI320" i="1"/>
  <c r="V321" i="1"/>
  <c r="X321" i="1"/>
  <c r="AB321" i="1"/>
  <c r="AC321" i="1"/>
  <c r="AD321" i="1"/>
  <c r="AE321" i="1"/>
  <c r="AI321" i="1"/>
  <c r="V323" i="1"/>
  <c r="X323" i="1"/>
  <c r="AB323" i="1"/>
  <c r="AC323" i="1"/>
  <c r="AD323" i="1"/>
  <c r="AE323" i="1"/>
  <c r="AI323" i="1"/>
  <c r="V322" i="1"/>
  <c r="X322" i="1"/>
  <c r="AB322" i="1"/>
  <c r="AC322" i="1"/>
  <c r="AD322" i="1"/>
  <c r="AE322" i="1"/>
  <c r="AI322" i="1"/>
  <c r="V324" i="1"/>
  <c r="X324" i="1"/>
  <c r="AB324" i="1"/>
  <c r="AC324" i="1"/>
  <c r="AD324" i="1"/>
  <c r="AE324" i="1"/>
  <c r="AI324" i="1"/>
  <c r="P10" i="1" l="1"/>
  <c r="P166" i="1"/>
  <c r="P54" i="1"/>
  <c r="P310" i="1"/>
  <c r="P294" i="1"/>
  <c r="P278" i="1"/>
  <c r="P246" i="1"/>
  <c r="P230" i="1"/>
  <c r="P214" i="1"/>
  <c r="P182" i="1"/>
  <c r="P150" i="1"/>
  <c r="P118" i="1"/>
  <c r="P102" i="1"/>
  <c r="P86" i="1"/>
  <c r="P38" i="1"/>
  <c r="P22" i="1"/>
  <c r="P6" i="1"/>
  <c r="P4" i="1"/>
  <c r="P198" i="1"/>
  <c r="P134" i="1"/>
  <c r="P70" i="1"/>
  <c r="P2" i="1"/>
  <c r="P14" i="1"/>
  <c r="P262" i="1"/>
  <c r="P316" i="1"/>
  <c r="P312" i="1"/>
  <c r="P280" i="1"/>
  <c r="P268" i="1"/>
  <c r="P260" i="1"/>
  <c r="P252" i="1"/>
  <c r="P244" i="1"/>
  <c r="P236" i="1"/>
  <c r="P228" i="1"/>
  <c r="P216" i="1"/>
  <c r="P204" i="1"/>
  <c r="P200" i="1"/>
  <c r="P188" i="1"/>
  <c r="P176" i="1"/>
  <c r="P164" i="1"/>
  <c r="P160" i="1"/>
  <c r="P156" i="1"/>
  <c r="P152" i="1"/>
  <c r="P148" i="1"/>
  <c r="P144" i="1"/>
  <c r="P140" i="1"/>
  <c r="P136" i="1"/>
  <c r="P132" i="1"/>
  <c r="P128" i="1"/>
  <c r="P124" i="1"/>
  <c r="P120" i="1"/>
  <c r="P116" i="1"/>
  <c r="P112" i="1"/>
  <c r="P108" i="1"/>
  <c r="P104" i="1"/>
  <c r="P100" i="1"/>
  <c r="P96" i="1"/>
  <c r="P92" i="1"/>
  <c r="P88" i="1"/>
  <c r="P84" i="1"/>
  <c r="P80" i="1"/>
  <c r="P76" i="1"/>
  <c r="P72" i="1"/>
  <c r="P68" i="1"/>
  <c r="P64" i="1"/>
  <c r="P60" i="1"/>
  <c r="P56" i="1"/>
  <c r="P52" i="1"/>
  <c r="P48" i="1"/>
  <c r="P44" i="1"/>
  <c r="P40" i="1"/>
  <c r="P36" i="1"/>
  <c r="P32" i="1"/>
  <c r="P28" i="1"/>
  <c r="P24" i="1"/>
  <c r="P20" i="1"/>
  <c r="P3" i="1"/>
  <c r="P7" i="1"/>
  <c r="P11" i="1"/>
  <c r="P15" i="1"/>
  <c r="P26" i="1"/>
  <c r="P42" i="1"/>
  <c r="P58" i="1"/>
  <c r="P74" i="1"/>
  <c r="P90" i="1"/>
  <c r="P106" i="1"/>
  <c r="P122" i="1"/>
  <c r="P138" i="1"/>
  <c r="P154" i="1"/>
  <c r="P170" i="1"/>
  <c r="P186" i="1"/>
  <c r="P202" i="1"/>
  <c r="P218" i="1"/>
  <c r="P234" i="1"/>
  <c r="P250" i="1"/>
  <c r="P266" i="1"/>
  <c r="P282" i="1"/>
  <c r="P298" i="1"/>
  <c r="P314" i="1"/>
  <c r="P324" i="1"/>
  <c r="P320" i="1"/>
  <c r="P308" i="1"/>
  <c r="P304" i="1"/>
  <c r="P284" i="1"/>
  <c r="P276" i="1"/>
  <c r="P272" i="1"/>
  <c r="P264" i="1"/>
  <c r="P256" i="1"/>
  <c r="P248" i="1"/>
  <c r="P240" i="1"/>
  <c r="P232" i="1"/>
  <c r="P224" i="1"/>
  <c r="P220" i="1"/>
  <c r="P212" i="1"/>
  <c r="P208" i="1"/>
  <c r="P196" i="1"/>
  <c r="P192" i="1"/>
  <c r="P184" i="1"/>
  <c r="P180" i="1"/>
  <c r="P172" i="1"/>
  <c r="P168" i="1"/>
  <c r="P8" i="1"/>
  <c r="P12" i="1"/>
  <c r="P16" i="1"/>
  <c r="P30" i="1"/>
  <c r="P46" i="1"/>
  <c r="P62" i="1"/>
  <c r="P78" i="1"/>
  <c r="P94" i="1"/>
  <c r="P110" i="1"/>
  <c r="P126" i="1"/>
  <c r="P142" i="1"/>
  <c r="P158" i="1"/>
  <c r="P174" i="1"/>
  <c r="P190" i="1"/>
  <c r="P206" i="1"/>
  <c r="P222" i="1"/>
  <c r="P238" i="1"/>
  <c r="P254" i="1"/>
  <c r="P270" i="1"/>
  <c r="P286" i="1"/>
  <c r="P302" i="1"/>
  <c r="P318" i="1"/>
  <c r="P300" i="1"/>
  <c r="P296" i="1"/>
  <c r="P292" i="1"/>
  <c r="P288" i="1"/>
  <c r="P322" i="1"/>
  <c r="P321" i="1"/>
  <c r="P319" i="1"/>
  <c r="P317" i="1"/>
  <c r="P315" i="1"/>
  <c r="P313" i="1"/>
  <c r="P311" i="1"/>
  <c r="P309" i="1"/>
  <c r="P307" i="1"/>
  <c r="P305" i="1"/>
  <c r="P303" i="1"/>
  <c r="P301" i="1"/>
  <c r="P299" i="1"/>
  <c r="P297" i="1"/>
  <c r="P295" i="1"/>
  <c r="P293" i="1"/>
  <c r="P291" i="1"/>
  <c r="P289" i="1"/>
  <c r="P287" i="1"/>
  <c r="P285" i="1"/>
  <c r="P283" i="1"/>
  <c r="P281" i="1"/>
  <c r="P279" i="1"/>
  <c r="P277" i="1"/>
  <c r="P275" i="1"/>
  <c r="P273" i="1"/>
  <c r="P271" i="1"/>
  <c r="P269" i="1"/>
  <c r="P267" i="1"/>
  <c r="P265" i="1"/>
  <c r="P263" i="1"/>
  <c r="P261" i="1"/>
  <c r="P259" i="1"/>
  <c r="P257" i="1"/>
  <c r="P255" i="1"/>
  <c r="P253" i="1"/>
  <c r="P251" i="1"/>
  <c r="P249" i="1"/>
  <c r="P247" i="1"/>
  <c r="P245" i="1"/>
  <c r="P243" i="1"/>
  <c r="P241" i="1"/>
  <c r="P239" i="1"/>
  <c r="P237" i="1"/>
  <c r="P235" i="1"/>
  <c r="P233" i="1"/>
  <c r="P231" i="1"/>
  <c r="P229" i="1"/>
  <c r="P227" i="1"/>
  <c r="P225" i="1"/>
  <c r="P223" i="1"/>
  <c r="P221" i="1"/>
  <c r="P219" i="1"/>
  <c r="P217" i="1"/>
  <c r="P215" i="1"/>
  <c r="P213" i="1"/>
  <c r="P211" i="1"/>
  <c r="P209" i="1"/>
  <c r="P207" i="1"/>
  <c r="P205" i="1"/>
  <c r="P203" i="1"/>
  <c r="P201" i="1"/>
  <c r="P199" i="1"/>
  <c r="P197" i="1"/>
  <c r="P195" i="1"/>
  <c r="P193" i="1"/>
  <c r="P191" i="1"/>
  <c r="P189" i="1"/>
  <c r="P187" i="1"/>
  <c r="P185" i="1"/>
  <c r="P183" i="1"/>
  <c r="P181" i="1"/>
  <c r="P179" i="1"/>
  <c r="P177" i="1"/>
  <c r="P175" i="1"/>
  <c r="P173" i="1"/>
  <c r="P171" i="1"/>
  <c r="P169" i="1"/>
  <c r="P167" i="1"/>
  <c r="P165" i="1"/>
  <c r="P163" i="1"/>
  <c r="P161" i="1"/>
  <c r="P159" i="1"/>
  <c r="P157" i="1"/>
  <c r="P155" i="1"/>
  <c r="P153" i="1"/>
  <c r="P151" i="1"/>
  <c r="P149" i="1"/>
  <c r="P147" i="1"/>
  <c r="P145" i="1"/>
  <c r="P143" i="1"/>
  <c r="P141" i="1"/>
  <c r="P139" i="1"/>
  <c r="P137" i="1"/>
  <c r="P135" i="1"/>
  <c r="P133" i="1"/>
  <c r="P131" i="1"/>
  <c r="P129" i="1"/>
  <c r="P127" i="1"/>
  <c r="P125" i="1"/>
  <c r="P123" i="1"/>
  <c r="P121" i="1"/>
  <c r="P119" i="1"/>
  <c r="P117" i="1"/>
  <c r="P115" i="1"/>
  <c r="P113" i="1"/>
  <c r="P111" i="1"/>
  <c r="P109" i="1"/>
  <c r="P107" i="1"/>
  <c r="P105" i="1"/>
  <c r="P103" i="1"/>
  <c r="P101" i="1"/>
  <c r="P99" i="1"/>
  <c r="P97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5" i="1"/>
  <c r="P9" i="1"/>
  <c r="P13" i="1"/>
  <c r="P18" i="1"/>
  <c r="P34" i="1"/>
  <c r="P50" i="1"/>
  <c r="P66" i="1"/>
  <c r="P82" i="1"/>
  <c r="P98" i="1"/>
  <c r="P114" i="1"/>
  <c r="P130" i="1"/>
  <c r="P146" i="1"/>
  <c r="P162" i="1"/>
  <c r="P178" i="1"/>
  <c r="P194" i="1"/>
  <c r="P210" i="1"/>
  <c r="P226" i="1"/>
  <c r="P242" i="1"/>
  <c r="P258" i="1"/>
  <c r="P274" i="1"/>
  <c r="P290" i="1"/>
  <c r="P306" i="1"/>
  <c r="P323" i="1"/>
  <c r="C4" i="2"/>
  <c r="K13" i="2" l="1"/>
  <c r="K5" i="2" s="1"/>
  <c r="L14" i="2"/>
  <c r="L6" i="2" s="1"/>
  <c r="K14" i="2"/>
  <c r="K6" i="2" s="1"/>
  <c r="L13" i="2"/>
  <c r="L5" i="2" s="1"/>
  <c r="AK359" i="1" l="1"/>
  <c r="G13" i="2" l="1"/>
  <c r="D18" i="2" l="1"/>
  <c r="D6" i="2"/>
  <c r="D8" i="2"/>
  <c r="E19" i="2" l="1"/>
  <c r="E6" i="2"/>
  <c r="E8" i="2"/>
  <c r="V360" i="1"/>
  <c r="X360" i="1"/>
  <c r="E15" i="2"/>
  <c r="E13" i="2"/>
  <c r="E12" i="2"/>
  <c r="E18" i="2"/>
  <c r="G19" i="2"/>
  <c r="E16" i="2"/>
  <c r="AE354" i="1"/>
  <c r="AD354" i="1"/>
  <c r="AC354" i="1"/>
  <c r="AB354" i="1"/>
  <c r="AE353" i="1"/>
  <c r="AD353" i="1"/>
  <c r="AC353" i="1"/>
  <c r="AB353" i="1"/>
  <c r="AE352" i="1"/>
  <c r="AD352" i="1"/>
  <c r="AC352" i="1"/>
  <c r="AB352" i="1"/>
  <c r="AE351" i="1"/>
  <c r="AD351" i="1"/>
  <c r="AC351" i="1"/>
  <c r="AB351" i="1"/>
  <c r="AE350" i="1"/>
  <c r="AD350" i="1"/>
  <c r="AC350" i="1"/>
  <c r="AB350" i="1"/>
  <c r="AE349" i="1"/>
  <c r="AD349" i="1"/>
  <c r="AC349" i="1"/>
  <c r="AB349" i="1"/>
  <c r="AE348" i="1"/>
  <c r="AD348" i="1"/>
  <c r="AC348" i="1"/>
  <c r="AB348" i="1"/>
  <c r="AE347" i="1"/>
  <c r="AD347" i="1"/>
  <c r="AC347" i="1"/>
  <c r="AB347" i="1"/>
  <c r="AE346" i="1"/>
  <c r="AD346" i="1"/>
  <c r="AC346" i="1"/>
  <c r="AB346" i="1"/>
  <c r="AE345" i="1"/>
  <c r="AD345" i="1"/>
  <c r="AC345" i="1"/>
  <c r="AB345" i="1"/>
  <c r="AE344" i="1"/>
  <c r="AD344" i="1"/>
  <c r="AC344" i="1"/>
  <c r="AB344" i="1"/>
  <c r="AE343" i="1"/>
  <c r="AD343" i="1"/>
  <c r="AC343" i="1"/>
  <c r="AB343" i="1"/>
  <c r="AE342" i="1"/>
  <c r="AD342" i="1"/>
  <c r="AC342" i="1"/>
  <c r="AB342" i="1"/>
  <c r="AE341" i="1"/>
  <c r="AD341" i="1"/>
  <c r="AC341" i="1"/>
  <c r="AB341" i="1"/>
  <c r="AE340" i="1"/>
  <c r="AD340" i="1"/>
  <c r="AC340" i="1"/>
  <c r="AB340" i="1"/>
  <c r="AE339" i="1"/>
  <c r="AD339" i="1"/>
  <c r="AC339" i="1"/>
  <c r="AB339" i="1"/>
  <c r="AE338" i="1"/>
  <c r="AD338" i="1"/>
  <c r="AC338" i="1"/>
  <c r="AB338" i="1"/>
  <c r="AE337" i="1"/>
  <c r="AD337" i="1"/>
  <c r="AC337" i="1"/>
  <c r="AB337" i="1"/>
  <c r="AE336" i="1"/>
  <c r="AD336" i="1"/>
  <c r="AC336" i="1"/>
  <c r="AB336" i="1"/>
  <c r="AE335" i="1"/>
  <c r="AD335" i="1"/>
  <c r="AC335" i="1"/>
  <c r="AB335" i="1"/>
  <c r="AE334" i="1"/>
  <c r="AD334" i="1"/>
  <c r="AC334" i="1"/>
  <c r="AB334" i="1"/>
  <c r="AE333" i="1"/>
  <c r="AD333" i="1"/>
  <c r="AC333" i="1"/>
  <c r="AB333" i="1"/>
  <c r="AE332" i="1"/>
  <c r="AD332" i="1"/>
  <c r="AC332" i="1"/>
  <c r="AB332" i="1"/>
  <c r="AE331" i="1"/>
  <c r="AD331" i="1"/>
  <c r="AC331" i="1"/>
  <c r="AB331" i="1"/>
  <c r="AE330" i="1"/>
  <c r="AD330" i="1"/>
  <c r="AC330" i="1"/>
  <c r="AB330" i="1"/>
  <c r="AE329" i="1"/>
  <c r="AD329" i="1"/>
  <c r="AC329" i="1"/>
  <c r="AB329" i="1"/>
  <c r="AE328" i="1"/>
  <c r="AD328" i="1"/>
  <c r="AC328" i="1"/>
  <c r="AB328" i="1"/>
  <c r="AE327" i="1"/>
  <c r="AD327" i="1"/>
  <c r="AC327" i="1"/>
  <c r="AB327" i="1"/>
  <c r="AE326" i="1"/>
  <c r="AD326" i="1"/>
  <c r="AC326" i="1"/>
  <c r="AB326" i="1"/>
  <c r="AE325" i="1"/>
  <c r="AD325" i="1"/>
  <c r="AD359" i="1" s="1"/>
  <c r="AC325" i="1"/>
  <c r="AC359" i="1" s="1"/>
  <c r="AB32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2" i="1"/>
  <c r="T323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D11" i="2" s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2" i="1"/>
  <c r="N323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2" i="1"/>
  <c r="M323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N2" i="1"/>
  <c r="M2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2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2" i="1"/>
  <c r="E323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I354" i="1"/>
  <c r="I353" i="1"/>
  <c r="K353" i="1" s="1"/>
  <c r="I352" i="1"/>
  <c r="I351" i="1"/>
  <c r="I350" i="1"/>
  <c r="K350" i="1" s="1"/>
  <c r="I349" i="1"/>
  <c r="K349" i="1" s="1"/>
  <c r="I348" i="1"/>
  <c r="I347" i="1"/>
  <c r="I346" i="1"/>
  <c r="I345" i="1"/>
  <c r="K345" i="1" s="1"/>
  <c r="I344" i="1"/>
  <c r="I343" i="1"/>
  <c r="I342" i="1"/>
  <c r="I341" i="1"/>
  <c r="K341" i="1" s="1"/>
  <c r="I340" i="1"/>
  <c r="I339" i="1"/>
  <c r="K339" i="1" s="1"/>
  <c r="I338" i="1"/>
  <c r="I337" i="1"/>
  <c r="K337" i="1" s="1"/>
  <c r="I336" i="1"/>
  <c r="I335" i="1"/>
  <c r="I334" i="1"/>
  <c r="K334" i="1" s="1"/>
  <c r="I333" i="1"/>
  <c r="I332" i="1"/>
  <c r="I331" i="1"/>
  <c r="I330" i="1"/>
  <c r="I329" i="1"/>
  <c r="K329" i="1" s="1"/>
  <c r="I328" i="1"/>
  <c r="I327" i="1"/>
  <c r="I326" i="1"/>
  <c r="I325" i="1"/>
  <c r="I324" i="1"/>
  <c r="I322" i="1"/>
  <c r="K322" i="1" s="1"/>
  <c r="I323" i="1"/>
  <c r="I321" i="1"/>
  <c r="I320" i="1"/>
  <c r="I319" i="1"/>
  <c r="I318" i="1"/>
  <c r="K318" i="1" s="1"/>
  <c r="I317" i="1"/>
  <c r="I316" i="1"/>
  <c r="I315" i="1"/>
  <c r="I314" i="1"/>
  <c r="I313" i="1"/>
  <c r="K313" i="1" s="1"/>
  <c r="I312" i="1"/>
  <c r="I311" i="1"/>
  <c r="I310" i="1"/>
  <c r="I309" i="1"/>
  <c r="I308" i="1"/>
  <c r="I307" i="1"/>
  <c r="J307" i="1" s="1"/>
  <c r="I306" i="1"/>
  <c r="I305" i="1"/>
  <c r="I304" i="1"/>
  <c r="I303" i="1"/>
  <c r="I302" i="1"/>
  <c r="K302" i="1" s="1"/>
  <c r="I301" i="1"/>
  <c r="I300" i="1"/>
  <c r="I299" i="1"/>
  <c r="I298" i="1"/>
  <c r="I297" i="1"/>
  <c r="K297" i="1" s="1"/>
  <c r="I296" i="1"/>
  <c r="I295" i="1"/>
  <c r="I294" i="1"/>
  <c r="I293" i="1"/>
  <c r="I292" i="1"/>
  <c r="I291" i="1"/>
  <c r="J291" i="1" s="1"/>
  <c r="I290" i="1"/>
  <c r="I289" i="1"/>
  <c r="I288" i="1"/>
  <c r="I287" i="1"/>
  <c r="I286" i="1"/>
  <c r="K286" i="1" s="1"/>
  <c r="I285" i="1"/>
  <c r="I284" i="1"/>
  <c r="I283" i="1"/>
  <c r="I282" i="1"/>
  <c r="I281" i="1"/>
  <c r="K281" i="1" s="1"/>
  <c r="I280" i="1"/>
  <c r="I279" i="1"/>
  <c r="I278" i="1"/>
  <c r="I277" i="1"/>
  <c r="I276" i="1"/>
  <c r="I275" i="1"/>
  <c r="K275" i="1" s="1"/>
  <c r="I274" i="1"/>
  <c r="I273" i="1"/>
  <c r="I272" i="1"/>
  <c r="I271" i="1"/>
  <c r="I270" i="1"/>
  <c r="K270" i="1" s="1"/>
  <c r="I269" i="1"/>
  <c r="I268" i="1"/>
  <c r="I267" i="1"/>
  <c r="I266" i="1"/>
  <c r="I265" i="1"/>
  <c r="K265" i="1" s="1"/>
  <c r="I264" i="1"/>
  <c r="I263" i="1"/>
  <c r="I262" i="1"/>
  <c r="I261" i="1"/>
  <c r="I260" i="1"/>
  <c r="I259" i="1"/>
  <c r="K259" i="1" s="1"/>
  <c r="I258" i="1"/>
  <c r="I257" i="1"/>
  <c r="I256" i="1"/>
  <c r="I255" i="1"/>
  <c r="I254" i="1"/>
  <c r="K254" i="1" s="1"/>
  <c r="I253" i="1"/>
  <c r="I252" i="1"/>
  <c r="I251" i="1"/>
  <c r="I250" i="1"/>
  <c r="I249" i="1"/>
  <c r="K249" i="1" s="1"/>
  <c r="I248" i="1"/>
  <c r="I247" i="1"/>
  <c r="I246" i="1"/>
  <c r="I245" i="1"/>
  <c r="K245" i="1" s="1"/>
  <c r="I244" i="1"/>
  <c r="I243" i="1"/>
  <c r="J243" i="1" s="1"/>
  <c r="I242" i="1"/>
  <c r="I241" i="1"/>
  <c r="K241" i="1" s="1"/>
  <c r="I240" i="1"/>
  <c r="I239" i="1"/>
  <c r="I238" i="1"/>
  <c r="I237" i="1"/>
  <c r="K237" i="1" s="1"/>
  <c r="I236" i="1"/>
  <c r="I235" i="1"/>
  <c r="I234" i="1"/>
  <c r="I233" i="1"/>
  <c r="K233" i="1" s="1"/>
  <c r="I232" i="1"/>
  <c r="I231" i="1"/>
  <c r="I230" i="1"/>
  <c r="I229" i="1"/>
  <c r="K229" i="1" s="1"/>
  <c r="I228" i="1"/>
  <c r="I227" i="1"/>
  <c r="J227" i="1" s="1"/>
  <c r="I226" i="1"/>
  <c r="I225" i="1"/>
  <c r="K225" i="1" s="1"/>
  <c r="I224" i="1"/>
  <c r="I223" i="1"/>
  <c r="I222" i="1"/>
  <c r="I221" i="1"/>
  <c r="K221" i="1" s="1"/>
  <c r="I220" i="1"/>
  <c r="I219" i="1"/>
  <c r="I218" i="1"/>
  <c r="I217" i="1"/>
  <c r="K217" i="1" s="1"/>
  <c r="I216" i="1"/>
  <c r="I215" i="1"/>
  <c r="I214" i="1"/>
  <c r="I213" i="1"/>
  <c r="K213" i="1" s="1"/>
  <c r="I212" i="1"/>
  <c r="I211" i="1"/>
  <c r="J211" i="1" s="1"/>
  <c r="I210" i="1"/>
  <c r="I209" i="1"/>
  <c r="K209" i="1" s="1"/>
  <c r="I208" i="1"/>
  <c r="I207" i="1"/>
  <c r="I206" i="1"/>
  <c r="I205" i="1"/>
  <c r="K205" i="1" s="1"/>
  <c r="I204" i="1"/>
  <c r="I203" i="1"/>
  <c r="I202" i="1"/>
  <c r="I201" i="1"/>
  <c r="K201" i="1" s="1"/>
  <c r="I200" i="1"/>
  <c r="J200" i="1" s="1"/>
  <c r="I199" i="1"/>
  <c r="I198" i="1"/>
  <c r="I197" i="1"/>
  <c r="K197" i="1" s="1"/>
  <c r="I196" i="1"/>
  <c r="I195" i="1"/>
  <c r="I194" i="1"/>
  <c r="I193" i="1"/>
  <c r="K193" i="1" s="1"/>
  <c r="I192" i="1"/>
  <c r="I191" i="1"/>
  <c r="I190" i="1"/>
  <c r="J190" i="1" s="1"/>
  <c r="I189" i="1"/>
  <c r="K189" i="1" s="1"/>
  <c r="I188" i="1"/>
  <c r="I187" i="1"/>
  <c r="I186" i="1"/>
  <c r="I185" i="1"/>
  <c r="K185" i="1" s="1"/>
  <c r="I184" i="1"/>
  <c r="I183" i="1"/>
  <c r="I182" i="1"/>
  <c r="I181" i="1"/>
  <c r="K181" i="1" s="1"/>
  <c r="I180" i="1"/>
  <c r="I179" i="1"/>
  <c r="J179" i="1" s="1"/>
  <c r="I178" i="1"/>
  <c r="I177" i="1"/>
  <c r="K177" i="1" s="1"/>
  <c r="I176" i="1"/>
  <c r="I175" i="1"/>
  <c r="I174" i="1"/>
  <c r="I173" i="1"/>
  <c r="K173" i="1" s="1"/>
  <c r="I172" i="1"/>
  <c r="I171" i="1"/>
  <c r="I170" i="1"/>
  <c r="I169" i="1"/>
  <c r="K169" i="1" s="1"/>
  <c r="I168" i="1"/>
  <c r="J168" i="1" s="1"/>
  <c r="I167" i="1"/>
  <c r="I166" i="1"/>
  <c r="I165" i="1"/>
  <c r="K165" i="1" s="1"/>
  <c r="I164" i="1"/>
  <c r="I163" i="1"/>
  <c r="I162" i="1"/>
  <c r="I161" i="1"/>
  <c r="K161" i="1" s="1"/>
  <c r="I160" i="1"/>
  <c r="I159" i="1"/>
  <c r="I158" i="1"/>
  <c r="J158" i="1" s="1"/>
  <c r="I157" i="1"/>
  <c r="K157" i="1" s="1"/>
  <c r="I156" i="1"/>
  <c r="I155" i="1"/>
  <c r="I154" i="1"/>
  <c r="I153" i="1"/>
  <c r="K153" i="1" s="1"/>
  <c r="I152" i="1"/>
  <c r="I151" i="1"/>
  <c r="I150" i="1"/>
  <c r="I149" i="1"/>
  <c r="K149" i="1" s="1"/>
  <c r="I148" i="1"/>
  <c r="I147" i="1"/>
  <c r="J147" i="1" s="1"/>
  <c r="I146" i="1"/>
  <c r="I145" i="1"/>
  <c r="K145" i="1" s="1"/>
  <c r="I144" i="1"/>
  <c r="I143" i="1"/>
  <c r="I142" i="1"/>
  <c r="I141" i="1"/>
  <c r="K141" i="1" s="1"/>
  <c r="I140" i="1"/>
  <c r="I139" i="1"/>
  <c r="I138" i="1"/>
  <c r="I137" i="1"/>
  <c r="K137" i="1" s="1"/>
  <c r="I136" i="1"/>
  <c r="J136" i="1" s="1"/>
  <c r="I135" i="1"/>
  <c r="I134" i="1"/>
  <c r="I133" i="1"/>
  <c r="K133" i="1" s="1"/>
  <c r="I132" i="1"/>
  <c r="I131" i="1"/>
  <c r="I130" i="1"/>
  <c r="I129" i="1"/>
  <c r="K129" i="1" s="1"/>
  <c r="I128" i="1"/>
  <c r="I127" i="1"/>
  <c r="I126" i="1"/>
  <c r="J126" i="1" s="1"/>
  <c r="I125" i="1"/>
  <c r="K125" i="1" s="1"/>
  <c r="I124" i="1"/>
  <c r="I123" i="1"/>
  <c r="I122" i="1"/>
  <c r="I121" i="1"/>
  <c r="K121" i="1" s="1"/>
  <c r="I120" i="1"/>
  <c r="I119" i="1"/>
  <c r="I118" i="1"/>
  <c r="K118" i="1" s="1"/>
  <c r="I117" i="1"/>
  <c r="K117" i="1" s="1"/>
  <c r="I116" i="1"/>
  <c r="I115" i="1"/>
  <c r="J115" i="1" s="1"/>
  <c r="I114" i="1"/>
  <c r="K114" i="1" s="1"/>
  <c r="I113" i="1"/>
  <c r="K113" i="1" s="1"/>
  <c r="I112" i="1"/>
  <c r="I111" i="1"/>
  <c r="I110" i="1"/>
  <c r="K110" i="1" s="1"/>
  <c r="I109" i="1"/>
  <c r="K109" i="1" s="1"/>
  <c r="I108" i="1"/>
  <c r="I107" i="1"/>
  <c r="I106" i="1"/>
  <c r="K106" i="1" s="1"/>
  <c r="I105" i="1"/>
  <c r="K105" i="1" s="1"/>
  <c r="I104" i="1"/>
  <c r="J104" i="1" s="1"/>
  <c r="I103" i="1"/>
  <c r="I102" i="1"/>
  <c r="K102" i="1" s="1"/>
  <c r="I101" i="1"/>
  <c r="K101" i="1" s="1"/>
  <c r="I100" i="1"/>
  <c r="I99" i="1"/>
  <c r="I98" i="1"/>
  <c r="K98" i="1" s="1"/>
  <c r="I97" i="1"/>
  <c r="K97" i="1" s="1"/>
  <c r="I96" i="1"/>
  <c r="I95" i="1"/>
  <c r="I94" i="1"/>
  <c r="J94" i="1" s="1"/>
  <c r="I93" i="1"/>
  <c r="K93" i="1" s="1"/>
  <c r="I92" i="1"/>
  <c r="I91" i="1"/>
  <c r="I90" i="1"/>
  <c r="K90" i="1" s="1"/>
  <c r="I89" i="1"/>
  <c r="K89" i="1" s="1"/>
  <c r="I88" i="1"/>
  <c r="I87" i="1"/>
  <c r="I86" i="1"/>
  <c r="K86" i="1" s="1"/>
  <c r="I85" i="1"/>
  <c r="K85" i="1" s="1"/>
  <c r="I84" i="1"/>
  <c r="I83" i="1"/>
  <c r="J83" i="1" s="1"/>
  <c r="I82" i="1"/>
  <c r="K82" i="1" s="1"/>
  <c r="I81" i="1"/>
  <c r="K81" i="1" s="1"/>
  <c r="I80" i="1"/>
  <c r="I79" i="1"/>
  <c r="I78" i="1"/>
  <c r="K78" i="1" s="1"/>
  <c r="I77" i="1"/>
  <c r="K77" i="1" s="1"/>
  <c r="I76" i="1"/>
  <c r="I75" i="1"/>
  <c r="I74" i="1"/>
  <c r="K74" i="1" s="1"/>
  <c r="I73" i="1"/>
  <c r="K73" i="1" s="1"/>
  <c r="I72" i="1"/>
  <c r="J72" i="1" s="1"/>
  <c r="I71" i="1"/>
  <c r="I70" i="1"/>
  <c r="K70" i="1" s="1"/>
  <c r="I69" i="1"/>
  <c r="K69" i="1" s="1"/>
  <c r="I68" i="1"/>
  <c r="I67" i="1"/>
  <c r="I66" i="1"/>
  <c r="K66" i="1" s="1"/>
  <c r="I65" i="1"/>
  <c r="K65" i="1" s="1"/>
  <c r="I64" i="1"/>
  <c r="I63" i="1"/>
  <c r="I62" i="1"/>
  <c r="K62" i="1" s="1"/>
  <c r="I61" i="1"/>
  <c r="K61" i="1" s="1"/>
  <c r="I60" i="1"/>
  <c r="I59" i="1"/>
  <c r="I58" i="1"/>
  <c r="J58" i="1" s="1"/>
  <c r="I57" i="1"/>
  <c r="K57" i="1" s="1"/>
  <c r="I56" i="1"/>
  <c r="I55" i="1"/>
  <c r="I54" i="1"/>
  <c r="K54" i="1" s="1"/>
  <c r="I53" i="1"/>
  <c r="K53" i="1" s="1"/>
  <c r="I52" i="1"/>
  <c r="I51" i="1"/>
  <c r="J51" i="1" s="1"/>
  <c r="I50" i="1"/>
  <c r="K50" i="1" s="1"/>
  <c r="I49" i="1"/>
  <c r="I48" i="1"/>
  <c r="I47" i="1"/>
  <c r="I46" i="1"/>
  <c r="K46" i="1" s="1"/>
  <c r="I45" i="1"/>
  <c r="K45" i="1" s="1"/>
  <c r="I44" i="1"/>
  <c r="J44" i="1" s="1"/>
  <c r="I43" i="1"/>
  <c r="I42" i="1"/>
  <c r="K42" i="1" s="1"/>
  <c r="I41" i="1"/>
  <c r="K41" i="1" s="1"/>
  <c r="I40" i="1"/>
  <c r="I39" i="1"/>
  <c r="I38" i="1"/>
  <c r="K38" i="1" s="1"/>
  <c r="I37" i="1"/>
  <c r="K37" i="1" s="1"/>
  <c r="I36" i="1"/>
  <c r="J36" i="1" s="1"/>
  <c r="I35" i="1"/>
  <c r="I34" i="1"/>
  <c r="K34" i="1" s="1"/>
  <c r="I33" i="1"/>
  <c r="K33" i="1" s="1"/>
  <c r="I32" i="1"/>
  <c r="I31" i="1"/>
  <c r="I30" i="1"/>
  <c r="J30" i="1" s="1"/>
  <c r="I29" i="1"/>
  <c r="K29" i="1" s="1"/>
  <c r="I28" i="1"/>
  <c r="I27" i="1"/>
  <c r="I26" i="1"/>
  <c r="K26" i="1" s="1"/>
  <c r="I25" i="1"/>
  <c r="K25" i="1" s="1"/>
  <c r="I24" i="1"/>
  <c r="I23" i="1"/>
  <c r="J23" i="1" s="1"/>
  <c r="I22" i="1"/>
  <c r="K22" i="1" s="1"/>
  <c r="I21" i="1"/>
  <c r="K21" i="1" s="1"/>
  <c r="I20" i="1"/>
  <c r="I19" i="1"/>
  <c r="I18" i="1"/>
  <c r="K18" i="1" s="1"/>
  <c r="I17" i="1"/>
  <c r="K17" i="1" s="1"/>
  <c r="I16" i="1"/>
  <c r="J16" i="1" s="1"/>
  <c r="I15" i="1"/>
  <c r="I14" i="1"/>
  <c r="K14" i="1" s="1"/>
  <c r="I13" i="1"/>
  <c r="K13" i="1" s="1"/>
  <c r="I12" i="1"/>
  <c r="I11" i="1"/>
  <c r="J11" i="1" s="1"/>
  <c r="I10" i="1"/>
  <c r="K10" i="1" s="1"/>
  <c r="I9" i="1"/>
  <c r="K9" i="1" s="1"/>
  <c r="I8" i="1"/>
  <c r="I7" i="1"/>
  <c r="I6" i="1"/>
  <c r="J6" i="1" s="1"/>
  <c r="I5" i="1"/>
  <c r="K5" i="1" s="1"/>
  <c r="I4" i="1"/>
  <c r="I3" i="1"/>
  <c r="I2" i="1"/>
  <c r="AB359" i="1" l="1"/>
  <c r="F359" i="1"/>
  <c r="N359" i="1"/>
  <c r="AE359" i="1"/>
  <c r="K49" i="1"/>
  <c r="C7" i="2"/>
  <c r="D7" i="2" s="1"/>
  <c r="X359" i="1"/>
  <c r="I364" i="1"/>
  <c r="I363" i="1"/>
  <c r="I362" i="1"/>
  <c r="I359" i="1"/>
  <c r="I361" i="1"/>
  <c r="I360" i="1"/>
  <c r="E7" i="2" s="1"/>
  <c r="Z9" i="1"/>
  <c r="Y9" i="1"/>
  <c r="Z17" i="1"/>
  <c r="Y17" i="1"/>
  <c r="Y29" i="1"/>
  <c r="Z29" i="1"/>
  <c r="Z41" i="1"/>
  <c r="Y41" i="1"/>
  <c r="Z53" i="1"/>
  <c r="Y53" i="1"/>
  <c r="Z61" i="1"/>
  <c r="Y61" i="1"/>
  <c r="Z73" i="1"/>
  <c r="Y73" i="1"/>
  <c r="Z85" i="1"/>
  <c r="Y85" i="1"/>
  <c r="Z93" i="1"/>
  <c r="Y93" i="1"/>
  <c r="Z105" i="1"/>
  <c r="Y105" i="1"/>
  <c r="Z113" i="1"/>
  <c r="Y113" i="1"/>
  <c r="Z125" i="1"/>
  <c r="Y125" i="1"/>
  <c r="Z137" i="1"/>
  <c r="Y137" i="1"/>
  <c r="Z145" i="1"/>
  <c r="Y145" i="1"/>
  <c r="Z157" i="1"/>
  <c r="Y157" i="1"/>
  <c r="Z169" i="1"/>
  <c r="Y169" i="1"/>
  <c r="Z177" i="1"/>
  <c r="Y177" i="1"/>
  <c r="Z189" i="1"/>
  <c r="Y189" i="1"/>
  <c r="Z201" i="1"/>
  <c r="Y201" i="1"/>
  <c r="Z217" i="1"/>
  <c r="Y217" i="1"/>
  <c r="Z229" i="1"/>
  <c r="Y229" i="1"/>
  <c r="Z233" i="1"/>
  <c r="Y233" i="1"/>
  <c r="Z245" i="1"/>
  <c r="Y245" i="1"/>
  <c r="Z257" i="1"/>
  <c r="Y257" i="1"/>
  <c r="Z269" i="1"/>
  <c r="Y269" i="1"/>
  <c r="Z281" i="1"/>
  <c r="Y281" i="1"/>
  <c r="Z301" i="1"/>
  <c r="Y301" i="1"/>
  <c r="Z21" i="1"/>
  <c r="Y21" i="1"/>
  <c r="Z33" i="1"/>
  <c r="Y33" i="1"/>
  <c r="Z45" i="1"/>
  <c r="Y45" i="1"/>
  <c r="Z65" i="1"/>
  <c r="Y65" i="1"/>
  <c r="Z81" i="1"/>
  <c r="Y81" i="1"/>
  <c r="Z97" i="1"/>
  <c r="Y97" i="1"/>
  <c r="Z117" i="1"/>
  <c r="Y117" i="1"/>
  <c r="Z133" i="1"/>
  <c r="Y133" i="1"/>
  <c r="Z149" i="1"/>
  <c r="Y149" i="1"/>
  <c r="Z165" i="1"/>
  <c r="Y165" i="1"/>
  <c r="Z181" i="1"/>
  <c r="Y181" i="1"/>
  <c r="Z197" i="1"/>
  <c r="Y197" i="1"/>
  <c r="Z209" i="1"/>
  <c r="Y209" i="1"/>
  <c r="Z225" i="1"/>
  <c r="Y225" i="1"/>
  <c r="Z241" i="1"/>
  <c r="Y241" i="1"/>
  <c r="Z253" i="1"/>
  <c r="Y253" i="1"/>
  <c r="Z265" i="1"/>
  <c r="Y265" i="1"/>
  <c r="Z277" i="1"/>
  <c r="Y277" i="1"/>
  <c r="Z285" i="1"/>
  <c r="Y285" i="1"/>
  <c r="Z293" i="1"/>
  <c r="Y293" i="1"/>
  <c r="Z297" i="1"/>
  <c r="Y297" i="1"/>
  <c r="Z305" i="1"/>
  <c r="Y305" i="1"/>
  <c r="Z309" i="1"/>
  <c r="Y309" i="1"/>
  <c r="Z313" i="1"/>
  <c r="Y313" i="1"/>
  <c r="Z317" i="1"/>
  <c r="Y317" i="1"/>
  <c r="Z321" i="1"/>
  <c r="Y321" i="1"/>
  <c r="Z325" i="1"/>
  <c r="Y325" i="1"/>
  <c r="Z329" i="1"/>
  <c r="Y329" i="1"/>
  <c r="Z333" i="1"/>
  <c r="Y333" i="1"/>
  <c r="Z337" i="1"/>
  <c r="Y337" i="1"/>
  <c r="Z341" i="1"/>
  <c r="Y341" i="1"/>
  <c r="Z345" i="1"/>
  <c r="Y345" i="1"/>
  <c r="Z349" i="1"/>
  <c r="Y349" i="1"/>
  <c r="Z353" i="1"/>
  <c r="Y353" i="1"/>
  <c r="Z2" i="1"/>
  <c r="Y2" i="1"/>
  <c r="Y6" i="1"/>
  <c r="Z6" i="1"/>
  <c r="Y10" i="1"/>
  <c r="Z10" i="1"/>
  <c r="Y14" i="1"/>
  <c r="Z14" i="1"/>
  <c r="Z18" i="1"/>
  <c r="Y18" i="1"/>
  <c r="Z22" i="1"/>
  <c r="Y22" i="1"/>
  <c r="Z26" i="1"/>
  <c r="Y26" i="1"/>
  <c r="Z30" i="1"/>
  <c r="Y30" i="1"/>
  <c r="Z34" i="1"/>
  <c r="Y34" i="1"/>
  <c r="Z38" i="1"/>
  <c r="Y38" i="1"/>
  <c r="Z42" i="1"/>
  <c r="Y42" i="1"/>
  <c r="Z46" i="1"/>
  <c r="Y46" i="1"/>
  <c r="Z50" i="1"/>
  <c r="Y50" i="1"/>
  <c r="Z54" i="1"/>
  <c r="Y54" i="1"/>
  <c r="Z58" i="1"/>
  <c r="Y58" i="1"/>
  <c r="Z62" i="1"/>
  <c r="Y62" i="1"/>
  <c r="Z66" i="1"/>
  <c r="Y66" i="1"/>
  <c r="Z70" i="1"/>
  <c r="Y70" i="1"/>
  <c r="Z74" i="1"/>
  <c r="Y74" i="1"/>
  <c r="Z78" i="1"/>
  <c r="Y78" i="1"/>
  <c r="Z82" i="1"/>
  <c r="Y82" i="1"/>
  <c r="Z86" i="1"/>
  <c r="Y86" i="1"/>
  <c r="Z90" i="1"/>
  <c r="Y90" i="1"/>
  <c r="Z94" i="1"/>
  <c r="Y94" i="1"/>
  <c r="Z98" i="1"/>
  <c r="Y98" i="1"/>
  <c r="Z102" i="1"/>
  <c r="Y102" i="1"/>
  <c r="Z106" i="1"/>
  <c r="Y106" i="1"/>
  <c r="Z110" i="1"/>
  <c r="Y110" i="1"/>
  <c r="Z114" i="1"/>
  <c r="Y114" i="1"/>
  <c r="Z118" i="1"/>
  <c r="Y118" i="1"/>
  <c r="Z122" i="1"/>
  <c r="Y122" i="1"/>
  <c r="Z126" i="1"/>
  <c r="Y126" i="1"/>
  <c r="Z130" i="1"/>
  <c r="Y130" i="1"/>
  <c r="Z134" i="1"/>
  <c r="Y134" i="1"/>
  <c r="Z138" i="1"/>
  <c r="Y138" i="1"/>
  <c r="Z142" i="1"/>
  <c r="Y142" i="1"/>
  <c r="Z146" i="1"/>
  <c r="Y146" i="1"/>
  <c r="Z150" i="1"/>
  <c r="Y150" i="1"/>
  <c r="Z154" i="1"/>
  <c r="Y154" i="1"/>
  <c r="Z158" i="1"/>
  <c r="Y158" i="1"/>
  <c r="Z162" i="1"/>
  <c r="Y162" i="1"/>
  <c r="Z166" i="1"/>
  <c r="Y166" i="1"/>
  <c r="Z170" i="1"/>
  <c r="Y170" i="1"/>
  <c r="Z174" i="1"/>
  <c r="Y174" i="1"/>
  <c r="Z178" i="1"/>
  <c r="Y178" i="1"/>
  <c r="Z182" i="1"/>
  <c r="Y182" i="1"/>
  <c r="Z186" i="1"/>
  <c r="Y186" i="1"/>
  <c r="Z190" i="1"/>
  <c r="Y190" i="1"/>
  <c r="Z194" i="1"/>
  <c r="Y194" i="1"/>
  <c r="Z198" i="1"/>
  <c r="Y198" i="1"/>
  <c r="Z202" i="1"/>
  <c r="Y202" i="1"/>
  <c r="Z206" i="1"/>
  <c r="Y206" i="1"/>
  <c r="Z210" i="1"/>
  <c r="Y210" i="1"/>
  <c r="Z214" i="1"/>
  <c r="Y214" i="1"/>
  <c r="Z218" i="1"/>
  <c r="Y218" i="1"/>
  <c r="Z222" i="1"/>
  <c r="Y222" i="1"/>
  <c r="Z226" i="1"/>
  <c r="Y226" i="1"/>
  <c r="Z230" i="1"/>
  <c r="Y230" i="1"/>
  <c r="Z234" i="1"/>
  <c r="Y234" i="1"/>
  <c r="Z238" i="1"/>
  <c r="Y238" i="1"/>
  <c r="Z242" i="1"/>
  <c r="Y242" i="1"/>
  <c r="Z246" i="1"/>
  <c r="Y246" i="1"/>
  <c r="Z250" i="1"/>
  <c r="Y250" i="1"/>
  <c r="Z254" i="1"/>
  <c r="Y254" i="1"/>
  <c r="Z258" i="1"/>
  <c r="Y258" i="1"/>
  <c r="Z262" i="1"/>
  <c r="Y262" i="1"/>
  <c r="Z266" i="1"/>
  <c r="Y266" i="1"/>
  <c r="Z270" i="1"/>
  <c r="Y270" i="1"/>
  <c r="Z274" i="1"/>
  <c r="Y274" i="1"/>
  <c r="Z278" i="1"/>
  <c r="Y278" i="1"/>
  <c r="Z282" i="1"/>
  <c r="Y282" i="1"/>
  <c r="Z286" i="1"/>
  <c r="Y286" i="1"/>
  <c r="Z290" i="1"/>
  <c r="Y290" i="1"/>
  <c r="Z294" i="1"/>
  <c r="Y294" i="1"/>
  <c r="Z298" i="1"/>
  <c r="Y298" i="1"/>
  <c r="Z302" i="1"/>
  <c r="Y302" i="1"/>
  <c r="Z306" i="1"/>
  <c r="Y306" i="1"/>
  <c r="Z310" i="1"/>
  <c r="Y310" i="1"/>
  <c r="Z314" i="1"/>
  <c r="Y314" i="1"/>
  <c r="Z318" i="1"/>
  <c r="Y318" i="1"/>
  <c r="Z323" i="1"/>
  <c r="Y323" i="1"/>
  <c r="Z326" i="1"/>
  <c r="Y326" i="1"/>
  <c r="Z330" i="1"/>
  <c r="Y330" i="1"/>
  <c r="Z334" i="1"/>
  <c r="Y334" i="1"/>
  <c r="Z338" i="1"/>
  <c r="Y338" i="1"/>
  <c r="Z342" i="1"/>
  <c r="Y342" i="1"/>
  <c r="Z346" i="1"/>
  <c r="Y346" i="1"/>
  <c r="Z350" i="1"/>
  <c r="Y350" i="1"/>
  <c r="Z354" i="1"/>
  <c r="Y354" i="1"/>
  <c r="Z4" i="1"/>
  <c r="Y4" i="1"/>
  <c r="Z8" i="1"/>
  <c r="Y8" i="1"/>
  <c r="Z12" i="1"/>
  <c r="Y12" i="1"/>
  <c r="Z16" i="1"/>
  <c r="Y16" i="1"/>
  <c r="Z20" i="1"/>
  <c r="Y20" i="1"/>
  <c r="Z24" i="1"/>
  <c r="Y24" i="1"/>
  <c r="Z28" i="1"/>
  <c r="Y28" i="1"/>
  <c r="Z32" i="1"/>
  <c r="Y32" i="1"/>
  <c r="Z36" i="1"/>
  <c r="Y36" i="1"/>
  <c r="Z40" i="1"/>
  <c r="Y40" i="1"/>
  <c r="Z44" i="1"/>
  <c r="Y44" i="1"/>
  <c r="Z48" i="1"/>
  <c r="Y48" i="1"/>
  <c r="Y52" i="1"/>
  <c r="Z52" i="1"/>
  <c r="Z56" i="1"/>
  <c r="Y56" i="1"/>
  <c r="Z60" i="1"/>
  <c r="Y60" i="1"/>
  <c r="Z64" i="1"/>
  <c r="Y64" i="1"/>
  <c r="Y68" i="1"/>
  <c r="Z68" i="1"/>
  <c r="Z72" i="1"/>
  <c r="Y72" i="1"/>
  <c r="Z76" i="1"/>
  <c r="Y76" i="1"/>
  <c r="Z80" i="1"/>
  <c r="Y80" i="1"/>
  <c r="Z84" i="1"/>
  <c r="Y84" i="1"/>
  <c r="Z88" i="1"/>
  <c r="Y88" i="1"/>
  <c r="Z92" i="1"/>
  <c r="Y92" i="1"/>
  <c r="Z96" i="1"/>
  <c r="Y96" i="1"/>
  <c r="Y100" i="1"/>
  <c r="Z100" i="1"/>
  <c r="Z104" i="1"/>
  <c r="Y104" i="1"/>
  <c r="Z108" i="1"/>
  <c r="Y108" i="1"/>
  <c r="Z112" i="1"/>
  <c r="Y112" i="1"/>
  <c r="Z116" i="1"/>
  <c r="Y116" i="1"/>
  <c r="Z120" i="1"/>
  <c r="Y120" i="1"/>
  <c r="Z124" i="1"/>
  <c r="Y124" i="1"/>
  <c r="Z128" i="1"/>
  <c r="Y128" i="1"/>
  <c r="Y132" i="1"/>
  <c r="Z132" i="1"/>
  <c r="Z136" i="1"/>
  <c r="Y136" i="1"/>
  <c r="Z140" i="1"/>
  <c r="Y140" i="1"/>
  <c r="Z144" i="1"/>
  <c r="Y144" i="1"/>
  <c r="Z148" i="1"/>
  <c r="Y148" i="1"/>
  <c r="Z152" i="1"/>
  <c r="Y152" i="1"/>
  <c r="Z156" i="1"/>
  <c r="Y156" i="1"/>
  <c r="Z160" i="1"/>
  <c r="Y160" i="1"/>
  <c r="Y164" i="1"/>
  <c r="Z164" i="1"/>
  <c r="Z168" i="1"/>
  <c r="Y168" i="1"/>
  <c r="Z172" i="1"/>
  <c r="Y172" i="1"/>
  <c r="Z176" i="1"/>
  <c r="Y176" i="1"/>
  <c r="Z180" i="1"/>
  <c r="Y180" i="1"/>
  <c r="Z184" i="1"/>
  <c r="Y184" i="1"/>
  <c r="Z188" i="1"/>
  <c r="Y188" i="1"/>
  <c r="Z192" i="1"/>
  <c r="Y192" i="1"/>
  <c r="Y196" i="1"/>
  <c r="Z196" i="1"/>
  <c r="Z200" i="1"/>
  <c r="Y200" i="1"/>
  <c r="Y204" i="1"/>
  <c r="Z204" i="1"/>
  <c r="Z208" i="1"/>
  <c r="Y208" i="1"/>
  <c r="Y212" i="1"/>
  <c r="Z212" i="1"/>
  <c r="Z216" i="1"/>
  <c r="Y216" i="1"/>
  <c r="Y220" i="1"/>
  <c r="Z220" i="1"/>
  <c r="Z224" i="1"/>
  <c r="Y224" i="1"/>
  <c r="Y228" i="1"/>
  <c r="Z228" i="1"/>
  <c r="Z232" i="1"/>
  <c r="Y232" i="1"/>
  <c r="Y236" i="1"/>
  <c r="Z236" i="1"/>
  <c r="Z240" i="1"/>
  <c r="Y240" i="1"/>
  <c r="Y244" i="1"/>
  <c r="Z244" i="1"/>
  <c r="Z248" i="1"/>
  <c r="Y248" i="1"/>
  <c r="Y252" i="1"/>
  <c r="Z252" i="1"/>
  <c r="Z256" i="1"/>
  <c r="Y256" i="1"/>
  <c r="Y260" i="1"/>
  <c r="Z260" i="1"/>
  <c r="Z264" i="1"/>
  <c r="Y264" i="1"/>
  <c r="Y268" i="1"/>
  <c r="Z268" i="1"/>
  <c r="Z272" i="1"/>
  <c r="Y272" i="1"/>
  <c r="Y276" i="1"/>
  <c r="Z276" i="1"/>
  <c r="Z280" i="1"/>
  <c r="Y280" i="1"/>
  <c r="Y284" i="1"/>
  <c r="Z284" i="1"/>
  <c r="Z288" i="1"/>
  <c r="Y288" i="1"/>
  <c r="Y292" i="1"/>
  <c r="Z292" i="1"/>
  <c r="Z296" i="1"/>
  <c r="Y296" i="1"/>
  <c r="Y300" i="1"/>
  <c r="Z300" i="1"/>
  <c r="Z304" i="1"/>
  <c r="Y304" i="1"/>
  <c r="Y308" i="1"/>
  <c r="Z308" i="1"/>
  <c r="Z312" i="1"/>
  <c r="Y312" i="1"/>
  <c r="Y316" i="1"/>
  <c r="Z316" i="1"/>
  <c r="Z320" i="1"/>
  <c r="Y320" i="1"/>
  <c r="Y324" i="1"/>
  <c r="Z324" i="1"/>
  <c r="Z328" i="1"/>
  <c r="Y328" i="1"/>
  <c r="Y332" i="1"/>
  <c r="Z332" i="1"/>
  <c r="Z336" i="1"/>
  <c r="Y336" i="1"/>
  <c r="Y340" i="1"/>
  <c r="Z340" i="1"/>
  <c r="Z344" i="1"/>
  <c r="Y344" i="1"/>
  <c r="Y348" i="1"/>
  <c r="Z348" i="1"/>
  <c r="Z352" i="1"/>
  <c r="Y352" i="1"/>
  <c r="Z5" i="1"/>
  <c r="Y5" i="1"/>
  <c r="Z13" i="1"/>
  <c r="Y13" i="1"/>
  <c r="Y25" i="1"/>
  <c r="Z25" i="1"/>
  <c r="Z37" i="1"/>
  <c r="Y37" i="1"/>
  <c r="Z49" i="1"/>
  <c r="Y49" i="1"/>
  <c r="Z57" i="1"/>
  <c r="Y57" i="1"/>
  <c r="Z69" i="1"/>
  <c r="Y69" i="1"/>
  <c r="Z77" i="1"/>
  <c r="Y77" i="1"/>
  <c r="Z89" i="1"/>
  <c r="Y89" i="1"/>
  <c r="Z101" i="1"/>
  <c r="Y101" i="1"/>
  <c r="Z109" i="1"/>
  <c r="Y109" i="1"/>
  <c r="Z121" i="1"/>
  <c r="Y121" i="1"/>
  <c r="Z129" i="1"/>
  <c r="Y129" i="1"/>
  <c r="Z141" i="1"/>
  <c r="Y141" i="1"/>
  <c r="Z153" i="1"/>
  <c r="Y153" i="1"/>
  <c r="Z161" i="1"/>
  <c r="Y161" i="1"/>
  <c r="Z173" i="1"/>
  <c r="Y173" i="1"/>
  <c r="Z185" i="1"/>
  <c r="Y185" i="1"/>
  <c r="Z193" i="1"/>
  <c r="Y193" i="1"/>
  <c r="Z205" i="1"/>
  <c r="Y205" i="1"/>
  <c r="Z213" i="1"/>
  <c r="Y213" i="1"/>
  <c r="Z221" i="1"/>
  <c r="Y221" i="1"/>
  <c r="Z237" i="1"/>
  <c r="Y237" i="1"/>
  <c r="Z249" i="1"/>
  <c r="Y249" i="1"/>
  <c r="Z261" i="1"/>
  <c r="Y261" i="1"/>
  <c r="Z273" i="1"/>
  <c r="Y273" i="1"/>
  <c r="Z289" i="1"/>
  <c r="Y289" i="1"/>
  <c r="Z3" i="1"/>
  <c r="Y3" i="1"/>
  <c r="Z7" i="1"/>
  <c r="Y7" i="1"/>
  <c r="Z11" i="1"/>
  <c r="Y11" i="1"/>
  <c r="Y15" i="1"/>
  <c r="Z15" i="1"/>
  <c r="Z19" i="1"/>
  <c r="Y19" i="1"/>
  <c r="Z23" i="1"/>
  <c r="Y23" i="1"/>
  <c r="Z27" i="1"/>
  <c r="Y27" i="1"/>
  <c r="Z31" i="1"/>
  <c r="Y31" i="1"/>
  <c r="Z35" i="1"/>
  <c r="Y35" i="1"/>
  <c r="Z39" i="1"/>
  <c r="Y39" i="1"/>
  <c r="Z43" i="1"/>
  <c r="Y43" i="1"/>
  <c r="Z47" i="1"/>
  <c r="Y47" i="1"/>
  <c r="Y51" i="1"/>
  <c r="Z51" i="1"/>
  <c r="Z55" i="1"/>
  <c r="Y55" i="1"/>
  <c r="Z59" i="1"/>
  <c r="Y59" i="1"/>
  <c r="Z63" i="1"/>
  <c r="Y63" i="1"/>
  <c r="Y67" i="1"/>
  <c r="Z67" i="1"/>
  <c r="Z71" i="1"/>
  <c r="Y71" i="1"/>
  <c r="Z75" i="1"/>
  <c r="Y75" i="1"/>
  <c r="Z79" i="1"/>
  <c r="Y79" i="1"/>
  <c r="Z83" i="1"/>
  <c r="Y83" i="1"/>
  <c r="Z87" i="1"/>
  <c r="Y87" i="1"/>
  <c r="Z91" i="1"/>
  <c r="Y91" i="1"/>
  <c r="Z95" i="1"/>
  <c r="Y95" i="1"/>
  <c r="Y99" i="1"/>
  <c r="Z99" i="1"/>
  <c r="Z103" i="1"/>
  <c r="Y103" i="1"/>
  <c r="Z107" i="1"/>
  <c r="Y107" i="1"/>
  <c r="Z111" i="1"/>
  <c r="Y111" i="1"/>
  <c r="Z115" i="1"/>
  <c r="Y115" i="1"/>
  <c r="Z119" i="1"/>
  <c r="Y119" i="1"/>
  <c r="Z123" i="1"/>
  <c r="Y123" i="1"/>
  <c r="Z127" i="1"/>
  <c r="Y127" i="1"/>
  <c r="Y131" i="1"/>
  <c r="Z131" i="1"/>
  <c r="Z135" i="1"/>
  <c r="Y135" i="1"/>
  <c r="Z139" i="1"/>
  <c r="Y139" i="1"/>
  <c r="Z143" i="1"/>
  <c r="Y143" i="1"/>
  <c r="Z147" i="1"/>
  <c r="Y147" i="1"/>
  <c r="Z151" i="1"/>
  <c r="Y151" i="1"/>
  <c r="Z155" i="1"/>
  <c r="Y155" i="1"/>
  <c r="Z159" i="1"/>
  <c r="Y159" i="1"/>
  <c r="Y163" i="1"/>
  <c r="Z163" i="1"/>
  <c r="Z167" i="1"/>
  <c r="Y167" i="1"/>
  <c r="Z171" i="1"/>
  <c r="Y171" i="1"/>
  <c r="Z175" i="1"/>
  <c r="Y175" i="1"/>
  <c r="Z179" i="1"/>
  <c r="Y179" i="1"/>
  <c r="Z183" i="1"/>
  <c r="Y183" i="1"/>
  <c r="Z187" i="1"/>
  <c r="Y187" i="1"/>
  <c r="Z191" i="1"/>
  <c r="Y191" i="1"/>
  <c r="Y195" i="1"/>
  <c r="Z195" i="1"/>
  <c r="Z199" i="1"/>
  <c r="Y199" i="1"/>
  <c r="Z203" i="1"/>
  <c r="Y203" i="1"/>
  <c r="Z207" i="1"/>
  <c r="Y207" i="1"/>
  <c r="Z211" i="1"/>
  <c r="Y211" i="1"/>
  <c r="Z215" i="1"/>
  <c r="Y215" i="1"/>
  <c r="Z219" i="1"/>
  <c r="Y219" i="1"/>
  <c r="Z223" i="1"/>
  <c r="Y223" i="1"/>
  <c r="Y227" i="1"/>
  <c r="Z227" i="1"/>
  <c r="Z231" i="1"/>
  <c r="Y231" i="1"/>
  <c r="Z235" i="1"/>
  <c r="Y235" i="1"/>
  <c r="Z239" i="1"/>
  <c r="Y239" i="1"/>
  <c r="Y243" i="1"/>
  <c r="Z243" i="1"/>
  <c r="Z247" i="1"/>
  <c r="Y247" i="1"/>
  <c r="Z251" i="1"/>
  <c r="Y251" i="1"/>
  <c r="Z255" i="1"/>
  <c r="Y255" i="1"/>
  <c r="Z259" i="1"/>
  <c r="Y259" i="1"/>
  <c r="Z263" i="1"/>
  <c r="Y263" i="1"/>
  <c r="Z267" i="1"/>
  <c r="Y267" i="1"/>
  <c r="Z271" i="1"/>
  <c r="Y271" i="1"/>
  <c r="Z275" i="1"/>
  <c r="Y275" i="1"/>
  <c r="Z279" i="1"/>
  <c r="Y279" i="1"/>
  <c r="Z283" i="1"/>
  <c r="Y283" i="1"/>
  <c r="Z287" i="1"/>
  <c r="Y287" i="1"/>
  <c r="Y291" i="1"/>
  <c r="Z291" i="1"/>
  <c r="Z295" i="1"/>
  <c r="Y295" i="1"/>
  <c r="Z299" i="1"/>
  <c r="Y299" i="1"/>
  <c r="Z303" i="1"/>
  <c r="Y303" i="1"/>
  <c r="Y307" i="1"/>
  <c r="Z307" i="1"/>
  <c r="Z311" i="1"/>
  <c r="Y311" i="1"/>
  <c r="Z315" i="1"/>
  <c r="Y315" i="1"/>
  <c r="Z319" i="1"/>
  <c r="Y319" i="1"/>
  <c r="Z322" i="1"/>
  <c r="Y322" i="1"/>
  <c r="Z327" i="1"/>
  <c r="Y327" i="1"/>
  <c r="Y331" i="1"/>
  <c r="Z331" i="1"/>
  <c r="Z335" i="1"/>
  <c r="Y335" i="1"/>
  <c r="Y339" i="1"/>
  <c r="Z339" i="1"/>
  <c r="Z343" i="1"/>
  <c r="Y343" i="1"/>
  <c r="Y347" i="1"/>
  <c r="Z347" i="1"/>
  <c r="Z351" i="1"/>
  <c r="Y351" i="1"/>
  <c r="E10" i="2"/>
  <c r="T360" i="1"/>
  <c r="E11" i="2" s="1"/>
  <c r="C11" i="2"/>
  <c r="P326" i="1"/>
  <c r="P330" i="1"/>
  <c r="P334" i="1"/>
  <c r="P338" i="1"/>
  <c r="P342" i="1"/>
  <c r="P346" i="1"/>
  <c r="P350" i="1"/>
  <c r="P354" i="1"/>
  <c r="P328" i="1"/>
  <c r="P332" i="1"/>
  <c r="P336" i="1"/>
  <c r="P340" i="1"/>
  <c r="P344" i="1"/>
  <c r="P348" i="1"/>
  <c r="P352" i="1"/>
  <c r="P325" i="1"/>
  <c r="P329" i="1"/>
  <c r="P333" i="1"/>
  <c r="P337" i="1"/>
  <c r="P341" i="1"/>
  <c r="P345" i="1"/>
  <c r="P349" i="1"/>
  <c r="P353" i="1"/>
  <c r="P327" i="1"/>
  <c r="P331" i="1"/>
  <c r="P335" i="1"/>
  <c r="P339" i="1"/>
  <c r="P343" i="1"/>
  <c r="P347" i="1"/>
  <c r="P351" i="1"/>
  <c r="O9" i="1"/>
  <c r="Q9" i="1" s="1"/>
  <c r="R9" i="1" s="1"/>
  <c r="O17" i="1"/>
  <c r="Q17" i="1" s="1"/>
  <c r="R17" i="1" s="1"/>
  <c r="O25" i="1"/>
  <c r="Q25" i="1" s="1"/>
  <c r="R25" i="1" s="1"/>
  <c r="O33" i="1"/>
  <c r="Q33" i="1" s="1"/>
  <c r="R33" i="1" s="1"/>
  <c r="O41" i="1"/>
  <c r="Q41" i="1" s="1"/>
  <c r="R41" i="1" s="1"/>
  <c r="O49" i="1"/>
  <c r="Q49" i="1" s="1"/>
  <c r="R49" i="1" s="1"/>
  <c r="O57" i="1"/>
  <c r="Q57" i="1" s="1"/>
  <c r="R57" i="1" s="1"/>
  <c r="O65" i="1"/>
  <c r="Q65" i="1" s="1"/>
  <c r="R65" i="1" s="1"/>
  <c r="O73" i="1"/>
  <c r="Q73" i="1" s="1"/>
  <c r="R73" i="1" s="1"/>
  <c r="O81" i="1"/>
  <c r="Q81" i="1" s="1"/>
  <c r="R81" i="1" s="1"/>
  <c r="O89" i="1"/>
  <c r="Q89" i="1" s="1"/>
  <c r="R89" i="1" s="1"/>
  <c r="O97" i="1"/>
  <c r="Q97" i="1" s="1"/>
  <c r="R97" i="1" s="1"/>
  <c r="O105" i="1"/>
  <c r="Q105" i="1" s="1"/>
  <c r="R105" i="1" s="1"/>
  <c r="O113" i="1"/>
  <c r="Q113" i="1" s="1"/>
  <c r="R113" i="1" s="1"/>
  <c r="O121" i="1"/>
  <c r="Q121" i="1" s="1"/>
  <c r="R121" i="1" s="1"/>
  <c r="O129" i="1"/>
  <c r="Q129" i="1" s="1"/>
  <c r="R129" i="1" s="1"/>
  <c r="O137" i="1"/>
  <c r="Q137" i="1" s="1"/>
  <c r="R137" i="1" s="1"/>
  <c r="O145" i="1"/>
  <c r="Q145" i="1" s="1"/>
  <c r="R145" i="1" s="1"/>
  <c r="O153" i="1"/>
  <c r="Q153" i="1" s="1"/>
  <c r="R153" i="1" s="1"/>
  <c r="O161" i="1"/>
  <c r="Q161" i="1" s="1"/>
  <c r="R161" i="1" s="1"/>
  <c r="O169" i="1"/>
  <c r="Q169" i="1" s="1"/>
  <c r="R169" i="1" s="1"/>
  <c r="J2" i="1"/>
  <c r="O177" i="1"/>
  <c r="Q177" i="1" s="1"/>
  <c r="R177" i="1" s="1"/>
  <c r="O185" i="1"/>
  <c r="Q185" i="1" s="1"/>
  <c r="R185" i="1" s="1"/>
  <c r="O193" i="1"/>
  <c r="Q193" i="1" s="1"/>
  <c r="R193" i="1" s="1"/>
  <c r="O201" i="1"/>
  <c r="Q201" i="1" s="1"/>
  <c r="R201" i="1" s="1"/>
  <c r="O209" i="1"/>
  <c r="Q209" i="1" s="1"/>
  <c r="R209" i="1" s="1"/>
  <c r="O217" i="1"/>
  <c r="Q217" i="1" s="1"/>
  <c r="R217" i="1" s="1"/>
  <c r="O225" i="1"/>
  <c r="Q225" i="1" s="1"/>
  <c r="R225" i="1" s="1"/>
  <c r="O233" i="1"/>
  <c r="Q233" i="1" s="1"/>
  <c r="R233" i="1" s="1"/>
  <c r="O241" i="1"/>
  <c r="Q241" i="1" s="1"/>
  <c r="R241" i="1" s="1"/>
  <c r="O249" i="1"/>
  <c r="Q249" i="1" s="1"/>
  <c r="R249" i="1" s="1"/>
  <c r="O265" i="1"/>
  <c r="Q265" i="1" s="1"/>
  <c r="R265" i="1" s="1"/>
  <c r="O281" i="1"/>
  <c r="Q281" i="1" s="1"/>
  <c r="R281" i="1" s="1"/>
  <c r="O297" i="1"/>
  <c r="Q297" i="1" s="1"/>
  <c r="R297" i="1" s="1"/>
  <c r="O313" i="1"/>
  <c r="Q313" i="1" s="1"/>
  <c r="R313" i="1" s="1"/>
  <c r="O329" i="1"/>
  <c r="O337" i="1"/>
  <c r="O341" i="1"/>
  <c r="O349" i="1"/>
  <c r="O13" i="1"/>
  <c r="Q13" i="1" s="1"/>
  <c r="R13" i="1" s="1"/>
  <c r="O29" i="1"/>
  <c r="Q29" i="1" s="1"/>
  <c r="R29" i="1" s="1"/>
  <c r="O45" i="1"/>
  <c r="Q45" i="1" s="1"/>
  <c r="R45" i="1" s="1"/>
  <c r="O69" i="1"/>
  <c r="O77" i="1"/>
  <c r="Q77" i="1" s="1"/>
  <c r="R77" i="1" s="1"/>
  <c r="O93" i="1"/>
  <c r="Q93" i="1" s="1"/>
  <c r="R93" i="1" s="1"/>
  <c r="O109" i="1"/>
  <c r="Q109" i="1" s="1"/>
  <c r="R109" i="1" s="1"/>
  <c r="O133" i="1"/>
  <c r="O141" i="1"/>
  <c r="Q141" i="1" s="1"/>
  <c r="R141" i="1" s="1"/>
  <c r="O157" i="1"/>
  <c r="Q157" i="1" s="1"/>
  <c r="R157" i="1" s="1"/>
  <c r="O181" i="1"/>
  <c r="Q181" i="1" s="1"/>
  <c r="R181" i="1" s="1"/>
  <c r="O197" i="1"/>
  <c r="O165" i="1"/>
  <c r="Q165" i="1" s="1"/>
  <c r="R165" i="1" s="1"/>
  <c r="O213" i="1"/>
  <c r="Q213" i="1" s="1"/>
  <c r="R213" i="1" s="1"/>
  <c r="O229" i="1"/>
  <c r="O245" i="1"/>
  <c r="Q245" i="1" s="1"/>
  <c r="R245" i="1" s="1"/>
  <c r="O345" i="1"/>
  <c r="O10" i="1"/>
  <c r="O18" i="1"/>
  <c r="O26" i="1"/>
  <c r="O34" i="1"/>
  <c r="O42" i="1"/>
  <c r="O50" i="1"/>
  <c r="O66" i="1"/>
  <c r="O74" i="1"/>
  <c r="O82" i="1"/>
  <c r="O90" i="1"/>
  <c r="O98" i="1"/>
  <c r="O106" i="1"/>
  <c r="O114" i="1"/>
  <c r="O350" i="1"/>
  <c r="O5" i="1"/>
  <c r="Q5" i="1" s="1"/>
  <c r="R5" i="1" s="1"/>
  <c r="O21" i="1"/>
  <c r="Q21" i="1" s="1"/>
  <c r="R21" i="1" s="1"/>
  <c r="O37" i="1"/>
  <c r="O53" i="1"/>
  <c r="Q53" i="1" s="1"/>
  <c r="R53" i="1" s="1"/>
  <c r="O61" i="1"/>
  <c r="Q61" i="1" s="1"/>
  <c r="R61" i="1" s="1"/>
  <c r="O85" i="1"/>
  <c r="Q85" i="1" s="1"/>
  <c r="R85" i="1" s="1"/>
  <c r="O101" i="1"/>
  <c r="O117" i="1"/>
  <c r="Q117" i="1" s="1"/>
  <c r="R117" i="1" s="1"/>
  <c r="O125" i="1"/>
  <c r="Q125" i="1" s="1"/>
  <c r="R125" i="1" s="1"/>
  <c r="O149" i="1"/>
  <c r="Q149" i="1" s="1"/>
  <c r="R149" i="1" s="1"/>
  <c r="O173" i="1"/>
  <c r="O189" i="1"/>
  <c r="Q189" i="1" s="1"/>
  <c r="R189" i="1" s="1"/>
  <c r="O205" i="1"/>
  <c r="Q205" i="1" s="1"/>
  <c r="R205" i="1" s="1"/>
  <c r="O221" i="1"/>
  <c r="Q221" i="1" s="1"/>
  <c r="R221" i="1" s="1"/>
  <c r="O237" i="1"/>
  <c r="O353" i="1"/>
  <c r="O14" i="1"/>
  <c r="Q14" i="1" s="1"/>
  <c r="R14" i="1" s="1"/>
  <c r="O22" i="1"/>
  <c r="O38" i="1"/>
  <c r="Q38" i="1" s="1"/>
  <c r="O46" i="1"/>
  <c r="Q46" i="1" s="1"/>
  <c r="R46" i="1" s="1"/>
  <c r="O54" i="1"/>
  <c r="O62" i="1"/>
  <c r="Q62" i="1" s="1"/>
  <c r="R62" i="1" s="1"/>
  <c r="O70" i="1"/>
  <c r="O78" i="1"/>
  <c r="Q78" i="1" s="1"/>
  <c r="R78" i="1" s="1"/>
  <c r="O86" i="1"/>
  <c r="O102" i="1"/>
  <c r="O110" i="1"/>
  <c r="Q110" i="1" s="1"/>
  <c r="R110" i="1" s="1"/>
  <c r="O118" i="1"/>
  <c r="O254" i="1"/>
  <c r="O270" i="1"/>
  <c r="O286" i="1"/>
  <c r="Q286" i="1" s="1"/>
  <c r="R286" i="1" s="1"/>
  <c r="O302" i="1"/>
  <c r="O318" i="1"/>
  <c r="O334" i="1"/>
  <c r="O259" i="1"/>
  <c r="O275" i="1"/>
  <c r="O322" i="1"/>
  <c r="O339" i="1"/>
  <c r="J157" i="1"/>
  <c r="J10" i="1"/>
  <c r="J26" i="1"/>
  <c r="J90" i="1"/>
  <c r="J189" i="1"/>
  <c r="K58" i="1"/>
  <c r="AU58" i="1" s="1"/>
  <c r="J42" i="1"/>
  <c r="J106" i="1"/>
  <c r="J221" i="1"/>
  <c r="J74" i="1"/>
  <c r="J318" i="1"/>
  <c r="J125" i="1"/>
  <c r="J254" i="1"/>
  <c r="J13" i="1"/>
  <c r="J29" i="1"/>
  <c r="J45" i="1"/>
  <c r="J61" i="1"/>
  <c r="J77" i="1"/>
  <c r="J93" i="1"/>
  <c r="J109" i="1"/>
  <c r="J129" i="1"/>
  <c r="J161" i="1"/>
  <c r="J193" i="1"/>
  <c r="J225" i="1"/>
  <c r="J281" i="1"/>
  <c r="J345" i="1"/>
  <c r="K94" i="1"/>
  <c r="K2" i="1"/>
  <c r="J18" i="1"/>
  <c r="J34" i="1"/>
  <c r="J50" i="1"/>
  <c r="J66" i="1"/>
  <c r="J82" i="1"/>
  <c r="J98" i="1"/>
  <c r="J114" i="1"/>
  <c r="J141" i="1"/>
  <c r="J173" i="1"/>
  <c r="J205" i="1"/>
  <c r="J237" i="1"/>
  <c r="J297" i="1"/>
  <c r="K6" i="1"/>
  <c r="O6" i="1" s="1"/>
  <c r="K136" i="1"/>
  <c r="J5" i="1"/>
  <c r="J21" i="1"/>
  <c r="J37" i="1"/>
  <c r="J53" i="1"/>
  <c r="J69" i="1"/>
  <c r="J85" i="1"/>
  <c r="J101" i="1"/>
  <c r="J117" i="1"/>
  <c r="J145" i="1"/>
  <c r="J177" i="1"/>
  <c r="J209" i="1"/>
  <c r="J241" i="1"/>
  <c r="J302" i="1"/>
  <c r="K30" i="1"/>
  <c r="K190" i="1"/>
  <c r="J159" i="1"/>
  <c r="K159" i="1"/>
  <c r="J191" i="1"/>
  <c r="K191" i="1"/>
  <c r="O191" i="1" s="1"/>
  <c r="Q191" i="1" s="1"/>
  <c r="K203" i="1"/>
  <c r="O203" i="1" s="1"/>
  <c r="J203" i="1"/>
  <c r="K215" i="1"/>
  <c r="O215" i="1" s="1"/>
  <c r="J215" i="1"/>
  <c r="K223" i="1"/>
  <c r="O223" i="1" s="1"/>
  <c r="Q223" i="1" s="1"/>
  <c r="J223" i="1"/>
  <c r="K235" i="1"/>
  <c r="J235" i="1"/>
  <c r="K247" i="1"/>
  <c r="J247" i="1"/>
  <c r="K271" i="1"/>
  <c r="J271" i="1"/>
  <c r="K283" i="1"/>
  <c r="O283" i="1" s="1"/>
  <c r="Q283" i="1" s="1"/>
  <c r="J283" i="1"/>
  <c r="K295" i="1"/>
  <c r="J295" i="1"/>
  <c r="K319" i="1"/>
  <c r="O319" i="1" s="1"/>
  <c r="Q319" i="1" s="1"/>
  <c r="J319" i="1"/>
  <c r="K335" i="1"/>
  <c r="O335" i="1" s="1"/>
  <c r="J335" i="1"/>
  <c r="K351" i="1"/>
  <c r="O351" i="1" s="1"/>
  <c r="J351" i="1"/>
  <c r="K179" i="1"/>
  <c r="K4" i="1"/>
  <c r="J4" i="1"/>
  <c r="K20" i="1"/>
  <c r="J20" i="1"/>
  <c r="J60" i="1"/>
  <c r="K60" i="1"/>
  <c r="O60" i="1" s="1"/>
  <c r="Q60" i="1" s="1"/>
  <c r="K80" i="1"/>
  <c r="J80" i="1"/>
  <c r="J120" i="1"/>
  <c r="K120" i="1"/>
  <c r="K132" i="1"/>
  <c r="J132" i="1"/>
  <c r="J152" i="1"/>
  <c r="K152" i="1"/>
  <c r="O152" i="1" s="1"/>
  <c r="K176" i="1"/>
  <c r="O176" i="1" s="1"/>
  <c r="J176" i="1"/>
  <c r="K256" i="1"/>
  <c r="J256" i="1"/>
  <c r="K3" i="1"/>
  <c r="J3" i="1"/>
  <c r="J7" i="1"/>
  <c r="K7" i="1"/>
  <c r="K15" i="1"/>
  <c r="O15" i="1" s="1"/>
  <c r="J15" i="1"/>
  <c r="K19" i="1"/>
  <c r="J19" i="1"/>
  <c r="K27" i="1"/>
  <c r="J27" i="1"/>
  <c r="K35" i="1"/>
  <c r="J35" i="1"/>
  <c r="K43" i="1"/>
  <c r="J43" i="1"/>
  <c r="K47" i="1"/>
  <c r="O47" i="1" s="1"/>
  <c r="Q47" i="1" s="1"/>
  <c r="J47" i="1"/>
  <c r="K55" i="1"/>
  <c r="J55" i="1"/>
  <c r="K63" i="1"/>
  <c r="O63" i="1" s="1"/>
  <c r="Q63" i="1" s="1"/>
  <c r="J63" i="1"/>
  <c r="K71" i="1"/>
  <c r="J71" i="1"/>
  <c r="K91" i="1"/>
  <c r="O91" i="1" s="1"/>
  <c r="J91" i="1"/>
  <c r="K99" i="1"/>
  <c r="J99" i="1"/>
  <c r="K107" i="1"/>
  <c r="O107" i="1" s="1"/>
  <c r="J107" i="1"/>
  <c r="K111" i="1"/>
  <c r="O111" i="1" s="1"/>
  <c r="J111" i="1"/>
  <c r="K119" i="1"/>
  <c r="O119" i="1" s="1"/>
  <c r="J119" i="1"/>
  <c r="J127" i="1"/>
  <c r="K127" i="1"/>
  <c r="O127" i="1" s="1"/>
  <c r="K135" i="1"/>
  <c r="O135" i="1" s="1"/>
  <c r="J135" i="1"/>
  <c r="K155" i="1"/>
  <c r="J155" i="1"/>
  <c r="K163" i="1"/>
  <c r="J163" i="1"/>
  <c r="K171" i="1"/>
  <c r="J171" i="1"/>
  <c r="K183" i="1"/>
  <c r="O183" i="1" s="1"/>
  <c r="J183" i="1"/>
  <c r="K195" i="1"/>
  <c r="J195" i="1"/>
  <c r="K219" i="1"/>
  <c r="O219" i="1" s="1"/>
  <c r="J219" i="1"/>
  <c r="K231" i="1"/>
  <c r="J231" i="1"/>
  <c r="K239" i="1"/>
  <c r="O239" i="1" s="1"/>
  <c r="Q239" i="1" s="1"/>
  <c r="J239" i="1"/>
  <c r="K251" i="1"/>
  <c r="J251" i="1"/>
  <c r="K267" i="1"/>
  <c r="O267" i="1" s="1"/>
  <c r="Q267" i="1" s="1"/>
  <c r="J267" i="1"/>
  <c r="K279" i="1"/>
  <c r="J279" i="1"/>
  <c r="K303" i="1"/>
  <c r="O303" i="1" s="1"/>
  <c r="J303" i="1"/>
  <c r="K315" i="1"/>
  <c r="J315" i="1"/>
  <c r="K331" i="1"/>
  <c r="O331" i="1" s="1"/>
  <c r="J331" i="1"/>
  <c r="K343" i="1"/>
  <c r="J343" i="1"/>
  <c r="K347" i="1"/>
  <c r="O347" i="1" s="1"/>
  <c r="J347" i="1"/>
  <c r="J275" i="1"/>
  <c r="K227" i="1"/>
  <c r="J8" i="1"/>
  <c r="K8" i="1"/>
  <c r="J12" i="1"/>
  <c r="K12" i="1"/>
  <c r="O12" i="1" s="1"/>
  <c r="J24" i="1"/>
  <c r="K24" i="1"/>
  <c r="O24" i="1" s="1"/>
  <c r="K32" i="1"/>
  <c r="O32" i="1" s="1"/>
  <c r="J32" i="1"/>
  <c r="J40" i="1"/>
  <c r="K40" i="1"/>
  <c r="O40" i="1" s="1"/>
  <c r="J52" i="1"/>
  <c r="K52" i="1"/>
  <c r="O52" i="1" s="1"/>
  <c r="K64" i="1"/>
  <c r="O64" i="1" s="1"/>
  <c r="J64" i="1"/>
  <c r="J68" i="1"/>
  <c r="K68" i="1"/>
  <c r="K76" i="1"/>
  <c r="O76" i="1" s="1"/>
  <c r="Q76" i="1" s="1"/>
  <c r="J76" i="1"/>
  <c r="J88" i="1"/>
  <c r="K88" i="1"/>
  <c r="K96" i="1"/>
  <c r="O96" i="1" s="1"/>
  <c r="J96" i="1"/>
  <c r="K112" i="1"/>
  <c r="J112" i="1"/>
  <c r="K124" i="1"/>
  <c r="O124" i="1" s="1"/>
  <c r="Q124" i="1" s="1"/>
  <c r="J124" i="1"/>
  <c r="K144" i="1"/>
  <c r="J144" i="1"/>
  <c r="K156" i="1"/>
  <c r="O156" i="1" s="1"/>
  <c r="Q156" i="1" s="1"/>
  <c r="J156" i="1"/>
  <c r="K164" i="1"/>
  <c r="J164" i="1"/>
  <c r="K172" i="1"/>
  <c r="O172" i="1" s="1"/>
  <c r="Q172" i="1" s="1"/>
  <c r="J172" i="1"/>
  <c r="J184" i="1"/>
  <c r="K184" i="1"/>
  <c r="K188" i="1"/>
  <c r="O188" i="1" s="1"/>
  <c r="Q188" i="1" s="1"/>
  <c r="J188" i="1"/>
  <c r="K196" i="1"/>
  <c r="J196" i="1"/>
  <c r="K204" i="1"/>
  <c r="O204" i="1" s="1"/>
  <c r="Q204" i="1" s="1"/>
  <c r="J204" i="1"/>
  <c r="K212" i="1"/>
  <c r="J212" i="1"/>
  <c r="K220" i="1"/>
  <c r="O220" i="1" s="1"/>
  <c r="Q220" i="1" s="1"/>
  <c r="J220" i="1"/>
  <c r="K228" i="1"/>
  <c r="J228" i="1"/>
  <c r="K236" i="1"/>
  <c r="O236" i="1" s="1"/>
  <c r="J236" i="1"/>
  <c r="K244" i="1"/>
  <c r="J244" i="1"/>
  <c r="K252" i="1"/>
  <c r="O252" i="1" s="1"/>
  <c r="J252" i="1"/>
  <c r="K264" i="1"/>
  <c r="J264" i="1"/>
  <c r="K272" i="1"/>
  <c r="O272" i="1" s="1"/>
  <c r="J272" i="1"/>
  <c r="K280" i="1"/>
  <c r="J280" i="1"/>
  <c r="K288" i="1"/>
  <c r="O288" i="1" s="1"/>
  <c r="J288" i="1"/>
  <c r="K296" i="1"/>
  <c r="O296" i="1" s="1"/>
  <c r="J296" i="1"/>
  <c r="K304" i="1"/>
  <c r="O304" i="1" s="1"/>
  <c r="J304" i="1"/>
  <c r="K312" i="1"/>
  <c r="J312" i="1"/>
  <c r="K320" i="1"/>
  <c r="J320" i="1"/>
  <c r="K328" i="1"/>
  <c r="J328" i="1"/>
  <c r="K336" i="1"/>
  <c r="O336" i="1" s="1"/>
  <c r="J336" i="1"/>
  <c r="K344" i="1"/>
  <c r="J344" i="1"/>
  <c r="K352" i="1"/>
  <c r="O352" i="1" s="1"/>
  <c r="J352" i="1"/>
  <c r="J259" i="1"/>
  <c r="J322" i="1"/>
  <c r="K11" i="1"/>
  <c r="O11" i="1" s="1"/>
  <c r="K36" i="1"/>
  <c r="K104" i="1"/>
  <c r="K147" i="1"/>
  <c r="K243" i="1"/>
  <c r="K307" i="1"/>
  <c r="K253" i="1"/>
  <c r="J253" i="1"/>
  <c r="K257" i="1"/>
  <c r="O257" i="1" s="1"/>
  <c r="Q257" i="1" s="1"/>
  <c r="J257" i="1"/>
  <c r="K261" i="1"/>
  <c r="J261" i="1"/>
  <c r="K269" i="1"/>
  <c r="J269" i="1"/>
  <c r="K273" i="1"/>
  <c r="O273" i="1" s="1"/>
  <c r="Q273" i="1" s="1"/>
  <c r="J273" i="1"/>
  <c r="K277" i="1"/>
  <c r="O277" i="1" s="1"/>
  <c r="Q277" i="1" s="1"/>
  <c r="J277" i="1"/>
  <c r="K285" i="1"/>
  <c r="J285" i="1"/>
  <c r="K289" i="1"/>
  <c r="J289" i="1"/>
  <c r="K293" i="1"/>
  <c r="J293" i="1"/>
  <c r="K301" i="1"/>
  <c r="O301" i="1" s="1"/>
  <c r="Q301" i="1" s="1"/>
  <c r="J301" i="1"/>
  <c r="K305" i="1"/>
  <c r="J305" i="1"/>
  <c r="K309" i="1"/>
  <c r="O309" i="1" s="1"/>
  <c r="Q309" i="1" s="1"/>
  <c r="J309" i="1"/>
  <c r="K317" i="1"/>
  <c r="O317" i="1" s="1"/>
  <c r="Q317" i="1" s="1"/>
  <c r="J317" i="1"/>
  <c r="K321" i="1"/>
  <c r="O321" i="1" s="1"/>
  <c r="Q321" i="1" s="1"/>
  <c r="J321" i="1"/>
  <c r="K325" i="1"/>
  <c r="O325" i="1" s="1"/>
  <c r="J325" i="1"/>
  <c r="K333" i="1"/>
  <c r="J333" i="1"/>
  <c r="J14" i="1"/>
  <c r="J22" i="1"/>
  <c r="J38" i="1"/>
  <c r="J46" i="1"/>
  <c r="J54" i="1"/>
  <c r="J62" i="1"/>
  <c r="J70" i="1"/>
  <c r="J78" i="1"/>
  <c r="J86" i="1"/>
  <c r="J102" i="1"/>
  <c r="J110" i="1"/>
  <c r="J118" i="1"/>
  <c r="J133" i="1"/>
  <c r="J149" i="1"/>
  <c r="J165" i="1"/>
  <c r="J181" i="1"/>
  <c r="J197" i="1"/>
  <c r="J213" i="1"/>
  <c r="J229" i="1"/>
  <c r="J245" i="1"/>
  <c r="J265" i="1"/>
  <c r="AU265" i="1" s="1"/>
  <c r="J286" i="1"/>
  <c r="J329" i="1"/>
  <c r="J350" i="1"/>
  <c r="K16" i="1"/>
  <c r="K44" i="1"/>
  <c r="K72" i="1"/>
  <c r="K115" i="1"/>
  <c r="K158" i="1"/>
  <c r="K200" i="1"/>
  <c r="J31" i="1"/>
  <c r="K31" i="1"/>
  <c r="O31" i="1" s="1"/>
  <c r="Q31" i="1" s="1"/>
  <c r="J39" i="1"/>
  <c r="K39" i="1"/>
  <c r="K59" i="1"/>
  <c r="O59" i="1" s="1"/>
  <c r="J59" i="1"/>
  <c r="J67" i="1"/>
  <c r="K67" i="1"/>
  <c r="K75" i="1"/>
  <c r="O75" i="1" s="1"/>
  <c r="J75" i="1"/>
  <c r="K79" i="1"/>
  <c r="O79" i="1" s="1"/>
  <c r="J79" i="1"/>
  <c r="K87" i="1"/>
  <c r="O87" i="1" s="1"/>
  <c r="Q87" i="1" s="1"/>
  <c r="J87" i="1"/>
  <c r="J95" i="1"/>
  <c r="K95" i="1"/>
  <c r="O95" i="1" s="1"/>
  <c r="K103" i="1"/>
  <c r="O103" i="1" s="1"/>
  <c r="Q103" i="1" s="1"/>
  <c r="J103" i="1"/>
  <c r="K123" i="1"/>
  <c r="J123" i="1"/>
  <c r="K131" i="1"/>
  <c r="J131" i="1"/>
  <c r="K139" i="1"/>
  <c r="O139" i="1" s="1"/>
  <c r="Q139" i="1" s="1"/>
  <c r="J139" i="1"/>
  <c r="K143" i="1"/>
  <c r="O143" i="1" s="1"/>
  <c r="Q143" i="1" s="1"/>
  <c r="J143" i="1"/>
  <c r="K151" i="1"/>
  <c r="J151" i="1"/>
  <c r="K167" i="1"/>
  <c r="O167" i="1" s="1"/>
  <c r="Q167" i="1" s="1"/>
  <c r="J167" i="1"/>
  <c r="K175" i="1"/>
  <c r="O175" i="1" s="1"/>
  <c r="J175" i="1"/>
  <c r="K187" i="1"/>
  <c r="O187" i="1" s="1"/>
  <c r="J187" i="1"/>
  <c r="K199" i="1"/>
  <c r="J199" i="1"/>
  <c r="K207" i="1"/>
  <c r="O207" i="1" s="1"/>
  <c r="Q207" i="1" s="1"/>
  <c r="J207" i="1"/>
  <c r="K255" i="1"/>
  <c r="O255" i="1" s="1"/>
  <c r="Q255" i="1" s="1"/>
  <c r="J255" i="1"/>
  <c r="K263" i="1"/>
  <c r="O263" i="1" s="1"/>
  <c r="J263" i="1"/>
  <c r="K287" i="1"/>
  <c r="O287" i="1" s="1"/>
  <c r="Q287" i="1" s="1"/>
  <c r="J287" i="1"/>
  <c r="K299" i="1"/>
  <c r="O299" i="1" s="1"/>
  <c r="Q299" i="1" s="1"/>
  <c r="J299" i="1"/>
  <c r="K311" i="1"/>
  <c r="J311" i="1"/>
  <c r="K327" i="1"/>
  <c r="O327" i="1" s="1"/>
  <c r="J327" i="1"/>
  <c r="J339" i="1"/>
  <c r="K291" i="1"/>
  <c r="K28" i="1"/>
  <c r="O28" i="1" s="1"/>
  <c r="Q28" i="1" s="1"/>
  <c r="J28" i="1"/>
  <c r="K48" i="1"/>
  <c r="J48" i="1"/>
  <c r="K56" i="1"/>
  <c r="J56" i="1"/>
  <c r="J84" i="1"/>
  <c r="K84" i="1"/>
  <c r="K92" i="1"/>
  <c r="O92" i="1" s="1"/>
  <c r="Q92" i="1" s="1"/>
  <c r="J92" i="1"/>
  <c r="K100" i="1"/>
  <c r="J100" i="1"/>
  <c r="K108" i="1"/>
  <c r="O108" i="1" s="1"/>
  <c r="Q108" i="1" s="1"/>
  <c r="J108" i="1"/>
  <c r="J116" i="1"/>
  <c r="K116" i="1"/>
  <c r="O116" i="1" s="1"/>
  <c r="K128" i="1"/>
  <c r="J128" i="1"/>
  <c r="K140" i="1"/>
  <c r="J140" i="1"/>
  <c r="J148" i="1"/>
  <c r="K148" i="1"/>
  <c r="O148" i="1" s="1"/>
  <c r="Q148" i="1" s="1"/>
  <c r="K160" i="1"/>
  <c r="J160" i="1"/>
  <c r="J180" i="1"/>
  <c r="K180" i="1"/>
  <c r="O180" i="1" s="1"/>
  <c r="Q180" i="1" s="1"/>
  <c r="K192" i="1"/>
  <c r="J192" i="1"/>
  <c r="K208" i="1"/>
  <c r="O208" i="1" s="1"/>
  <c r="J208" i="1"/>
  <c r="K216" i="1"/>
  <c r="J216" i="1"/>
  <c r="K224" i="1"/>
  <c r="O224" i="1" s="1"/>
  <c r="J224" i="1"/>
  <c r="K232" i="1"/>
  <c r="O232" i="1" s="1"/>
  <c r="J232" i="1"/>
  <c r="K240" i="1"/>
  <c r="O240" i="1" s="1"/>
  <c r="J240" i="1"/>
  <c r="K248" i="1"/>
  <c r="J248" i="1"/>
  <c r="K260" i="1"/>
  <c r="J260" i="1"/>
  <c r="K268" i="1"/>
  <c r="J268" i="1"/>
  <c r="K276" i="1"/>
  <c r="O276" i="1" s="1"/>
  <c r="Q276" i="1" s="1"/>
  <c r="J276" i="1"/>
  <c r="K284" i="1"/>
  <c r="O284" i="1" s="1"/>
  <c r="Q284" i="1" s="1"/>
  <c r="J284" i="1"/>
  <c r="K292" i="1"/>
  <c r="J292" i="1"/>
  <c r="K300" i="1"/>
  <c r="J300" i="1"/>
  <c r="K308" i="1"/>
  <c r="O308" i="1" s="1"/>
  <c r="Q308" i="1" s="1"/>
  <c r="J308" i="1"/>
  <c r="K316" i="1"/>
  <c r="O316" i="1" s="1"/>
  <c r="Q316" i="1" s="1"/>
  <c r="J316" i="1"/>
  <c r="K324" i="1"/>
  <c r="J324" i="1"/>
  <c r="K332" i="1"/>
  <c r="J332" i="1"/>
  <c r="K340" i="1"/>
  <c r="O340" i="1" s="1"/>
  <c r="J340" i="1"/>
  <c r="K348" i="1"/>
  <c r="O348" i="1" s="1"/>
  <c r="J348" i="1"/>
  <c r="K122" i="1"/>
  <c r="O122" i="1" s="1"/>
  <c r="J122" i="1"/>
  <c r="K130" i="1"/>
  <c r="J130" i="1"/>
  <c r="K134" i="1"/>
  <c r="J134" i="1"/>
  <c r="K138" i="1"/>
  <c r="O138" i="1" s="1"/>
  <c r="J138" i="1"/>
  <c r="K142" i="1"/>
  <c r="O142" i="1" s="1"/>
  <c r="Q142" i="1" s="1"/>
  <c r="J142" i="1"/>
  <c r="K146" i="1"/>
  <c r="O146" i="1" s="1"/>
  <c r="J146" i="1"/>
  <c r="K150" i="1"/>
  <c r="O150" i="1" s="1"/>
  <c r="Q150" i="1" s="1"/>
  <c r="J150" i="1"/>
  <c r="K154" i="1"/>
  <c r="O154" i="1" s="1"/>
  <c r="Q154" i="1" s="1"/>
  <c r="J154" i="1"/>
  <c r="K162" i="1"/>
  <c r="J162" i="1"/>
  <c r="K166" i="1"/>
  <c r="O166" i="1" s="1"/>
  <c r="J166" i="1"/>
  <c r="K170" i="1"/>
  <c r="J170" i="1"/>
  <c r="K174" i="1"/>
  <c r="O174" i="1" s="1"/>
  <c r="Q174" i="1" s="1"/>
  <c r="J174" i="1"/>
  <c r="K178" i="1"/>
  <c r="J178" i="1"/>
  <c r="K182" i="1"/>
  <c r="O182" i="1" s="1"/>
  <c r="J182" i="1"/>
  <c r="K186" i="1"/>
  <c r="O186" i="1" s="1"/>
  <c r="Q186" i="1" s="1"/>
  <c r="J186" i="1"/>
  <c r="K194" i="1"/>
  <c r="J194" i="1"/>
  <c r="K198" i="1"/>
  <c r="O198" i="1" s="1"/>
  <c r="Q198" i="1" s="1"/>
  <c r="J198" i="1"/>
  <c r="K202" i="1"/>
  <c r="O202" i="1" s="1"/>
  <c r="J202" i="1"/>
  <c r="K206" i="1"/>
  <c r="J206" i="1"/>
  <c r="K210" i="1"/>
  <c r="O210" i="1" s="1"/>
  <c r="J210" i="1"/>
  <c r="K214" i="1"/>
  <c r="O214" i="1" s="1"/>
  <c r="Q214" i="1" s="1"/>
  <c r="J214" i="1"/>
  <c r="K218" i="1"/>
  <c r="O218" i="1" s="1"/>
  <c r="Q218" i="1" s="1"/>
  <c r="J218" i="1"/>
  <c r="K222" i="1"/>
  <c r="J222" i="1"/>
  <c r="K226" i="1"/>
  <c r="J226" i="1"/>
  <c r="K230" i="1"/>
  <c r="J230" i="1"/>
  <c r="K234" i="1"/>
  <c r="O234" i="1" s="1"/>
  <c r="Q234" i="1" s="1"/>
  <c r="J234" i="1"/>
  <c r="K238" i="1"/>
  <c r="O238" i="1" s="1"/>
  <c r="J238" i="1"/>
  <c r="K242" i="1"/>
  <c r="O242" i="1" s="1"/>
  <c r="J242" i="1"/>
  <c r="K246" i="1"/>
  <c r="O246" i="1" s="1"/>
  <c r="Q246" i="1" s="1"/>
  <c r="J246" i="1"/>
  <c r="K250" i="1"/>
  <c r="O250" i="1" s="1"/>
  <c r="Q250" i="1" s="1"/>
  <c r="J250" i="1"/>
  <c r="K258" i="1"/>
  <c r="J258" i="1"/>
  <c r="J262" i="1"/>
  <c r="K262" i="1"/>
  <c r="K266" i="1"/>
  <c r="J266" i="1"/>
  <c r="K274" i="1"/>
  <c r="O274" i="1" s="1"/>
  <c r="J274" i="1"/>
  <c r="J278" i="1"/>
  <c r="K278" i="1"/>
  <c r="K282" i="1"/>
  <c r="O282" i="1" s="1"/>
  <c r="Q282" i="1" s="1"/>
  <c r="J282" i="1"/>
  <c r="K290" i="1"/>
  <c r="J290" i="1"/>
  <c r="J294" i="1"/>
  <c r="K294" i="1"/>
  <c r="K298" i="1"/>
  <c r="O298" i="1" s="1"/>
  <c r="J298" i="1"/>
  <c r="K306" i="1"/>
  <c r="O306" i="1" s="1"/>
  <c r="J306" i="1"/>
  <c r="J310" i="1"/>
  <c r="K310" i="1"/>
  <c r="O310" i="1" s="1"/>
  <c r="K314" i="1"/>
  <c r="O314" i="1" s="1"/>
  <c r="Q314" i="1" s="1"/>
  <c r="J314" i="1"/>
  <c r="K323" i="1"/>
  <c r="J323" i="1"/>
  <c r="J326" i="1"/>
  <c r="K326" i="1"/>
  <c r="K330" i="1"/>
  <c r="O330" i="1" s="1"/>
  <c r="J330" i="1"/>
  <c r="K338" i="1"/>
  <c r="O338" i="1" s="1"/>
  <c r="J338" i="1"/>
  <c r="J342" i="1"/>
  <c r="K342" i="1"/>
  <c r="K346" i="1"/>
  <c r="J346" i="1"/>
  <c r="K354" i="1"/>
  <c r="J354" i="1"/>
  <c r="J9" i="1"/>
  <c r="J17" i="1"/>
  <c r="J25" i="1"/>
  <c r="J33" i="1"/>
  <c r="J41" i="1"/>
  <c r="J49" i="1"/>
  <c r="J57" i="1"/>
  <c r="J65" i="1"/>
  <c r="J73" i="1"/>
  <c r="J81" i="1"/>
  <c r="J89" i="1"/>
  <c r="J97" i="1"/>
  <c r="J105" i="1"/>
  <c r="J113" i="1"/>
  <c r="J121" i="1"/>
  <c r="J137" i="1"/>
  <c r="J153" i="1"/>
  <c r="J169" i="1"/>
  <c r="J185" i="1"/>
  <c r="J201" i="1"/>
  <c r="J217" i="1"/>
  <c r="J233" i="1"/>
  <c r="J249" i="1"/>
  <c r="J270" i="1"/>
  <c r="J313" i="1"/>
  <c r="J334" i="1"/>
  <c r="K23" i="1"/>
  <c r="K51" i="1"/>
  <c r="K83" i="1"/>
  <c r="K126" i="1"/>
  <c r="K168" i="1"/>
  <c r="K211" i="1"/>
  <c r="J341" i="1"/>
  <c r="J337" i="1"/>
  <c r="J353" i="1"/>
  <c r="J349" i="1"/>
  <c r="AU201" i="1" l="1"/>
  <c r="Q353" i="1"/>
  <c r="R353" i="1" s="1"/>
  <c r="AB360" i="1"/>
  <c r="AU73" i="1"/>
  <c r="AU345" i="1"/>
  <c r="AU65" i="1"/>
  <c r="AU245" i="1"/>
  <c r="AU118" i="1"/>
  <c r="AU29" i="1"/>
  <c r="AU36" i="1"/>
  <c r="AU13" i="1"/>
  <c r="AU82" i="1"/>
  <c r="AU330" i="1"/>
  <c r="AU266" i="1"/>
  <c r="K359" i="1"/>
  <c r="Y359" i="1"/>
  <c r="Z359" i="1"/>
  <c r="AU81" i="1"/>
  <c r="AU149" i="1"/>
  <c r="AU26" i="1"/>
  <c r="AU349" i="1"/>
  <c r="AU74" i="1"/>
  <c r="AU297" i="1"/>
  <c r="AU106" i="1"/>
  <c r="AU97" i="1"/>
  <c r="AU350" i="1"/>
  <c r="AA359" i="1"/>
  <c r="AU9" i="1"/>
  <c r="AU46" i="1"/>
  <c r="AU53" i="1"/>
  <c r="AU270" i="1"/>
  <c r="AU137" i="1"/>
  <c r="AU93" i="1"/>
  <c r="AU33" i="1"/>
  <c r="AU78" i="1"/>
  <c r="AU147" i="1"/>
  <c r="AU66" i="1"/>
  <c r="AU45" i="1"/>
  <c r="AU341" i="1"/>
  <c r="AU104" i="1"/>
  <c r="AU50" i="1"/>
  <c r="AU42" i="1"/>
  <c r="AU354" i="1"/>
  <c r="AC360" i="1"/>
  <c r="AU290" i="1"/>
  <c r="AU241" i="1"/>
  <c r="AU34" i="1"/>
  <c r="AU161" i="1"/>
  <c r="AU209" i="1"/>
  <c r="AU18" i="1"/>
  <c r="AU211" i="1"/>
  <c r="AU115" i="1"/>
  <c r="AU205" i="1"/>
  <c r="AU291" i="1"/>
  <c r="AU322" i="1"/>
  <c r="AU227" i="1"/>
  <c r="AU21" i="1"/>
  <c r="AU141" i="1"/>
  <c r="AU90" i="1"/>
  <c r="AU83" i="1"/>
  <c r="AU259" i="1"/>
  <c r="AU275" i="1"/>
  <c r="AU114" i="1"/>
  <c r="H8" i="2"/>
  <c r="M359" i="1"/>
  <c r="G8" i="2" s="1"/>
  <c r="AU339" i="1"/>
  <c r="AU51" i="1"/>
  <c r="AU323" i="1"/>
  <c r="AU298" i="1"/>
  <c r="AU181" i="1"/>
  <c r="AU307" i="1"/>
  <c r="AU117" i="1"/>
  <c r="AU136" i="1"/>
  <c r="AU98" i="1"/>
  <c r="AU77" i="1"/>
  <c r="H6" i="2"/>
  <c r="E359" i="1"/>
  <c r="G6" i="2" s="1"/>
  <c r="AU157" i="1"/>
  <c r="AU229" i="1"/>
  <c r="AU113" i="1"/>
  <c r="AU177" i="1"/>
  <c r="O8" i="1"/>
  <c r="Q8" i="1" s="1"/>
  <c r="AU258" i="1"/>
  <c r="AU246" i="1"/>
  <c r="AU238" i="1"/>
  <c r="AU230" i="1"/>
  <c r="AU222" i="1"/>
  <c r="AU214" i="1"/>
  <c r="AU206" i="1"/>
  <c r="AU198" i="1"/>
  <c r="AU186" i="1"/>
  <c r="AU178" i="1"/>
  <c r="AU170" i="1"/>
  <c r="AU162" i="1"/>
  <c r="AU150" i="1"/>
  <c r="AU142" i="1"/>
  <c r="AU134" i="1"/>
  <c r="AU122" i="1"/>
  <c r="AU179" i="1"/>
  <c r="AU168" i="1"/>
  <c r="AU249" i="1"/>
  <c r="AU185" i="1"/>
  <c r="AU121" i="1"/>
  <c r="AU57" i="1"/>
  <c r="AU243" i="1"/>
  <c r="AU101" i="1"/>
  <c r="AU37" i="1"/>
  <c r="AU221" i="1"/>
  <c r="AU89" i="1"/>
  <c r="AU25" i="1"/>
  <c r="AU329" i="1"/>
  <c r="AU165" i="1"/>
  <c r="AU38" i="1"/>
  <c r="AU295" i="1"/>
  <c r="AU215" i="1"/>
  <c r="AU173" i="1"/>
  <c r="AU281" i="1"/>
  <c r="AU129" i="1"/>
  <c r="AU61" i="1"/>
  <c r="AU189" i="1"/>
  <c r="AU23" i="1"/>
  <c r="AU233" i="1"/>
  <c r="AU169" i="1"/>
  <c r="AU49" i="1"/>
  <c r="AU17" i="1"/>
  <c r="AU213" i="1"/>
  <c r="AU85" i="1"/>
  <c r="AU225" i="1"/>
  <c r="AU109" i="1"/>
  <c r="AU125" i="1"/>
  <c r="AU353" i="1"/>
  <c r="AU337" i="1"/>
  <c r="AU313" i="1"/>
  <c r="AU217" i="1"/>
  <c r="AU153" i="1"/>
  <c r="AU105" i="1"/>
  <c r="AU41" i="1"/>
  <c r="AU197" i="1"/>
  <c r="AU133" i="1"/>
  <c r="AU145" i="1"/>
  <c r="AU237" i="1"/>
  <c r="AU318" i="1"/>
  <c r="AU84" i="1"/>
  <c r="AU39" i="1"/>
  <c r="AU40" i="1"/>
  <c r="AU274" i="1"/>
  <c r="AU218" i="1"/>
  <c r="AU199" i="1"/>
  <c r="AU317" i="1"/>
  <c r="AU285" i="1"/>
  <c r="AU253" i="1"/>
  <c r="AU346" i="1"/>
  <c r="AU338" i="1"/>
  <c r="AU314" i="1"/>
  <c r="AU306" i="1"/>
  <c r="AU282" i="1"/>
  <c r="AU250" i="1"/>
  <c r="AU242" i="1"/>
  <c r="AU234" i="1"/>
  <c r="AU226" i="1"/>
  <c r="AU210" i="1"/>
  <c r="AU202" i="1"/>
  <c r="AU194" i="1"/>
  <c r="AU182" i="1"/>
  <c r="AU154" i="1"/>
  <c r="AU146" i="1"/>
  <c r="AU138" i="1"/>
  <c r="AU130" i="1"/>
  <c r="AU348" i="1"/>
  <c r="AU332" i="1"/>
  <c r="AU316" i="1"/>
  <c r="AU300" i="1"/>
  <c r="AU284" i="1"/>
  <c r="AU268" i="1"/>
  <c r="AU248" i="1"/>
  <c r="AU232" i="1"/>
  <c r="AU216" i="1"/>
  <c r="AU140" i="1"/>
  <c r="AU100" i="1"/>
  <c r="AU311" i="1"/>
  <c r="AU151" i="1"/>
  <c r="AU325" i="1"/>
  <c r="AU305" i="1"/>
  <c r="AU293" i="1"/>
  <c r="AU273" i="1"/>
  <c r="AU261" i="1"/>
  <c r="AU344" i="1"/>
  <c r="AU328" i="1"/>
  <c r="AU312" i="1"/>
  <c r="AU296" i="1"/>
  <c r="AU280" i="1"/>
  <c r="AU264" i="1"/>
  <c r="AU244" i="1"/>
  <c r="AU228" i="1"/>
  <c r="AU212" i="1"/>
  <c r="AU196" i="1"/>
  <c r="AU164" i="1"/>
  <c r="AU343" i="1"/>
  <c r="AU279" i="1"/>
  <c r="AU231" i="1"/>
  <c r="AU195" i="1"/>
  <c r="AU99" i="1"/>
  <c r="AU132" i="1"/>
  <c r="AU20" i="1"/>
  <c r="AU14" i="1"/>
  <c r="AU6" i="1"/>
  <c r="AU340" i="1"/>
  <c r="AU324" i="1"/>
  <c r="AU308" i="1"/>
  <c r="AU292" i="1"/>
  <c r="AU276" i="1"/>
  <c r="AU260" i="1"/>
  <c r="AU240" i="1"/>
  <c r="AU224" i="1"/>
  <c r="AU208" i="1"/>
  <c r="AU108" i="1"/>
  <c r="AU92" i="1"/>
  <c r="AU56" i="1"/>
  <c r="AU28" i="1"/>
  <c r="AU327" i="1"/>
  <c r="AU263" i="1"/>
  <c r="AU167" i="1"/>
  <c r="AU131" i="1"/>
  <c r="AU103" i="1"/>
  <c r="AU87" i="1"/>
  <c r="AU333" i="1"/>
  <c r="AU321" i="1"/>
  <c r="AU309" i="1"/>
  <c r="AU301" i="1"/>
  <c r="AU289" i="1"/>
  <c r="AU277" i="1"/>
  <c r="AU269" i="1"/>
  <c r="AU257" i="1"/>
  <c r="AU352" i="1"/>
  <c r="AU336" i="1"/>
  <c r="AU320" i="1"/>
  <c r="AU304" i="1"/>
  <c r="AU288" i="1"/>
  <c r="AU272" i="1"/>
  <c r="AU252" i="1"/>
  <c r="AU236" i="1"/>
  <c r="AU220" i="1"/>
  <c r="AU204" i="1"/>
  <c r="AU188" i="1"/>
  <c r="AU172" i="1"/>
  <c r="AU156" i="1"/>
  <c r="AU124" i="1"/>
  <c r="AU76" i="1"/>
  <c r="AU183" i="1"/>
  <c r="AU163" i="1"/>
  <c r="AU135" i="1"/>
  <c r="AU119" i="1"/>
  <c r="AU35" i="1"/>
  <c r="AU19" i="1"/>
  <c r="AU256" i="1"/>
  <c r="AU127" i="1"/>
  <c r="AU111" i="1"/>
  <c r="AU342" i="1"/>
  <c r="AU310" i="1"/>
  <c r="O72" i="1"/>
  <c r="Q72" i="1" s="1"/>
  <c r="R72" i="1" s="1"/>
  <c r="AU72" i="1"/>
  <c r="AU110" i="1"/>
  <c r="Q347" i="1"/>
  <c r="R347" i="1" s="1"/>
  <c r="AU152" i="1"/>
  <c r="O190" i="1"/>
  <c r="Q190" i="1" s="1"/>
  <c r="R190" i="1" s="1"/>
  <c r="AU190" i="1"/>
  <c r="AU254" i="1"/>
  <c r="AU351" i="1"/>
  <c r="AU335" i="1"/>
  <c r="AU319" i="1"/>
  <c r="AU303" i="1"/>
  <c r="AU287" i="1"/>
  <c r="AU271" i="1"/>
  <c r="AU255" i="1"/>
  <c r="AU239" i="1"/>
  <c r="AU223" i="1"/>
  <c r="AU207" i="1"/>
  <c r="AU191" i="1"/>
  <c r="AU175" i="1"/>
  <c r="AU159" i="1"/>
  <c r="AU143" i="1"/>
  <c r="AU95" i="1"/>
  <c r="AU79" i="1"/>
  <c r="AU63" i="1"/>
  <c r="AU47" i="1"/>
  <c r="AU31" i="1"/>
  <c r="AU7" i="1"/>
  <c r="AU148" i="1"/>
  <c r="AU60" i="1"/>
  <c r="AU278" i="1"/>
  <c r="AU180" i="1"/>
  <c r="AU70" i="1"/>
  <c r="Q331" i="1"/>
  <c r="R331" i="1" s="1"/>
  <c r="AU120" i="1"/>
  <c r="AU126" i="1"/>
  <c r="AU174" i="1"/>
  <c r="O200" i="1"/>
  <c r="Q200" i="1" s="1"/>
  <c r="R200" i="1" s="1"/>
  <c r="AU200" i="1"/>
  <c r="O44" i="1"/>
  <c r="Q44" i="1" s="1"/>
  <c r="R44" i="1" s="1"/>
  <c r="AU44" i="1"/>
  <c r="AU286" i="1"/>
  <c r="AU102" i="1"/>
  <c r="AU62" i="1"/>
  <c r="AU22" i="1"/>
  <c r="AU71" i="1"/>
  <c r="AU55" i="1"/>
  <c r="AU30" i="1"/>
  <c r="AU347" i="1"/>
  <c r="AU331" i="1"/>
  <c r="AU12" i="1"/>
  <c r="AU4" i="1"/>
  <c r="AU24" i="1"/>
  <c r="AU334" i="1"/>
  <c r="AU166" i="1"/>
  <c r="AU326" i="1"/>
  <c r="AU294" i="1"/>
  <c r="AU262" i="1"/>
  <c r="AU116" i="1"/>
  <c r="AU67" i="1"/>
  <c r="AU158" i="1"/>
  <c r="AU86" i="1"/>
  <c r="AU54" i="1"/>
  <c r="AU184" i="1"/>
  <c r="AU88" i="1"/>
  <c r="AU68" i="1"/>
  <c r="AU52" i="1"/>
  <c r="AU247" i="1"/>
  <c r="AU302" i="1"/>
  <c r="AU69" i="1"/>
  <c r="AU5" i="1"/>
  <c r="AU94" i="1"/>
  <c r="AU193" i="1"/>
  <c r="AU2" i="1"/>
  <c r="AU315" i="1"/>
  <c r="AU299" i="1"/>
  <c r="AU283" i="1"/>
  <c r="AU267" i="1"/>
  <c r="AU251" i="1"/>
  <c r="AU235" i="1"/>
  <c r="AU219" i="1"/>
  <c r="AU203" i="1"/>
  <c r="AU187" i="1"/>
  <c r="AU171" i="1"/>
  <c r="AU155" i="1"/>
  <c r="AU139" i="1"/>
  <c r="AU123" i="1"/>
  <c r="AU107" i="1"/>
  <c r="AU91" i="1"/>
  <c r="AU75" i="1"/>
  <c r="AU59" i="1"/>
  <c r="AU43" i="1"/>
  <c r="AU27" i="1"/>
  <c r="AU11" i="1"/>
  <c r="AU3" i="1"/>
  <c r="AU15" i="1"/>
  <c r="AU192" i="1"/>
  <c r="AU176" i="1"/>
  <c r="AU160" i="1"/>
  <c r="AU144" i="1"/>
  <c r="AU128" i="1"/>
  <c r="AU112" i="1"/>
  <c r="AU96" i="1"/>
  <c r="AU80" i="1"/>
  <c r="AU64" i="1"/>
  <c r="AU48" i="1"/>
  <c r="AU32" i="1"/>
  <c r="AU16" i="1"/>
  <c r="AU8" i="1"/>
  <c r="AU10" i="1"/>
  <c r="Q325" i="1"/>
  <c r="R325" i="1" s="1"/>
  <c r="Q349" i="1"/>
  <c r="R349" i="1" s="1"/>
  <c r="Q341" i="1"/>
  <c r="R341" i="1" s="1"/>
  <c r="Q351" i="1"/>
  <c r="R351" i="1" s="1"/>
  <c r="Q340" i="1"/>
  <c r="R340" i="1" s="1"/>
  <c r="Q337" i="1"/>
  <c r="R337" i="1" s="1"/>
  <c r="Q330" i="1"/>
  <c r="R330" i="1" s="1"/>
  <c r="Q348" i="1"/>
  <c r="R348" i="1" s="1"/>
  <c r="Q329" i="1"/>
  <c r="R329" i="1" s="1"/>
  <c r="Q202" i="1"/>
  <c r="R202" i="1" s="1"/>
  <c r="Q96" i="1"/>
  <c r="R96" i="1" s="1"/>
  <c r="Q338" i="1"/>
  <c r="R338" i="1" s="1"/>
  <c r="Q182" i="1"/>
  <c r="R182" i="1" s="1"/>
  <c r="Q166" i="1"/>
  <c r="R166" i="1" s="1"/>
  <c r="Q95" i="1"/>
  <c r="R95" i="1" s="1"/>
  <c r="Q12" i="1"/>
  <c r="R12" i="1" s="1"/>
  <c r="Q127" i="1"/>
  <c r="R127" i="1" s="1"/>
  <c r="Q254" i="1"/>
  <c r="R254" i="1" s="1"/>
  <c r="Q303" i="1"/>
  <c r="R303" i="1" s="1"/>
  <c r="Q6" i="1"/>
  <c r="R6" i="1" s="1"/>
  <c r="Q298" i="1"/>
  <c r="R298" i="1" s="1"/>
  <c r="Q238" i="1"/>
  <c r="R238" i="1" s="1"/>
  <c r="Q122" i="1"/>
  <c r="R122" i="1" s="1"/>
  <c r="Q232" i="1"/>
  <c r="R232" i="1" s="1"/>
  <c r="Q175" i="1"/>
  <c r="R175" i="1" s="1"/>
  <c r="Q79" i="1"/>
  <c r="R79" i="1" s="1"/>
  <c r="Q296" i="1"/>
  <c r="R296" i="1" s="1"/>
  <c r="Q32" i="1"/>
  <c r="R32" i="1" s="1"/>
  <c r="Q111" i="1"/>
  <c r="R111" i="1" s="1"/>
  <c r="Q15" i="1"/>
  <c r="R15" i="1" s="1"/>
  <c r="Q176" i="1"/>
  <c r="R176" i="1" s="1"/>
  <c r="Q302" i="1"/>
  <c r="R302" i="1" s="1"/>
  <c r="Q34" i="1"/>
  <c r="R34" i="1" s="1"/>
  <c r="Q40" i="1"/>
  <c r="R40" i="1" s="1"/>
  <c r="Q152" i="1"/>
  <c r="R152" i="1" s="1"/>
  <c r="Q203" i="1"/>
  <c r="R203" i="1" s="1"/>
  <c r="Q322" i="1"/>
  <c r="R322" i="1" s="1"/>
  <c r="Q24" i="1"/>
  <c r="R24" i="1" s="1"/>
  <c r="Q146" i="1"/>
  <c r="R146" i="1" s="1"/>
  <c r="Q240" i="1"/>
  <c r="R240" i="1" s="1"/>
  <c r="Q327" i="1"/>
  <c r="R327" i="1" s="1"/>
  <c r="Q263" i="1"/>
  <c r="R263" i="1" s="1"/>
  <c r="Q187" i="1"/>
  <c r="R187" i="1" s="1"/>
  <c r="Q59" i="1"/>
  <c r="R59" i="1" s="1"/>
  <c r="Q11" i="1"/>
  <c r="R11" i="1" s="1"/>
  <c r="Q352" i="1"/>
  <c r="R352" i="1" s="1"/>
  <c r="Q336" i="1"/>
  <c r="R336" i="1" s="1"/>
  <c r="Q304" i="1"/>
  <c r="R304" i="1" s="1"/>
  <c r="Q288" i="1"/>
  <c r="R288" i="1" s="1"/>
  <c r="Q272" i="1"/>
  <c r="R272" i="1" s="1"/>
  <c r="Q252" i="1"/>
  <c r="R252" i="1" s="1"/>
  <c r="Q236" i="1"/>
  <c r="R236" i="1" s="1"/>
  <c r="Q183" i="1"/>
  <c r="R183" i="1" s="1"/>
  <c r="Q135" i="1"/>
  <c r="R135" i="1" s="1"/>
  <c r="Q119" i="1"/>
  <c r="R119" i="1" s="1"/>
  <c r="Q107" i="1"/>
  <c r="R107" i="1" s="1"/>
  <c r="Q91" i="1"/>
  <c r="R91" i="1" s="1"/>
  <c r="Q275" i="1"/>
  <c r="R275" i="1" s="1"/>
  <c r="Q66" i="1"/>
  <c r="R66" i="1" s="1"/>
  <c r="Q224" i="1"/>
  <c r="R224" i="1" s="1"/>
  <c r="Q75" i="1"/>
  <c r="R75" i="1" s="1"/>
  <c r="Q310" i="1"/>
  <c r="R310" i="1" s="1"/>
  <c r="Q116" i="1"/>
  <c r="R116" i="1" s="1"/>
  <c r="Q52" i="1"/>
  <c r="R52" i="1" s="1"/>
  <c r="Q259" i="1"/>
  <c r="R259" i="1" s="1"/>
  <c r="O51" i="1"/>
  <c r="Q51" i="1" s="1"/>
  <c r="R51" i="1" s="1"/>
  <c r="O211" i="1"/>
  <c r="Q211" i="1" s="1"/>
  <c r="R211" i="1" s="1"/>
  <c r="O23" i="1"/>
  <c r="Q23" i="1" s="1"/>
  <c r="R23" i="1" s="1"/>
  <c r="O159" i="1"/>
  <c r="Q159" i="1" s="1"/>
  <c r="R159" i="1" s="1"/>
  <c r="Q318" i="1"/>
  <c r="R318" i="1" s="1"/>
  <c r="Q98" i="1"/>
  <c r="R98" i="1" s="1"/>
  <c r="Q197" i="1"/>
  <c r="R197" i="1" s="1"/>
  <c r="Q118" i="1"/>
  <c r="R118" i="1" s="1"/>
  <c r="Q90" i="1"/>
  <c r="R90" i="1" s="1"/>
  <c r="O58" i="1"/>
  <c r="Q58" i="1" s="1"/>
  <c r="R58" i="1" s="1"/>
  <c r="Q26" i="1"/>
  <c r="R26" i="1" s="1"/>
  <c r="Q86" i="1"/>
  <c r="R86" i="1" s="1"/>
  <c r="Q133" i="1"/>
  <c r="R133" i="1" s="1"/>
  <c r="Q69" i="1"/>
  <c r="R69" i="1" s="1"/>
  <c r="Q274" i="1"/>
  <c r="R274" i="1" s="1"/>
  <c r="Q210" i="1"/>
  <c r="R210" i="1" s="1"/>
  <c r="Q138" i="1"/>
  <c r="R138" i="1" s="1"/>
  <c r="Q64" i="1"/>
  <c r="R64" i="1" s="1"/>
  <c r="Q219" i="1"/>
  <c r="R219" i="1" s="1"/>
  <c r="Q70" i="1"/>
  <c r="R70" i="1" s="1"/>
  <c r="Q350" i="1"/>
  <c r="R350" i="1" s="1"/>
  <c r="Q114" i="1"/>
  <c r="R114" i="1" s="1"/>
  <c r="Q82" i="1"/>
  <c r="R82" i="1" s="1"/>
  <c r="Q50" i="1"/>
  <c r="R50" i="1" s="1"/>
  <c r="Q18" i="1"/>
  <c r="R18" i="1" s="1"/>
  <c r="Q229" i="1"/>
  <c r="R229" i="1" s="1"/>
  <c r="Q54" i="1"/>
  <c r="R54" i="1" s="1"/>
  <c r="Q345" i="1"/>
  <c r="R345" i="1" s="1"/>
  <c r="Q306" i="1"/>
  <c r="R306" i="1" s="1"/>
  <c r="Q242" i="1"/>
  <c r="R242" i="1" s="1"/>
  <c r="Q208" i="1"/>
  <c r="R208" i="1" s="1"/>
  <c r="Q335" i="1"/>
  <c r="R335" i="1" s="1"/>
  <c r="Q215" i="1"/>
  <c r="R215" i="1" s="1"/>
  <c r="Q339" i="1"/>
  <c r="R339" i="1" s="1"/>
  <c r="Q334" i="1"/>
  <c r="R334" i="1" s="1"/>
  <c r="Q270" i="1"/>
  <c r="R270" i="1" s="1"/>
  <c r="Q102" i="1"/>
  <c r="R102" i="1" s="1"/>
  <c r="Q22" i="1"/>
  <c r="R22" i="1" s="1"/>
  <c r="Q237" i="1"/>
  <c r="R237" i="1" s="1"/>
  <c r="Q173" i="1"/>
  <c r="R173" i="1" s="1"/>
  <c r="Q101" i="1"/>
  <c r="R101" i="1" s="1"/>
  <c r="Q37" i="1"/>
  <c r="R37" i="1" s="1"/>
  <c r="Q106" i="1"/>
  <c r="R106" i="1" s="1"/>
  <c r="Q74" i="1"/>
  <c r="R74" i="1" s="1"/>
  <c r="Q42" i="1"/>
  <c r="R42" i="1" s="1"/>
  <c r="Q10" i="1"/>
  <c r="R10" i="1" s="1"/>
  <c r="O104" i="1"/>
  <c r="Q104" i="1" s="1"/>
  <c r="R104" i="1" s="1"/>
  <c r="O354" i="1"/>
  <c r="R246" i="1"/>
  <c r="R255" i="1"/>
  <c r="R317" i="1"/>
  <c r="R273" i="1"/>
  <c r="O315" i="1"/>
  <c r="Q315" i="1" s="1"/>
  <c r="R315" i="1" s="1"/>
  <c r="O251" i="1"/>
  <c r="O235" i="1"/>
  <c r="O171" i="1"/>
  <c r="O155" i="1"/>
  <c r="O123" i="1"/>
  <c r="Q123" i="1" s="1"/>
  <c r="R123" i="1" s="1"/>
  <c r="O43" i="1"/>
  <c r="O27" i="1"/>
  <c r="Q27" i="1" s="1"/>
  <c r="R27" i="1" s="1"/>
  <c r="O206" i="1"/>
  <c r="Q206" i="1" s="1"/>
  <c r="R206" i="1" s="1"/>
  <c r="O293" i="1"/>
  <c r="O160" i="1"/>
  <c r="Q160" i="1" s="1"/>
  <c r="R160" i="1" s="1"/>
  <c r="O80" i="1"/>
  <c r="O178" i="1"/>
  <c r="O16" i="1"/>
  <c r="O344" i="1"/>
  <c r="O280" i="1"/>
  <c r="O216" i="1"/>
  <c r="O88" i="1"/>
  <c r="O244" i="1"/>
  <c r="Q244" i="1" s="1"/>
  <c r="R244" i="1" s="1"/>
  <c r="O212" i="1"/>
  <c r="O84" i="1"/>
  <c r="O20" i="1"/>
  <c r="O168" i="1"/>
  <c r="R214" i="1"/>
  <c r="R186" i="1"/>
  <c r="R142" i="1"/>
  <c r="R316" i="1"/>
  <c r="R284" i="1"/>
  <c r="R287" i="1"/>
  <c r="R139" i="1"/>
  <c r="R180" i="1"/>
  <c r="R148" i="1"/>
  <c r="R31" i="1"/>
  <c r="R60" i="1"/>
  <c r="R319" i="1"/>
  <c r="R283" i="1"/>
  <c r="R223" i="1"/>
  <c r="O343" i="1"/>
  <c r="Q343" i="1" s="1"/>
  <c r="R343" i="1" s="1"/>
  <c r="O311" i="1"/>
  <c r="O295" i="1"/>
  <c r="O279" i="1"/>
  <c r="O247" i="1"/>
  <c r="O231" i="1"/>
  <c r="O199" i="1"/>
  <c r="O151" i="1"/>
  <c r="Q151" i="1" s="1"/>
  <c r="R151" i="1" s="1"/>
  <c r="O71" i="1"/>
  <c r="O55" i="1"/>
  <c r="O39" i="1"/>
  <c r="O7" i="1"/>
  <c r="Q7" i="1" s="1"/>
  <c r="R7" i="1" s="1"/>
  <c r="O326" i="1"/>
  <c r="Q326" i="1" s="1"/>
  <c r="R326" i="1" s="1"/>
  <c r="O294" i="1"/>
  <c r="Q294" i="1" s="1"/>
  <c r="R294" i="1" s="1"/>
  <c r="O262" i="1"/>
  <c r="O230" i="1"/>
  <c r="Q230" i="1" s="1"/>
  <c r="R230" i="1" s="1"/>
  <c r="O134" i="1"/>
  <c r="Q134" i="1" s="1"/>
  <c r="R134" i="1" s="1"/>
  <c r="R38" i="1"/>
  <c r="O328" i="1"/>
  <c r="O144" i="1"/>
  <c r="Q144" i="1" s="1"/>
  <c r="R144" i="1" s="1"/>
  <c r="O266" i="1"/>
  <c r="O170" i="1"/>
  <c r="O261" i="1"/>
  <c r="Q261" i="1" s="1"/>
  <c r="R261" i="1" s="1"/>
  <c r="O285" i="1"/>
  <c r="O264" i="1"/>
  <c r="O136" i="1"/>
  <c r="O305" i="1"/>
  <c r="Q305" i="1" s="1"/>
  <c r="R305" i="1" s="1"/>
  <c r="O332" i="1"/>
  <c r="O300" i="1"/>
  <c r="O268" i="1"/>
  <c r="O140" i="1"/>
  <c r="Q140" i="1" s="1"/>
  <c r="R140" i="1" s="1"/>
  <c r="O271" i="1"/>
  <c r="O342" i="1"/>
  <c r="O278" i="1"/>
  <c r="R314" i="1"/>
  <c r="R198" i="1"/>
  <c r="R150" i="1"/>
  <c r="R282" i="1"/>
  <c r="R250" i="1"/>
  <c r="R234" i="1"/>
  <c r="R218" i="1"/>
  <c r="R174" i="1"/>
  <c r="R154" i="1"/>
  <c r="R308" i="1"/>
  <c r="R276" i="1"/>
  <c r="R108" i="1"/>
  <c r="R92" i="1"/>
  <c r="R28" i="1"/>
  <c r="R299" i="1"/>
  <c r="R207" i="1"/>
  <c r="R167" i="1"/>
  <c r="R143" i="1"/>
  <c r="R103" i="1"/>
  <c r="R87" i="1"/>
  <c r="R321" i="1"/>
  <c r="R309" i="1"/>
  <c r="R301" i="1"/>
  <c r="R277" i="1"/>
  <c r="R257" i="1"/>
  <c r="R220" i="1"/>
  <c r="R204" i="1"/>
  <c r="R188" i="1"/>
  <c r="R172" i="1"/>
  <c r="R156" i="1"/>
  <c r="R124" i="1"/>
  <c r="R76" i="1"/>
  <c r="R267" i="1"/>
  <c r="R239" i="1"/>
  <c r="R63" i="1"/>
  <c r="R47" i="1"/>
  <c r="R191" i="1"/>
  <c r="O307" i="1"/>
  <c r="O291" i="1"/>
  <c r="Q291" i="1" s="1"/>
  <c r="R291" i="1" s="1"/>
  <c r="O243" i="1"/>
  <c r="O227" i="1"/>
  <c r="Q227" i="1" s="1"/>
  <c r="R227" i="1" s="1"/>
  <c r="O195" i="1"/>
  <c r="O179" i="1"/>
  <c r="O163" i="1"/>
  <c r="O147" i="1"/>
  <c r="O131" i="1"/>
  <c r="O115" i="1"/>
  <c r="O99" i="1"/>
  <c r="Q99" i="1" s="1"/>
  <c r="R99" i="1" s="1"/>
  <c r="O83" i="1"/>
  <c r="O67" i="1"/>
  <c r="O35" i="1"/>
  <c r="O19" i="1"/>
  <c r="O3" i="1"/>
  <c r="O346" i="1"/>
  <c r="O222" i="1"/>
  <c r="O158" i="1"/>
  <c r="O126" i="1"/>
  <c r="O94" i="1"/>
  <c r="Q94" i="1" s="1"/>
  <c r="R94" i="1" s="1"/>
  <c r="O30" i="1"/>
  <c r="O253" i="1"/>
  <c r="Q253" i="1" s="1"/>
  <c r="R253" i="1" s="1"/>
  <c r="O320" i="1"/>
  <c r="Q320" i="1" s="1"/>
  <c r="R320" i="1" s="1"/>
  <c r="O256" i="1"/>
  <c r="Q256" i="1" s="1"/>
  <c r="R256" i="1" s="1"/>
  <c r="O192" i="1"/>
  <c r="O112" i="1"/>
  <c r="O48" i="1"/>
  <c r="O323" i="1"/>
  <c r="Q323" i="1" s="1"/>
  <c r="R323" i="1" s="1"/>
  <c r="O290" i="1"/>
  <c r="O258" i="1"/>
  <c r="O226" i="1"/>
  <c r="O194" i="1"/>
  <c r="O162" i="1"/>
  <c r="O130" i="1"/>
  <c r="O2" i="1"/>
  <c r="O128" i="1"/>
  <c r="Q128" i="1" s="1"/>
  <c r="R128" i="1" s="1"/>
  <c r="O333" i="1"/>
  <c r="O269" i="1"/>
  <c r="O312" i="1"/>
  <c r="O248" i="1"/>
  <c r="Q248" i="1" s="1"/>
  <c r="R248" i="1" s="1"/>
  <c r="O184" i="1"/>
  <c r="Q184" i="1" s="1"/>
  <c r="R184" i="1" s="1"/>
  <c r="O120" i="1"/>
  <c r="O56" i="1"/>
  <c r="O289" i="1"/>
  <c r="O324" i="1"/>
  <c r="Q324" i="1" s="1"/>
  <c r="R324" i="1" s="1"/>
  <c r="O292" i="1"/>
  <c r="O260" i="1"/>
  <c r="O228" i="1"/>
  <c r="Q228" i="1" s="1"/>
  <c r="R228" i="1" s="1"/>
  <c r="O196" i="1"/>
  <c r="O164" i="1"/>
  <c r="O132" i="1"/>
  <c r="O100" i="1"/>
  <c r="Q100" i="1" s="1"/>
  <c r="R100" i="1" s="1"/>
  <c r="O68" i="1"/>
  <c r="Q68" i="1" s="1"/>
  <c r="R68" i="1" s="1"/>
  <c r="O36" i="1"/>
  <c r="O4" i="1"/>
  <c r="E21" i="2" l="1"/>
  <c r="C21" i="2"/>
  <c r="H11" i="2"/>
  <c r="Z360" i="1"/>
  <c r="G11" i="2" s="1"/>
  <c r="J359" i="1"/>
  <c r="G7" i="2" s="1"/>
  <c r="H7" i="2"/>
  <c r="H15" i="2"/>
  <c r="G15" i="2"/>
  <c r="R8" i="1"/>
  <c r="AU374" i="1"/>
  <c r="AU370" i="1"/>
  <c r="AU366" i="1"/>
  <c r="AU362" i="1"/>
  <c r="AU375" i="1"/>
  <c r="AU363" i="1"/>
  <c r="AU377" i="1"/>
  <c r="AU373" i="1"/>
  <c r="AU369" i="1"/>
  <c r="AU365" i="1"/>
  <c r="AU367" i="1"/>
  <c r="AU376" i="1"/>
  <c r="AU372" i="1"/>
  <c r="AU368" i="1"/>
  <c r="AU364" i="1"/>
  <c r="AU371" i="1"/>
  <c r="H21" i="2" s="1"/>
  <c r="Q4" i="1"/>
  <c r="R4" i="1" s="1"/>
  <c r="Q260" i="1"/>
  <c r="R260" i="1" s="1"/>
  <c r="Q312" i="1"/>
  <c r="R312" i="1" s="1"/>
  <c r="Q130" i="1"/>
  <c r="R130" i="1" s="1"/>
  <c r="Q112" i="1"/>
  <c r="R112" i="1" s="1"/>
  <c r="Q36" i="1"/>
  <c r="R36" i="1" s="1"/>
  <c r="Q164" i="1"/>
  <c r="R164" i="1" s="1"/>
  <c r="Q292" i="1"/>
  <c r="R292" i="1" s="1"/>
  <c r="Q120" i="1"/>
  <c r="R120" i="1" s="1"/>
  <c r="Q269" i="1"/>
  <c r="R269" i="1" s="1"/>
  <c r="Q162" i="1"/>
  <c r="R162" i="1" s="1"/>
  <c r="Q290" i="1"/>
  <c r="R290" i="1" s="1"/>
  <c r="Q192" i="1"/>
  <c r="R192" i="1" s="1"/>
  <c r="Q158" i="1"/>
  <c r="R158" i="1" s="1"/>
  <c r="Q3" i="1"/>
  <c r="R3" i="1" s="1"/>
  <c r="Q83" i="1"/>
  <c r="R83" i="1" s="1"/>
  <c r="Q147" i="1"/>
  <c r="R147" i="1" s="1"/>
  <c r="Q328" i="1"/>
  <c r="R328" i="1" s="1"/>
  <c r="Q71" i="1"/>
  <c r="R71" i="1" s="1"/>
  <c r="Q247" i="1"/>
  <c r="R247" i="1" s="1"/>
  <c r="Q212" i="1"/>
  <c r="R212" i="1" s="1"/>
  <c r="Q280" i="1"/>
  <c r="R280" i="1" s="1"/>
  <c r="Q80" i="1"/>
  <c r="R80" i="1" s="1"/>
  <c r="Q155" i="1"/>
  <c r="R155" i="1" s="1"/>
  <c r="Q196" i="1"/>
  <c r="R196" i="1" s="1"/>
  <c r="Q333" i="1"/>
  <c r="R333" i="1" s="1"/>
  <c r="Q194" i="1"/>
  <c r="R194" i="1" s="1"/>
  <c r="Q30" i="1"/>
  <c r="R30" i="1" s="1"/>
  <c r="Q222" i="1"/>
  <c r="R222" i="1" s="1"/>
  <c r="Q19" i="1"/>
  <c r="R19" i="1" s="1"/>
  <c r="Q163" i="1"/>
  <c r="R163" i="1" s="1"/>
  <c r="Q243" i="1"/>
  <c r="R243" i="1" s="1"/>
  <c r="Q307" i="1"/>
  <c r="R307" i="1" s="1"/>
  <c r="Q278" i="1"/>
  <c r="R278" i="1" s="1"/>
  <c r="Q268" i="1"/>
  <c r="R268" i="1" s="1"/>
  <c r="Q136" i="1"/>
  <c r="R136" i="1" s="1"/>
  <c r="Q170" i="1"/>
  <c r="R170" i="1" s="1"/>
  <c r="Q279" i="1"/>
  <c r="R279" i="1" s="1"/>
  <c r="Q344" i="1"/>
  <c r="R344" i="1" s="1"/>
  <c r="Q171" i="1"/>
  <c r="R171" i="1" s="1"/>
  <c r="Q289" i="1"/>
  <c r="R289" i="1" s="1"/>
  <c r="Q226" i="1"/>
  <c r="R226" i="1" s="1"/>
  <c r="Q48" i="1"/>
  <c r="R48" i="1" s="1"/>
  <c r="Q35" i="1"/>
  <c r="R35" i="1" s="1"/>
  <c r="Q115" i="1"/>
  <c r="R115" i="1" s="1"/>
  <c r="Q179" i="1"/>
  <c r="R179" i="1" s="1"/>
  <c r="Q342" i="1"/>
  <c r="R342" i="1" s="1"/>
  <c r="Q300" i="1"/>
  <c r="R300" i="1" s="1"/>
  <c r="Q264" i="1"/>
  <c r="R264" i="1" s="1"/>
  <c r="Q266" i="1"/>
  <c r="R266" i="1" s="1"/>
  <c r="Q262" i="1"/>
  <c r="R262" i="1" s="1"/>
  <c r="Q39" i="1"/>
  <c r="R39" i="1" s="1"/>
  <c r="Q199" i="1"/>
  <c r="R199" i="1" s="1"/>
  <c r="Q295" i="1"/>
  <c r="R295" i="1" s="1"/>
  <c r="Q20" i="1"/>
  <c r="R20" i="1" s="1"/>
  <c r="Q88" i="1"/>
  <c r="R88" i="1" s="1"/>
  <c r="Q16" i="1"/>
  <c r="R16" i="1" s="1"/>
  <c r="Q293" i="1"/>
  <c r="R293" i="1" s="1"/>
  <c r="Q43" i="1"/>
  <c r="R43" i="1" s="1"/>
  <c r="Q235" i="1"/>
  <c r="R235" i="1" s="1"/>
  <c r="Q132" i="1"/>
  <c r="R132" i="1" s="1"/>
  <c r="Q56" i="1"/>
  <c r="R56" i="1" s="1"/>
  <c r="Q2" i="1"/>
  <c r="Q258" i="1"/>
  <c r="R258" i="1" s="1"/>
  <c r="Q126" i="1"/>
  <c r="R126" i="1" s="1"/>
  <c r="Q346" i="1"/>
  <c r="R346" i="1" s="1"/>
  <c r="Q67" i="1"/>
  <c r="R67" i="1" s="1"/>
  <c r="Q131" i="1"/>
  <c r="R131" i="1" s="1"/>
  <c r="Q195" i="1"/>
  <c r="R195" i="1" s="1"/>
  <c r="Q271" i="1"/>
  <c r="R271" i="1" s="1"/>
  <c r="Q332" i="1"/>
  <c r="R332" i="1" s="1"/>
  <c r="Q285" i="1"/>
  <c r="R285" i="1" s="1"/>
  <c r="Q55" i="1"/>
  <c r="R55" i="1" s="1"/>
  <c r="Q231" i="1"/>
  <c r="R231" i="1" s="1"/>
  <c r="Q311" i="1"/>
  <c r="R311" i="1" s="1"/>
  <c r="Q168" i="1"/>
  <c r="R168" i="1" s="1"/>
  <c r="Q84" i="1"/>
  <c r="R84" i="1" s="1"/>
  <c r="Q216" i="1"/>
  <c r="R216" i="1" s="1"/>
  <c r="Q178" i="1"/>
  <c r="R178" i="1" s="1"/>
  <c r="Q251" i="1"/>
  <c r="R251" i="1" s="1"/>
  <c r="Q354" i="1"/>
  <c r="R354" i="1" s="1"/>
  <c r="Q359" i="1" l="1"/>
  <c r="R2" i="1"/>
  <c r="AV361" i="1" l="1"/>
  <c r="AV375" i="1" l="1"/>
  <c r="AV369" i="1"/>
  <c r="AV372" i="1"/>
  <c r="AV370" i="1"/>
  <c r="G21" i="2" s="1"/>
  <c r="AV374" i="1"/>
  <c r="AV376" i="1"/>
  <c r="AV364" i="1"/>
  <c r="AV362" i="1"/>
  <c r="AV367" i="1"/>
  <c r="AV365" i="1"/>
  <c r="AV371" i="1"/>
  <c r="AV368" i="1"/>
  <c r="AV363" i="1"/>
  <c r="AV373" i="1"/>
  <c r="AV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van der Lei</author>
  </authors>
  <commentList>
    <comment ref="R1" authorId="0" shapeId="0" xr:uid="{E6C8335C-0362-431F-BF87-F8E9044D42A5}">
      <text>
        <r>
          <rPr>
            <b/>
            <sz val="9"/>
            <color indexed="81"/>
            <rFont val="Tahoma"/>
            <family val="2"/>
          </rPr>
          <t>Jan van der Lei:</t>
        </r>
        <r>
          <rPr>
            <sz val="9"/>
            <color indexed="81"/>
            <rFont val="Tahoma"/>
            <family val="2"/>
          </rPr>
          <t xml:space="preserve">
Doet niet meer mee</t>
        </r>
      </text>
    </comment>
  </commentList>
</comments>
</file>

<file path=xl/sharedStrings.xml><?xml version="1.0" encoding="utf-8"?>
<sst xmlns="http://schemas.openxmlformats.org/spreadsheetml/2006/main" count="895" uniqueCount="496">
  <si>
    <t>Aa en Hunze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</si>
  <si>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</si>
  <si>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</si>
  <si>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</si>
  <si>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</si>
  <si>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</si>
  <si>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</si>
  <si>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</si>
  <si>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</si>
  <si>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</si>
  <si>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</si>
  <si>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Altena</t>
  </si>
  <si>
    <t>Ameland</t>
  </si>
  <si>
    <t>Amersfoort</t>
  </si>
  <si>
    <t>Amstelveen</t>
  </si>
  <si>
    <t>Amsterdam</t>
  </si>
  <si>
    <t>Apeldoorn</t>
  </si>
  <si>
    <t>Arnhem</t>
  </si>
  <si>
    <t>Assen</t>
  </si>
  <si>
    <t>Asten</t>
  </si>
  <si>
    <t>Baarle-Nassau</t>
  </si>
  <si>
    <t>Baarn</t>
  </si>
  <si>
    <t>Barendrecht</t>
  </si>
  <si>
    <t>Barneveld</t>
  </si>
  <si>
    <t>Beekdaelen</t>
  </si>
  <si>
    <t>Beemster</t>
  </si>
  <si>
    <t>Beesel</t>
  </si>
  <si>
    <t>Berg en Dal</t>
  </si>
  <si>
    <t>Bergeijk</t>
  </si>
  <si>
    <t>Bergen (L.)</t>
  </si>
  <si>
    <t>Bergen (NH.)</t>
  </si>
  <si>
    <t>Bergen op Zoom</t>
  </si>
  <si>
    <t>Berkelland</t>
  </si>
  <si>
    <t>Bernheze</t>
  </si>
  <si>
    <t>Best</t>
  </si>
  <si>
    <t>Beuningen</t>
  </si>
  <si>
    <t>Beverwijk</t>
  </si>
  <si>
    <t>Bladel</t>
  </si>
  <si>
    <t>Blaricum</t>
  </si>
  <si>
    <t>Bloemendaal</t>
  </si>
  <si>
    <t>Bodegraven-Reeuwijk</t>
  </si>
  <si>
    <t>Boekel</t>
  </si>
  <si>
    <t>Borger-Odoorn</t>
  </si>
  <si>
    <t>Borne</t>
  </si>
  <si>
    <t>Borsele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</si>
  <si>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</si>
  <si>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</si>
  <si>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</si>
  <si>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</si>
  <si>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</si>
  <si>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</si>
  <si>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</si>
  <si>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</si>
  <si>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</si>
  <si>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</si>
  <si>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Capelle aan den IJssel</t>
  </si>
  <si>
    <t>Castricum</t>
  </si>
  <si>
    <t>Coevorden</t>
  </si>
  <si>
    <t>Cranendonck</t>
  </si>
  <si>
    <t>Cuijk</t>
  </si>
  <si>
    <t>Culemborg</t>
  </si>
  <si>
    <t>Dalfsen</t>
  </si>
  <si>
    <t>Dantumadiel</t>
  </si>
  <si>
    <t>De Bilt</t>
  </si>
  <si>
    <t>De Fryske Marren</t>
  </si>
  <si>
    <t>De Ronde Venen</t>
  </si>
  <si>
    <t>De Wolden</t>
  </si>
  <si>
    <t>Delft</t>
  </si>
  <si>
    <t>Den Helder</t>
  </si>
  <si>
    <t>Deurne</t>
  </si>
  <si>
    <t>Deventer</t>
  </si>
  <si>
    <t>Diemen</t>
  </si>
  <si>
    <t>Dinkelland</t>
  </si>
  <si>
    <t>Doesburg</t>
  </si>
  <si>
    <t>Doetinchem</t>
  </si>
  <si>
    <t>Dongen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</si>
  <si>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</si>
  <si>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</si>
  <si>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</si>
  <si>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</si>
  <si>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</si>
  <si>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</si>
  <si>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</si>
  <si>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</si>
  <si>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</si>
  <si>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</si>
  <si>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Eersel</t>
  </si>
  <si>
    <t>Eijsden-Margraten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</si>
  <si>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</si>
  <si>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</si>
  <si>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</si>
  <si>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</si>
  <si>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</si>
  <si>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</si>
  <si>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</si>
  <si>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</si>
  <si>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Geertruidenberg</t>
  </si>
  <si>
    <t>Geldrop-Mierlo</t>
  </si>
  <si>
    <t>Gemert-Bakel</t>
  </si>
  <si>
    <t>Gennep</t>
  </si>
  <si>
    <t>Gilze en Rijen</t>
  </si>
  <si>
    <t>Goeree-Overflakkee</t>
  </si>
  <si>
    <t>Goes</t>
  </si>
  <si>
    <t>Goirle</t>
  </si>
  <si>
    <t>Gooise Meren</t>
  </si>
  <si>
    <t>Gorinchem</t>
  </si>
  <si>
    <t>Gouda</t>
  </si>
  <si>
    <t>Grave</t>
  </si>
  <si>
    <t>Groningen</t>
  </si>
  <si>
    <t>Gulpen-Wittem</t>
  </si>
  <si>
    <t>Haaksbergen</t>
  </si>
  <si>
    <t>Haarlem</t>
  </si>
  <si>
    <t>Haarlemmermeer</t>
  </si>
  <si>
    <t>Halderberge</t>
  </si>
  <si>
    <t>Hardenberg</t>
  </si>
  <si>
    <t>Harderwijk</t>
  </si>
  <si>
    <t>Hardinxveld-Giessendam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</si>
  <si>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</si>
  <si>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</si>
  <si>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</si>
  <si>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</si>
  <si>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</si>
  <si>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</si>
  <si>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</si>
  <si>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</si>
  <si>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</si>
  <si>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</si>
  <si>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</si>
  <si>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</si>
  <si>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</si>
  <si>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</si>
  <si>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Hengelo</t>
  </si>
  <si>
    <t>Het Hogeland</t>
  </si>
  <si>
    <t>Heumen</t>
  </si>
  <si>
    <t>Heusden</t>
  </si>
  <si>
    <t>Hillegom</t>
  </si>
  <si>
    <t>Hilvarenbeek</t>
  </si>
  <si>
    <t>Hilversum</t>
  </si>
  <si>
    <t>Hoeksche Waard</t>
  </si>
  <si>
    <t>Hof van Twente</t>
  </si>
  <si>
    <t>Hollands Kroon</t>
  </si>
  <si>
    <t>Hoogeveen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</si>
  <si>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</si>
  <si>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</si>
  <si>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</si>
  <si>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</si>
  <si>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</si>
  <si>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</si>
  <si>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</si>
  <si>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</si>
  <si>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</si>
  <si>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</si>
  <si>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</si>
  <si>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</si>
  <si>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Krimpen aan den IJssel</t>
  </si>
  <si>
    <t>Krimpenerwaard</t>
  </si>
  <si>
    <t>Laarbeek</t>
  </si>
  <si>
    <t>Landerd</t>
  </si>
  <si>
    <t>Landgraaf</t>
  </si>
  <si>
    <t>Landsmeer</t>
  </si>
  <si>
    <t>Langedijk</t>
  </si>
  <si>
    <t>Lansingerland</t>
  </si>
  <si>
    <t>Laren</t>
  </si>
  <si>
    <t>Leeuwarden</t>
  </si>
  <si>
    <t>Leiden</t>
  </si>
  <si>
    <t>Leiderdorp</t>
  </si>
  <si>
    <t>Leidschendam-Voorburg</t>
  </si>
  <si>
    <t>Lelystad</t>
  </si>
  <si>
    <t>Leudal</t>
  </si>
  <si>
    <t>Leusden</t>
  </si>
  <si>
    <t>Lingewaard</t>
  </si>
  <si>
    <t>Lisse</t>
  </si>
  <si>
    <t>Lochem</t>
  </si>
  <si>
    <t>Loon op Zand</t>
  </si>
  <si>
    <t>Lopik</t>
  </si>
  <si>
    <t>Losser</t>
  </si>
  <si>
    <t>Maasdriel</t>
  </si>
  <si>
    <t>Maasgouw</t>
  </si>
  <si>
    <t>Maassluis</t>
  </si>
  <si>
    <t>Maastricht</t>
  </si>
  <si>
    <t>Medemblik</t>
  </si>
  <si>
    <t>Meerssen</t>
  </si>
  <si>
    <t>Meierijstad</t>
  </si>
  <si>
    <t>Meppel</t>
  </si>
  <si>
    <t>Middelburg</t>
  </si>
  <si>
    <t>Midden-Delfland</t>
  </si>
  <si>
    <t>Midden-Drenthe</t>
  </si>
  <si>
    <t>Midden-Groningen</t>
  </si>
  <si>
    <t>Mill en Sint Hubert</t>
  </si>
  <si>
    <t>Moerdijk</t>
  </si>
  <si>
    <t>Molenlanden</t>
  </si>
  <si>
    <t>Montferland</t>
  </si>
  <si>
    <t>Montfoort</t>
  </si>
  <si>
    <t>Mook en Middelaar</t>
  </si>
  <si>
    <t>Nederweert</t>
  </si>
  <si>
    <t>Nieuwegein</t>
  </si>
  <si>
    <t>Nieuwkoop</t>
  </si>
  <si>
    <t>Nijkerk</t>
  </si>
  <si>
    <t>Nijmegen</t>
  </si>
  <si>
    <t>Nissewaard</t>
  </si>
  <si>
    <t>Noardeast-Fryslân</t>
  </si>
  <si>
    <t>Noord-Beveland</t>
  </si>
  <si>
    <t>Noordenveld</t>
  </si>
  <si>
    <t>Noordoostpolder</t>
  </si>
  <si>
    <t>Noordwijk</t>
  </si>
  <si>
    <t>Nuenen, Gerwen en Nederwetten</t>
  </si>
  <si>
    <t>Nunspeet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</si>
  <si>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</si>
  <si>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</si>
  <si>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</si>
  <si>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</si>
  <si>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</si>
  <si>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</si>
  <si>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</si>
  <si>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</t>
  </si>
  <si>
    <t>Oost Gelre</t>
  </si>
  <si>
    <t>Oosterhout</t>
  </si>
  <si>
    <t>Ooststellingwerf</t>
  </si>
  <si>
    <t>Oostzaan</t>
  </si>
  <si>
    <t>Opmeer</t>
  </si>
  <si>
    <t>Opsterland</t>
  </si>
  <si>
    <t>Oss</t>
  </si>
  <si>
    <t>Oude IJsselstreek</t>
  </si>
  <si>
    <t>Ouder-Amstel</t>
  </si>
  <si>
    <t>Oudewater</t>
  </si>
  <si>
    <t>Overbetuwe</t>
  </si>
  <si>
    <t>Papendrecht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</si>
  <si>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</si>
  <si>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</si>
  <si>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</si>
  <si>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</si>
  <si>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</si>
  <si>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</si>
  <si>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</si>
  <si>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</si>
  <si>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</si>
  <si>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</si>
  <si>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</si>
  <si>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</si>
  <si>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</si>
  <si>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</si>
  <si>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</si>
  <si>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</si>
  <si>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</si>
  <si>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</si>
  <si>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</si>
  <si>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</si>
  <si>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</si>
  <si>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</si>
  <si>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Scherpenzeel</t>
  </si>
  <si>
    <t>Schiedam</t>
  </si>
  <si>
    <t>Schiermonnikoog</t>
  </si>
  <si>
    <t>Schouwen-Duiveland</t>
  </si>
  <si>
    <t>s-Gravenhage</t>
  </si>
  <si>
    <t>s-Hertogenbosch</t>
  </si>
  <si>
    <t>Simpelveld</t>
  </si>
  <si>
    <t>Sint Anthonis</t>
  </si>
  <si>
    <t>Sint-Michielsgestel</t>
  </si>
  <si>
    <t>Sittard-Geleen</t>
  </si>
  <si>
    <t>Sliedrecht</t>
  </si>
  <si>
    <t>Sluis</t>
  </si>
  <si>
    <t>Smallingerland</t>
  </si>
  <si>
    <t>Soest</t>
  </si>
  <si>
    <t>Someren</t>
  </si>
  <si>
    <t>Son en Breugel</t>
  </si>
  <si>
    <t>Stadskanaal</t>
  </si>
  <si>
    <t>Staphorst</t>
  </si>
  <si>
    <t>Stede Broec</t>
  </si>
  <si>
    <t>Steenbergen</t>
  </si>
  <si>
    <t>Steenwijkerland</t>
  </si>
  <si>
    <t>Stein</t>
  </si>
  <si>
    <t>Stichtse Vecht</t>
  </si>
  <si>
    <t>Súdwest-Fryslân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</si>
  <si>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</si>
  <si>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</si>
  <si>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</si>
  <si>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</si>
  <si>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</si>
  <si>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</si>
  <si>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</si>
  <si>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</si>
  <si>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</si>
  <si>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</si>
  <si>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</si>
  <si>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</si>
  <si>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</si>
  <si>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</si>
  <si>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</si>
  <si>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</si>
  <si>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</si>
  <si>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</si>
  <si>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</si>
  <si>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</si>
  <si>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</si>
  <si>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</si>
  <si>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</si>
  <si>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Veldhoven</t>
  </si>
  <si>
    <t>Velsen</t>
  </si>
  <si>
    <t>Venlo</t>
  </si>
  <si>
    <t>Venray</t>
  </si>
  <si>
    <t>Vijfheerenlanden</t>
  </si>
  <si>
    <t>Vlaardingen</t>
  </si>
  <si>
    <t>Vlieland</t>
  </si>
  <si>
    <t>Vlissingen</t>
  </si>
  <si>
    <t>Voerendaal</t>
  </si>
  <si>
    <t>Voorschoten</t>
  </si>
  <si>
    <t>Voorst</t>
  </si>
  <si>
    <t>Vught</t>
  </si>
  <si>
    <t>Waadhoeke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</si>
  <si>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</si>
  <si>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</si>
  <si>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</si>
  <si>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</si>
  <si>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</si>
  <si>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</si>
  <si>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</si>
  <si>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</si>
  <si>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West Maas en Waal</t>
  </si>
  <si>
    <t>Westerkwartier</t>
  </si>
  <si>
    <t>Westerveld</t>
  </si>
  <si>
    <t>Westervoort</t>
  </si>
  <si>
    <t>Westerwolde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</si>
  <si>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</si>
  <si>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</si>
  <si>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</si>
  <si>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</si>
  <si>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</si>
  <si>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</si>
  <si>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</si>
  <si>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Winterswijk</t>
  </si>
  <si>
    <t>Woensdrecht</t>
  </si>
  <si>
    <t>Woerden</t>
  </si>
  <si>
    <t>Wormerland</t>
  </si>
  <si>
    <t>Woudenberg</t>
  </si>
  <si>
    <t>Zaanstad</t>
  </si>
  <si>
    <t>Zaltbommel</t>
  </si>
  <si>
    <t>Zandvoort</t>
  </si>
  <si>
    <t>Zeewolde</t>
  </si>
  <si>
    <t>Zeist</t>
  </si>
  <si>
    <t>Zevenaar</t>
  </si>
  <si>
    <t>Zoetermeer</t>
  </si>
  <si>
    <t>Zoeterwoude</t>
  </si>
  <si>
    <t>Zuidplas</t>
  </si>
  <si>
    <t>Zundert</t>
  </si>
  <si>
    <t>Zutphen</t>
  </si>
  <si>
    <t>Zwartewaterland</t>
  </si>
  <si>
    <t>Zwijndrecht</t>
  </si>
  <si>
    <t>Zwolle</t>
  </si>
  <si>
    <t>Nederland</t>
  </si>
  <si>
    <t>Midden</t>
  </si>
  <si>
    <t>Laag</t>
  </si>
  <si>
    <t>Hoog</t>
  </si>
  <si>
    <t>Score</t>
  </si>
  <si>
    <t>Score oranje</t>
  </si>
  <si>
    <t>Score rood</t>
  </si>
  <si>
    <t>Score laag oranje</t>
  </si>
  <si>
    <t>Score laag rood</t>
  </si>
  <si>
    <t>Score hoog oranje</t>
  </si>
  <si>
    <t>Score hoog rood</t>
  </si>
  <si>
    <t>Score laag</t>
  </si>
  <si>
    <t>Score hoog</t>
  </si>
  <si>
    <t>Financiele Conditie Index</t>
  </si>
  <si>
    <t>Hoge schuld</t>
  </si>
  <si>
    <t>Oplopende schuld</t>
  </si>
  <si>
    <t>Gemiddelde</t>
  </si>
  <si>
    <t>Mediaan</t>
  </si>
  <si>
    <t>1e kwartiel</t>
  </si>
  <si>
    <t>3e kwartiel</t>
  </si>
  <si>
    <t>ST deviatie</t>
  </si>
  <si>
    <t>Gemiddeld</t>
  </si>
  <si>
    <r>
      <t>Financi</t>
    </r>
    <r>
      <rPr>
        <b/>
        <sz val="14"/>
        <color theme="1"/>
        <rFont val="Calibri"/>
        <family val="2"/>
      </rPr>
      <t>ë</t>
    </r>
    <r>
      <rPr>
        <b/>
        <sz val="14"/>
        <color theme="1"/>
        <rFont val="Calibri"/>
        <family val="2"/>
        <scheme val="minor"/>
      </rPr>
      <t>le conditie index</t>
    </r>
  </si>
  <si>
    <t>Netto lasten per inwoner laag</t>
  </si>
  <si>
    <t>Netto lasten per inwoner hoog</t>
  </si>
  <si>
    <t>Klasse</t>
  </si>
  <si>
    <t>Klasse laag onder</t>
  </si>
  <si>
    <t>Klasse laag boven</t>
  </si>
  <si>
    <t>Klasse midden onder</t>
  </si>
  <si>
    <t>Klasse midden boven</t>
  </si>
  <si>
    <t>Klasse hoog onder</t>
  </si>
  <si>
    <t>Klasse hoog boven</t>
  </si>
  <si>
    <t>rood</t>
  </si>
  <si>
    <t>Aantal boven signaalwaarde</t>
  </si>
  <si>
    <t>17 Hoge oplopende schuld</t>
  </si>
  <si>
    <t>Neder-Betuwe</t>
  </si>
  <si>
    <t>Rood</t>
  </si>
  <si>
    <t>Weerbaarheid</t>
  </si>
  <si>
    <t>Voorzieningenniveau</t>
  </si>
  <si>
    <t>Exploitatie</t>
  </si>
  <si>
    <t>Vermogenspositie</t>
  </si>
  <si>
    <t>aantal</t>
  </si>
  <si>
    <t>West-Betuwe</t>
  </si>
  <si>
    <t>27. Netto investeringsquote 2016-2019</t>
  </si>
  <si>
    <t>36. Netto lasten per inwoner 2019</t>
  </si>
  <si>
    <t>42. Klasse</t>
  </si>
  <si>
    <t>43. Houdbaarheidsquote 2019</t>
  </si>
  <si>
    <t>Oranje</t>
  </si>
  <si>
    <t>Appingedam</t>
  </si>
  <si>
    <t>Beek (L.)</t>
  </si>
  <si>
    <t>Delfzijl</t>
  </si>
  <si>
    <t>Haaren</t>
  </si>
  <si>
    <t>Loppersum</t>
  </si>
  <si>
    <t>Gemeenten</t>
  </si>
  <si>
    <t>2. Kasgeldratio 2020</t>
  </si>
  <si>
    <t>4. Netto schuldquote 2020</t>
  </si>
  <si>
    <t>Uitleenquote 2020</t>
  </si>
  <si>
    <t>Voorraadquote 2020</t>
  </si>
  <si>
    <t>9. Effectieve netto schuldquote ultimo 2020</t>
  </si>
  <si>
    <t>12. Solvabiliteitsratio 2020</t>
  </si>
  <si>
    <t>19. Resultaat 2018</t>
  </si>
  <si>
    <t>21. Resultaat 2019</t>
  </si>
  <si>
    <t>23. Resultaat 2020</t>
  </si>
  <si>
    <t>32. Afhankelijkheidsratio 2020</t>
  </si>
  <si>
    <t>34. Onbenutte belastingcapaciteit 2020</t>
  </si>
  <si>
    <t>37. Netto lasten per inwoner 2020</t>
  </si>
  <si>
    <t>44. Houdbaarheidsquote 2020</t>
  </si>
  <si>
    <t>Bron:            IV-3 gegevens jaarrekening 2020 verzameld door het CBS</t>
  </si>
  <si>
    <t>Vanwege de specifieke vaste bedragen in de Alg. Uitk. voor Ameland, Schiermonnikoog, Terschelling, Vlieland</t>
  </si>
  <si>
    <t>Amsterdam, Rotterdam en Den Haag is de signalering van te hoge netto lasten bij deze gemeenten onjuist.</t>
  </si>
  <si>
    <t>Bewerking:  Houdbaarheidstest gemeentefinancien</t>
  </si>
  <si>
    <t>Aantal negatieve resultaten '18 '19 '20</t>
  </si>
  <si>
    <t>Netto schuldquote ultimo 2020</t>
  </si>
  <si>
    <t>Effectieve netto schuldquote 2020</t>
  </si>
  <si>
    <t>Solvabiliteitsratio ultimo 2020</t>
  </si>
  <si>
    <t>Exploitatieresultaat 2020</t>
  </si>
  <si>
    <t>Onbenutte belastingcapaciteit 2020</t>
  </si>
  <si>
    <t>Afhankelijkheidsratio 2020</t>
  </si>
  <si>
    <t>Netto investeringsquote 2017-2020</t>
  </si>
  <si>
    <t>Netto lasten per inwoner 2020</t>
  </si>
  <si>
    <t>Houdbaarheidsquote 2020</t>
  </si>
  <si>
    <t>Kasgeldratio ultimo 2020</t>
  </si>
  <si>
    <t>signaalwaarde</t>
  </si>
  <si>
    <t>oranje</t>
  </si>
  <si>
    <t>Financieel kengetal</t>
  </si>
  <si>
    <t>Netto schuldquote</t>
  </si>
  <si>
    <t>Effectieve netto schuldquote</t>
  </si>
  <si>
    <t>Solvabiliteitsratio</t>
  </si>
  <si>
    <t>Exploitatieresultaat</t>
  </si>
  <si>
    <t>geen</t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</si>
  <si>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  <scheme val="minor"/>
      </rPr>
      <t xml:space="preserve"> 100%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</si>
  <si>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130%</t>
    </r>
  </si>
  <si>
    <r>
      <rPr>
        <sz val="11"/>
        <color theme="1"/>
        <rFont val="Arial"/>
        <family val="2"/>
      </rPr>
      <t xml:space="preserve">≥ </t>
    </r>
    <r>
      <rPr>
        <sz val="11"/>
        <color theme="1"/>
        <rFont val="Calibri"/>
        <family val="2"/>
        <scheme val="minor"/>
      </rPr>
      <t>120%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</si>
  <si>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90%</t>
    </r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</si>
  <si>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 2</t>
    </r>
    <r>
      <rPr>
        <sz val="11"/>
        <color theme="1"/>
        <rFont val="Calibri"/>
        <family val="2"/>
        <scheme val="minor"/>
      </rPr>
      <t>0%</t>
    </r>
  </si>
  <si>
    <t>Onbenutte belastingcapaciteit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</si>
  <si>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0%</t>
    </r>
  </si>
  <si>
    <t>Afahankelijkheidsratio</t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</si>
  <si>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72,5%</t>
    </r>
  </si>
  <si>
    <r>
      <rPr>
        <sz val="11"/>
        <color theme="1"/>
        <rFont val="Arial"/>
        <family val="2"/>
      </rPr>
      <t xml:space="preserve">≤    </t>
    </r>
    <r>
      <rPr>
        <sz val="11"/>
        <color theme="1"/>
        <rFont val="Calibri"/>
        <family val="2"/>
        <scheme val="minor"/>
      </rPr>
      <t>0%</t>
    </r>
  </si>
  <si>
    <r>
      <rPr>
        <sz val="11"/>
        <color theme="1"/>
        <rFont val="Arial"/>
        <family val="2"/>
      </rPr>
      <t xml:space="preserve">≤   </t>
    </r>
    <r>
      <rPr>
        <sz val="11"/>
        <color theme="1"/>
        <rFont val="Calibri"/>
        <family val="2"/>
      </rPr>
      <t xml:space="preserve"> 0%</t>
    </r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</si>
  <si>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   </t>
    </r>
    <r>
      <rPr>
        <sz val="11"/>
        <color theme="1"/>
        <rFont val="Calibri"/>
        <family val="2"/>
        <scheme val="minor"/>
      </rPr>
      <t>0%</t>
    </r>
  </si>
  <si>
    <t>Netto investeringsquote hoog</t>
  </si>
  <si>
    <t>Netto investeringsquote laag</t>
  </si>
  <si>
    <t>Netto lasten hoog klasse laag</t>
  </si>
  <si>
    <t>Netto lasten laag klasse laag</t>
  </si>
  <si>
    <t>Netto lasten hoog klasse midden</t>
  </si>
  <si>
    <t>Netto lasten laag klasse midden</t>
  </si>
  <si>
    <t>Netto lasten hoog klasse hoog</t>
  </si>
  <si>
    <t>Netto lasten laag klasse hoog</t>
  </si>
  <si>
    <t>Houdbaarheidsquote</t>
  </si>
  <si>
    <t>Kasgeldratio</t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</si>
  <si>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20%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</si>
  <si>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25%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</si>
  <si>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8,5%</t>
    </r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</si>
  <si>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5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</si>
  <si>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4% </t>
    </r>
    <r>
      <rPr>
        <sz val="11"/>
        <color theme="1"/>
        <rFont val="Arial"/>
        <family val="2"/>
      </rPr>
      <t>&amp;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5%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</si>
  <si>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5%</t>
    </r>
  </si>
  <si>
    <t>= 5,5</t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</si>
  <si>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0% &amp; </t>
    </r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1%</t>
    </r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</si>
  <si>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€ 1.512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</si>
  <si>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€ 1.947</t>
    </r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</si>
  <si>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€ 1.375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</si>
  <si>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€ 1.738</t>
    </r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</si>
  <si>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€ 1.732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</si>
  <si>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€ 2.297</t>
    </r>
  </si>
  <si>
    <t>Aantal negatieve resultaten 3 jaar</t>
  </si>
  <si>
    <t>n.v.t.</t>
  </si>
  <si>
    <t>Bij de uitkomst voor de financiele conditie index is hiervoor gecorrigeerd.</t>
  </si>
  <si>
    <r>
      <t>Financi</t>
    </r>
    <r>
      <rPr>
        <b/>
        <sz val="14"/>
        <color theme="1"/>
        <rFont val="Calibri"/>
        <family val="2"/>
      </rPr>
      <t>ë</t>
    </r>
    <r>
      <rPr>
        <b/>
        <sz val="14"/>
        <color theme="1"/>
        <rFont val="Calibri"/>
        <family val="2"/>
        <scheme val="minor"/>
      </rPr>
      <t>le conditie index eindbalans &amp; exploitatie jaarrekening 2020</t>
    </r>
  </si>
  <si>
    <t>Netto schuldquote (incl. uitgeleende gelden)</t>
  </si>
  <si>
    <t xml:space="preserve">100% x (Toegangstarief OZB artikel 12 Fvw x (WOZ-waarde woningen + 2 x WOZ- waarde niet-woningen) – Opbrengst OZB woningen en niet woningen) : Baten voor mutatie reserves)  </t>
  </si>
  <si>
    <t>Afhankelijkheidsratio</t>
  </si>
  <si>
    <t>Netto investeringsquote</t>
  </si>
  <si>
    <t>Netto lasten per inwoner</t>
  </si>
  <si>
    <t xml:space="preserve">(Lasten voor mutatie reserves – Rentelasten – Afschrijvingslasten – Lasten bouwgrondexploitatie – Inkomsten uit heffingen en leges – Inkomsten uit specifieke uitkeringen – Inkomsten uit decentralisatie-uitkeringen - Opbrengst toeristenbelasting - Opbrengst parkeerbelasting) : Inwonertal gemeente </t>
  </si>
  <si>
    <t>100% x ((Immateriële activa ultimo jaar 2020 + Materiële activa ultimo jaar 2020) – (Immateriële activa ultimo jaar 2017 + Materiële activa ultimo jaar 2017)) : (4 x Baten voor mutatie reserves jaar 2020)</t>
  </si>
  <si>
    <t xml:space="preserve">100% x (Ombuigingsopgaaf bij slechtweerscenario en constante investeringsuitgaven: Ombuigingsrelevante baten en lasten) </t>
  </si>
  <si>
    <t xml:space="preserve">100% x ((Algemene reserve + Bestemmingsreserves + Resultaat van de rekening) : Totale balanswaarde) </t>
  </si>
  <si>
    <t>100% x (Totale overdrachten rijk aan gemeenten : Totale baten voor mutatie reserves)</t>
  </si>
  <si>
    <t>100% x ((Kortlopende leningen + Rekeningcourant krediet - Kortlopende uitzettingen - Kortlopende uitgeleende gelden - Liquide middelen bank en kas) : Baten voor mutatie reserves)</t>
  </si>
  <si>
    <t>100% x ((Totale baten voor mutatie reserves exclusief toegerekende rente - Totale lasten voor mutatie reserves exclusief toegerekende rente) : Totale baten voor mutaties reserves exclusief toegerekende rente)</t>
  </si>
  <si>
    <t>Signaalwaarden financiële kengetallen 2020</t>
  </si>
  <si>
    <t>Financiële conditie index</t>
  </si>
  <si>
    <t>Definities financiële kengetallen monitor</t>
  </si>
  <si>
    <t>100% x ((Langlopende leningen + Overige langlopende schuldverplichtingen + Kortlopende leningen + Rekeningcourant kredieten + Crediteuren + Overlopende passiva – Langlopende leningen aan verbonden partijen – Langlopende leningen aan derden – Langlopende uitzettingen – Kortlopende leningen aan verbonden partijen en derden – Kortlopende uitzettingen – Debiteuren – Liquide middelen – Overlopende activa) : Baten voor mutatie reserves)</t>
  </si>
  <si>
    <t>100% x (Netto schuld - Voorraden + debiteurenrisico (12%) van totaal uitgeleende gelden aan verbonden partijen en derden + marktrisico (30%) van voorraden)</t>
  </si>
  <si>
    <t>10 minus de optelsom van overschrijdingen van de signaalwaarden van de financiële kengetallen waarbij oranje half punt aftrek en rood een heel punt aftrek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</si>
</sst>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&quot;€&quot;\ #,##0"/>
  </numFmts>
  <fonts count="16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4" tint="0.79998168889431442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0" fillId="0" borderId="0" xfId="0" applyNumberFormat="1"/>
    <xf numFmtId="1" fontId="0" fillId="0" borderId="0" xfId="0" applyNumberFormat="1"/>
    <xf numFmtId="164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1" fontId="2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0" fontId="0" fillId="2" borderId="0" xfId="0" applyFill="1"/>
    <xf numFmtId="0" fontId="5" fillId="2" borderId="0" xfId="0" applyFont="1" applyFill="1"/>
    <xf numFmtId="164" fontId="5" fillId="2" borderId="0" xfId="0" applyNumberFormat="1" applyFont="1" applyFill="1"/>
    <xf numFmtId="166" fontId="5" fillId="2" borderId="0" xfId="0" applyNumberFormat="1" applyFont="1" applyFill="1"/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4" fontId="9" fillId="2" borderId="0" xfId="0" applyNumberFormat="1" applyFont="1" applyFill="1"/>
    <xf numFmtId="0" fontId="0" fillId="2" borderId="1" xfId="0" applyFill="1" applyBorder="1"/>
    <xf numFmtId="165" fontId="10" fillId="2" borderId="0" xfId="0" applyNumberFormat="1" applyFont="1" applyFill="1"/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7" xfId="0" applyFill="1" applyBorder="1"/>
    <xf numFmtId="1" fontId="5" fillId="2" borderId="0" xfId="0" applyNumberFormat="1" applyFont="1" applyFill="1" applyAlignment="1">
      <alignment horizontal="center"/>
    </xf>
    <xf numFmtId="1" fontId="0" fillId="2" borderId="3" xfId="0" applyNumberFormat="1" applyFill="1" applyBorder="1" applyAlignment="1">
      <alignment horizontal="center"/>
    </xf>
    <xf numFmtId="3" fontId="0" fillId="0" borderId="0" xfId="0" applyNumberFormat="1"/>
    <xf numFmtId="0" fontId="5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/>
    <xf numFmtId="165" fontId="0" fillId="0" borderId="0" xfId="0" applyNumberFormat="1"/>
    <xf numFmtId="0" fontId="0" fillId="2" borderId="0" xfId="0" applyFont="1" applyFill="1"/>
    <xf numFmtId="0" fontId="7" fillId="2" borderId="0" xfId="0" applyFont="1" applyFill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14" xfId="0" applyFont="1" applyFill="1" applyBorder="1"/>
    <xf numFmtId="1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5" fillId="2" borderId="13" xfId="0" applyFont="1" applyFill="1" applyBorder="1"/>
    <xf numFmtId="1" fontId="0" fillId="2" borderId="11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0" borderId="0" xfId="0" applyNumberFormat="1" applyFont="1"/>
    <xf numFmtId="0" fontId="0" fillId="2" borderId="11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3" fillId="2" borderId="0" xfId="0" applyFont="1" applyFill="1"/>
    <xf numFmtId="164" fontId="0" fillId="0" borderId="0" xfId="0" applyNumberFormat="1" applyFill="1"/>
    <xf numFmtId="0" fontId="0" fillId="2" borderId="4" xfId="0" applyFill="1" applyBorder="1"/>
    <xf numFmtId="9" fontId="0" fillId="2" borderId="4" xfId="0" applyNumberForma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9" fontId="0" fillId="2" borderId="11" xfId="0" applyNumberForma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quotePrefix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1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</cellXfs>
  <cellStyles count="1">
    <cellStyle name="Standaard" xfId="0" builtinId="0"/>
  </cellStyles>
  <dxfs count="36"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Schuldbelasting bezit (rood) ultimo 2020</a:t>
            </a:r>
          </a:p>
        </c:rich>
      </c:tx>
      <c:layout>
        <c:manualLayout>
          <c:xMode val="edge"/>
          <c:yMode val="edge"/>
          <c:x val="7.4715223097112871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v>solvabiliteitsratio</c:v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BC2-444A-B9F8-5C448FB22AB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C2-444A-B9F8-5C448FB22AB8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C2-444A-B9F8-5C448FB22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Monitor!$B$8</c:f>
              <c:strCache>
                <c:ptCount val="1"/>
                <c:pt idx="0">
                  <c:v>Solvabiliteitsratio ultimo 2020</c:v>
                </c:pt>
              </c:strCache>
            </c:strRef>
          </c:cat>
          <c:val>
            <c:numRef>
              <c:f>Monitor!$C$8:$D$8</c:f>
              <c:numCache>
                <c:formatCode>0.0%</c:formatCode>
                <c:ptCount val="2"/>
                <c:pt idx="0">
                  <c:v>0.51400275950070806</c:v>
                </c:pt>
                <c:pt idx="1">
                  <c:v>0.48599724049929194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2-444A-B9F8-5C448FB22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039497737880041"/>
          <c:y val="0.40335593467483222"/>
          <c:w val="0.2351247911946083"/>
          <c:h val="0.23487466216422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Financieringsruimte (groen) ultimo 2020</a:t>
            </a:r>
          </a:p>
        </c:rich>
      </c:tx>
      <c:layout>
        <c:manualLayout>
          <c:xMode val="edge"/>
          <c:yMode val="edge"/>
          <c:x val="5.4448780926817569E-2"/>
          <c:y val="4.1669690225875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Effectieve netto schuldquote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Monitor!$B$7</c:f>
              <c:strCache>
                <c:ptCount val="1"/>
                <c:pt idx="0">
                  <c:v>Effectieve netto schuldquote 2020</c:v>
                </c:pt>
              </c:strCache>
            </c:strRef>
          </c:cat>
          <c:val>
            <c:numRef>
              <c:f>Monitor!$C$7</c:f>
              <c:numCache>
                <c:formatCode>0.0%</c:formatCode>
                <c:ptCount val="1"/>
                <c:pt idx="0">
                  <c:v>0.95415661699741916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8-47AD-91A7-5662FE42A5E6}"/>
            </c:ext>
          </c:extLst>
        </c:ser>
        <c:ser>
          <c:idx val="1"/>
          <c:order val="1"/>
          <c:tx>
            <c:v>Ruimte onder 120% plafond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Monitor!$B$7</c:f>
              <c:strCache>
                <c:ptCount val="1"/>
                <c:pt idx="0">
                  <c:v>Effectieve netto schuldquote 2020</c:v>
                </c:pt>
              </c:strCache>
            </c:strRef>
          </c:cat>
          <c:val>
            <c:numRef>
              <c:f>Monitor!$D$7</c:f>
              <c:numCache>
                <c:formatCode>0.0%</c:formatCode>
                <c:ptCount val="1"/>
                <c:pt idx="0">
                  <c:v>0.2458433830025808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8-47AD-91A7-5662FE42A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82647632"/>
        <c:axId val="582649928"/>
      </c:barChart>
      <c:catAx>
        <c:axId val="582647632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582649928"/>
        <c:crosses val="max"/>
        <c:auto val="1"/>
        <c:lblAlgn val="ctr"/>
        <c:lblOffset val="100"/>
        <c:noMultiLvlLbl val="0"/>
      </c:catAx>
      <c:valAx>
        <c:axId val="58264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826476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2873499080331483"/>
          <c:y val="0.3804159375911344"/>
          <c:w val="0.23451960237253808"/>
          <c:h val="0.234954797317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Houdbaarheidsoverschot (+) of tekort (-) 2020</a:t>
            </a:r>
          </a:p>
        </c:rich>
      </c:tx>
      <c:layout>
        <c:manualLayout>
          <c:xMode val="edge"/>
          <c:yMode val="edge"/>
          <c:x val="6.3286252642544213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7.6535023765304189E-2"/>
          <c:y val="0.17171296296296296"/>
          <c:w val="0.60363825845298746"/>
          <c:h val="0.72088764946048411"/>
        </c:manualLayout>
      </c:layout>
      <c:barChart>
        <c:barDir val="bar"/>
        <c:grouping val="stacked"/>
        <c:varyColors val="0"/>
        <c:ser>
          <c:idx val="0"/>
          <c:order val="0"/>
          <c:tx>
            <c:v>Houdbaarheidsquote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Monitor!$B$6</c:f>
              <c:strCache>
                <c:ptCount val="1"/>
                <c:pt idx="0">
                  <c:v>Netto schuldquote ultimo 2020</c:v>
                </c:pt>
              </c:strCache>
            </c:strRef>
          </c:cat>
          <c:val>
            <c:numRef>
              <c:f>Monitor!$C$18</c:f>
              <c:numCache>
                <c:formatCode>0.0%</c:formatCode>
                <c:ptCount val="1"/>
                <c:pt idx="0">
                  <c:v>0.22749999999999998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2-4641-A448-EA128B445CDC}"/>
            </c:ext>
          </c:extLst>
        </c:ser>
        <c:ser>
          <c:idx val="1"/>
          <c:order val="1"/>
          <c:tx>
            <c:v>Houdbaarheid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Monitor!$B$6</c:f>
              <c:strCache>
                <c:ptCount val="1"/>
                <c:pt idx="0">
                  <c:v>Netto schuldquote ultimo 2020</c:v>
                </c:pt>
              </c:strCache>
            </c:strRef>
          </c:cat>
          <c:val>
            <c:numRef>
              <c:f>Monitor!$D$18</c:f>
              <c:numCache>
                <c:formatCode>0.0%</c:formatCode>
                <c:ptCount val="1"/>
                <c:pt idx="0">
                  <c:v>-2.7499999999999969E-2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2-4641-A448-EA128B445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82647632"/>
        <c:axId val="582649928"/>
      </c:barChart>
      <c:catAx>
        <c:axId val="582647632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582649928"/>
        <c:crosses val="max"/>
        <c:auto val="1"/>
        <c:lblAlgn val="ctr"/>
        <c:lblOffset val="100"/>
        <c:noMultiLvlLbl val="0"/>
      </c:catAx>
      <c:valAx>
        <c:axId val="58264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826476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9442122124440331"/>
          <c:y val="0.3804159375911344"/>
          <c:w val="0.27208217538984097"/>
          <c:h val="0.234954797317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26932388621533E-2"/>
          <c:y val="0.16441512878106249"/>
          <c:w val="0.5636714740629839"/>
          <c:h val="0.78534691520250177"/>
        </c:manualLayout>
      </c:layout>
      <c:barChart>
        <c:barDir val="col"/>
        <c:grouping val="clustered"/>
        <c:varyColors val="0"/>
        <c:ser>
          <c:idx val="0"/>
          <c:order val="0"/>
          <c:tx>
            <c:v>Exploitatieresultaat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2021</c:v>
              </c:pt>
            </c:numLit>
          </c:cat>
          <c:val>
            <c:numRef>
              <c:f>Monitor!$C$10</c:f>
              <c:numCache>
                <c:formatCode>0.0%</c:formatCode>
                <c:ptCount val="1"/>
                <c:pt idx="0">
                  <c:v>-3.6156601964767561E-2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4-45C6-866E-4A8E8066B7BA}"/>
            </c:ext>
          </c:extLst>
        </c:ser>
        <c:ser>
          <c:idx val="1"/>
          <c:order val="1"/>
          <c:tx>
            <c:v>Netto investeringen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2021</c:v>
              </c:pt>
            </c:numLit>
          </c:cat>
          <c:val>
            <c:numRef>
              <c:f>Monitor!$C$15</c:f>
              <c:numCache>
                <c:formatCode>0.0%</c:formatCode>
                <c:ptCount val="1"/>
                <c:pt idx="0">
                  <c:v>7.3056935826293606E-2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4-45C6-866E-4A8E8066B7BA}"/>
            </c:ext>
          </c:extLst>
        </c:ser>
        <c:ser>
          <c:idx val="2"/>
          <c:order val="2"/>
          <c:tx>
            <c:v>Onbenutte belastingcapaciteit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2021</c:v>
              </c:pt>
            </c:numLit>
          </c:cat>
          <c:val>
            <c:numRef>
              <c:f>Monitor!$C$12</c:f>
              <c:numCache>
                <c:formatCode>0.0%</c:formatCode>
                <c:ptCount val="1"/>
                <c:pt idx="0">
                  <c:v>5.2821836088066738E-2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44-45C6-866E-4A8E8066B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923880"/>
        <c:axId val="607928800"/>
      </c:barChart>
      <c:catAx>
        <c:axId val="607923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7928800"/>
        <c:crosses val="autoZero"/>
        <c:auto val="0"/>
        <c:lblAlgn val="ctr"/>
        <c:lblOffset val="100"/>
        <c:noMultiLvlLbl val="0"/>
      </c:catAx>
      <c:valAx>
        <c:axId val="6079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79238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5305921714539084"/>
          <c:y val="0.37847240153119149"/>
          <c:w val="0.34149777447387647"/>
          <c:h val="0.23381800699262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43062</xdr:colOff>
      <xdr:row>16</xdr:row>
      <xdr:rowOff>132326</xdr:rowOff>
    </xdr:from>
    <xdr:to>
      <xdr:col>26</xdr:col>
      <xdr:colOff>111642</xdr:colOff>
      <xdr:row>31</xdr:row>
      <xdr:rowOff>117086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A38EE14-5F30-4F41-9E9C-74040C89D9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78958</xdr:colOff>
      <xdr:row>0</xdr:row>
      <xdr:rowOff>280394</xdr:rowOff>
    </xdr:from>
    <xdr:to>
      <xdr:col>26</xdr:col>
      <xdr:colOff>122984</xdr:colOff>
      <xdr:row>15</xdr:row>
      <xdr:rowOff>43327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7D7C2857-C733-4231-9810-9A3382D275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859791</xdr:colOff>
      <xdr:row>16</xdr:row>
      <xdr:rowOff>140964</xdr:rowOff>
    </xdr:from>
    <xdr:to>
      <xdr:col>18</xdr:col>
      <xdr:colOff>419695</xdr:colOff>
      <xdr:row>31</xdr:row>
      <xdr:rowOff>125725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CA69FEEC-B129-424F-8AA3-907267BF7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852325</xdr:colOff>
      <xdr:row>0</xdr:row>
      <xdr:rowOff>267012</xdr:rowOff>
    </xdr:from>
    <xdr:to>
      <xdr:col>18</xdr:col>
      <xdr:colOff>416711</xdr:colOff>
      <xdr:row>15</xdr:row>
      <xdr:rowOff>26359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91066472-1026-4804-A6FF-706CAABA14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0.07027</cdr:x>
      <cdr:y>0.03196</cdr:y>
    </cdr:from>
    <cdr:to>
      <cdr:x>0.4156</cdr:x>
      <cdr:y>0.14349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A6AA3ACB-B8A1-4C8F-888B-148592DCD596}"/>
            </a:ext>
          </a:extLst>
        </cdr:cNvPr>
        <cdr:cNvSpPr txBox="1"/>
      </cdr:nvSpPr>
      <cdr:spPr>
        <a:xfrm xmlns:a="http://schemas.openxmlformats.org/drawingml/2006/main">
          <a:off x="365986" y="88883"/>
          <a:ext cx="1798675" cy="310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400" b="1"/>
            <a:t>Schuldevolutie 2020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A7E2-CF1B-4631-82C8-7804AF762ED1}">
  <dimension ref="A1:M30"/>
  <sheetViews>
    <sheetView showGridLines="0" tabSelected="1" showRuler="0" zoomScale="86" zoomScaleNormal="86" workbookViewId="0">
      <selection activeCell="B2" sqref="B2:C3"/>
    </sheetView>
  </sheetViews>
  <sheetFormatPr defaultColWidth="8.90625" defaultRowHeight="14.5" x14ac:dyDescent="0.35"/>
  <cols>
    <col min="1" max="1" width="8.90625" style="59"/>
    <col min="2" max="2" width="34.90625" style="13" customWidth="1"/>
    <col min="3" max="3" width="12.90625" style="13" customWidth="1"/>
    <col min="4" max="4" width="8.90625" style="13"/>
    <col min="5" max="5" width="11.81640625" style="13" bestFit="1" customWidth="1"/>
    <col min="6" max="6" width="11" style="13" customWidth="1"/>
    <col min="7" max="8" width="8.90625" style="13"/>
    <col min="9" max="9" width="9" style="34" hidden="1" customWidth="1"/>
    <col min="10" max="10" width="27.81640625" style="34" hidden="1" customWidth="1"/>
    <col min="11" max="11" width="8.08984375" style="34" hidden="1" customWidth="1"/>
    <col min="12" max="12" width="8.90625" style="34" hidden="1" customWidth="1"/>
    <col min="13" max="13" width="28.6328125" style="34" customWidth="1"/>
    <col min="14" max="16384" width="8.90625" style="13"/>
  </cols>
  <sheetData>
    <row r="1" spans="2:12" ht="33" customHeight="1" x14ac:dyDescent="0.35">
      <c r="B1" s="35" t="s">
        <v>477</v>
      </c>
      <c r="C1" s="35"/>
      <c r="D1" s="35"/>
      <c r="E1" s="35"/>
    </row>
    <row r="2" spans="2:12" ht="14.4" customHeight="1" x14ac:dyDescent="0.35">
      <c r="B2" s="87" t="s">
        <v>15</v>
      </c>
      <c r="C2" s="87"/>
      <c r="E2" s="79" t="s">
        <v>348</v>
      </c>
      <c r="F2" s="80"/>
      <c r="G2" s="80"/>
      <c r="H2" s="81"/>
    </row>
    <row r="3" spans="2:12" ht="14.4" customHeight="1" x14ac:dyDescent="0.35">
      <c r="B3" s="87"/>
      <c r="C3" s="87"/>
      <c r="E3" s="82"/>
      <c r="F3" s="83"/>
      <c r="G3" s="83"/>
      <c r="H3" s="84"/>
      <c r="K3" s="14" t="s">
        <v>380</v>
      </c>
      <c r="L3" s="30" t="s">
        <v>380</v>
      </c>
    </row>
    <row r="4" spans="2:12" x14ac:dyDescent="0.35">
      <c r="B4" s="13" t="s">
        <v>373</v>
      </c>
      <c r="C4" s="58" t="str">
        <f>K4</f>
        <v>Hoog</v>
      </c>
      <c r="E4" s="22"/>
      <c r="F4" s="26"/>
      <c r="G4" s="36" t="s">
        <v>389</v>
      </c>
      <c r="H4" s="37" t="s">
        <v>389</v>
      </c>
      <c r="J4" s="34" t="s">
        <v>373</v>
      </c>
      <c r="K4" s="15" t="str">
        <f>VLOOKUP(B2,'Kengetallen FCI'!A2:AQ354,42,1)</f>
        <v>Hoog</v>
      </c>
    </row>
    <row r="5" spans="2:12" x14ac:dyDescent="0.35">
      <c r="B5" s="14" t="s">
        <v>388</v>
      </c>
      <c r="E5" s="38" t="s">
        <v>369</v>
      </c>
      <c r="F5" s="39" t="s">
        <v>348</v>
      </c>
      <c r="G5" s="40" t="s">
        <v>395</v>
      </c>
      <c r="H5" s="41" t="s">
        <v>384</v>
      </c>
      <c r="J5" s="34" t="s">
        <v>371</v>
      </c>
      <c r="K5" s="31">
        <f>IF($K$4="Hoog",K11,K13)</f>
        <v>1732</v>
      </c>
      <c r="L5" s="34">
        <f>IF($K$4="Hoog",L11,L13)</f>
        <v>1732</v>
      </c>
    </row>
    <row r="6" spans="2:12" x14ac:dyDescent="0.35">
      <c r="B6" s="13" t="s">
        <v>420</v>
      </c>
      <c r="C6" s="15">
        <f>VLOOKUP(B2,'Kengetallen FCI'!A2:L357,4,1)</f>
        <v>0.90228708128086388</v>
      </c>
      <c r="D6" s="21">
        <f>SUM(130%,-C6)</f>
        <v>0.39771291871913617</v>
      </c>
      <c r="E6" s="17">
        <f>'Kengetallen FCI'!D360</f>
        <v>0.41592566351226445</v>
      </c>
      <c r="F6" s="18">
        <f>'Kengetallen FCI'!D357</f>
        <v>0.47560119778322396</v>
      </c>
      <c r="G6" s="54">
        <f>'Kengetallen FCI'!E359</f>
        <v>19</v>
      </c>
      <c r="H6" s="53">
        <f>'Kengetallen FCI'!F359</f>
        <v>2</v>
      </c>
      <c r="J6" s="34" t="s">
        <v>372</v>
      </c>
      <c r="K6" s="31">
        <f>IF($K$4="Hoog",K12,K14)</f>
        <v>2297</v>
      </c>
      <c r="L6" s="34">
        <f>IF($K$4="Hoog",L12,L14)</f>
        <v>2297</v>
      </c>
    </row>
    <row r="7" spans="2:12" x14ac:dyDescent="0.35">
      <c r="B7" s="13" t="s">
        <v>421</v>
      </c>
      <c r="C7" s="15">
        <f>VLOOKUP(B2,'Kengetallen FCI'!A2:L357,9,1)</f>
        <v>0.95415661699741916</v>
      </c>
      <c r="D7" s="21">
        <f>SUM(120%,-C7)</f>
        <v>0.2458433830025808</v>
      </c>
      <c r="E7" s="17">
        <f>'Kengetallen FCI'!I360</f>
        <v>0.35569496946074952</v>
      </c>
      <c r="F7" s="18">
        <f>'Kengetallen FCI'!I357</f>
        <v>0.42937988095475565</v>
      </c>
      <c r="G7" s="25">
        <f>'Kengetallen FCI'!J359</f>
        <v>16</v>
      </c>
      <c r="H7" s="55">
        <f>'Kengetallen FCI'!K359</f>
        <v>4</v>
      </c>
      <c r="J7" s="34" t="s">
        <v>374</v>
      </c>
      <c r="K7" s="31">
        <v>1375</v>
      </c>
      <c r="L7" s="34">
        <v>1375</v>
      </c>
    </row>
    <row r="8" spans="2:12" x14ac:dyDescent="0.35">
      <c r="B8" s="13" t="s">
        <v>422</v>
      </c>
      <c r="C8" s="15">
        <f>VLOOKUP(B2,'Kengetallen FCI'!A2:L357,12,1)</f>
        <v>0.51400275950070806</v>
      </c>
      <c r="D8" s="21">
        <f>SUM(1,-C8)</f>
        <v>0.48599724049929194</v>
      </c>
      <c r="E8" s="17">
        <f>'Kengetallen FCI'!L360</f>
        <v>0.34458100001025316</v>
      </c>
      <c r="F8" s="18">
        <f>'Kengetallen FCI'!L357</f>
        <v>0.36518070589217544</v>
      </c>
      <c r="G8" s="25">
        <f>'Kengetallen FCI'!M359</f>
        <v>65</v>
      </c>
      <c r="H8" s="55">
        <f>'Kengetallen FCI'!N359</f>
        <v>1</v>
      </c>
      <c r="J8" s="34" t="s">
        <v>375</v>
      </c>
      <c r="K8" s="31">
        <v>1738</v>
      </c>
      <c r="L8" s="34">
        <v>1738</v>
      </c>
    </row>
    <row r="9" spans="2:12" x14ac:dyDescent="0.35">
      <c r="B9" s="14" t="s">
        <v>387</v>
      </c>
      <c r="E9" s="42"/>
      <c r="F9" s="43"/>
      <c r="G9" s="44"/>
      <c r="H9" s="45"/>
      <c r="J9" s="34" t="s">
        <v>376</v>
      </c>
      <c r="K9" s="31">
        <v>1512</v>
      </c>
      <c r="L9" s="34">
        <v>1512</v>
      </c>
    </row>
    <row r="10" spans="2:12" x14ac:dyDescent="0.35">
      <c r="B10" s="13" t="s">
        <v>423</v>
      </c>
      <c r="C10" s="15">
        <f>VLOOKUP(B2,'Kengetallen FCI'!A2:W357,23,1)</f>
        <v>-3.6156601964767561E-2</v>
      </c>
      <c r="E10" s="17">
        <f>'Kengetallen FCI'!S360</f>
        <v>-7.207523120172415E-3</v>
      </c>
      <c r="F10" s="18">
        <f>'Kengetallen FCI'!W357</f>
        <v>6.5612844218113614E-2</v>
      </c>
      <c r="G10" s="25" t="s">
        <v>475</v>
      </c>
      <c r="H10" s="55">
        <f>'Kengetallen FCI'!W359</f>
        <v>126</v>
      </c>
      <c r="J10" s="34" t="s">
        <v>377</v>
      </c>
      <c r="K10" s="31">
        <v>1947</v>
      </c>
      <c r="L10" s="34">
        <v>1947</v>
      </c>
    </row>
    <row r="11" spans="2:12" x14ac:dyDescent="0.35">
      <c r="B11" s="13" t="s">
        <v>419</v>
      </c>
      <c r="C11" s="27">
        <f>D11</f>
        <v>2</v>
      </c>
      <c r="D11" s="23">
        <f>SUM(VLOOKUP(B2,'Kengetallen FCI'!A2:X357,20,0),VLOOKUP(B2,'Kengetallen FCI'!A2:X357,22,0),VLOOKUP(B2,'Kengetallen FCI'!A2:X357,24,0))</f>
        <v>2</v>
      </c>
      <c r="E11" s="28">
        <f>SUM('Kengetallen FCI'!T360,'Kengetallen FCI'!V360,'Kengetallen FCI'!X360)</f>
        <v>2</v>
      </c>
      <c r="F11" s="25">
        <f>2</f>
        <v>2</v>
      </c>
      <c r="G11" s="25">
        <f>'Kengetallen FCI'!Z360</f>
        <v>126</v>
      </c>
      <c r="H11" s="55">
        <f>'Kengetallen FCI'!Z359</f>
        <v>72</v>
      </c>
      <c r="J11" s="34" t="s">
        <v>378</v>
      </c>
      <c r="K11" s="31">
        <v>1732</v>
      </c>
      <c r="L11" s="34">
        <v>1732</v>
      </c>
    </row>
    <row r="12" spans="2:12" x14ac:dyDescent="0.35">
      <c r="B12" s="13" t="s">
        <v>424</v>
      </c>
      <c r="C12" s="15">
        <f>VLOOKUP(B2,'Kengetallen FCI'!A2:AH357,34,1)</f>
        <v>5.2821836088066738E-2</v>
      </c>
      <c r="E12" s="17">
        <f>'Kengetallen FCI'!AH360</f>
        <v>2.5657201417585321E-2</v>
      </c>
      <c r="F12" s="18">
        <f>'Kengetallen FCI'!AH357</f>
        <v>1.796181366381084E-2</v>
      </c>
      <c r="G12" s="25" t="s">
        <v>475</v>
      </c>
      <c r="H12" s="55">
        <f>'Kengetallen FCI'!AH359</f>
        <v>50</v>
      </c>
      <c r="J12" s="34" t="s">
        <v>379</v>
      </c>
      <c r="K12" s="31">
        <v>2297</v>
      </c>
      <c r="L12" s="34">
        <v>2297</v>
      </c>
    </row>
    <row r="13" spans="2:12" x14ac:dyDescent="0.35">
      <c r="B13" s="13" t="s">
        <v>425</v>
      </c>
      <c r="C13" s="15">
        <f>VLOOKUP(B2,'Kengetallen FCI'!A2:AF357,32,1)</f>
        <v>0.60362860877592539</v>
      </c>
      <c r="E13" s="17">
        <f>'Kengetallen FCI'!AF360</f>
        <v>0.63789627754363964</v>
      </c>
      <c r="F13" s="18">
        <f>'Kengetallen FCI'!AF357</f>
        <v>0.62654622391731107</v>
      </c>
      <c r="G13" s="25">
        <f>'Kengetallen FCI'!AF359</f>
        <v>61</v>
      </c>
      <c r="H13" s="57" t="s">
        <v>475</v>
      </c>
      <c r="J13" s="34" t="s">
        <v>371</v>
      </c>
      <c r="K13" s="31">
        <f>IF($K$4="Midden",K9,K7)</f>
        <v>1375</v>
      </c>
      <c r="L13" s="34">
        <f>IF($K$4="Midden",L9,L7)</f>
        <v>1375</v>
      </c>
    </row>
    <row r="14" spans="2:12" x14ac:dyDescent="0.35">
      <c r="B14" s="14" t="s">
        <v>386</v>
      </c>
      <c r="E14" s="42"/>
      <c r="F14" s="43"/>
      <c r="G14" s="44"/>
      <c r="H14" s="45"/>
      <c r="J14" s="34" t="s">
        <v>372</v>
      </c>
      <c r="K14" s="31">
        <f>IF($K$4="Midden",K10,K8)</f>
        <v>1738</v>
      </c>
      <c r="L14" s="34">
        <f>IF($K$4="Midden",L10,L8)</f>
        <v>1738</v>
      </c>
    </row>
    <row r="15" spans="2:12" x14ac:dyDescent="0.35">
      <c r="B15" s="13" t="s">
        <v>426</v>
      </c>
      <c r="C15" s="15">
        <f>VLOOKUP(B2,'Kengetallen FCI'!A2:AA357,27,1)</f>
        <v>7.3056935826293606E-2</v>
      </c>
      <c r="E15" s="17">
        <f>'Kengetallen FCI'!AA360</f>
        <v>2.8604802782244174E-2</v>
      </c>
      <c r="F15" s="18">
        <f>'Kengetallen FCI'!AA357</f>
        <v>2.5225855359099131E-2</v>
      </c>
      <c r="G15" s="25">
        <f>'Kengetallen FCI'!AB360</f>
        <v>89</v>
      </c>
      <c r="H15" s="55">
        <f>'Kengetallen FCI'!AC360</f>
        <v>149</v>
      </c>
    </row>
    <row r="16" spans="2:12" x14ac:dyDescent="0.35">
      <c r="B16" s="13" t="s">
        <v>427</v>
      </c>
      <c r="C16" s="16">
        <f>VLOOKUP(B2,'Kengetallen FCI'!A2:AK357,37,1)</f>
        <v>3370.2888322183471</v>
      </c>
      <c r="E16" s="19">
        <f>'Kengetallen FCI'!AK360</f>
        <v>1738.0662785489535</v>
      </c>
      <c r="F16" s="20">
        <f>'Kengetallen FCI'!AK357</f>
        <v>1947.3964994482926</v>
      </c>
      <c r="G16" s="24" t="s">
        <v>475</v>
      </c>
      <c r="H16" s="57">
        <f>'Kengetallen FCI'!AO360</f>
        <v>89</v>
      </c>
    </row>
    <row r="17" spans="2:8" x14ac:dyDescent="0.35">
      <c r="B17" s="14" t="s">
        <v>385</v>
      </c>
      <c r="C17" s="15"/>
      <c r="D17" s="21"/>
      <c r="E17" s="47"/>
      <c r="F17" s="43"/>
      <c r="G17" s="48"/>
      <c r="H17" s="45"/>
    </row>
    <row r="18" spans="2:8" x14ac:dyDescent="0.35">
      <c r="B18" s="13" t="s">
        <v>428</v>
      </c>
      <c r="C18" s="15">
        <f>VLOOKUP(B2,'Kengetallen FCI'!A2:AR357,44,1)</f>
        <v>0.22749999999999998</v>
      </c>
      <c r="D18" s="21">
        <f>SUM(20%,-C18)</f>
        <v>-2.7499999999999969E-2</v>
      </c>
      <c r="E18" s="17">
        <f>'Kengetallen FCI'!AQ360</f>
        <v>0.17983589743589756</v>
      </c>
      <c r="F18" s="18">
        <f>'Kengetallen FCI'!AR357</f>
        <v>0.24150000000000002</v>
      </c>
      <c r="G18" s="46">
        <f>'Kengetallen FCI'!AS359</f>
        <v>101</v>
      </c>
      <c r="H18" s="52">
        <f>'Kengetallen FCI'!AT359</f>
        <v>168</v>
      </c>
    </row>
    <row r="19" spans="2:8" x14ac:dyDescent="0.35">
      <c r="B19" s="13" t="s">
        <v>429</v>
      </c>
      <c r="C19" s="15">
        <f>VLOOKUP(B2,'Kengetallen FCI'!A2:L357,2,1)</f>
        <v>8.7022311871489955E-2</v>
      </c>
      <c r="E19" s="17">
        <f>'Kengetallen FCI'!B360</f>
        <v>-5.048460342067654E-3</v>
      </c>
      <c r="F19" s="18">
        <f>'Kengetallen FCI'!B357</f>
        <v>1.1960319019997116E-2</v>
      </c>
      <c r="G19" s="46">
        <f>'Kengetallen FCI'!B359</f>
        <v>48</v>
      </c>
      <c r="H19" s="57" t="s">
        <v>475</v>
      </c>
    </row>
    <row r="20" spans="2:8" x14ac:dyDescent="0.35">
      <c r="E20" s="49"/>
      <c r="F20" s="50"/>
      <c r="G20" s="51"/>
      <c r="H20" s="45"/>
    </row>
    <row r="21" spans="2:8" x14ac:dyDescent="0.35">
      <c r="B21" s="88" t="s">
        <v>370</v>
      </c>
      <c r="C21" s="89">
        <f>VLOOKUP($B$2,'Kengetallen FCI'!$A$2:$AU$357,47,1)</f>
        <v>6</v>
      </c>
      <c r="E21" s="90">
        <f>'Kengetallen FCI'!AU360</f>
        <v>7.3985915492957748</v>
      </c>
      <c r="F21" s="92"/>
      <c r="G21" s="85">
        <f>'Kengetallen FCI'!AV370</f>
        <v>21</v>
      </c>
      <c r="H21" s="77">
        <f>'Kengetallen FCI'!AU371</f>
        <v>21</v>
      </c>
    </row>
    <row r="22" spans="2:8" ht="15.65" customHeight="1" x14ac:dyDescent="0.35">
      <c r="B22" s="88"/>
      <c r="C22" s="89"/>
      <c r="E22" s="91"/>
      <c r="F22" s="84"/>
      <c r="G22" s="86"/>
      <c r="H22" s="78"/>
    </row>
    <row r="25" spans="2:8" x14ac:dyDescent="0.35">
      <c r="B25" s="13" t="s">
        <v>415</v>
      </c>
    </row>
    <row r="26" spans="2:8" x14ac:dyDescent="0.35">
      <c r="B26" s="32" t="s">
        <v>418</v>
      </c>
    </row>
    <row r="28" spans="2:8" x14ac:dyDescent="0.35">
      <c r="B28" s="13" t="s">
        <v>416</v>
      </c>
    </row>
    <row r="29" spans="2:8" x14ac:dyDescent="0.35">
      <c r="B29" s="13" t="s">
        <v>417</v>
      </c>
    </row>
    <row r="30" spans="2:8" x14ac:dyDescent="0.35">
      <c r="B30" s="13" t="s">
        <v>476</v>
      </c>
    </row>
  </sheetData>
  <sheetProtection algorithmName="SHA-512" hashValue="o/X4hSPCk0VU+M/yazSF6SMyE6Bx23SzI2HkgxpsTivouALTmyLY1HUN7CUSWZT8DpU6PjiyKzp6WutCG7t/cA==" saltValue="hxnbsnDUcPA+zQLd/bAbKg==" spinCount="100000" sheet="1" selectLockedCells="1"/>
  <dataConsolidate/>
  <mergeCells count="8">
    <mergeCell ref="H21:H22"/>
    <mergeCell ref="E2:H3"/>
    <mergeCell ref="G21:G22"/>
    <mergeCell ref="B2:C3"/>
    <mergeCell ref="B21:B22"/>
    <mergeCell ref="C21:C22"/>
    <mergeCell ref="E21:E22"/>
    <mergeCell ref="F21:F22"/>
  </mergeCells>
  <conditionalFormatting sqref="C8">
    <cfRule type="cellIs" dxfId="35" priority="60" operator="lessThan">
      <formula>0</formula>
    </cfRule>
    <cfRule type="cellIs" dxfId="34" priority="61" operator="greaterThan">
      <formula>0.2</formula>
    </cfRule>
    <cfRule type="cellIs" dxfId="33" priority="62" operator="between">
      <formula>0</formula>
      <formula>0.2</formula>
    </cfRule>
  </conditionalFormatting>
  <conditionalFormatting sqref="C6">
    <cfRule type="cellIs" dxfId="32" priority="57" operator="lessThan">
      <formula>1</formula>
    </cfRule>
    <cfRule type="cellIs" dxfId="31" priority="58" operator="between">
      <formula>1</formula>
      <formula>1.3</formula>
    </cfRule>
    <cfRule type="cellIs" dxfId="30" priority="59" operator="greaterThan">
      <formula>1.3</formula>
    </cfRule>
  </conditionalFormatting>
  <conditionalFormatting sqref="C7">
    <cfRule type="cellIs" dxfId="29" priority="54" operator="greaterThan">
      <formula>120%</formula>
    </cfRule>
    <cfRule type="cellIs" dxfId="28" priority="55" operator="between">
      <formula>90%</formula>
      <formula>120%</formula>
    </cfRule>
    <cfRule type="cellIs" dxfId="27" priority="56" operator="lessThan">
      <formula>0.9</formula>
    </cfRule>
  </conditionalFormatting>
  <conditionalFormatting sqref="C19">
    <cfRule type="cellIs" dxfId="26" priority="48" operator="equal">
      <formula>0.085</formula>
    </cfRule>
    <cfRule type="cellIs" dxfId="25" priority="49" operator="lessThan">
      <formula>0.085</formula>
    </cfRule>
    <cfRule type="cellIs" dxfId="24" priority="50" operator="greaterThan">
      <formula>0.085</formula>
    </cfRule>
  </conditionalFormatting>
  <conditionalFormatting sqref="C15">
    <cfRule type="cellIs" dxfId="23" priority="40" operator="between">
      <formula>0.01</formula>
      <formula>0.04</formula>
    </cfRule>
    <cfRule type="cellIs" dxfId="22" priority="41" operator="between">
      <formula>0.04</formula>
      <formula>0.05</formula>
    </cfRule>
    <cfRule type="cellIs" dxfId="21" priority="42" operator="between">
      <formula>0</formula>
      <formula>0.01</formula>
    </cfRule>
    <cfRule type="cellIs" dxfId="20" priority="43" operator="lessThan">
      <formula>0</formula>
    </cfRule>
    <cfRule type="cellIs" dxfId="19" priority="44" operator="greaterThan">
      <formula>0.05</formula>
    </cfRule>
  </conditionalFormatting>
  <conditionalFormatting sqref="C13">
    <cfRule type="cellIs" dxfId="18" priority="38" operator="between">
      <formula>0</formula>
      <formula>0.725</formula>
    </cfRule>
    <cfRule type="cellIs" dxfId="17" priority="39" operator="greaterThan">
      <formula>0.725</formula>
    </cfRule>
  </conditionalFormatting>
  <conditionalFormatting sqref="C12">
    <cfRule type="cellIs" dxfId="16" priority="35" operator="lessThan">
      <formula>0</formula>
    </cfRule>
    <cfRule type="cellIs" dxfId="15" priority="36" operator="equal">
      <formula>0</formula>
    </cfRule>
    <cfRule type="cellIs" dxfId="14" priority="37" operator="greaterThan">
      <formula>0</formula>
    </cfRule>
  </conditionalFormatting>
  <conditionalFormatting sqref="C18">
    <cfRule type="cellIs" dxfId="13" priority="12" operator="between">
      <formula>0.201</formula>
      <formula>0.25</formula>
    </cfRule>
    <cfRule type="cellIs" dxfId="12" priority="13" operator="greaterThan">
      <formula>0.25</formula>
    </cfRule>
    <cfRule type="cellIs" dxfId="11" priority="33" operator="lessThan">
      <formula>0.201</formula>
    </cfRule>
  </conditionalFormatting>
  <conditionalFormatting sqref="C21:C22">
    <cfRule type="cellIs" dxfId="10" priority="25" operator="between">
      <formula>5.2</formula>
      <formula>5.8</formula>
    </cfRule>
    <cfRule type="cellIs" dxfId="9" priority="26" operator="lessThan">
      <formula>5.2</formula>
    </cfRule>
  </conditionalFormatting>
  <conditionalFormatting sqref="C10">
    <cfRule type="cellIs" dxfId="8" priority="14" operator="lessThan">
      <formula>0</formula>
    </cfRule>
    <cfRule type="cellIs" dxfId="7" priority="15" operator="equal">
      <formula>0%</formula>
    </cfRule>
    <cfRule type="cellIs" dxfId="6" priority="16" operator="greaterThan">
      <formula>0%</formula>
    </cfRule>
  </conditionalFormatting>
  <conditionalFormatting sqref="C16">
    <cfRule type="cellIs" dxfId="5" priority="4" operator="between">
      <formula>$L$5</formula>
      <formula>$L$6</formula>
    </cfRule>
    <cfRule type="cellIs" dxfId="4" priority="5" operator="greaterThan">
      <formula>$L$6</formula>
    </cfRule>
    <cfRule type="cellIs" dxfId="3" priority="8" operator="lessThan">
      <formula>$L$5</formula>
    </cfRule>
  </conditionalFormatting>
  <conditionalFormatting sqref="C11">
    <cfRule type="cellIs" dxfId="2" priority="1" operator="lessThan">
      <formula>2</formula>
    </cfRule>
    <cfRule type="cellIs" dxfId="1" priority="2" operator="greaterThan">
      <formula>2</formula>
    </cfRule>
    <cfRule type="cellIs" dxfId="0" priority="3" operator="equal">
      <formula>2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01" yWindow="420" count="1">
        <x14:dataValidation type="list" showInputMessage="1" showErrorMessage="1" promptTitle="Kies gemeente" prompt="Kies een gemeente" xr:uid="{61C7C56C-F430-411A-A475-BF0317467915}">
          <x14:formula1>
            <xm:f>'Kengetallen FCI'!$A$2:$A$356</xm:f>
          </x14:formula1>
          <xm:sqref>B2:C3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EE370-BA95-49CF-9A61-CBEFD36E3F6C}">
  <dimension ref="A1:D30"/>
  <sheetViews>
    <sheetView workbookViewId="0">
      <selection sqref="A1:C1"/>
    </sheetView>
  </sheetViews>
  <sheetFormatPr defaultRowHeight="14.5" x14ac:dyDescent="0.35"/>
  <cols>
    <col min="1" max="1" width="4.6328125" style="13" customWidth="1"/>
    <col min="2" max="2" width="29" style="13" bestFit="1" customWidth="1"/>
    <col min="3" max="4" width="17.08984375" style="13" customWidth="1"/>
    <col min="5" max="16384" width="8.7265625" style="13"/>
  </cols>
  <sheetData>
    <row r="1" spans="1:4" x14ac:dyDescent="0.35">
      <c r="A1" s="93" t="s">
        <v>490</v>
      </c>
      <c r="B1" s="93"/>
      <c r="C1" s="93"/>
    </row>
    <row r="3" spans="1:4" x14ac:dyDescent="0.35">
      <c r="B3" s="66" t="s">
        <v>432</v>
      </c>
      <c r="C3" s="74" t="s">
        <v>430</v>
      </c>
      <c r="D3" s="75" t="s">
        <v>430</v>
      </c>
    </row>
    <row r="4" spans="1:4" x14ac:dyDescent="0.35">
      <c r="B4" s="76"/>
      <c r="C4" s="71" t="s">
        <v>431</v>
      </c>
      <c r="D4" s="72" t="s">
        <v>380</v>
      </c>
    </row>
    <row r="5" spans="1:4" x14ac:dyDescent="0.35">
      <c r="B5" s="66"/>
      <c r="C5" s="68"/>
      <c r="D5" s="61"/>
    </row>
    <row r="6" spans="1:4" x14ac:dyDescent="0.35">
      <c r="B6" s="68" t="s">
        <v>433</v>
      </c>
      <c r="C6" s="69" t="s">
        <v>438</v>
      </c>
      <c r="D6" s="62" t="s">
        <v>439</v>
      </c>
    </row>
    <row r="7" spans="1:4" x14ac:dyDescent="0.35">
      <c r="B7" s="68" t="s">
        <v>434</v>
      </c>
      <c r="C7" s="69" t="s">
        <v>441</v>
      </c>
      <c r="D7" s="62" t="s">
        <v>440</v>
      </c>
    </row>
    <row r="8" spans="1:4" x14ac:dyDescent="0.35">
      <c r="B8" s="68" t="s">
        <v>435</v>
      </c>
      <c r="C8" s="69" t="s">
        <v>442</v>
      </c>
      <c r="D8" s="62" t="s">
        <v>447</v>
      </c>
    </row>
    <row r="9" spans="1:4" x14ac:dyDescent="0.35">
      <c r="B9" s="68"/>
      <c r="C9" s="68"/>
      <c r="D9" s="61"/>
    </row>
    <row r="10" spans="1:4" x14ac:dyDescent="0.35">
      <c r="B10" s="68" t="s">
        <v>436</v>
      </c>
      <c r="C10" s="67" t="s">
        <v>437</v>
      </c>
      <c r="D10" s="62" t="s">
        <v>449</v>
      </c>
    </row>
    <row r="11" spans="1:4" x14ac:dyDescent="0.35">
      <c r="B11" s="68" t="s">
        <v>474</v>
      </c>
      <c r="C11" s="67">
        <v>2</v>
      </c>
      <c r="D11" s="24">
        <v>3</v>
      </c>
    </row>
    <row r="12" spans="1:4" x14ac:dyDescent="0.35">
      <c r="B12" s="68" t="s">
        <v>443</v>
      </c>
      <c r="C12" s="67" t="s">
        <v>437</v>
      </c>
      <c r="D12" s="63" t="s">
        <v>448</v>
      </c>
    </row>
    <row r="13" spans="1:4" x14ac:dyDescent="0.35">
      <c r="B13" s="68" t="s">
        <v>445</v>
      </c>
      <c r="C13" s="70" t="s">
        <v>446</v>
      </c>
      <c r="D13" s="64" t="s">
        <v>437</v>
      </c>
    </row>
    <row r="14" spans="1:4" x14ac:dyDescent="0.35">
      <c r="B14" s="68"/>
      <c r="C14" s="68"/>
      <c r="D14" s="61"/>
    </row>
    <row r="15" spans="1:4" x14ac:dyDescent="0.35">
      <c r="B15" s="68" t="s">
        <v>450</v>
      </c>
      <c r="C15" s="70" t="s">
        <v>464</v>
      </c>
      <c r="D15" s="63" t="s">
        <v>465</v>
      </c>
    </row>
    <row r="16" spans="1:4" x14ac:dyDescent="0.35">
      <c r="B16" s="68" t="s">
        <v>451</v>
      </c>
      <c r="C16" s="70" t="s">
        <v>467</v>
      </c>
      <c r="D16" s="63" t="s">
        <v>444</v>
      </c>
    </row>
    <row r="17" spans="2:4" x14ac:dyDescent="0.35">
      <c r="B17" s="68"/>
      <c r="C17" s="68"/>
      <c r="D17" s="61"/>
    </row>
    <row r="18" spans="2:4" x14ac:dyDescent="0.35">
      <c r="B18" s="68" t="s">
        <v>452</v>
      </c>
      <c r="C18" s="67" t="s">
        <v>437</v>
      </c>
      <c r="D18" s="63" t="s">
        <v>471</v>
      </c>
    </row>
    <row r="19" spans="2:4" x14ac:dyDescent="0.35">
      <c r="B19" s="68" t="s">
        <v>453</v>
      </c>
      <c r="C19" s="67" t="s">
        <v>437</v>
      </c>
      <c r="D19" s="63" t="s">
        <v>470</v>
      </c>
    </row>
    <row r="20" spans="2:4" x14ac:dyDescent="0.35">
      <c r="B20" s="68"/>
      <c r="C20" s="68"/>
      <c r="D20" s="61"/>
    </row>
    <row r="21" spans="2:4" x14ac:dyDescent="0.35">
      <c r="B21" s="68" t="s">
        <v>454</v>
      </c>
      <c r="C21" s="67" t="s">
        <v>437</v>
      </c>
      <c r="D21" s="63" t="s">
        <v>469</v>
      </c>
    </row>
    <row r="22" spans="2:4" x14ac:dyDescent="0.35">
      <c r="B22" s="68" t="s">
        <v>455</v>
      </c>
      <c r="C22" s="70" t="s">
        <v>437</v>
      </c>
      <c r="D22" s="70" t="s">
        <v>468</v>
      </c>
    </row>
    <row r="23" spans="2:4" x14ac:dyDescent="0.35">
      <c r="B23" s="68"/>
      <c r="C23" s="68"/>
      <c r="D23" s="61"/>
    </row>
    <row r="24" spans="2:4" x14ac:dyDescent="0.35">
      <c r="B24" s="68" t="s">
        <v>456</v>
      </c>
      <c r="C24" s="67" t="s">
        <v>437</v>
      </c>
      <c r="D24" s="63" t="s">
        <v>473</v>
      </c>
    </row>
    <row r="25" spans="2:4" x14ac:dyDescent="0.35">
      <c r="B25" s="68" t="s">
        <v>457</v>
      </c>
      <c r="C25" s="67" t="s">
        <v>437</v>
      </c>
      <c r="D25" s="63" t="s">
        <v>472</v>
      </c>
    </row>
    <row r="26" spans="2:4" x14ac:dyDescent="0.35">
      <c r="B26" s="68"/>
      <c r="C26" s="68"/>
      <c r="D26" s="61"/>
    </row>
    <row r="27" spans="2:4" x14ac:dyDescent="0.35">
      <c r="B27" s="68" t="s">
        <v>458</v>
      </c>
      <c r="C27" s="70" t="s">
        <v>460</v>
      </c>
      <c r="D27" s="63" t="s">
        <v>461</v>
      </c>
    </row>
    <row r="28" spans="2:4" x14ac:dyDescent="0.35">
      <c r="B28" s="68" t="s">
        <v>459</v>
      </c>
      <c r="C28" s="70" t="s">
        <v>462</v>
      </c>
      <c r="D28" s="24" t="s">
        <v>437</v>
      </c>
    </row>
    <row r="29" spans="2:4" x14ac:dyDescent="0.35">
      <c r="B29" s="68"/>
      <c r="C29" s="68"/>
      <c r="D29" s="61"/>
    </row>
    <row r="30" spans="2:4" x14ac:dyDescent="0.35">
      <c r="B30" s="76" t="s">
        <v>491</v>
      </c>
      <c r="C30" s="73" t="s">
        <v>466</v>
      </c>
      <c r="D30" s="65" t="s">
        <v>463</v>
      </c>
    </row>
  </sheetData>
  <sheetProtection algorithmName="SHA-512" hashValue="cX11HuKUeWzJCzjoQvuTAEBOKAYZiq394Nstpo9vjwwAemG6beq88/4iIx5DyTMs8JUJCFfWQ54+OVzvLCJBKQ==" saltValue="CByba+Se4uBNNO+KFPJQ2w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7AEB-9187-4EFF-8A87-480A970B7287}">
  <dimension ref="A1:D23"/>
  <sheetViews>
    <sheetView workbookViewId="0">
      <selection activeCell="D25" sqref="D25"/>
    </sheetView>
  </sheetViews>
  <sheetFormatPr defaultRowHeight="14.5" x14ac:dyDescent="0.35"/>
  <cols>
    <col min="1" max="1" width="5.81640625" style="13" customWidth="1"/>
    <col min="2" max="2" width="38.08984375" style="13" bestFit="1" customWidth="1"/>
    <col min="3" max="3" width="4.1796875" style="13" customWidth="1"/>
    <col min="4" max="4" width="255.6328125" style="13" bestFit="1" customWidth="1"/>
    <col min="5" max="16384" width="8.7265625" style="13"/>
  </cols>
  <sheetData>
    <row r="1" spans="1:4" x14ac:dyDescent="0.35">
      <c r="A1" s="93" t="s">
        <v>492</v>
      </c>
      <c r="B1" s="93"/>
    </row>
    <row r="3" spans="1:4" x14ac:dyDescent="0.35">
      <c r="B3" s="13" t="s">
        <v>478</v>
      </c>
      <c r="D3" s="13" t="s">
        <v>493</v>
      </c>
    </row>
    <row r="5" spans="1:4" x14ac:dyDescent="0.35">
      <c r="B5" s="13" t="s">
        <v>434</v>
      </c>
      <c r="D5" s="13" t="s">
        <v>494</v>
      </c>
    </row>
    <row r="7" spans="1:4" x14ac:dyDescent="0.35">
      <c r="B7" s="13" t="s">
        <v>435</v>
      </c>
      <c r="D7" s="13" t="s">
        <v>486</v>
      </c>
    </row>
    <row r="9" spans="1:4" x14ac:dyDescent="0.35">
      <c r="B9" s="13" t="s">
        <v>436</v>
      </c>
      <c r="D9" s="13" t="s">
        <v>489</v>
      </c>
    </row>
    <row r="11" spans="1:4" x14ac:dyDescent="0.35">
      <c r="B11" s="13" t="s">
        <v>443</v>
      </c>
      <c r="D11" s="13" t="s">
        <v>479</v>
      </c>
    </row>
    <row r="13" spans="1:4" x14ac:dyDescent="0.35">
      <c r="B13" s="13" t="s">
        <v>480</v>
      </c>
      <c r="D13" s="13" t="s">
        <v>487</v>
      </c>
    </row>
    <row r="15" spans="1:4" x14ac:dyDescent="0.35">
      <c r="B15" s="13" t="s">
        <v>481</v>
      </c>
      <c r="D15" s="13" t="s">
        <v>484</v>
      </c>
    </row>
    <row r="17" spans="2:4" x14ac:dyDescent="0.35">
      <c r="B17" s="13" t="s">
        <v>482</v>
      </c>
      <c r="D17" s="13" t="s">
        <v>483</v>
      </c>
    </row>
    <row r="19" spans="2:4" x14ac:dyDescent="0.35">
      <c r="B19" s="13" t="s">
        <v>458</v>
      </c>
      <c r="D19" s="13" t="s">
        <v>485</v>
      </c>
    </row>
    <row r="21" spans="2:4" x14ac:dyDescent="0.35">
      <c r="B21" s="13" t="s">
        <v>459</v>
      </c>
      <c r="D21" s="13" t="s">
        <v>488</v>
      </c>
    </row>
    <row r="23" spans="2:4" x14ac:dyDescent="0.35">
      <c r="B23" s="13" t="s">
        <v>491</v>
      </c>
      <c r="D23" s="13" t="s">
        <v>495</v>
      </c>
    </row>
  </sheetData>
  <sheetProtection algorithmName="SHA-512" hashValue="FqwH8wpp1h8rekb2+586sbd2hO35Ga5Iinop3PwyHxgSFTdlBOhlW1hBPSDC9kMS1JMePw2TmgI2YKu2ZVXmng==" saltValue="0KTR39u2eylo6fkJaxN8AA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9722-7AE2-4D77-98BD-CF4B33B5C005}">
  <dimension ref="A1:AW378"/>
  <sheetViews>
    <sheetView zoomScaleNormal="100" workbookViewId="0">
      <pane xSplit="1" ySplit="1" topLeftCell="AN340" activePane="bottomRight" state="frozen"/>
      <selection pane="topRight" activeCell="B1" sqref="B1"/>
      <selection pane="bottomLeft" activeCell="A2" sqref="A2"/>
      <selection pane="bottomRight" activeCell="AU350" sqref="AU350"/>
    </sheetView>
  </sheetViews>
  <sheetFormatPr defaultRowHeight="14.5" x14ac:dyDescent="0.35"/>
  <cols>
    <col min="1" max="1" width="28.6328125" bestFit="1" customWidth="1"/>
    <col min="2" max="2" width="17.6328125" style="1" bestFit="1" customWidth="1"/>
    <col min="3" max="3" width="5.54296875" style="3" bestFit="1" customWidth="1"/>
    <col min="4" max="4" width="22.90625" style="1" bestFit="1" customWidth="1"/>
    <col min="5" max="5" width="11.1796875" style="3" bestFit="1" customWidth="1"/>
    <col min="6" max="6" width="9.90625" style="3" bestFit="1" customWidth="1"/>
    <col min="7" max="7" width="16.1796875" style="7" bestFit="1" customWidth="1"/>
    <col min="8" max="8" width="18.08984375" style="7" bestFit="1" customWidth="1"/>
    <col min="9" max="9" width="37.1796875" style="1" bestFit="1" customWidth="1"/>
    <col min="10" max="10" width="11.1796875" style="1" bestFit="1" customWidth="1"/>
    <col min="11" max="11" width="9.90625" style="1" bestFit="1" customWidth="1"/>
    <col min="12" max="12" width="22.90625" style="1" bestFit="1" customWidth="1"/>
    <col min="13" max="13" width="11.1796875" style="1" bestFit="1" customWidth="1"/>
    <col min="14" max="14" width="9.90625" style="1" bestFit="1" customWidth="1"/>
    <col min="15" max="15" width="10.81640625" style="7" bestFit="1" customWidth="1"/>
    <col min="16" max="16" width="15.54296875" style="7" bestFit="1" customWidth="1"/>
    <col min="17" max="17" width="22.6328125" style="1" bestFit="1" customWidth="1"/>
    <col min="18" max="18" width="5.54296875" style="4" bestFit="1" customWidth="1"/>
    <col min="19" max="19" width="16.1796875" style="1" bestFit="1" customWidth="1"/>
    <col min="20" max="20" width="5.54296875" style="7" bestFit="1" customWidth="1"/>
    <col min="21" max="21" width="15.6328125" style="1" bestFit="1" customWidth="1"/>
    <col min="22" max="22" width="5.54296875" style="7" bestFit="1" customWidth="1"/>
    <col min="23" max="23" width="16.1796875" style="1" bestFit="1" customWidth="1"/>
    <col min="24" max="24" width="9.90625" style="4" bestFit="1" customWidth="1"/>
    <col min="25" max="25" width="11.1796875" style="7" bestFit="1" customWidth="1"/>
    <col min="26" max="26" width="9.90625" style="7" bestFit="1" customWidth="1"/>
    <col min="27" max="27" width="32.6328125" style="1" bestFit="1" customWidth="1"/>
    <col min="28" max="28" width="15.08984375" style="1" bestFit="1" customWidth="1"/>
    <col min="29" max="29" width="13.81640625" style="1" bestFit="1" customWidth="1"/>
    <col min="30" max="30" width="15.90625" style="1" bestFit="1" customWidth="1"/>
    <col min="31" max="31" width="15.90625" style="1" customWidth="1"/>
    <col min="32" max="32" width="26.1796875" style="1" bestFit="1" customWidth="1"/>
    <col min="33" max="33" width="5.54296875" style="1" bestFit="1" customWidth="1"/>
    <col min="34" max="34" width="33.36328125" style="1" bestFit="1" customWidth="1"/>
    <col min="35" max="35" width="5.54296875" style="6" bestFit="1" customWidth="1"/>
    <col min="36" max="37" width="29.1796875" bestFit="1" customWidth="1"/>
    <col min="38" max="39" width="9.36328125" style="5" bestFit="1" customWidth="1"/>
    <col min="40" max="41" width="10.08984375" style="5" bestFit="1" customWidth="1"/>
    <col min="42" max="42" width="13.90625" bestFit="1" customWidth="1"/>
    <col min="43" max="44" width="25.90625" style="1" bestFit="1" customWidth="1"/>
    <col min="45" max="45" width="5.54296875" style="1" bestFit="1" customWidth="1"/>
    <col min="46" max="46" width="5.54296875" style="1" customWidth="1"/>
    <col min="47" max="47" width="21.90625" style="9" bestFit="1" customWidth="1"/>
    <col min="48" max="48" width="10.36328125" bestFit="1" customWidth="1"/>
    <col min="49" max="49" width="8.36328125" bestFit="1" customWidth="1"/>
  </cols>
  <sheetData>
    <row r="1" spans="1:47" x14ac:dyDescent="0.35">
      <c r="A1" t="s">
        <v>401</v>
      </c>
      <c r="B1" s="1" t="s">
        <v>402</v>
      </c>
      <c r="C1" s="3" t="s">
        <v>352</v>
      </c>
      <c r="D1" s="1" t="s">
        <v>403</v>
      </c>
      <c r="E1" s="3" t="s">
        <v>353</v>
      </c>
      <c r="F1" s="3" t="s">
        <v>354</v>
      </c>
      <c r="G1" s="7" t="s">
        <v>404</v>
      </c>
      <c r="H1" s="7" t="s">
        <v>405</v>
      </c>
      <c r="I1" s="1" t="s">
        <v>406</v>
      </c>
      <c r="J1" s="5" t="s">
        <v>353</v>
      </c>
      <c r="K1" s="5" t="s">
        <v>354</v>
      </c>
      <c r="L1" s="1" t="s">
        <v>407</v>
      </c>
      <c r="M1" s="5" t="s">
        <v>353</v>
      </c>
      <c r="N1" s="5" t="s">
        <v>354</v>
      </c>
      <c r="O1" s="11" t="s">
        <v>362</v>
      </c>
      <c r="P1" s="11" t="s">
        <v>363</v>
      </c>
      <c r="Q1" s="9" t="s">
        <v>382</v>
      </c>
      <c r="R1" s="4" t="s">
        <v>352</v>
      </c>
      <c r="S1" s="1" t="s">
        <v>408</v>
      </c>
      <c r="T1" s="7" t="s">
        <v>352</v>
      </c>
      <c r="U1" s="1" t="s">
        <v>409</v>
      </c>
      <c r="V1" s="7" t="s">
        <v>352</v>
      </c>
      <c r="W1" s="1" t="s">
        <v>410</v>
      </c>
      <c r="X1" s="4" t="s">
        <v>354</v>
      </c>
      <c r="Y1" s="5" t="s">
        <v>353</v>
      </c>
      <c r="Z1" s="5" t="s">
        <v>354</v>
      </c>
      <c r="AA1" s="1" t="s">
        <v>391</v>
      </c>
      <c r="AB1" s="5" t="s">
        <v>355</v>
      </c>
      <c r="AC1" s="5" t="s">
        <v>356</v>
      </c>
      <c r="AD1" s="5" t="s">
        <v>357</v>
      </c>
      <c r="AE1" s="5" t="s">
        <v>358</v>
      </c>
      <c r="AF1" s="1" t="s">
        <v>411</v>
      </c>
      <c r="AG1" s="1" t="s">
        <v>352</v>
      </c>
      <c r="AH1" s="1" t="s">
        <v>412</v>
      </c>
      <c r="AI1" s="3" t="s">
        <v>352</v>
      </c>
      <c r="AJ1" t="s">
        <v>392</v>
      </c>
      <c r="AK1" t="s">
        <v>413</v>
      </c>
      <c r="AL1" s="5" t="s">
        <v>359</v>
      </c>
      <c r="AM1" s="5" t="s">
        <v>355</v>
      </c>
      <c r="AN1" s="5" t="s">
        <v>360</v>
      </c>
      <c r="AO1" s="5" t="s">
        <v>360</v>
      </c>
      <c r="AP1" t="s">
        <v>393</v>
      </c>
      <c r="AQ1" s="1" t="s">
        <v>394</v>
      </c>
      <c r="AR1" s="1" t="s">
        <v>414</v>
      </c>
      <c r="AS1" s="3" t="s">
        <v>352</v>
      </c>
      <c r="AT1" s="3" t="s">
        <v>352</v>
      </c>
      <c r="AU1" s="12" t="s">
        <v>361</v>
      </c>
    </row>
    <row r="2" spans="1:47" x14ac:dyDescent="0.35">
      <c r="A2" t="s">
        <v>0</v>
      </c>
      <c r="B2" s="1">
        <v>8.3597752565511482E-2</v>
      </c>
      <c r="C2" s="5">
        <f t="shared" ref="C2:C65" si="0">IF(B2&gt;8.5%,0.5,0)</f>
        <v>0</v>
      </c>
      <c r="D2" s="1">
        <v>0.12346959307814942</v>
      </c>
      <c r="E2" s="5">
        <f t="shared" ref="E2:E65" si="1">IF(D2&gt;100%,0.5,0)</f>
        <v>0</v>
      </c>
      <c r="F2" s="5">
        <f t="shared" ref="F2:F65" si="2">IF(D2&gt;130%,0.5,0)</f>
        <v>0</v>
      </c>
      <c r="G2" s="7">
        <v>3.5228380825607135E-2</v>
      </c>
      <c r="H2" s="7">
        <v>0.10416827897905799</v>
      </c>
      <c r="I2" s="1">
        <f t="shared" ref="I2:I65" si="3">SUM(D2,0.12*G2,-0.7*H2)</f>
        <v>5.4779203491881673E-2</v>
      </c>
      <c r="J2" s="5">
        <f t="shared" ref="J2:J65" si="4">IF(I2&gt;90%,0.5,0)</f>
        <v>0</v>
      </c>
      <c r="K2" s="5">
        <f t="shared" ref="K2:K65" si="5">IF(I2&gt;120%,0.5,0)</f>
        <v>0</v>
      </c>
      <c r="L2" s="1">
        <v>0.47999451434840745</v>
      </c>
      <c r="M2" s="5">
        <f t="shared" ref="M2:M65" si="6">IF(L2&lt;20%,0.5,0)</f>
        <v>0</v>
      </c>
      <c r="N2" s="5">
        <f t="shared" ref="N2:N65" si="7">IF(L2&lt;0%,0.5,0)</f>
        <v>0</v>
      </c>
      <c r="O2" s="8">
        <f t="shared" ref="O2:O65" si="8">IF(SUM(F2,K2,N2)&gt;0,1,0)</f>
        <v>0</v>
      </c>
      <c r="P2" s="8">
        <f t="shared" ref="P2:P65" si="9">IF(SUM(X2,AE2)&gt;0,1,0)</f>
        <v>1</v>
      </c>
      <c r="Q2" s="10" t="str">
        <f t="shared" ref="Q2:Q65" si="10">IF(SUM(O2,P2)&gt;1,"Ja","Nee")</f>
        <v>Nee</v>
      </c>
      <c r="R2" s="4">
        <f t="shared" ref="R2:R65" si="11">IF(Q2="ja",1,0)</f>
        <v>0</v>
      </c>
      <c r="S2" s="1">
        <v>-2.9820006922810661E-2</v>
      </c>
      <c r="T2" s="8">
        <f t="shared" ref="T2:T65" si="12">IF(S2&lt;0%,1,0)</f>
        <v>1</v>
      </c>
      <c r="U2" s="1">
        <v>-4.9813423715556714E-2</v>
      </c>
      <c r="V2" s="8">
        <f t="shared" ref="V2:V65" si="13">IF(U2&lt;0%,1,0)</f>
        <v>1</v>
      </c>
      <c r="W2" s="1">
        <v>-4.7177550420233104E-2</v>
      </c>
      <c r="X2" s="4">
        <f t="shared" ref="X2:X65" si="14">IF(W2&lt;0%,1,0)</f>
        <v>1</v>
      </c>
      <c r="Y2" s="5">
        <f t="shared" ref="Y2:Y65" si="15">IF(SUM(T2,V2,X2)&gt;1,0.5,0)</f>
        <v>0.5</v>
      </c>
      <c r="Z2" s="5">
        <f t="shared" ref="Z2:Z65" si="16">IF(SUM(T2,V2,X2)&gt;2,0.5,0)</f>
        <v>0.5</v>
      </c>
      <c r="AA2" s="1">
        <v>7.9944897611713903E-3</v>
      </c>
      <c r="AB2" s="5">
        <f t="shared" ref="AB2:AB65" si="17">IF(AA2&lt;1%,0.5,0)</f>
        <v>0.5</v>
      </c>
      <c r="AC2" s="5">
        <f t="shared" ref="AC2:AC65" si="18">IF(AA2&lt;0%,0.5,0)</f>
        <v>0</v>
      </c>
      <c r="AD2" s="5">
        <f t="shared" ref="AD2:AD65" si="19">IF(AA2&gt;4%,0.5,0)</f>
        <v>0</v>
      </c>
      <c r="AE2" s="5">
        <f t="shared" ref="AE2:AE65" si="20">IF(AA2&gt;5%,0.5,0)</f>
        <v>0</v>
      </c>
      <c r="AF2" s="1">
        <v>0.72917795285340603</v>
      </c>
      <c r="AG2" s="5">
        <f t="shared" ref="AG2:AG65" si="21">IF(AF2&gt;72.5%,0.5,0)</f>
        <v>0.5</v>
      </c>
      <c r="AH2" s="1">
        <v>3.431710186202732E-2</v>
      </c>
      <c r="AI2" s="6">
        <f t="shared" ref="AI2:AI65" si="22">IF(AH2&lt;0%,1,0)</f>
        <v>0</v>
      </c>
      <c r="AJ2" s="29">
        <v>1885.5757409008725</v>
      </c>
      <c r="AK2" s="29">
        <v>1805.6039808470266</v>
      </c>
      <c r="AP2" t="s">
        <v>349</v>
      </c>
      <c r="AQ2" s="1">
        <v>0.246</v>
      </c>
      <c r="AR2" s="1">
        <v>0.3165</v>
      </c>
      <c r="AS2" s="5">
        <f t="shared" ref="AS2:AS65" si="23">IF(AR2&gt;20%,0.5,0)</f>
        <v>0.5</v>
      </c>
      <c r="AT2" s="5">
        <f t="shared" ref="AT2:AT65" si="24">IF(AR2&gt;25%,0.5,0)</f>
        <v>0.5</v>
      </c>
      <c r="AU2" s="9">
        <f t="shared" ref="AU2:AU65" si="25">SUM(10,-C2,-E2,-F2,-J2,-K2,-M2,-N2,-X2,-Y2,-Z2,-AB2,-AC2,-AD2,-AE2,-AG2,-AI2,-AL2,-AM2,-AN2,-AO2,-AS2,-AT2)</f>
        <v>6</v>
      </c>
    </row>
    <row r="3" spans="1:47" x14ac:dyDescent="0.35">
      <c r="A3" t="s">
        <v>1</v>
      </c>
      <c r="B3" s="1">
        <v>-1.9469550196127086E-3</v>
      </c>
      <c r="C3" s="5">
        <f t="shared" si="0"/>
        <v>0</v>
      </c>
      <c r="D3" s="1">
        <v>0.12673341032077037</v>
      </c>
      <c r="E3" s="5">
        <f t="shared" si="1"/>
        <v>0</v>
      </c>
      <c r="F3" s="5">
        <f t="shared" si="2"/>
        <v>0</v>
      </c>
      <c r="G3" s="7">
        <v>2.9595625077544166E-2</v>
      </c>
      <c r="H3" s="7">
        <v>0.19735824926750589</v>
      </c>
      <c r="I3" s="1">
        <f t="shared" si="3"/>
        <v>-7.865889157178424E-3</v>
      </c>
      <c r="J3" s="5">
        <f t="shared" si="4"/>
        <v>0</v>
      </c>
      <c r="K3" s="5">
        <f t="shared" si="5"/>
        <v>0</v>
      </c>
      <c r="L3" s="1">
        <v>0.50798407930513079</v>
      </c>
      <c r="M3" s="5">
        <f t="shared" si="6"/>
        <v>0</v>
      </c>
      <c r="N3" s="5">
        <f t="shared" si="7"/>
        <v>0</v>
      </c>
      <c r="O3" s="8">
        <f t="shared" si="8"/>
        <v>0</v>
      </c>
      <c r="P3" s="8">
        <f t="shared" si="9"/>
        <v>1</v>
      </c>
      <c r="Q3" s="10" t="str">
        <f t="shared" si="10"/>
        <v>Nee</v>
      </c>
      <c r="R3" s="4">
        <f t="shared" si="11"/>
        <v>0</v>
      </c>
      <c r="S3" s="1">
        <v>-3.3125745329269907E-3</v>
      </c>
      <c r="T3" s="8">
        <f t="shared" si="12"/>
        <v>1</v>
      </c>
      <c r="U3" s="1">
        <v>3.7390457643622201E-3</v>
      </c>
      <c r="V3" s="8">
        <f t="shared" si="13"/>
        <v>0</v>
      </c>
      <c r="W3" s="1">
        <v>0.22626671374989263</v>
      </c>
      <c r="X3" s="4">
        <f t="shared" si="14"/>
        <v>0</v>
      </c>
      <c r="Y3" s="5">
        <f t="shared" si="15"/>
        <v>0</v>
      </c>
      <c r="Z3" s="5">
        <f t="shared" si="16"/>
        <v>0</v>
      </c>
      <c r="AA3" s="1">
        <v>6.1777646284083644E-2</v>
      </c>
      <c r="AB3" s="5">
        <f t="shared" si="17"/>
        <v>0</v>
      </c>
      <c r="AC3" s="5">
        <f t="shared" si="18"/>
        <v>0</v>
      </c>
      <c r="AD3" s="5">
        <f t="shared" si="19"/>
        <v>0.5</v>
      </c>
      <c r="AE3" s="5">
        <f t="shared" si="20"/>
        <v>0.5</v>
      </c>
      <c r="AF3" s="1">
        <v>0.43902881302551083</v>
      </c>
      <c r="AG3" s="5">
        <f t="shared" si="21"/>
        <v>0</v>
      </c>
      <c r="AH3" s="1">
        <v>4.4928917053989811E-2</v>
      </c>
      <c r="AI3" s="6">
        <f t="shared" si="22"/>
        <v>0</v>
      </c>
      <c r="AJ3" s="29">
        <v>1689.9445788431933</v>
      </c>
      <c r="AK3" s="29">
        <v>1868.333552249419</v>
      </c>
      <c r="AO3" s="5">
        <v>1</v>
      </c>
      <c r="AP3" t="s">
        <v>350</v>
      </c>
      <c r="AQ3" s="1">
        <v>0.17</v>
      </c>
      <c r="AR3" s="1">
        <v>0.27349999999999997</v>
      </c>
      <c r="AS3" s="5">
        <f t="shared" si="23"/>
        <v>0.5</v>
      </c>
      <c r="AT3" s="5">
        <f t="shared" si="24"/>
        <v>0.5</v>
      </c>
      <c r="AU3" s="9">
        <f t="shared" si="25"/>
        <v>7</v>
      </c>
    </row>
    <row r="4" spans="1:47" x14ac:dyDescent="0.35">
      <c r="A4" t="s">
        <v>2</v>
      </c>
      <c r="B4" s="1">
        <v>4.7112594312246084E-2</v>
      </c>
      <c r="C4" s="5">
        <f t="shared" si="0"/>
        <v>0</v>
      </c>
      <c r="D4" s="1">
        <v>0.27428903076030181</v>
      </c>
      <c r="E4" s="5">
        <f t="shared" si="1"/>
        <v>0</v>
      </c>
      <c r="F4" s="5">
        <f t="shared" si="2"/>
        <v>0</v>
      </c>
      <c r="G4" s="7">
        <v>0.14229541497388276</v>
      </c>
      <c r="H4" s="7">
        <v>1.9979686593151479E-2</v>
      </c>
      <c r="I4" s="1">
        <f t="shared" si="3"/>
        <v>0.27737869994196168</v>
      </c>
      <c r="J4" s="5">
        <f t="shared" si="4"/>
        <v>0</v>
      </c>
      <c r="K4" s="5">
        <f t="shared" si="5"/>
        <v>0</v>
      </c>
      <c r="L4" s="1">
        <v>0.31065102025562447</v>
      </c>
      <c r="M4" s="5">
        <f t="shared" si="6"/>
        <v>0</v>
      </c>
      <c r="N4" s="5">
        <f t="shared" si="7"/>
        <v>0</v>
      </c>
      <c r="O4" s="8">
        <f t="shared" si="8"/>
        <v>0</v>
      </c>
      <c r="P4" s="8">
        <f t="shared" si="9"/>
        <v>0</v>
      </c>
      <c r="Q4" s="10" t="str">
        <f t="shared" si="10"/>
        <v>Nee</v>
      </c>
      <c r="R4" s="4">
        <f t="shared" si="11"/>
        <v>0</v>
      </c>
      <c r="S4" s="1">
        <v>9.5376682536418705E-3</v>
      </c>
      <c r="T4" s="8">
        <f t="shared" si="12"/>
        <v>0</v>
      </c>
      <c r="U4" s="1">
        <v>-3.960426507470035E-2</v>
      </c>
      <c r="V4" s="8">
        <f t="shared" si="13"/>
        <v>1</v>
      </c>
      <c r="W4" s="1">
        <v>1.3058618688334301E-3</v>
      </c>
      <c r="X4" s="4">
        <f t="shared" si="14"/>
        <v>0</v>
      </c>
      <c r="Y4" s="5">
        <f t="shared" si="15"/>
        <v>0</v>
      </c>
      <c r="Z4" s="5">
        <f t="shared" si="16"/>
        <v>0</v>
      </c>
      <c r="AA4" s="1">
        <v>2.3556297156123042E-2</v>
      </c>
      <c r="AB4" s="5">
        <f t="shared" si="17"/>
        <v>0</v>
      </c>
      <c r="AC4" s="5">
        <f t="shared" si="18"/>
        <v>0</v>
      </c>
      <c r="AD4" s="5">
        <f t="shared" si="19"/>
        <v>0</v>
      </c>
      <c r="AE4" s="5">
        <f t="shared" si="20"/>
        <v>0</v>
      </c>
      <c r="AF4" s="1">
        <v>0.77386825304701101</v>
      </c>
      <c r="AG4" s="5">
        <f t="shared" si="21"/>
        <v>0.5</v>
      </c>
      <c r="AH4" s="1">
        <v>2.8318949506674393E-2</v>
      </c>
      <c r="AI4" s="6">
        <f t="shared" si="22"/>
        <v>0</v>
      </c>
      <c r="AJ4" s="29">
        <v>1751.3811771647736</v>
      </c>
      <c r="AK4" s="29">
        <v>1622.3966752205913</v>
      </c>
      <c r="AP4" t="s">
        <v>349</v>
      </c>
      <c r="AQ4" s="1">
        <v>0.26500000000000001</v>
      </c>
      <c r="AR4" s="1">
        <v>0.307</v>
      </c>
      <c r="AS4" s="5">
        <f t="shared" si="23"/>
        <v>0.5</v>
      </c>
      <c r="AT4" s="5">
        <f t="shared" si="24"/>
        <v>0.5</v>
      </c>
      <c r="AU4" s="9">
        <f t="shared" si="25"/>
        <v>8.5</v>
      </c>
    </row>
    <row r="5" spans="1:47" x14ac:dyDescent="0.35">
      <c r="A5" t="s">
        <v>3</v>
      </c>
      <c r="B5" s="1">
        <v>-2.4317772247489915E-2</v>
      </c>
      <c r="C5" s="5">
        <f t="shared" si="0"/>
        <v>0</v>
      </c>
      <c r="D5" s="1">
        <v>0.42992147944735259</v>
      </c>
      <c r="E5" s="5">
        <f t="shared" si="1"/>
        <v>0</v>
      </c>
      <c r="F5" s="5">
        <f t="shared" si="2"/>
        <v>0</v>
      </c>
      <c r="G5" s="7">
        <v>0</v>
      </c>
      <c r="H5" s="7">
        <v>2.0316656654938644E-2</v>
      </c>
      <c r="I5" s="1">
        <f t="shared" si="3"/>
        <v>0.41569981978889553</v>
      </c>
      <c r="J5" s="5">
        <f t="shared" si="4"/>
        <v>0</v>
      </c>
      <c r="K5" s="5">
        <f t="shared" si="5"/>
        <v>0</v>
      </c>
      <c r="L5" s="1">
        <v>0.27284339900570798</v>
      </c>
      <c r="M5" s="5">
        <f t="shared" si="6"/>
        <v>0</v>
      </c>
      <c r="N5" s="5">
        <f t="shared" si="7"/>
        <v>0</v>
      </c>
      <c r="O5" s="8">
        <f t="shared" si="8"/>
        <v>0</v>
      </c>
      <c r="P5" s="8">
        <f t="shared" si="9"/>
        <v>0</v>
      </c>
      <c r="Q5" s="10" t="str">
        <f t="shared" si="10"/>
        <v>Nee</v>
      </c>
      <c r="R5" s="4">
        <f t="shared" si="11"/>
        <v>0</v>
      </c>
      <c r="S5" s="1">
        <v>-6.2535739053204047E-3</v>
      </c>
      <c r="T5" s="8">
        <f t="shared" si="12"/>
        <v>1</v>
      </c>
      <c r="U5" s="1">
        <v>-3.3975499287183172E-2</v>
      </c>
      <c r="V5" s="8">
        <f t="shared" si="13"/>
        <v>1</v>
      </c>
      <c r="W5" s="1">
        <v>6.3696043937183561E-2</v>
      </c>
      <c r="X5" s="4">
        <f t="shared" si="14"/>
        <v>0</v>
      </c>
      <c r="Y5" s="5">
        <f t="shared" si="15"/>
        <v>0.5</v>
      </c>
      <c r="Z5" s="5">
        <f t="shared" si="16"/>
        <v>0</v>
      </c>
      <c r="AA5" s="1">
        <v>7.0931305243284995E-3</v>
      </c>
      <c r="AB5" s="5">
        <f t="shared" si="17"/>
        <v>0.5</v>
      </c>
      <c r="AC5" s="5">
        <f t="shared" si="18"/>
        <v>0</v>
      </c>
      <c r="AD5" s="5">
        <f t="shared" si="19"/>
        <v>0</v>
      </c>
      <c r="AE5" s="5">
        <f t="shared" si="20"/>
        <v>0</v>
      </c>
      <c r="AF5" s="1">
        <v>0.70142881661374756</v>
      </c>
      <c r="AG5" s="5">
        <f t="shared" si="21"/>
        <v>0</v>
      </c>
      <c r="AH5" s="1">
        <v>3.4998390972281715E-3</v>
      </c>
      <c r="AI5" s="6">
        <f t="shared" si="22"/>
        <v>0</v>
      </c>
      <c r="AJ5" s="29">
        <v>1939.1547584818861</v>
      </c>
      <c r="AK5" s="29">
        <v>1854.1186916430433</v>
      </c>
      <c r="AP5" t="s">
        <v>349</v>
      </c>
      <c r="AQ5" s="1">
        <v>0.215</v>
      </c>
      <c r="AR5" s="1">
        <v>0.26900000000000002</v>
      </c>
      <c r="AS5" s="5">
        <f t="shared" si="23"/>
        <v>0.5</v>
      </c>
      <c r="AT5" s="5">
        <f t="shared" si="24"/>
        <v>0.5</v>
      </c>
      <c r="AU5" s="9">
        <f t="shared" si="25"/>
        <v>8</v>
      </c>
    </row>
    <row r="6" spans="1:47" x14ac:dyDescent="0.35">
      <c r="A6" t="s">
        <v>4</v>
      </c>
      <c r="B6" s="1">
        <v>2.0822560506501532E-2</v>
      </c>
      <c r="C6" s="5">
        <f t="shared" si="0"/>
        <v>0</v>
      </c>
      <c r="D6" s="1">
        <v>0.42430854216852276</v>
      </c>
      <c r="E6" s="5">
        <f t="shared" si="1"/>
        <v>0</v>
      </c>
      <c r="F6" s="5">
        <f t="shared" si="2"/>
        <v>0</v>
      </c>
      <c r="G6" s="7">
        <v>3.4481453921729369E-2</v>
      </c>
      <c r="H6" s="7">
        <v>2.5085446909407359E-2</v>
      </c>
      <c r="I6" s="1">
        <f t="shared" si="3"/>
        <v>0.41088650380254516</v>
      </c>
      <c r="J6" s="5">
        <f t="shared" si="4"/>
        <v>0</v>
      </c>
      <c r="K6" s="5">
        <f t="shared" si="5"/>
        <v>0</v>
      </c>
      <c r="L6" s="1">
        <v>0.38456394410367567</v>
      </c>
      <c r="M6" s="5">
        <f t="shared" si="6"/>
        <v>0</v>
      </c>
      <c r="N6" s="5">
        <f t="shared" si="7"/>
        <v>0</v>
      </c>
      <c r="O6" s="8">
        <f t="shared" si="8"/>
        <v>0</v>
      </c>
      <c r="P6" s="8">
        <f t="shared" si="9"/>
        <v>1</v>
      </c>
      <c r="Q6" s="10" t="str">
        <f t="shared" si="10"/>
        <v>Nee</v>
      </c>
      <c r="R6" s="4">
        <f t="shared" si="11"/>
        <v>0</v>
      </c>
      <c r="S6" s="1">
        <v>-2.8617899569702084E-3</v>
      </c>
      <c r="T6" s="8">
        <f t="shared" si="12"/>
        <v>1</v>
      </c>
      <c r="U6" s="1">
        <v>-5.9521512637468646E-2</v>
      </c>
      <c r="V6" s="8">
        <f t="shared" si="13"/>
        <v>1</v>
      </c>
      <c r="W6" s="1">
        <v>0.23443352797992156</v>
      </c>
      <c r="X6" s="4">
        <f t="shared" si="14"/>
        <v>0</v>
      </c>
      <c r="Y6" s="5">
        <f t="shared" si="15"/>
        <v>0.5</v>
      </c>
      <c r="Z6" s="5">
        <f t="shared" si="16"/>
        <v>0</v>
      </c>
      <c r="AA6" s="1">
        <v>5.9106559547982697E-2</v>
      </c>
      <c r="AB6" s="5">
        <f t="shared" si="17"/>
        <v>0</v>
      </c>
      <c r="AC6" s="5">
        <f t="shared" si="18"/>
        <v>0</v>
      </c>
      <c r="AD6" s="5">
        <f t="shared" si="19"/>
        <v>0.5</v>
      </c>
      <c r="AE6" s="5">
        <f t="shared" si="20"/>
        <v>0.5</v>
      </c>
      <c r="AF6" s="1">
        <v>0.47736760458575589</v>
      </c>
      <c r="AG6" s="5">
        <f t="shared" si="21"/>
        <v>0</v>
      </c>
      <c r="AH6" s="1">
        <v>7.3061080351624948E-3</v>
      </c>
      <c r="AI6" s="6">
        <f t="shared" si="22"/>
        <v>0</v>
      </c>
      <c r="AJ6" s="29">
        <v>1763.5778460928202</v>
      </c>
      <c r="AK6" s="29">
        <v>1821.1379256446905</v>
      </c>
      <c r="AO6" s="5">
        <v>1</v>
      </c>
      <c r="AP6" t="s">
        <v>350</v>
      </c>
      <c r="AQ6" s="1">
        <v>0.219</v>
      </c>
      <c r="AR6" s="1">
        <v>0.28199999999999997</v>
      </c>
      <c r="AS6" s="5">
        <f t="shared" si="23"/>
        <v>0.5</v>
      </c>
      <c r="AT6" s="5">
        <f t="shared" si="24"/>
        <v>0.5</v>
      </c>
      <c r="AU6" s="9">
        <f t="shared" si="25"/>
        <v>6.5</v>
      </c>
    </row>
    <row r="7" spans="1:47" x14ac:dyDescent="0.35">
      <c r="A7" t="s">
        <v>5</v>
      </c>
      <c r="B7" s="1">
        <v>-0.1596386974090801</v>
      </c>
      <c r="C7" s="5">
        <f t="shared" si="0"/>
        <v>0</v>
      </c>
      <c r="D7" s="1">
        <v>0.39069408129308297</v>
      </c>
      <c r="E7" s="5">
        <f t="shared" si="1"/>
        <v>0</v>
      </c>
      <c r="F7" s="5">
        <f t="shared" si="2"/>
        <v>0</v>
      </c>
      <c r="G7" s="7">
        <v>1.9277394818160209E-2</v>
      </c>
      <c r="H7" s="7">
        <v>0.10293558355122415</v>
      </c>
      <c r="I7" s="1">
        <f t="shared" si="3"/>
        <v>0.3209524601854053</v>
      </c>
      <c r="J7" s="5">
        <f t="shared" si="4"/>
        <v>0</v>
      </c>
      <c r="K7" s="5">
        <f t="shared" si="5"/>
        <v>0</v>
      </c>
      <c r="L7" s="1">
        <v>0.32056724178681162</v>
      </c>
      <c r="M7" s="5">
        <f t="shared" si="6"/>
        <v>0</v>
      </c>
      <c r="N7" s="5">
        <f t="shared" si="7"/>
        <v>0</v>
      </c>
      <c r="O7" s="8">
        <f t="shared" si="8"/>
        <v>0</v>
      </c>
      <c r="P7" s="8">
        <f t="shared" si="9"/>
        <v>1</v>
      </c>
      <c r="Q7" s="10" t="str">
        <f t="shared" si="10"/>
        <v>Nee</v>
      </c>
      <c r="R7" s="4">
        <f t="shared" si="11"/>
        <v>0</v>
      </c>
      <c r="S7" s="1">
        <v>-4.0854808296668758E-3</v>
      </c>
      <c r="T7" s="8">
        <f t="shared" si="12"/>
        <v>1</v>
      </c>
      <c r="U7" s="1">
        <v>-2.881995388807378E-2</v>
      </c>
      <c r="V7" s="8">
        <f t="shared" si="13"/>
        <v>1</v>
      </c>
      <c r="W7" s="1">
        <v>0.20596624673163774</v>
      </c>
      <c r="X7" s="4">
        <f t="shared" si="14"/>
        <v>0</v>
      </c>
      <c r="Y7" s="5">
        <f t="shared" si="15"/>
        <v>0.5</v>
      </c>
      <c r="Z7" s="5">
        <f t="shared" si="16"/>
        <v>0</v>
      </c>
      <c r="AA7" s="1">
        <v>5.1509389113382459E-2</v>
      </c>
      <c r="AB7" s="5">
        <f t="shared" si="17"/>
        <v>0</v>
      </c>
      <c r="AC7" s="5">
        <f t="shared" si="18"/>
        <v>0</v>
      </c>
      <c r="AD7" s="5">
        <f t="shared" si="19"/>
        <v>0.5</v>
      </c>
      <c r="AE7" s="5">
        <f t="shared" si="20"/>
        <v>0.5</v>
      </c>
      <c r="AF7" s="1">
        <v>0.45418350368433563</v>
      </c>
      <c r="AG7" s="5">
        <f t="shared" si="21"/>
        <v>0</v>
      </c>
      <c r="AH7" s="1">
        <v>1.0055158069883528E-2</v>
      </c>
      <c r="AI7" s="6">
        <f t="shared" si="22"/>
        <v>0</v>
      </c>
      <c r="AJ7" s="29">
        <v>1493.6620109546168</v>
      </c>
      <c r="AK7" s="29">
        <v>1453.6955355817302</v>
      </c>
      <c r="AP7" t="s">
        <v>350</v>
      </c>
      <c r="AQ7" s="1">
        <v>0.153</v>
      </c>
      <c r="AR7" s="1">
        <v>0.23249999999999998</v>
      </c>
      <c r="AS7" s="5">
        <f t="shared" si="23"/>
        <v>0.5</v>
      </c>
      <c r="AT7" s="5">
        <f t="shared" si="24"/>
        <v>0</v>
      </c>
      <c r="AU7" s="9">
        <f t="shared" si="25"/>
        <v>8</v>
      </c>
    </row>
    <row r="8" spans="1:47" x14ac:dyDescent="0.35">
      <c r="A8" t="s">
        <v>6</v>
      </c>
      <c r="B8" s="1">
        <v>1.2007588778702684E-2</v>
      </c>
      <c r="C8" s="5">
        <f t="shared" si="0"/>
        <v>0</v>
      </c>
      <c r="D8" s="1">
        <v>0.66584570933759191</v>
      </c>
      <c r="E8" s="5">
        <f t="shared" si="1"/>
        <v>0</v>
      </c>
      <c r="F8" s="5">
        <f t="shared" si="2"/>
        <v>0</v>
      </c>
      <c r="G8" s="7">
        <v>2.6177805433113009E-2</v>
      </c>
      <c r="H8" s="7">
        <v>4.1662133995901018E-2</v>
      </c>
      <c r="I8" s="1">
        <f t="shared" si="3"/>
        <v>0.63982355219243481</v>
      </c>
      <c r="J8" s="5">
        <f t="shared" si="4"/>
        <v>0</v>
      </c>
      <c r="K8" s="5">
        <f t="shared" si="5"/>
        <v>0</v>
      </c>
      <c r="L8" s="1">
        <v>0.23663962714348119</v>
      </c>
      <c r="M8" s="5">
        <f t="shared" si="6"/>
        <v>0</v>
      </c>
      <c r="N8" s="5">
        <f t="shared" si="7"/>
        <v>0</v>
      </c>
      <c r="O8" s="8">
        <f t="shared" si="8"/>
        <v>0</v>
      </c>
      <c r="P8" s="8">
        <f t="shared" si="9"/>
        <v>0</v>
      </c>
      <c r="Q8" s="10" t="str">
        <f t="shared" si="10"/>
        <v>Nee</v>
      </c>
      <c r="R8" s="4">
        <f t="shared" si="11"/>
        <v>0</v>
      </c>
      <c r="S8" s="1">
        <v>-1.6292504161246557E-2</v>
      </c>
      <c r="T8" s="8">
        <f t="shared" si="12"/>
        <v>1</v>
      </c>
      <c r="U8" s="1">
        <v>-2.4860258045848512E-2</v>
      </c>
      <c r="V8" s="8">
        <f t="shared" si="13"/>
        <v>1</v>
      </c>
      <c r="W8" s="1">
        <v>3.8133177844595391E-2</v>
      </c>
      <c r="X8" s="4">
        <f t="shared" si="14"/>
        <v>0</v>
      </c>
      <c r="Y8" s="5">
        <f t="shared" si="15"/>
        <v>0.5</v>
      </c>
      <c r="Z8" s="5">
        <f t="shared" si="16"/>
        <v>0</v>
      </c>
      <c r="AA8" s="1">
        <v>-2.187865786530788E-2</v>
      </c>
      <c r="AB8" s="5">
        <f t="shared" si="17"/>
        <v>0.5</v>
      </c>
      <c r="AC8" s="5">
        <f t="shared" si="18"/>
        <v>0.5</v>
      </c>
      <c r="AD8" s="5">
        <f t="shared" si="19"/>
        <v>0</v>
      </c>
      <c r="AE8" s="5">
        <f t="shared" si="20"/>
        <v>0</v>
      </c>
      <c r="AF8" s="1">
        <v>0.64639946391196323</v>
      </c>
      <c r="AG8" s="5">
        <f t="shared" si="21"/>
        <v>0</v>
      </c>
      <c r="AH8" s="1">
        <v>2.5270113091948671E-2</v>
      </c>
      <c r="AI8" s="6">
        <f t="shared" si="22"/>
        <v>0</v>
      </c>
      <c r="AJ8" s="29">
        <v>2044.8300425967568</v>
      </c>
      <c r="AK8" s="29">
        <v>2180.2686075355386</v>
      </c>
      <c r="AP8" t="s">
        <v>351</v>
      </c>
      <c r="AQ8" s="1">
        <v>0.17</v>
      </c>
      <c r="AR8" s="1">
        <v>0.1855</v>
      </c>
      <c r="AS8" s="5">
        <f t="shared" si="23"/>
        <v>0</v>
      </c>
      <c r="AT8" s="5">
        <f t="shared" si="24"/>
        <v>0</v>
      </c>
      <c r="AU8" s="9">
        <f t="shared" si="25"/>
        <v>8.5</v>
      </c>
    </row>
    <row r="9" spans="1:47" x14ac:dyDescent="0.35">
      <c r="A9" t="s">
        <v>7</v>
      </c>
      <c r="B9" s="1">
        <v>-2.5444948230357988E-2</v>
      </c>
      <c r="C9" s="5">
        <f t="shared" si="0"/>
        <v>0</v>
      </c>
      <c r="D9" s="1">
        <v>0.61732298965837573</v>
      </c>
      <c r="E9" s="5">
        <f t="shared" si="1"/>
        <v>0</v>
      </c>
      <c r="F9" s="5">
        <f t="shared" si="2"/>
        <v>0</v>
      </c>
      <c r="G9" s="7">
        <v>7.1966877272419669E-2</v>
      </c>
      <c r="H9" s="7">
        <v>0.12486234750564452</v>
      </c>
      <c r="I9" s="1">
        <f t="shared" si="3"/>
        <v>0.53855537167711498</v>
      </c>
      <c r="J9" s="5">
        <f t="shared" si="4"/>
        <v>0</v>
      </c>
      <c r="K9" s="5">
        <f t="shared" si="5"/>
        <v>0</v>
      </c>
      <c r="L9" s="1">
        <v>9.4063011921922013E-2</v>
      </c>
      <c r="M9" s="5">
        <f t="shared" si="6"/>
        <v>0.5</v>
      </c>
      <c r="N9" s="5">
        <f t="shared" si="7"/>
        <v>0</v>
      </c>
      <c r="O9" s="8">
        <f t="shared" si="8"/>
        <v>0</v>
      </c>
      <c r="P9" s="8">
        <f t="shared" si="9"/>
        <v>0</v>
      </c>
      <c r="Q9" s="10" t="str">
        <f t="shared" si="10"/>
        <v>Nee</v>
      </c>
      <c r="R9" s="4">
        <f t="shared" si="11"/>
        <v>0</v>
      </c>
      <c r="S9" s="1">
        <v>2.4662889862725107E-2</v>
      </c>
      <c r="T9" s="8">
        <f t="shared" si="12"/>
        <v>0</v>
      </c>
      <c r="U9" s="1">
        <v>3.0010063622562984E-2</v>
      </c>
      <c r="V9" s="8">
        <f t="shared" si="13"/>
        <v>0</v>
      </c>
      <c r="W9" s="1">
        <v>1.5072563627750743E-2</v>
      </c>
      <c r="X9" s="4">
        <f t="shared" si="14"/>
        <v>0</v>
      </c>
      <c r="Y9" s="5">
        <f t="shared" si="15"/>
        <v>0</v>
      </c>
      <c r="Z9" s="5">
        <f t="shared" si="16"/>
        <v>0</v>
      </c>
      <c r="AA9" s="1">
        <v>-1.4224347419515585E-2</v>
      </c>
      <c r="AB9" s="5">
        <f t="shared" si="17"/>
        <v>0.5</v>
      </c>
      <c r="AC9" s="5">
        <f t="shared" si="18"/>
        <v>0.5</v>
      </c>
      <c r="AD9" s="5">
        <f t="shared" si="19"/>
        <v>0</v>
      </c>
      <c r="AE9" s="5">
        <f t="shared" si="20"/>
        <v>0</v>
      </c>
      <c r="AF9" s="1">
        <v>0.7129907042270851</v>
      </c>
      <c r="AG9" s="5">
        <f t="shared" si="21"/>
        <v>0</v>
      </c>
      <c r="AH9" s="1">
        <v>-1.5405079761545903E-2</v>
      </c>
      <c r="AI9" s="6">
        <f t="shared" si="22"/>
        <v>1</v>
      </c>
      <c r="AJ9" s="29">
        <v>2686.9475822447166</v>
      </c>
      <c r="AK9" s="29">
        <v>2555.5054447261268</v>
      </c>
      <c r="AO9" s="5">
        <v>1</v>
      </c>
      <c r="AP9" t="s">
        <v>351</v>
      </c>
      <c r="AQ9" s="1">
        <v>0.23799999999999999</v>
      </c>
      <c r="AR9" s="1">
        <v>0.28849999999999998</v>
      </c>
      <c r="AS9" s="5">
        <f t="shared" si="23"/>
        <v>0.5</v>
      </c>
      <c r="AT9" s="5">
        <f t="shared" si="24"/>
        <v>0.5</v>
      </c>
      <c r="AU9" s="9">
        <f t="shared" si="25"/>
        <v>5.5</v>
      </c>
    </row>
    <row r="10" spans="1:47" x14ac:dyDescent="0.35">
      <c r="A10" t="s">
        <v>8</v>
      </c>
      <c r="B10" s="1">
        <v>5.7940598296602176E-2</v>
      </c>
      <c r="C10" s="5">
        <f t="shared" si="0"/>
        <v>0</v>
      </c>
      <c r="D10" s="1">
        <v>0.40424412126740061</v>
      </c>
      <c r="E10" s="5">
        <f t="shared" si="1"/>
        <v>0</v>
      </c>
      <c r="F10" s="5">
        <f t="shared" si="2"/>
        <v>0</v>
      </c>
      <c r="G10" s="7">
        <v>4.4328113196740182E-2</v>
      </c>
      <c r="H10" s="7">
        <v>0.31551116524212519</v>
      </c>
      <c r="I10" s="1">
        <f t="shared" si="3"/>
        <v>0.18870567918152184</v>
      </c>
      <c r="J10" s="5">
        <f t="shared" si="4"/>
        <v>0</v>
      </c>
      <c r="K10" s="5">
        <f t="shared" si="5"/>
        <v>0</v>
      </c>
      <c r="L10" s="1">
        <v>0.34694889657071942</v>
      </c>
      <c r="M10" s="5">
        <f t="shared" si="6"/>
        <v>0</v>
      </c>
      <c r="N10" s="5">
        <f t="shared" si="7"/>
        <v>0</v>
      </c>
      <c r="O10" s="8">
        <f t="shared" si="8"/>
        <v>0</v>
      </c>
      <c r="P10" s="8">
        <f t="shared" si="9"/>
        <v>0</v>
      </c>
      <c r="Q10" s="10" t="str">
        <f t="shared" si="10"/>
        <v>Nee</v>
      </c>
      <c r="R10" s="4">
        <f t="shared" si="11"/>
        <v>0</v>
      </c>
      <c r="S10" s="1">
        <v>3.5673961553123655E-2</v>
      </c>
      <c r="T10" s="8">
        <f t="shared" si="12"/>
        <v>0</v>
      </c>
      <c r="U10" s="1">
        <v>3.9112662263694087E-2</v>
      </c>
      <c r="V10" s="8">
        <f t="shared" si="13"/>
        <v>0</v>
      </c>
      <c r="W10" s="1">
        <v>5.0745304092499194E-2</v>
      </c>
      <c r="X10" s="4">
        <f t="shared" si="14"/>
        <v>0</v>
      </c>
      <c r="Y10" s="5">
        <f t="shared" si="15"/>
        <v>0</v>
      </c>
      <c r="Z10" s="5">
        <f t="shared" si="16"/>
        <v>0</v>
      </c>
      <c r="AA10" s="1">
        <v>8.4710594200752814E-3</v>
      </c>
      <c r="AB10" s="5">
        <f t="shared" si="17"/>
        <v>0.5</v>
      </c>
      <c r="AC10" s="5">
        <f t="shared" si="18"/>
        <v>0</v>
      </c>
      <c r="AD10" s="5">
        <f t="shared" si="19"/>
        <v>0</v>
      </c>
      <c r="AE10" s="5">
        <f t="shared" si="20"/>
        <v>0</v>
      </c>
      <c r="AF10" s="1">
        <v>0.64476233807075767</v>
      </c>
      <c r="AG10" s="5">
        <f t="shared" si="21"/>
        <v>0</v>
      </c>
      <c r="AH10" s="1">
        <v>8.2007538956498545E-3</v>
      </c>
      <c r="AI10" s="6">
        <f t="shared" si="22"/>
        <v>0</v>
      </c>
      <c r="AJ10" s="29">
        <v>2005.6037781316297</v>
      </c>
      <c r="AK10" s="29">
        <v>1830.5955387470574</v>
      </c>
      <c r="AP10" t="s">
        <v>351</v>
      </c>
      <c r="AQ10" s="1">
        <v>0.183</v>
      </c>
      <c r="AR10" s="1">
        <v>0.26450000000000001</v>
      </c>
      <c r="AS10" s="5">
        <f t="shared" si="23"/>
        <v>0.5</v>
      </c>
      <c r="AT10" s="5">
        <f t="shared" si="24"/>
        <v>0.5</v>
      </c>
      <c r="AU10" s="9">
        <f t="shared" si="25"/>
        <v>8.5</v>
      </c>
    </row>
    <row r="11" spans="1:47" x14ac:dyDescent="0.35">
      <c r="A11" t="s">
        <v>9</v>
      </c>
      <c r="B11" s="1">
        <v>7.3136375884961177E-2</v>
      </c>
      <c r="C11" s="5">
        <f t="shared" si="0"/>
        <v>0</v>
      </c>
      <c r="D11" s="1">
        <v>0.29674064819578161</v>
      </c>
      <c r="E11" s="5">
        <f t="shared" si="1"/>
        <v>0</v>
      </c>
      <c r="F11" s="5">
        <f t="shared" si="2"/>
        <v>0</v>
      </c>
      <c r="G11" s="7">
        <v>6.8604394796795767E-2</v>
      </c>
      <c r="H11" s="7">
        <v>0.53903934249528429</v>
      </c>
      <c r="I11" s="1">
        <f t="shared" si="3"/>
        <v>-7.2354364175301888E-2</v>
      </c>
      <c r="J11" s="5">
        <f t="shared" si="4"/>
        <v>0</v>
      </c>
      <c r="K11" s="5">
        <f t="shared" si="5"/>
        <v>0</v>
      </c>
      <c r="L11" s="1">
        <v>0.39899242107694766</v>
      </c>
      <c r="M11" s="5">
        <f t="shared" si="6"/>
        <v>0</v>
      </c>
      <c r="N11" s="5">
        <f t="shared" si="7"/>
        <v>0</v>
      </c>
      <c r="O11" s="8">
        <f t="shared" si="8"/>
        <v>0</v>
      </c>
      <c r="P11" s="8">
        <f t="shared" si="9"/>
        <v>0</v>
      </c>
      <c r="Q11" s="10" t="str">
        <f t="shared" si="10"/>
        <v>Nee</v>
      </c>
      <c r="R11" s="4">
        <f t="shared" si="11"/>
        <v>0</v>
      </c>
      <c r="S11" s="1">
        <v>1.2037963761863675E-2</v>
      </c>
      <c r="T11" s="8">
        <f t="shared" si="12"/>
        <v>0</v>
      </c>
      <c r="U11" s="1">
        <v>3.2533649721149721E-2</v>
      </c>
      <c r="V11" s="8">
        <f t="shared" si="13"/>
        <v>0</v>
      </c>
      <c r="W11" s="1">
        <v>3.8727003258126946E-2</v>
      </c>
      <c r="X11" s="4">
        <f t="shared" si="14"/>
        <v>0</v>
      </c>
      <c r="Y11" s="5">
        <f t="shared" si="15"/>
        <v>0</v>
      </c>
      <c r="Z11" s="5">
        <f t="shared" si="16"/>
        <v>0</v>
      </c>
      <c r="AA11" s="1">
        <v>3.3587185517258276E-2</v>
      </c>
      <c r="AB11" s="5">
        <f t="shared" si="17"/>
        <v>0</v>
      </c>
      <c r="AC11" s="5">
        <f t="shared" si="18"/>
        <v>0</v>
      </c>
      <c r="AD11" s="5">
        <f t="shared" si="19"/>
        <v>0</v>
      </c>
      <c r="AE11" s="5">
        <f t="shared" si="20"/>
        <v>0</v>
      </c>
      <c r="AF11" s="1">
        <v>0.65914296563043528</v>
      </c>
      <c r="AG11" s="5">
        <f t="shared" si="21"/>
        <v>0</v>
      </c>
      <c r="AH11" s="1">
        <v>3.4642543053820335E-2</v>
      </c>
      <c r="AI11" s="6">
        <f t="shared" si="22"/>
        <v>0</v>
      </c>
      <c r="AJ11" s="29">
        <v>1643.2896450551023</v>
      </c>
      <c r="AK11" s="29">
        <v>1529.3309004895395</v>
      </c>
      <c r="AP11" t="s">
        <v>350</v>
      </c>
      <c r="AQ11" s="1">
        <v>0.10800000000000001</v>
      </c>
      <c r="AR11" s="1">
        <v>0.19850000000000001</v>
      </c>
      <c r="AS11" s="5">
        <f t="shared" si="23"/>
        <v>0</v>
      </c>
      <c r="AT11" s="5">
        <f t="shared" si="24"/>
        <v>0</v>
      </c>
      <c r="AU11" s="9">
        <f t="shared" si="25"/>
        <v>10</v>
      </c>
    </row>
    <row r="12" spans="1:47" x14ac:dyDescent="0.35">
      <c r="A12" t="s">
        <v>10</v>
      </c>
      <c r="B12" s="1">
        <v>-1.9324055666003977E-2</v>
      </c>
      <c r="C12" s="5">
        <f t="shared" si="0"/>
        <v>0</v>
      </c>
      <c r="D12" s="1">
        <v>0.49487077534791252</v>
      </c>
      <c r="E12" s="5">
        <f t="shared" si="1"/>
        <v>0</v>
      </c>
      <c r="F12" s="5">
        <f t="shared" si="2"/>
        <v>0</v>
      </c>
      <c r="G12" s="7">
        <v>4.9423459244532807E-2</v>
      </c>
      <c r="H12" s="7">
        <v>1.8409542743538766E-2</v>
      </c>
      <c r="I12" s="1">
        <f t="shared" si="3"/>
        <v>0.48791491053677932</v>
      </c>
      <c r="J12" s="5">
        <f t="shared" si="4"/>
        <v>0</v>
      </c>
      <c r="K12" s="5">
        <f t="shared" si="5"/>
        <v>0</v>
      </c>
      <c r="L12" s="1">
        <v>0.27491311216429698</v>
      </c>
      <c r="M12" s="5">
        <f t="shared" si="6"/>
        <v>0</v>
      </c>
      <c r="N12" s="5">
        <f t="shared" si="7"/>
        <v>0</v>
      </c>
      <c r="O12" s="8">
        <f t="shared" si="8"/>
        <v>0</v>
      </c>
      <c r="P12" s="8">
        <f t="shared" si="9"/>
        <v>0</v>
      </c>
      <c r="Q12" s="10" t="str">
        <f t="shared" si="10"/>
        <v>Nee</v>
      </c>
      <c r="R12" s="4">
        <f t="shared" si="11"/>
        <v>0</v>
      </c>
      <c r="S12" s="1">
        <v>-6.3460965117764813E-3</v>
      </c>
      <c r="T12" s="8">
        <f t="shared" si="12"/>
        <v>1</v>
      </c>
      <c r="U12" s="1">
        <v>1.7961403039622053E-2</v>
      </c>
      <c r="V12" s="8">
        <f t="shared" si="13"/>
        <v>0</v>
      </c>
      <c r="W12" s="1">
        <v>1.4512922465208748E-2</v>
      </c>
      <c r="X12" s="4">
        <f t="shared" si="14"/>
        <v>0</v>
      </c>
      <c r="Y12" s="5">
        <f t="shared" si="15"/>
        <v>0</v>
      </c>
      <c r="Z12" s="5">
        <f t="shared" si="16"/>
        <v>0</v>
      </c>
      <c r="AA12" s="1">
        <v>3.8041749502982107E-2</v>
      </c>
      <c r="AB12" s="5">
        <f t="shared" si="17"/>
        <v>0</v>
      </c>
      <c r="AC12" s="5">
        <f t="shared" si="18"/>
        <v>0</v>
      </c>
      <c r="AD12" s="5">
        <f t="shared" si="19"/>
        <v>0</v>
      </c>
      <c r="AE12" s="5">
        <f t="shared" si="20"/>
        <v>0</v>
      </c>
      <c r="AF12" s="1">
        <v>0.64147117296222667</v>
      </c>
      <c r="AG12" s="5">
        <f t="shared" si="21"/>
        <v>0</v>
      </c>
      <c r="AH12" s="1">
        <v>4.8991848906560637E-2</v>
      </c>
      <c r="AI12" s="6">
        <f t="shared" si="22"/>
        <v>0</v>
      </c>
      <c r="AJ12" s="29">
        <v>1390.207696827262</v>
      </c>
      <c r="AK12" s="29">
        <v>1474.4724690935852</v>
      </c>
      <c r="AP12" t="s">
        <v>350</v>
      </c>
      <c r="AQ12" s="1">
        <v>0.185</v>
      </c>
      <c r="AR12" s="1">
        <v>0.28549999999999998</v>
      </c>
      <c r="AS12" s="5">
        <f t="shared" si="23"/>
        <v>0.5</v>
      </c>
      <c r="AT12" s="5">
        <f t="shared" si="24"/>
        <v>0.5</v>
      </c>
      <c r="AU12" s="9">
        <f t="shared" si="25"/>
        <v>9</v>
      </c>
    </row>
    <row r="13" spans="1:47" x14ac:dyDescent="0.35">
      <c r="A13" t="s">
        <v>11</v>
      </c>
      <c r="B13" s="1">
        <v>-9.1971511102291015E-2</v>
      </c>
      <c r="C13" s="5">
        <f t="shared" si="0"/>
        <v>0</v>
      </c>
      <c r="D13" s="1">
        <v>0.62635884544993492</v>
      </c>
      <c r="E13" s="5">
        <f t="shared" si="1"/>
        <v>0</v>
      </c>
      <c r="F13" s="5">
        <f t="shared" si="2"/>
        <v>0</v>
      </c>
      <c r="G13" s="7">
        <v>4.9348415690943968E-2</v>
      </c>
      <c r="H13" s="7">
        <v>0.14483326350760364</v>
      </c>
      <c r="I13" s="1">
        <f t="shared" si="3"/>
        <v>0.53089737087752564</v>
      </c>
      <c r="J13" s="5">
        <f t="shared" si="4"/>
        <v>0</v>
      </c>
      <c r="K13" s="5">
        <f t="shared" si="5"/>
        <v>0</v>
      </c>
      <c r="L13" s="1">
        <v>0.31855363181778767</v>
      </c>
      <c r="M13" s="5">
        <f t="shared" si="6"/>
        <v>0</v>
      </c>
      <c r="N13" s="5">
        <f t="shared" si="7"/>
        <v>0</v>
      </c>
      <c r="O13" s="8">
        <f t="shared" si="8"/>
        <v>0</v>
      </c>
      <c r="P13" s="8">
        <f t="shared" si="9"/>
        <v>1</v>
      </c>
      <c r="Q13" s="10" t="str">
        <f t="shared" si="10"/>
        <v>Nee</v>
      </c>
      <c r="R13" s="4">
        <f t="shared" si="11"/>
        <v>0</v>
      </c>
      <c r="S13" s="1">
        <v>1.1106745647969053E-3</v>
      </c>
      <c r="T13" s="8">
        <f t="shared" si="12"/>
        <v>0</v>
      </c>
      <c r="U13" s="1">
        <v>7.4584319330224996E-2</v>
      </c>
      <c r="V13" s="8">
        <f t="shared" si="13"/>
        <v>0</v>
      </c>
      <c r="W13" s="1">
        <v>-6.7473705100218294E-3</v>
      </c>
      <c r="X13" s="4">
        <f t="shared" si="14"/>
        <v>1</v>
      </c>
      <c r="Y13" s="5">
        <f t="shared" si="15"/>
        <v>0</v>
      </c>
      <c r="Z13" s="5">
        <f t="shared" si="16"/>
        <v>0</v>
      </c>
      <c r="AA13" s="1">
        <v>6.2109986549359439E-2</v>
      </c>
      <c r="AB13" s="5">
        <f t="shared" si="17"/>
        <v>0</v>
      </c>
      <c r="AC13" s="5">
        <f t="shared" si="18"/>
        <v>0</v>
      </c>
      <c r="AD13" s="5">
        <f t="shared" si="19"/>
        <v>0.5</v>
      </c>
      <c r="AE13" s="5">
        <f t="shared" si="20"/>
        <v>0.5</v>
      </c>
      <c r="AF13" s="1">
        <v>0.65498004454146541</v>
      </c>
      <c r="AG13" s="5">
        <f t="shared" si="21"/>
        <v>0</v>
      </c>
      <c r="AH13" s="1">
        <v>4.2197944918524383E-2</v>
      </c>
      <c r="AI13" s="6">
        <f t="shared" si="22"/>
        <v>0</v>
      </c>
      <c r="AJ13" s="29">
        <v>1359.1119904248098</v>
      </c>
      <c r="AK13" s="29">
        <v>1435.5680827120595</v>
      </c>
      <c r="AP13" t="s">
        <v>350</v>
      </c>
      <c r="AQ13" s="1">
        <v>9.0999999999999998E-2</v>
      </c>
      <c r="AR13" s="1">
        <v>0.27750000000000002</v>
      </c>
      <c r="AS13" s="5">
        <f t="shared" si="23"/>
        <v>0.5</v>
      </c>
      <c r="AT13" s="5">
        <f t="shared" si="24"/>
        <v>0.5</v>
      </c>
      <c r="AU13" s="9">
        <f t="shared" si="25"/>
        <v>7</v>
      </c>
    </row>
    <row r="14" spans="1:47" x14ac:dyDescent="0.35">
      <c r="A14" t="s">
        <v>12</v>
      </c>
      <c r="B14" s="1">
        <v>0.17346834754833668</v>
      </c>
      <c r="C14" s="5">
        <f t="shared" si="0"/>
        <v>0.5</v>
      </c>
      <c r="D14" s="1">
        <v>0.62744231880118251</v>
      </c>
      <c r="E14" s="5">
        <f t="shared" si="1"/>
        <v>0</v>
      </c>
      <c r="F14" s="5">
        <f t="shared" si="2"/>
        <v>0</v>
      </c>
      <c r="G14" s="7">
        <v>2.6572428556865677E-2</v>
      </c>
      <c r="H14" s="7">
        <v>9.7590811784294407E-2</v>
      </c>
      <c r="I14" s="1">
        <f t="shared" si="3"/>
        <v>0.56231744197900024</v>
      </c>
      <c r="J14" s="5">
        <f t="shared" si="4"/>
        <v>0</v>
      </c>
      <c r="K14" s="5">
        <f t="shared" si="5"/>
        <v>0</v>
      </c>
      <c r="L14" s="1">
        <v>0.40754931475126838</v>
      </c>
      <c r="M14" s="5">
        <f t="shared" si="6"/>
        <v>0</v>
      </c>
      <c r="N14" s="5">
        <f t="shared" si="7"/>
        <v>0</v>
      </c>
      <c r="O14" s="8">
        <f t="shared" si="8"/>
        <v>0</v>
      </c>
      <c r="P14" s="8">
        <f t="shared" si="9"/>
        <v>1</v>
      </c>
      <c r="Q14" s="10" t="str">
        <f t="shared" si="10"/>
        <v>Nee</v>
      </c>
      <c r="R14" s="4">
        <f t="shared" si="11"/>
        <v>0</v>
      </c>
      <c r="S14" s="1">
        <v>4.516099482434846E-2</v>
      </c>
      <c r="T14" s="8">
        <f t="shared" si="12"/>
        <v>0</v>
      </c>
      <c r="U14" s="1">
        <v>4.843560623064147E-2</v>
      </c>
      <c r="V14" s="8">
        <f t="shared" si="13"/>
        <v>0</v>
      </c>
      <c r="W14" s="1">
        <v>0.18213326990383635</v>
      </c>
      <c r="X14" s="4">
        <f t="shared" si="14"/>
        <v>0</v>
      </c>
      <c r="Y14" s="5">
        <f t="shared" si="15"/>
        <v>0</v>
      </c>
      <c r="Z14" s="5">
        <f t="shared" si="16"/>
        <v>0</v>
      </c>
      <c r="AA14" s="1">
        <v>8.1305854769105304E-2</v>
      </c>
      <c r="AB14" s="5">
        <f t="shared" si="17"/>
        <v>0</v>
      </c>
      <c r="AC14" s="5">
        <f t="shared" si="18"/>
        <v>0</v>
      </c>
      <c r="AD14" s="5">
        <f t="shared" si="19"/>
        <v>0.5</v>
      </c>
      <c r="AE14" s="5">
        <f t="shared" si="20"/>
        <v>0.5</v>
      </c>
      <c r="AF14" s="1">
        <v>0.4337897991776819</v>
      </c>
      <c r="AG14" s="5">
        <f t="shared" si="21"/>
        <v>0</v>
      </c>
      <c r="AH14" s="1">
        <v>2.958129735974719E-2</v>
      </c>
      <c r="AI14" s="6">
        <f t="shared" si="22"/>
        <v>0</v>
      </c>
      <c r="AJ14" s="29">
        <v>3482.9578297072253</v>
      </c>
      <c r="AK14" s="29">
        <v>2226.7368727615353</v>
      </c>
      <c r="AP14" t="s">
        <v>350</v>
      </c>
      <c r="AQ14" s="1">
        <v>-1.6E-2</v>
      </c>
      <c r="AR14" s="1">
        <v>-0.29449999999999998</v>
      </c>
      <c r="AS14" s="5">
        <f t="shared" si="23"/>
        <v>0</v>
      </c>
      <c r="AT14" s="5">
        <f t="shared" si="24"/>
        <v>0</v>
      </c>
      <c r="AU14" s="9">
        <f t="shared" si="25"/>
        <v>8.5</v>
      </c>
    </row>
    <row r="15" spans="1:47" x14ac:dyDescent="0.35">
      <c r="A15" t="s">
        <v>13</v>
      </c>
      <c r="B15" s="1">
        <v>5.951545230437693E-2</v>
      </c>
      <c r="C15" s="5">
        <f t="shared" si="0"/>
        <v>0</v>
      </c>
      <c r="D15" s="1">
        <v>0.43332081693957847</v>
      </c>
      <c r="E15" s="5">
        <f t="shared" si="1"/>
        <v>0</v>
      </c>
      <c r="F15" s="5">
        <f t="shared" si="2"/>
        <v>0</v>
      </c>
      <c r="G15" s="7">
        <v>8.2472695214928254E-2</v>
      </c>
      <c r="H15" s="7">
        <v>1.8131356831502129E-2</v>
      </c>
      <c r="I15" s="1">
        <f t="shared" si="3"/>
        <v>0.43052559058331835</v>
      </c>
      <c r="J15" s="5">
        <f t="shared" si="4"/>
        <v>0</v>
      </c>
      <c r="K15" s="5">
        <f t="shared" si="5"/>
        <v>0</v>
      </c>
      <c r="L15" s="1">
        <v>0.2561755351196342</v>
      </c>
      <c r="M15" s="5">
        <f t="shared" si="6"/>
        <v>0</v>
      </c>
      <c r="N15" s="5">
        <f t="shared" si="7"/>
        <v>0</v>
      </c>
      <c r="O15" s="8">
        <f t="shared" si="8"/>
        <v>0</v>
      </c>
      <c r="P15" s="8">
        <f t="shared" si="9"/>
        <v>1</v>
      </c>
      <c r="Q15" s="10" t="str">
        <f t="shared" si="10"/>
        <v>Nee</v>
      </c>
      <c r="R15" s="4">
        <f t="shared" si="11"/>
        <v>0</v>
      </c>
      <c r="S15" s="1">
        <v>4.4655175945079888E-2</v>
      </c>
      <c r="T15" s="8">
        <f t="shared" si="12"/>
        <v>0</v>
      </c>
      <c r="U15" s="1">
        <v>-4.7640192620007148E-2</v>
      </c>
      <c r="V15" s="8">
        <f t="shared" si="13"/>
        <v>1</v>
      </c>
      <c r="W15" s="1">
        <v>-3.3621210389695198E-2</v>
      </c>
      <c r="X15" s="4">
        <f t="shared" si="14"/>
        <v>1</v>
      </c>
      <c r="Y15" s="5">
        <f t="shared" si="15"/>
        <v>0.5</v>
      </c>
      <c r="Z15" s="5">
        <f t="shared" si="16"/>
        <v>0</v>
      </c>
      <c r="AA15" s="1">
        <v>-8.5383573049483286E-4</v>
      </c>
      <c r="AB15" s="5">
        <f t="shared" si="17"/>
        <v>0.5</v>
      </c>
      <c r="AC15" s="5">
        <f t="shared" si="18"/>
        <v>0.5</v>
      </c>
      <c r="AD15" s="5">
        <f t="shared" si="19"/>
        <v>0</v>
      </c>
      <c r="AE15" s="5">
        <f t="shared" si="20"/>
        <v>0</v>
      </c>
      <c r="AF15" s="1">
        <v>0.64676668897849898</v>
      </c>
      <c r="AG15" s="5">
        <f t="shared" si="21"/>
        <v>0</v>
      </c>
      <c r="AH15" s="1">
        <v>9.2742037124712139E-3</v>
      </c>
      <c r="AI15" s="6">
        <f t="shared" si="22"/>
        <v>0</v>
      </c>
      <c r="AJ15" s="29">
        <v>2289.8502638103109</v>
      </c>
      <c r="AK15" s="29">
        <v>2017.1715232699414</v>
      </c>
      <c r="AP15" t="s">
        <v>351</v>
      </c>
      <c r="AQ15" s="1">
        <v>0.215</v>
      </c>
      <c r="AR15" s="1">
        <v>0.34399999999999997</v>
      </c>
      <c r="AS15" s="5">
        <f t="shared" si="23"/>
        <v>0.5</v>
      </c>
      <c r="AT15" s="5">
        <f t="shared" si="24"/>
        <v>0.5</v>
      </c>
      <c r="AU15" s="9">
        <f t="shared" si="25"/>
        <v>6.5</v>
      </c>
    </row>
    <row r="16" spans="1:47" x14ac:dyDescent="0.35">
      <c r="A16" t="s">
        <v>14</v>
      </c>
      <c r="B16" s="1">
        <v>-2.0997454397565863E-3</v>
      </c>
      <c r="C16" s="5">
        <f t="shared" si="0"/>
        <v>0</v>
      </c>
      <c r="D16" s="1">
        <v>-0.15075991504616729</v>
      </c>
      <c r="E16" s="5">
        <f t="shared" si="1"/>
        <v>0</v>
      </c>
      <c r="F16" s="5">
        <f t="shared" si="2"/>
        <v>0</v>
      </c>
      <c r="G16" s="7">
        <v>1.679193842353402E-2</v>
      </c>
      <c r="H16" s="7">
        <v>-1.0317974363222822E-2</v>
      </c>
      <c r="I16" s="1">
        <f t="shared" si="3"/>
        <v>-0.14152230038108723</v>
      </c>
      <c r="J16" s="5">
        <f t="shared" si="4"/>
        <v>0</v>
      </c>
      <c r="K16" s="5">
        <f t="shared" si="5"/>
        <v>0</v>
      </c>
      <c r="L16" s="1">
        <v>0.66688497216604881</v>
      </c>
      <c r="M16" s="5">
        <f t="shared" si="6"/>
        <v>0</v>
      </c>
      <c r="N16" s="5">
        <f t="shared" si="7"/>
        <v>0</v>
      </c>
      <c r="O16" s="8">
        <f t="shared" si="8"/>
        <v>0</v>
      </c>
      <c r="P16" s="8">
        <f t="shared" si="9"/>
        <v>0</v>
      </c>
      <c r="Q16" s="10" t="str">
        <f t="shared" si="10"/>
        <v>Nee</v>
      </c>
      <c r="R16" s="4">
        <f t="shared" si="11"/>
        <v>0</v>
      </c>
      <c r="S16" s="1">
        <v>6.6994501958177868E-2</v>
      </c>
      <c r="T16" s="8">
        <f t="shared" si="12"/>
        <v>0</v>
      </c>
      <c r="U16" s="1">
        <v>-2.4246322385210697E-2</v>
      </c>
      <c r="V16" s="8">
        <f t="shared" si="13"/>
        <v>1</v>
      </c>
      <c r="W16" s="1">
        <v>0.17213092530389071</v>
      </c>
      <c r="X16" s="4">
        <f t="shared" si="14"/>
        <v>0</v>
      </c>
      <c r="Y16" s="5">
        <f t="shared" si="15"/>
        <v>0</v>
      </c>
      <c r="Z16" s="5">
        <f t="shared" si="16"/>
        <v>0</v>
      </c>
      <c r="AA16" s="1">
        <v>2.9260871529922124E-2</v>
      </c>
      <c r="AB16" s="5">
        <f t="shared" si="17"/>
        <v>0</v>
      </c>
      <c r="AC16" s="5">
        <f t="shared" si="18"/>
        <v>0</v>
      </c>
      <c r="AD16" s="5">
        <f t="shared" si="19"/>
        <v>0</v>
      </c>
      <c r="AE16" s="5">
        <f t="shared" si="20"/>
        <v>0</v>
      </c>
      <c r="AF16" s="1">
        <v>0.47635301028784888</v>
      </c>
      <c r="AG16" s="5">
        <f t="shared" si="21"/>
        <v>0</v>
      </c>
      <c r="AH16" s="1">
        <v>5.9256774465649427E-2</v>
      </c>
      <c r="AI16" s="6">
        <f t="shared" si="22"/>
        <v>0</v>
      </c>
      <c r="AJ16" s="29">
        <v>1822.9689795118979</v>
      </c>
      <c r="AK16" s="29">
        <v>1602.3790123230713</v>
      </c>
      <c r="AP16" t="s">
        <v>350</v>
      </c>
      <c r="AQ16" s="1">
        <v>0.215</v>
      </c>
      <c r="AR16" s="1">
        <v>0.246</v>
      </c>
      <c r="AS16" s="5">
        <f t="shared" si="23"/>
        <v>0.5</v>
      </c>
      <c r="AT16" s="5">
        <f t="shared" si="24"/>
        <v>0</v>
      </c>
      <c r="AU16" s="9">
        <f t="shared" si="25"/>
        <v>9.5</v>
      </c>
    </row>
    <row r="17" spans="1:47" x14ac:dyDescent="0.35">
      <c r="A17" t="s">
        <v>15</v>
      </c>
      <c r="B17" s="1">
        <v>8.7022311871489955E-2</v>
      </c>
      <c r="C17" s="5">
        <f t="shared" si="0"/>
        <v>0.5</v>
      </c>
      <c r="D17" s="1">
        <v>0.90228708128086388</v>
      </c>
      <c r="E17" s="5">
        <f t="shared" si="1"/>
        <v>0</v>
      </c>
      <c r="F17" s="5">
        <f t="shared" si="2"/>
        <v>0</v>
      </c>
      <c r="G17" s="7">
        <v>4.7707486465488787E-2</v>
      </c>
      <c r="H17" s="7">
        <v>-6.5920910486709422E-2</v>
      </c>
      <c r="I17" s="1">
        <f t="shared" si="3"/>
        <v>0.95415661699741916</v>
      </c>
      <c r="J17" s="5">
        <f t="shared" si="4"/>
        <v>0.5</v>
      </c>
      <c r="K17" s="5">
        <f t="shared" si="5"/>
        <v>0</v>
      </c>
      <c r="L17" s="1">
        <v>0.51400275950070806</v>
      </c>
      <c r="M17" s="5">
        <f t="shared" si="6"/>
        <v>0</v>
      </c>
      <c r="N17" s="5">
        <f t="shared" si="7"/>
        <v>0</v>
      </c>
      <c r="O17" s="8">
        <f t="shared" si="8"/>
        <v>0</v>
      </c>
      <c r="P17" s="8">
        <f t="shared" si="9"/>
        <v>1</v>
      </c>
      <c r="Q17" s="10" t="str">
        <f t="shared" si="10"/>
        <v>Nee</v>
      </c>
      <c r="R17" s="4">
        <f t="shared" si="11"/>
        <v>0</v>
      </c>
      <c r="S17" s="1">
        <v>6.5466168659676673E-3</v>
      </c>
      <c r="T17" s="8">
        <f t="shared" si="12"/>
        <v>0</v>
      </c>
      <c r="U17" s="1">
        <v>-4.9836021566205341E-2</v>
      </c>
      <c r="V17" s="8">
        <f t="shared" si="13"/>
        <v>1</v>
      </c>
      <c r="W17" s="1">
        <v>-3.6156601964767561E-2</v>
      </c>
      <c r="X17" s="4">
        <f t="shared" si="14"/>
        <v>1</v>
      </c>
      <c r="Y17" s="5">
        <f t="shared" si="15"/>
        <v>0.5</v>
      </c>
      <c r="Z17" s="5">
        <f t="shared" si="16"/>
        <v>0</v>
      </c>
      <c r="AA17" s="1">
        <v>7.3056935826293606E-2</v>
      </c>
      <c r="AB17" s="5">
        <f t="shared" si="17"/>
        <v>0</v>
      </c>
      <c r="AC17" s="5">
        <f t="shared" si="18"/>
        <v>0</v>
      </c>
      <c r="AD17" s="5">
        <f t="shared" si="19"/>
        <v>0.5</v>
      </c>
      <c r="AE17" s="5">
        <f t="shared" si="20"/>
        <v>0.5</v>
      </c>
      <c r="AF17" s="1">
        <v>0.60362860877592539</v>
      </c>
      <c r="AG17" s="5">
        <f t="shared" si="21"/>
        <v>0</v>
      </c>
      <c r="AH17" s="1">
        <v>5.2821836088066738E-2</v>
      </c>
      <c r="AI17" s="6">
        <f t="shared" si="22"/>
        <v>0</v>
      </c>
      <c r="AJ17" s="29">
        <v>3776.8193082540811</v>
      </c>
      <c r="AK17" s="29">
        <v>3370.2888322183471</v>
      </c>
      <c r="AP17" t="s">
        <v>351</v>
      </c>
      <c r="AQ17" s="1">
        <v>0.17499999999999999</v>
      </c>
      <c r="AR17" s="1">
        <v>0.22749999999999998</v>
      </c>
      <c r="AS17" s="5">
        <f t="shared" si="23"/>
        <v>0.5</v>
      </c>
      <c r="AT17" s="5">
        <f t="shared" si="24"/>
        <v>0</v>
      </c>
      <c r="AU17" s="9">
        <f t="shared" si="25"/>
        <v>6</v>
      </c>
    </row>
    <row r="18" spans="1:47" x14ac:dyDescent="0.35">
      <c r="A18" t="s">
        <v>16</v>
      </c>
      <c r="B18" s="1">
        <v>5.5717226432067821E-2</v>
      </c>
      <c r="C18" s="5">
        <f t="shared" si="0"/>
        <v>0</v>
      </c>
      <c r="D18" s="1">
        <v>0.70121461248611394</v>
      </c>
      <c r="E18" s="5">
        <f t="shared" si="1"/>
        <v>0</v>
      </c>
      <c r="F18" s="5">
        <f t="shared" si="2"/>
        <v>0</v>
      </c>
      <c r="G18" s="7">
        <v>6.7355928839203105E-2</v>
      </c>
      <c r="H18" s="7">
        <v>2.9489728296885353E-2</v>
      </c>
      <c r="I18" s="1">
        <f t="shared" si="3"/>
        <v>0.68865451413899859</v>
      </c>
      <c r="J18" s="5">
        <f t="shared" si="4"/>
        <v>0</v>
      </c>
      <c r="K18" s="5">
        <f t="shared" si="5"/>
        <v>0</v>
      </c>
      <c r="L18" s="1">
        <v>0.21163484404855182</v>
      </c>
      <c r="M18" s="5">
        <f t="shared" si="6"/>
        <v>0</v>
      </c>
      <c r="N18" s="5">
        <f t="shared" si="7"/>
        <v>0</v>
      </c>
      <c r="O18" s="8">
        <f t="shared" si="8"/>
        <v>0</v>
      </c>
      <c r="P18" s="8">
        <f t="shared" si="9"/>
        <v>0</v>
      </c>
      <c r="Q18" s="10" t="str">
        <f t="shared" si="10"/>
        <v>Nee</v>
      </c>
      <c r="R18" s="4">
        <f t="shared" si="11"/>
        <v>0</v>
      </c>
      <c r="S18" s="1">
        <v>5.811842224175752E-2</v>
      </c>
      <c r="T18" s="8">
        <f t="shared" si="12"/>
        <v>0</v>
      </c>
      <c r="U18" s="1">
        <v>1.7522970234314563E-2</v>
      </c>
      <c r="V18" s="8">
        <f t="shared" si="13"/>
        <v>0</v>
      </c>
      <c r="W18" s="1">
        <v>4.3531084027237543E-2</v>
      </c>
      <c r="X18" s="4">
        <f t="shared" si="14"/>
        <v>0</v>
      </c>
      <c r="Y18" s="5">
        <f t="shared" si="15"/>
        <v>0</v>
      </c>
      <c r="Z18" s="5">
        <f t="shared" si="16"/>
        <v>0</v>
      </c>
      <c r="AA18" s="1">
        <v>1.2816418717965957E-2</v>
      </c>
      <c r="AB18" s="5">
        <f t="shared" si="17"/>
        <v>0</v>
      </c>
      <c r="AC18" s="5">
        <f t="shared" si="18"/>
        <v>0</v>
      </c>
      <c r="AD18" s="5">
        <f t="shared" si="19"/>
        <v>0</v>
      </c>
      <c r="AE18" s="5">
        <f t="shared" si="20"/>
        <v>0</v>
      </c>
      <c r="AF18" s="1">
        <v>0.71774185803056056</v>
      </c>
      <c r="AG18" s="5">
        <f t="shared" si="21"/>
        <v>0</v>
      </c>
      <c r="AH18" s="1">
        <v>-3.4484365946030738E-3</v>
      </c>
      <c r="AI18" s="6">
        <f t="shared" si="22"/>
        <v>1</v>
      </c>
      <c r="AJ18" s="29">
        <v>2020.3049897420867</v>
      </c>
      <c r="AK18" s="29">
        <v>1747.1572082244215</v>
      </c>
      <c r="AP18" t="s">
        <v>351</v>
      </c>
      <c r="AQ18" s="1">
        <v>0.16</v>
      </c>
      <c r="AR18" s="1">
        <v>0.21000000000000002</v>
      </c>
      <c r="AS18" s="5">
        <f t="shared" si="23"/>
        <v>0.5</v>
      </c>
      <c r="AT18" s="5">
        <f t="shared" si="24"/>
        <v>0</v>
      </c>
      <c r="AU18" s="9">
        <f t="shared" si="25"/>
        <v>8.5</v>
      </c>
    </row>
    <row r="19" spans="1:47" x14ac:dyDescent="0.35">
      <c r="A19" t="s">
        <v>396</v>
      </c>
      <c r="B19" s="1">
        <v>-0.31145811352606034</v>
      </c>
      <c r="C19" s="5">
        <f t="shared" si="0"/>
        <v>0</v>
      </c>
      <c r="D19" s="1">
        <v>9.2246011005242906E-2</v>
      </c>
      <c r="E19" s="5">
        <f t="shared" si="1"/>
        <v>0</v>
      </c>
      <c r="F19" s="5">
        <f t="shared" si="2"/>
        <v>0</v>
      </c>
      <c r="G19" s="7">
        <v>1.1037706754102618E-2</v>
      </c>
      <c r="H19" s="7">
        <v>8.4243673608518505E-3</v>
      </c>
      <c r="I19" s="1">
        <f t="shared" si="3"/>
        <v>8.7673478663138932E-2</v>
      </c>
      <c r="J19" s="5">
        <f t="shared" si="4"/>
        <v>0</v>
      </c>
      <c r="K19" s="5">
        <f t="shared" si="5"/>
        <v>0</v>
      </c>
      <c r="L19" s="1">
        <v>0.14218862789674999</v>
      </c>
      <c r="M19" s="5">
        <f t="shared" si="6"/>
        <v>0.5</v>
      </c>
      <c r="N19" s="5">
        <f t="shared" si="7"/>
        <v>0</v>
      </c>
      <c r="O19" s="8">
        <f t="shared" si="8"/>
        <v>0</v>
      </c>
      <c r="P19" s="8">
        <f t="shared" si="9"/>
        <v>1</v>
      </c>
      <c r="Q19" s="10" t="str">
        <f t="shared" si="10"/>
        <v>Nee</v>
      </c>
      <c r="R19" s="4">
        <f t="shared" si="11"/>
        <v>0</v>
      </c>
      <c r="S19" s="1">
        <v>-8.2781772750681899E-3</v>
      </c>
      <c r="T19" s="8">
        <f t="shared" si="12"/>
        <v>1</v>
      </c>
      <c r="U19" s="1">
        <v>5.7596729120951255E-2</v>
      </c>
      <c r="V19" s="8">
        <f t="shared" si="13"/>
        <v>0</v>
      </c>
      <c r="W19" s="1">
        <v>-4.3842420504163489E-2</v>
      </c>
      <c r="X19" s="4">
        <f t="shared" si="14"/>
        <v>1</v>
      </c>
      <c r="Y19" s="5">
        <f t="shared" si="15"/>
        <v>0.5</v>
      </c>
      <c r="Z19" s="5">
        <f t="shared" si="16"/>
        <v>0</v>
      </c>
      <c r="AA19" s="1">
        <v>9.8203126268118883E-3</v>
      </c>
      <c r="AB19" s="5">
        <f t="shared" si="17"/>
        <v>0.5</v>
      </c>
      <c r="AC19" s="5">
        <f t="shared" si="18"/>
        <v>0</v>
      </c>
      <c r="AD19" s="5">
        <f t="shared" si="19"/>
        <v>0</v>
      </c>
      <c r="AE19" s="5">
        <f t="shared" si="20"/>
        <v>0</v>
      </c>
      <c r="AF19" s="1">
        <v>0.69344392682649703</v>
      </c>
      <c r="AG19" s="5">
        <f t="shared" si="21"/>
        <v>0</v>
      </c>
      <c r="AH19" s="1">
        <v>-1.7777054555488832E-2</v>
      </c>
      <c r="AI19" s="6">
        <f t="shared" si="22"/>
        <v>1</v>
      </c>
      <c r="AJ19" s="29">
        <v>2278.1358849216545</v>
      </c>
      <c r="AK19" s="29">
        <v>2322.5471674810028</v>
      </c>
      <c r="AO19" s="5">
        <v>1</v>
      </c>
      <c r="AP19" t="s">
        <v>351</v>
      </c>
      <c r="AR19" s="1">
        <v>0.32550000000000001</v>
      </c>
      <c r="AS19" s="5">
        <f t="shared" si="23"/>
        <v>0.5</v>
      </c>
      <c r="AT19" s="5">
        <f t="shared" si="24"/>
        <v>0.5</v>
      </c>
      <c r="AU19" s="9">
        <f t="shared" si="25"/>
        <v>4.5</v>
      </c>
    </row>
    <row r="20" spans="1:47" x14ac:dyDescent="0.35">
      <c r="A20" t="s">
        <v>17</v>
      </c>
      <c r="B20" s="1">
        <v>-1.9561152177177084E-2</v>
      </c>
      <c r="C20" s="5">
        <f t="shared" si="0"/>
        <v>0</v>
      </c>
      <c r="D20" s="1">
        <v>0.70847008808971035</v>
      </c>
      <c r="E20" s="5">
        <f t="shared" si="1"/>
        <v>0</v>
      </c>
      <c r="F20" s="5">
        <f t="shared" si="2"/>
        <v>0</v>
      </c>
      <c r="G20" s="7">
        <v>7.0607023600200033E-2</v>
      </c>
      <c r="H20" s="7">
        <v>4.3580767927850567E-2</v>
      </c>
      <c r="I20" s="1">
        <f t="shared" si="3"/>
        <v>0.68643639337223894</v>
      </c>
      <c r="J20" s="5">
        <f t="shared" si="4"/>
        <v>0</v>
      </c>
      <c r="K20" s="5">
        <f t="shared" si="5"/>
        <v>0</v>
      </c>
      <c r="L20" s="1">
        <v>0.18788829254374181</v>
      </c>
      <c r="M20" s="5">
        <f t="shared" si="6"/>
        <v>0.5</v>
      </c>
      <c r="N20" s="5">
        <f t="shared" si="7"/>
        <v>0</v>
      </c>
      <c r="O20" s="8">
        <f t="shared" si="8"/>
        <v>0</v>
      </c>
      <c r="P20" s="8">
        <f t="shared" si="9"/>
        <v>0</v>
      </c>
      <c r="Q20" s="10" t="str">
        <f t="shared" si="10"/>
        <v>Nee</v>
      </c>
      <c r="R20" s="4">
        <f t="shared" si="11"/>
        <v>0</v>
      </c>
      <c r="S20" s="1">
        <v>-5.311064227847324E-4</v>
      </c>
      <c r="T20" s="8">
        <f t="shared" si="12"/>
        <v>1</v>
      </c>
      <c r="U20" s="1">
        <v>1.3268553743859341E-2</v>
      </c>
      <c r="V20" s="8">
        <f t="shared" si="13"/>
        <v>0</v>
      </c>
      <c r="W20" s="1">
        <v>2.5434213155011334E-2</v>
      </c>
      <c r="X20" s="4">
        <f t="shared" si="14"/>
        <v>0</v>
      </c>
      <c r="Y20" s="5">
        <f t="shared" si="15"/>
        <v>0</v>
      </c>
      <c r="Z20" s="5">
        <f t="shared" si="16"/>
        <v>0</v>
      </c>
      <c r="AA20" s="1">
        <v>7.8047930034508732E-3</v>
      </c>
      <c r="AB20" s="5">
        <f t="shared" si="17"/>
        <v>0.5</v>
      </c>
      <c r="AC20" s="5">
        <f t="shared" si="18"/>
        <v>0</v>
      </c>
      <c r="AD20" s="5">
        <f t="shared" si="19"/>
        <v>0</v>
      </c>
      <c r="AE20" s="5">
        <f t="shared" si="20"/>
        <v>0</v>
      </c>
      <c r="AF20" s="1">
        <v>0.7378552469775389</v>
      </c>
      <c r="AG20" s="5">
        <f t="shared" si="21"/>
        <v>0.5</v>
      </c>
      <c r="AH20" s="1">
        <v>-1.4609417247913169E-2</v>
      </c>
      <c r="AI20" s="6">
        <f t="shared" si="22"/>
        <v>1</v>
      </c>
      <c r="AJ20" s="29">
        <v>2495.8593159193188</v>
      </c>
      <c r="AK20" s="29">
        <v>2194.4306383941976</v>
      </c>
      <c r="AP20" t="s">
        <v>351</v>
      </c>
      <c r="AQ20" s="1">
        <v>4.9000000000000002E-2</v>
      </c>
      <c r="AR20" s="1">
        <v>0.22950000000000001</v>
      </c>
      <c r="AS20" s="5">
        <f t="shared" si="23"/>
        <v>0.5</v>
      </c>
      <c r="AT20" s="5">
        <f t="shared" si="24"/>
        <v>0</v>
      </c>
      <c r="AU20" s="9">
        <f t="shared" si="25"/>
        <v>7</v>
      </c>
    </row>
    <row r="21" spans="1:47" x14ac:dyDescent="0.35">
      <c r="A21" t="s">
        <v>18</v>
      </c>
      <c r="B21" s="1">
        <v>2.500115817595009E-2</v>
      </c>
      <c r="C21" s="5">
        <f t="shared" si="0"/>
        <v>0</v>
      </c>
      <c r="D21" s="1">
        <v>0.81136556665688653</v>
      </c>
      <c r="E21" s="5">
        <f t="shared" si="1"/>
        <v>0</v>
      </c>
      <c r="F21" s="5">
        <f t="shared" si="2"/>
        <v>0</v>
      </c>
      <c r="G21" s="7">
        <v>1.7977979214602282E-2</v>
      </c>
      <c r="H21" s="7">
        <v>6.5932640486742744E-2</v>
      </c>
      <c r="I21" s="1">
        <f t="shared" si="3"/>
        <v>0.76737007582191885</v>
      </c>
      <c r="J21" s="5">
        <f t="shared" si="4"/>
        <v>0</v>
      </c>
      <c r="K21" s="5">
        <f t="shared" si="5"/>
        <v>0</v>
      </c>
      <c r="L21" s="1">
        <v>0.30912486239137704</v>
      </c>
      <c r="M21" s="5">
        <f t="shared" si="6"/>
        <v>0</v>
      </c>
      <c r="N21" s="5">
        <f t="shared" si="7"/>
        <v>0</v>
      </c>
      <c r="O21" s="8">
        <f t="shared" si="8"/>
        <v>0</v>
      </c>
      <c r="P21" s="8">
        <f t="shared" si="9"/>
        <v>1</v>
      </c>
      <c r="Q21" s="10" t="str">
        <f t="shared" si="10"/>
        <v>Nee</v>
      </c>
      <c r="R21" s="4">
        <f t="shared" si="11"/>
        <v>0</v>
      </c>
      <c r="S21" s="1">
        <v>-4.93726161386739E-2</v>
      </c>
      <c r="T21" s="8">
        <f t="shared" si="12"/>
        <v>1</v>
      </c>
      <c r="U21" s="1">
        <v>-6.3175854361809211E-2</v>
      </c>
      <c r="V21" s="8">
        <f t="shared" si="13"/>
        <v>1</v>
      </c>
      <c r="W21" s="1">
        <v>-1.4639344009141868E-2</v>
      </c>
      <c r="X21" s="4">
        <f t="shared" si="14"/>
        <v>1</v>
      </c>
      <c r="Y21" s="5">
        <f t="shared" si="15"/>
        <v>0.5</v>
      </c>
      <c r="Z21" s="5">
        <f t="shared" si="16"/>
        <v>0.5</v>
      </c>
      <c r="AA21" s="1">
        <v>1.405948391679664E-2</v>
      </c>
      <c r="AB21" s="5">
        <f t="shared" si="17"/>
        <v>0</v>
      </c>
      <c r="AC21" s="5">
        <f t="shared" si="18"/>
        <v>0</v>
      </c>
      <c r="AD21" s="5">
        <f t="shared" si="19"/>
        <v>0</v>
      </c>
      <c r="AE21" s="5">
        <f t="shared" si="20"/>
        <v>0</v>
      </c>
      <c r="AF21" s="1">
        <v>0.75430918665163615</v>
      </c>
      <c r="AG21" s="5">
        <f t="shared" si="21"/>
        <v>0.5</v>
      </c>
      <c r="AH21" s="1">
        <v>-1.1337115678613901E-2</v>
      </c>
      <c r="AI21" s="6">
        <f t="shared" si="22"/>
        <v>1</v>
      </c>
      <c r="AJ21" s="29">
        <v>2430.8147467588337</v>
      </c>
      <c r="AK21" s="29">
        <v>2123.4392990940041</v>
      </c>
      <c r="AP21" t="s">
        <v>351</v>
      </c>
      <c r="AQ21" s="1">
        <v>0.19600000000000001</v>
      </c>
      <c r="AR21" s="1">
        <v>0.35399999999999998</v>
      </c>
      <c r="AS21" s="5">
        <f t="shared" si="23"/>
        <v>0.5</v>
      </c>
      <c r="AT21" s="5">
        <f t="shared" si="24"/>
        <v>0.5</v>
      </c>
      <c r="AU21" s="9">
        <f t="shared" si="25"/>
        <v>5.5</v>
      </c>
    </row>
    <row r="22" spans="1:47" x14ac:dyDescent="0.35">
      <c r="A22" t="s">
        <v>19</v>
      </c>
      <c r="B22" s="1">
        <v>-0.34221345514950169</v>
      </c>
      <c r="C22" s="5">
        <f t="shared" si="0"/>
        <v>0</v>
      </c>
      <c r="D22" s="1">
        <v>-0.25737126245847175</v>
      </c>
      <c r="E22" s="5">
        <f t="shared" si="1"/>
        <v>0</v>
      </c>
      <c r="F22" s="5">
        <f t="shared" si="2"/>
        <v>0</v>
      </c>
      <c r="G22" s="7">
        <v>5.0436046511627905E-2</v>
      </c>
      <c r="H22" s="7">
        <v>3.2724252491694354E-2</v>
      </c>
      <c r="I22" s="1">
        <f t="shared" si="3"/>
        <v>-0.27422591362126247</v>
      </c>
      <c r="J22" s="5">
        <f t="shared" si="4"/>
        <v>0</v>
      </c>
      <c r="K22" s="5">
        <f t="shared" si="5"/>
        <v>0</v>
      </c>
      <c r="L22" s="1">
        <v>0.52906771275091891</v>
      </c>
      <c r="M22" s="5">
        <f t="shared" si="6"/>
        <v>0</v>
      </c>
      <c r="N22" s="5">
        <f t="shared" si="7"/>
        <v>0</v>
      </c>
      <c r="O22" s="8">
        <f t="shared" si="8"/>
        <v>0</v>
      </c>
      <c r="P22" s="8">
        <f t="shared" si="9"/>
        <v>1</v>
      </c>
      <c r="Q22" s="10" t="str">
        <f t="shared" si="10"/>
        <v>Nee</v>
      </c>
      <c r="R22" s="4">
        <f t="shared" si="11"/>
        <v>0</v>
      </c>
      <c r="S22" s="1">
        <v>2.5941390242016547E-2</v>
      </c>
      <c r="T22" s="8">
        <f t="shared" si="12"/>
        <v>0</v>
      </c>
      <c r="U22" s="1">
        <v>-6.8869263902591626E-2</v>
      </c>
      <c r="V22" s="8">
        <f t="shared" si="13"/>
        <v>1</v>
      </c>
      <c r="W22" s="1">
        <v>-1.6196013289036543E-2</v>
      </c>
      <c r="X22" s="4">
        <f t="shared" si="14"/>
        <v>1</v>
      </c>
      <c r="Y22" s="5">
        <f t="shared" si="15"/>
        <v>0.5</v>
      </c>
      <c r="Z22" s="5">
        <f t="shared" si="16"/>
        <v>0</v>
      </c>
      <c r="AA22" s="1">
        <v>8.2537375415282397E-4</v>
      </c>
      <c r="AB22" s="5">
        <f t="shared" si="17"/>
        <v>0.5</v>
      </c>
      <c r="AC22" s="5">
        <f t="shared" si="18"/>
        <v>0</v>
      </c>
      <c r="AD22" s="5">
        <f t="shared" si="19"/>
        <v>0</v>
      </c>
      <c r="AE22" s="5">
        <f t="shared" si="20"/>
        <v>0</v>
      </c>
      <c r="AF22" s="1">
        <v>0.65182724252491697</v>
      </c>
      <c r="AG22" s="5">
        <f t="shared" si="21"/>
        <v>0</v>
      </c>
      <c r="AH22" s="1">
        <v>3.4840386212624565E-2</v>
      </c>
      <c r="AI22" s="6">
        <f t="shared" si="22"/>
        <v>0</v>
      </c>
      <c r="AJ22" s="29">
        <v>1818.7358919177427</v>
      </c>
      <c r="AK22" s="29">
        <v>1827.8443823432592</v>
      </c>
      <c r="AO22" s="5">
        <v>1</v>
      </c>
      <c r="AP22" t="s">
        <v>350</v>
      </c>
      <c r="AQ22" s="1">
        <v>0.28199999999999997</v>
      </c>
      <c r="AR22" s="1">
        <v>0.30499999999999999</v>
      </c>
      <c r="AS22" s="5">
        <f t="shared" si="23"/>
        <v>0.5</v>
      </c>
      <c r="AT22" s="5">
        <f t="shared" si="24"/>
        <v>0.5</v>
      </c>
      <c r="AU22" s="9">
        <f t="shared" si="25"/>
        <v>6</v>
      </c>
    </row>
    <row r="23" spans="1:47" x14ac:dyDescent="0.35">
      <c r="A23" t="s">
        <v>20</v>
      </c>
      <c r="B23" s="1">
        <v>3.5000766440141023E-2</v>
      </c>
      <c r="C23" s="5">
        <f t="shared" si="0"/>
        <v>0</v>
      </c>
      <c r="D23" s="1">
        <v>-4.2869551887997549E-2</v>
      </c>
      <c r="E23" s="5">
        <f t="shared" si="1"/>
        <v>0</v>
      </c>
      <c r="F23" s="5">
        <f t="shared" si="2"/>
        <v>0</v>
      </c>
      <c r="G23" s="7">
        <v>5.8249450717898933E-3</v>
      </c>
      <c r="H23" s="7">
        <v>2.2891012211946248E-2</v>
      </c>
      <c r="I23" s="1">
        <f t="shared" si="3"/>
        <v>-5.8194267027745133E-2</v>
      </c>
      <c r="J23" s="5">
        <f t="shared" si="4"/>
        <v>0</v>
      </c>
      <c r="K23" s="5">
        <f t="shared" si="5"/>
        <v>0</v>
      </c>
      <c r="L23" s="1">
        <v>0.68615588430117025</v>
      </c>
      <c r="M23" s="5">
        <f t="shared" si="6"/>
        <v>0</v>
      </c>
      <c r="N23" s="5">
        <f t="shared" si="7"/>
        <v>0</v>
      </c>
      <c r="O23" s="8">
        <f t="shared" si="8"/>
        <v>0</v>
      </c>
      <c r="P23" s="8">
        <f t="shared" si="9"/>
        <v>1</v>
      </c>
      <c r="Q23" s="10" t="str">
        <f t="shared" si="10"/>
        <v>Nee</v>
      </c>
      <c r="R23" s="4">
        <f t="shared" si="11"/>
        <v>0</v>
      </c>
      <c r="S23" s="1">
        <v>6.1456321708508461E-2</v>
      </c>
      <c r="T23" s="8">
        <f t="shared" si="12"/>
        <v>0</v>
      </c>
      <c r="U23" s="1">
        <v>-4.4021834830075719E-3</v>
      </c>
      <c r="V23" s="8">
        <f t="shared" si="13"/>
        <v>1</v>
      </c>
      <c r="W23" s="1">
        <v>-3.8322007051249295E-2</v>
      </c>
      <c r="X23" s="4">
        <f t="shared" si="14"/>
        <v>1</v>
      </c>
      <c r="Y23" s="5">
        <f t="shared" si="15"/>
        <v>0.5</v>
      </c>
      <c r="Z23" s="5">
        <f t="shared" si="16"/>
        <v>0</v>
      </c>
      <c r="AA23" s="1">
        <v>9.210055694650247E-3</v>
      </c>
      <c r="AB23" s="5">
        <f t="shared" si="17"/>
        <v>0.5</v>
      </c>
      <c r="AC23" s="5">
        <f t="shared" si="18"/>
        <v>0</v>
      </c>
      <c r="AD23" s="5">
        <f t="shared" si="19"/>
        <v>0</v>
      </c>
      <c r="AE23" s="5">
        <f t="shared" si="20"/>
        <v>0</v>
      </c>
      <c r="AF23" s="1">
        <v>0.67794185274130092</v>
      </c>
      <c r="AG23" s="5">
        <f t="shared" si="21"/>
        <v>0</v>
      </c>
      <c r="AH23" s="1">
        <v>5.2140207449798144E-2</v>
      </c>
      <c r="AI23" s="6">
        <f t="shared" si="22"/>
        <v>0</v>
      </c>
      <c r="AJ23" s="29">
        <v>1833.325845974329</v>
      </c>
      <c r="AK23" s="29">
        <v>1922.6828620274357</v>
      </c>
      <c r="AO23" s="5">
        <v>1</v>
      </c>
      <c r="AP23" t="s">
        <v>350</v>
      </c>
      <c r="AQ23" s="1">
        <v>0.25800000000000001</v>
      </c>
      <c r="AR23" s="1">
        <v>0.29399999999999998</v>
      </c>
      <c r="AS23" s="5">
        <f t="shared" si="23"/>
        <v>0.5</v>
      </c>
      <c r="AT23" s="5">
        <f t="shared" si="24"/>
        <v>0.5</v>
      </c>
      <c r="AU23" s="9">
        <f t="shared" si="25"/>
        <v>6</v>
      </c>
    </row>
    <row r="24" spans="1:47" x14ac:dyDescent="0.35">
      <c r="A24" t="s">
        <v>21</v>
      </c>
      <c r="B24" s="1">
        <v>-9.0449620550549462E-2</v>
      </c>
      <c r="C24" s="5">
        <f t="shared" si="0"/>
        <v>0</v>
      </c>
      <c r="D24" s="1">
        <v>0.54034838250977602</v>
      </c>
      <c r="E24" s="5">
        <f t="shared" si="1"/>
        <v>0</v>
      </c>
      <c r="F24" s="5">
        <f t="shared" si="2"/>
        <v>0</v>
      </c>
      <c r="G24" s="7">
        <v>1.550255799935084E-2</v>
      </c>
      <c r="H24" s="7">
        <v>2.1484103309170159E-3</v>
      </c>
      <c r="I24" s="1">
        <f t="shared" si="3"/>
        <v>0.54070480223805617</v>
      </c>
      <c r="J24" s="5">
        <f t="shared" si="4"/>
        <v>0</v>
      </c>
      <c r="K24" s="5">
        <f t="shared" si="5"/>
        <v>0</v>
      </c>
      <c r="L24" s="1">
        <v>0.24897815075840904</v>
      </c>
      <c r="M24" s="5">
        <f t="shared" si="6"/>
        <v>0</v>
      </c>
      <c r="N24" s="5">
        <f t="shared" si="7"/>
        <v>0</v>
      </c>
      <c r="O24" s="8">
        <f t="shared" si="8"/>
        <v>0</v>
      </c>
      <c r="P24" s="8">
        <f t="shared" si="9"/>
        <v>1</v>
      </c>
      <c r="Q24" s="10" t="str">
        <f t="shared" si="10"/>
        <v>Nee</v>
      </c>
      <c r="R24" s="4">
        <f t="shared" si="11"/>
        <v>0</v>
      </c>
      <c r="S24" s="1">
        <v>-5.3186444387699268E-2</v>
      </c>
      <c r="T24" s="8">
        <f t="shared" si="12"/>
        <v>1</v>
      </c>
      <c r="U24" s="1">
        <v>-7.6175484224214635E-2</v>
      </c>
      <c r="V24" s="8">
        <f t="shared" si="13"/>
        <v>1</v>
      </c>
      <c r="W24" s="1">
        <v>-1.9907571987202274E-2</v>
      </c>
      <c r="X24" s="4">
        <f t="shared" si="14"/>
        <v>1</v>
      </c>
      <c r="Y24" s="5">
        <f t="shared" si="15"/>
        <v>0.5</v>
      </c>
      <c r="Z24" s="5">
        <f t="shared" si="16"/>
        <v>0.5</v>
      </c>
      <c r="AA24" s="1">
        <v>-2.0742206216479389E-2</v>
      </c>
      <c r="AB24" s="5">
        <f t="shared" si="17"/>
        <v>0.5</v>
      </c>
      <c r="AC24" s="5">
        <f t="shared" si="18"/>
        <v>0.5</v>
      </c>
      <c r="AD24" s="5">
        <f t="shared" si="19"/>
        <v>0</v>
      </c>
      <c r="AE24" s="5">
        <f t="shared" si="20"/>
        <v>0</v>
      </c>
      <c r="AF24" s="1">
        <v>0.74273172692004508</v>
      </c>
      <c r="AG24" s="5">
        <f t="shared" si="21"/>
        <v>0.5</v>
      </c>
      <c r="AH24" s="1">
        <v>4.9464767616191875E-2</v>
      </c>
      <c r="AI24" s="6">
        <f t="shared" si="22"/>
        <v>0</v>
      </c>
      <c r="AJ24" s="29">
        <v>1716.4999999999998</v>
      </c>
      <c r="AK24" s="29">
        <v>1657.6682221755502</v>
      </c>
      <c r="AP24" t="s">
        <v>349</v>
      </c>
      <c r="AQ24" s="1">
        <v>0.187</v>
      </c>
      <c r="AR24" s="1">
        <v>0.23849999999999999</v>
      </c>
      <c r="AS24" s="5">
        <f t="shared" si="23"/>
        <v>0.5</v>
      </c>
      <c r="AT24" s="5">
        <f t="shared" si="24"/>
        <v>0</v>
      </c>
      <c r="AU24" s="9">
        <f t="shared" si="25"/>
        <v>6</v>
      </c>
    </row>
    <row r="25" spans="1:47" x14ac:dyDescent="0.35">
      <c r="A25" t="s">
        <v>22</v>
      </c>
      <c r="B25" s="1">
        <v>4.9719082109253368E-2</v>
      </c>
      <c r="C25" s="5">
        <f t="shared" si="0"/>
        <v>0</v>
      </c>
      <c r="D25" s="1">
        <v>0.78699654775604144</v>
      </c>
      <c r="E25" s="5">
        <f t="shared" si="1"/>
        <v>0</v>
      </c>
      <c r="F25" s="5">
        <f t="shared" si="2"/>
        <v>0</v>
      </c>
      <c r="G25" s="7">
        <v>4.5623773099573543E-3</v>
      </c>
      <c r="H25" s="7">
        <v>0.13100250456914642</v>
      </c>
      <c r="I25" s="1">
        <f t="shared" si="3"/>
        <v>0.69584227983483382</v>
      </c>
      <c r="J25" s="5">
        <f t="shared" si="4"/>
        <v>0</v>
      </c>
      <c r="K25" s="5">
        <f t="shared" si="5"/>
        <v>0</v>
      </c>
      <c r="L25" s="1">
        <v>0.25995146794226687</v>
      </c>
      <c r="M25" s="5">
        <f t="shared" si="6"/>
        <v>0</v>
      </c>
      <c r="N25" s="5">
        <f t="shared" si="7"/>
        <v>0</v>
      </c>
      <c r="O25" s="8">
        <f t="shared" si="8"/>
        <v>0</v>
      </c>
      <c r="P25" s="8">
        <f t="shared" si="9"/>
        <v>0</v>
      </c>
      <c r="Q25" s="10" t="str">
        <f t="shared" si="10"/>
        <v>Nee</v>
      </c>
      <c r="R25" s="4">
        <f t="shared" si="11"/>
        <v>0</v>
      </c>
      <c r="S25" s="1">
        <v>-4.0565076834506886E-2</v>
      </c>
      <c r="T25" s="8">
        <f t="shared" si="12"/>
        <v>1</v>
      </c>
      <c r="U25" s="1">
        <v>-7.2537224759570751E-2</v>
      </c>
      <c r="V25" s="8">
        <f t="shared" si="13"/>
        <v>1</v>
      </c>
      <c r="W25" s="1">
        <v>0.12808501996886212</v>
      </c>
      <c r="X25" s="4">
        <f t="shared" si="14"/>
        <v>0</v>
      </c>
      <c r="Y25" s="5">
        <f t="shared" si="15"/>
        <v>0.5</v>
      </c>
      <c r="Z25" s="5">
        <f t="shared" si="16"/>
        <v>0</v>
      </c>
      <c r="AA25" s="1">
        <v>4.6793136126717663E-2</v>
      </c>
      <c r="AB25" s="5">
        <f t="shared" si="17"/>
        <v>0</v>
      </c>
      <c r="AC25" s="5">
        <f t="shared" si="18"/>
        <v>0</v>
      </c>
      <c r="AD25" s="5">
        <f t="shared" si="19"/>
        <v>0.5</v>
      </c>
      <c r="AE25" s="5">
        <f t="shared" si="20"/>
        <v>0</v>
      </c>
      <c r="AF25" s="1">
        <v>0.54881879103770392</v>
      </c>
      <c r="AG25" s="5">
        <f t="shared" si="21"/>
        <v>0</v>
      </c>
      <c r="AH25" s="1">
        <v>3.9800710756109102E-2</v>
      </c>
      <c r="AI25" s="6">
        <f t="shared" si="22"/>
        <v>0</v>
      </c>
      <c r="AJ25" s="29">
        <v>1589.2007139779651</v>
      </c>
      <c r="AK25" s="29">
        <v>1531.6838531751184</v>
      </c>
      <c r="AP25" t="s">
        <v>350</v>
      </c>
      <c r="AQ25" s="1">
        <v>0.20800000000000002</v>
      </c>
      <c r="AR25" s="1">
        <v>0.22950000000000001</v>
      </c>
      <c r="AS25" s="5">
        <f t="shared" si="23"/>
        <v>0.5</v>
      </c>
      <c r="AT25" s="5">
        <f t="shared" si="24"/>
        <v>0</v>
      </c>
      <c r="AU25" s="9">
        <f t="shared" si="25"/>
        <v>8.5</v>
      </c>
    </row>
    <row r="26" spans="1:47" x14ac:dyDescent="0.35">
      <c r="A26" t="s">
        <v>23</v>
      </c>
      <c r="B26" s="1">
        <v>7.6015650280940192E-2</v>
      </c>
      <c r="C26" s="5">
        <f t="shared" si="0"/>
        <v>0</v>
      </c>
      <c r="D26" s="1">
        <v>1.2851057570676316</v>
      </c>
      <c r="E26" s="5">
        <f t="shared" si="1"/>
        <v>0.5</v>
      </c>
      <c r="F26" s="5">
        <f t="shared" si="2"/>
        <v>0</v>
      </c>
      <c r="G26" s="7">
        <v>7.5256670490983432E-2</v>
      </c>
      <c r="H26" s="7">
        <v>0.36704027299738179</v>
      </c>
      <c r="I26" s="1">
        <f t="shared" si="3"/>
        <v>1.0372083664283824</v>
      </c>
      <c r="J26" s="5">
        <f t="shared" si="4"/>
        <v>0.5</v>
      </c>
      <c r="K26" s="5">
        <f t="shared" si="5"/>
        <v>0</v>
      </c>
      <c r="L26" s="1">
        <v>0.25303161992774653</v>
      </c>
      <c r="M26" s="5">
        <f t="shared" si="6"/>
        <v>0</v>
      </c>
      <c r="N26" s="5">
        <f t="shared" si="7"/>
        <v>0</v>
      </c>
      <c r="O26" s="8">
        <f t="shared" si="8"/>
        <v>0</v>
      </c>
      <c r="P26" s="8">
        <f t="shared" si="9"/>
        <v>1</v>
      </c>
      <c r="Q26" s="10" t="str">
        <f t="shared" si="10"/>
        <v>Nee</v>
      </c>
      <c r="R26" s="4">
        <f t="shared" si="11"/>
        <v>0</v>
      </c>
      <c r="S26" s="1">
        <v>0.10215488079490261</v>
      </c>
      <c r="T26" s="8">
        <f t="shared" si="12"/>
        <v>0</v>
      </c>
      <c r="U26" s="1">
        <v>-8.5986907799844665E-4</v>
      </c>
      <c r="V26" s="8">
        <f t="shared" si="13"/>
        <v>1</v>
      </c>
      <c r="W26" s="1">
        <v>-3.6125084576236283E-2</v>
      </c>
      <c r="X26" s="4">
        <f t="shared" si="14"/>
        <v>1</v>
      </c>
      <c r="Y26" s="5">
        <f t="shared" si="15"/>
        <v>0.5</v>
      </c>
      <c r="Z26" s="5">
        <f t="shared" si="16"/>
        <v>0</v>
      </c>
      <c r="AA26" s="1">
        <v>0.10082958256111553</v>
      </c>
      <c r="AB26" s="5">
        <f t="shared" si="17"/>
        <v>0</v>
      </c>
      <c r="AC26" s="5">
        <f t="shared" si="18"/>
        <v>0</v>
      </c>
      <c r="AD26" s="5">
        <f t="shared" si="19"/>
        <v>0.5</v>
      </c>
      <c r="AE26" s="5">
        <f t="shared" si="20"/>
        <v>0.5</v>
      </c>
      <c r="AF26" s="1">
        <v>0.58243167710999322</v>
      </c>
      <c r="AG26" s="5">
        <f t="shared" si="21"/>
        <v>0</v>
      </c>
      <c r="AH26" s="1">
        <v>4.4734062895301976E-2</v>
      </c>
      <c r="AI26" s="6">
        <f t="shared" si="22"/>
        <v>0</v>
      </c>
      <c r="AJ26" s="29">
        <v>1751.4383928874411</v>
      </c>
      <c r="AK26" s="29">
        <v>1460.3451444297355</v>
      </c>
      <c r="AP26" t="s">
        <v>350</v>
      </c>
      <c r="AQ26" s="1">
        <v>0.19899999999999998</v>
      </c>
      <c r="AR26" s="1">
        <v>0.193</v>
      </c>
      <c r="AS26" s="5">
        <f t="shared" si="23"/>
        <v>0</v>
      </c>
      <c r="AT26" s="5">
        <f t="shared" si="24"/>
        <v>0</v>
      </c>
      <c r="AU26" s="9">
        <f t="shared" si="25"/>
        <v>6.5</v>
      </c>
    </row>
    <row r="27" spans="1:47" x14ac:dyDescent="0.35">
      <c r="A27" t="s">
        <v>397</v>
      </c>
      <c r="B27" s="1">
        <v>-2.5819438974224321E-3</v>
      </c>
      <c r="C27" s="5">
        <f t="shared" si="0"/>
        <v>0</v>
      </c>
      <c r="D27" s="1">
        <v>-7.0259507242571448E-2</v>
      </c>
      <c r="E27" s="5">
        <f t="shared" si="1"/>
        <v>0</v>
      </c>
      <c r="F27" s="5">
        <f t="shared" si="2"/>
        <v>0</v>
      </c>
      <c r="G27" s="7">
        <v>0.13749945297798782</v>
      </c>
      <c r="H27" s="7">
        <v>0</v>
      </c>
      <c r="I27" s="1">
        <f t="shared" si="3"/>
        <v>-5.3759572885212908E-2</v>
      </c>
      <c r="J27" s="5">
        <f t="shared" si="4"/>
        <v>0</v>
      </c>
      <c r="K27" s="5">
        <f t="shared" si="5"/>
        <v>0</v>
      </c>
      <c r="L27" s="1">
        <v>0.50572172819545491</v>
      </c>
      <c r="M27" s="5">
        <f t="shared" si="6"/>
        <v>0</v>
      </c>
      <c r="N27" s="5">
        <f t="shared" si="7"/>
        <v>0</v>
      </c>
      <c r="O27" s="8">
        <f t="shared" si="8"/>
        <v>0</v>
      </c>
      <c r="P27" s="8">
        <f t="shared" si="9"/>
        <v>1</v>
      </c>
      <c r="Q27" s="10" t="str">
        <f t="shared" si="10"/>
        <v>Nee</v>
      </c>
      <c r="R27" s="4">
        <f t="shared" si="11"/>
        <v>0</v>
      </c>
      <c r="S27" s="1">
        <v>-8.3135581922410343E-2</v>
      </c>
      <c r="T27" s="8">
        <f t="shared" si="12"/>
        <v>1</v>
      </c>
      <c r="U27" s="1">
        <v>5.1475921489328967E-2</v>
      </c>
      <c r="V27" s="8">
        <f t="shared" si="13"/>
        <v>0</v>
      </c>
      <c r="W27" s="1">
        <v>-2.6038247779090629E-3</v>
      </c>
      <c r="X27" s="4">
        <f t="shared" si="14"/>
        <v>1</v>
      </c>
      <c r="Y27" s="5">
        <f t="shared" si="15"/>
        <v>0.5</v>
      </c>
      <c r="Z27" s="5">
        <f t="shared" si="16"/>
        <v>0</v>
      </c>
      <c r="AA27" s="1">
        <v>3.7257669248610563E-2</v>
      </c>
      <c r="AB27" s="5">
        <f t="shared" si="17"/>
        <v>0</v>
      </c>
      <c r="AC27" s="5">
        <f t="shared" si="18"/>
        <v>0</v>
      </c>
      <c r="AD27" s="5">
        <f t="shared" si="19"/>
        <v>0</v>
      </c>
      <c r="AE27" s="5">
        <f t="shared" si="20"/>
        <v>0</v>
      </c>
      <c r="AF27" s="1">
        <v>0.59546628156317005</v>
      </c>
      <c r="AG27" s="5">
        <f t="shared" si="21"/>
        <v>0</v>
      </c>
      <c r="AH27" s="1">
        <v>-5.1401251586363833E-3</v>
      </c>
      <c r="AI27" s="6">
        <f t="shared" si="22"/>
        <v>1</v>
      </c>
      <c r="AJ27" s="29">
        <v>1932.0057879836427</v>
      </c>
      <c r="AK27" s="29">
        <v>2072.9680027913855</v>
      </c>
      <c r="AO27" s="5">
        <v>1</v>
      </c>
      <c r="AP27" t="s">
        <v>349</v>
      </c>
      <c r="AQ27" s="1">
        <v>4.0999999999999995E-2</v>
      </c>
      <c r="AR27" s="1">
        <v>0.27650000000000002</v>
      </c>
      <c r="AS27" s="5">
        <f t="shared" si="23"/>
        <v>0.5</v>
      </c>
      <c r="AT27" s="5">
        <f t="shared" si="24"/>
        <v>0.5</v>
      </c>
      <c r="AU27" s="9">
        <f t="shared" si="25"/>
        <v>5.5</v>
      </c>
    </row>
    <row r="28" spans="1:47" x14ac:dyDescent="0.35">
      <c r="A28" t="s">
        <v>24</v>
      </c>
      <c r="B28" s="1">
        <v>-3.4245858031543893E-3</v>
      </c>
      <c r="C28" s="5">
        <f t="shared" si="0"/>
        <v>0</v>
      </c>
      <c r="D28" s="1">
        <v>-9.5197201684016509E-3</v>
      </c>
      <c r="E28" s="5">
        <f t="shared" si="1"/>
        <v>0</v>
      </c>
      <c r="F28" s="5">
        <f t="shared" si="2"/>
        <v>0</v>
      </c>
      <c r="G28" s="7">
        <v>7.0376809165741572E-2</v>
      </c>
      <c r="H28" s="7">
        <v>2.8957124604654084E-2</v>
      </c>
      <c r="I28" s="1">
        <f t="shared" si="3"/>
        <v>-2.1344490291770518E-2</v>
      </c>
      <c r="J28" s="5">
        <f t="shared" si="4"/>
        <v>0</v>
      </c>
      <c r="K28" s="5">
        <f t="shared" si="5"/>
        <v>0</v>
      </c>
      <c r="L28" s="1">
        <v>0.64730491206101659</v>
      </c>
      <c r="M28" s="5">
        <f t="shared" si="6"/>
        <v>0</v>
      </c>
      <c r="N28" s="5">
        <f t="shared" si="7"/>
        <v>0</v>
      </c>
      <c r="O28" s="8">
        <f t="shared" si="8"/>
        <v>0</v>
      </c>
      <c r="P28" s="8">
        <f t="shared" si="9"/>
        <v>1</v>
      </c>
      <c r="Q28" s="10" t="str">
        <f t="shared" si="10"/>
        <v>Nee</v>
      </c>
      <c r="R28" s="4">
        <f t="shared" si="11"/>
        <v>0</v>
      </c>
      <c r="S28" s="1">
        <v>-2.4710912232510745E-2</v>
      </c>
      <c r="T28" s="8">
        <f t="shared" si="12"/>
        <v>1</v>
      </c>
      <c r="U28" s="1">
        <v>5.4241059013293284E-2</v>
      </c>
      <c r="V28" s="8">
        <f t="shared" si="13"/>
        <v>0</v>
      </c>
      <c r="W28" s="1">
        <v>-3.4664767609911398E-2</v>
      </c>
      <c r="X28" s="4">
        <f t="shared" si="14"/>
        <v>1</v>
      </c>
      <c r="Y28" s="5">
        <f t="shared" si="15"/>
        <v>0.5</v>
      </c>
      <c r="Z28" s="5">
        <f t="shared" si="16"/>
        <v>0</v>
      </c>
      <c r="AA28" s="1">
        <v>6.754131495716649E-2</v>
      </c>
      <c r="AB28" s="5">
        <f t="shared" si="17"/>
        <v>0</v>
      </c>
      <c r="AC28" s="5">
        <f t="shared" si="18"/>
        <v>0</v>
      </c>
      <c r="AD28" s="5">
        <f t="shared" si="19"/>
        <v>0.5</v>
      </c>
      <c r="AE28" s="5">
        <f t="shared" si="20"/>
        <v>0.5</v>
      </c>
      <c r="AF28" s="1">
        <v>0.7150681775338793</v>
      </c>
      <c r="AG28" s="5">
        <f t="shared" si="21"/>
        <v>0</v>
      </c>
      <c r="AH28" s="1">
        <v>1.172550949877469E-2</v>
      </c>
      <c r="AI28" s="6">
        <f t="shared" si="22"/>
        <v>0</v>
      </c>
      <c r="AJ28" s="29">
        <v>1543.4068677881273</v>
      </c>
      <c r="AK28" s="29">
        <v>1618.8934875203527</v>
      </c>
      <c r="AP28" t="s">
        <v>349</v>
      </c>
      <c r="AQ28" s="1">
        <v>0.13699999999999998</v>
      </c>
      <c r="AR28" s="1">
        <v>0.27949999999999997</v>
      </c>
      <c r="AS28" s="5">
        <f t="shared" si="23"/>
        <v>0.5</v>
      </c>
      <c r="AT28" s="5">
        <f t="shared" si="24"/>
        <v>0.5</v>
      </c>
      <c r="AU28" s="9">
        <f t="shared" si="25"/>
        <v>6.5</v>
      </c>
    </row>
    <row r="29" spans="1:47" x14ac:dyDescent="0.35">
      <c r="A29" t="s">
        <v>25</v>
      </c>
      <c r="B29" s="1">
        <v>4.0623683101559206E-2</v>
      </c>
      <c r="C29" s="5">
        <f t="shared" si="0"/>
        <v>0</v>
      </c>
      <c r="D29" s="1">
        <v>0.37783396544458492</v>
      </c>
      <c r="E29" s="5">
        <f t="shared" si="1"/>
        <v>0</v>
      </c>
      <c r="F29" s="5">
        <f t="shared" si="2"/>
        <v>0</v>
      </c>
      <c r="G29" s="7">
        <v>1.5170670037926675E-2</v>
      </c>
      <c r="H29" s="7">
        <v>0</v>
      </c>
      <c r="I29" s="1">
        <f t="shared" si="3"/>
        <v>0.3796544458491361</v>
      </c>
      <c r="J29" s="5">
        <f t="shared" si="4"/>
        <v>0</v>
      </c>
      <c r="K29" s="5">
        <f t="shared" si="5"/>
        <v>0</v>
      </c>
      <c r="L29" s="1">
        <v>0.35328562134027325</v>
      </c>
      <c r="M29" s="5">
        <f t="shared" si="6"/>
        <v>0</v>
      </c>
      <c r="N29" s="5">
        <f t="shared" si="7"/>
        <v>0</v>
      </c>
      <c r="O29" s="8">
        <f t="shared" si="8"/>
        <v>0</v>
      </c>
      <c r="P29" s="8">
        <f t="shared" si="9"/>
        <v>1</v>
      </c>
      <c r="Q29" s="10" t="str">
        <f t="shared" si="10"/>
        <v>Nee</v>
      </c>
      <c r="R29" s="4">
        <f t="shared" si="11"/>
        <v>0</v>
      </c>
      <c r="S29" s="1">
        <v>-4.9675937320534908E-2</v>
      </c>
      <c r="T29" s="8">
        <f t="shared" si="12"/>
        <v>1</v>
      </c>
      <c r="U29" s="1">
        <v>5.2081863091037406E-2</v>
      </c>
      <c r="V29" s="8">
        <f t="shared" si="13"/>
        <v>0</v>
      </c>
      <c r="W29" s="1">
        <v>-4.2140750105351876E-3</v>
      </c>
      <c r="X29" s="4">
        <f t="shared" si="14"/>
        <v>1</v>
      </c>
      <c r="Y29" s="5">
        <f t="shared" si="15"/>
        <v>0.5</v>
      </c>
      <c r="Z29" s="5">
        <f t="shared" si="16"/>
        <v>0</v>
      </c>
      <c r="AA29" s="1">
        <v>-2.3282764433206912E-2</v>
      </c>
      <c r="AB29" s="5">
        <f t="shared" si="17"/>
        <v>0.5</v>
      </c>
      <c r="AC29" s="5">
        <f t="shared" si="18"/>
        <v>0.5</v>
      </c>
      <c r="AD29" s="5">
        <f t="shared" si="19"/>
        <v>0</v>
      </c>
      <c r="AE29" s="5">
        <f t="shared" si="20"/>
        <v>0</v>
      </c>
      <c r="AF29" s="1">
        <v>0.65010535187526342</v>
      </c>
      <c r="AG29" s="5">
        <f t="shared" si="21"/>
        <v>0</v>
      </c>
      <c r="AH29" s="1">
        <v>5.7446734091866819E-2</v>
      </c>
      <c r="AI29" s="6">
        <f t="shared" si="22"/>
        <v>0</v>
      </c>
      <c r="AJ29" s="29">
        <v>1171.0801397205589</v>
      </c>
      <c r="AK29" s="29">
        <v>1362.4838195306145</v>
      </c>
      <c r="AM29" s="5">
        <v>1</v>
      </c>
      <c r="AP29" t="s">
        <v>350</v>
      </c>
      <c r="AQ29" s="1">
        <v>0.122</v>
      </c>
      <c r="AR29" s="1">
        <v>0.22999999999999998</v>
      </c>
      <c r="AS29" s="5">
        <f t="shared" si="23"/>
        <v>0.5</v>
      </c>
      <c r="AT29" s="5">
        <f t="shared" si="24"/>
        <v>0</v>
      </c>
      <c r="AU29" s="9">
        <f t="shared" si="25"/>
        <v>6</v>
      </c>
    </row>
    <row r="30" spans="1:47" x14ac:dyDescent="0.35">
      <c r="A30" t="s">
        <v>26</v>
      </c>
      <c r="B30" s="1">
        <v>-3.5704165485973362E-2</v>
      </c>
      <c r="C30" s="5">
        <f t="shared" si="0"/>
        <v>0</v>
      </c>
      <c r="D30" s="1">
        <v>-2.3916123547747237E-2</v>
      </c>
      <c r="E30" s="5">
        <f t="shared" si="1"/>
        <v>0</v>
      </c>
      <c r="F30" s="5">
        <f t="shared" si="2"/>
        <v>0</v>
      </c>
      <c r="G30" s="7">
        <v>1.9467271181637859E-2</v>
      </c>
      <c r="H30" s="7">
        <v>3.3890620572400117E-2</v>
      </c>
      <c r="I30" s="1">
        <f t="shared" si="3"/>
        <v>-4.5303485406630775E-2</v>
      </c>
      <c r="J30" s="5">
        <f t="shared" si="4"/>
        <v>0</v>
      </c>
      <c r="K30" s="5">
        <f t="shared" si="5"/>
        <v>0</v>
      </c>
      <c r="L30" s="1">
        <v>0.50180025480529555</v>
      </c>
      <c r="M30" s="5">
        <f t="shared" si="6"/>
        <v>0</v>
      </c>
      <c r="N30" s="5">
        <f t="shared" si="7"/>
        <v>0</v>
      </c>
      <c r="O30" s="8">
        <f t="shared" si="8"/>
        <v>0</v>
      </c>
      <c r="P30" s="8">
        <f t="shared" si="9"/>
        <v>1</v>
      </c>
      <c r="Q30" s="10" t="str">
        <f t="shared" si="10"/>
        <v>Nee</v>
      </c>
      <c r="R30" s="4">
        <f t="shared" si="11"/>
        <v>0</v>
      </c>
      <c r="S30" s="1">
        <v>-2.3967648605996844E-2</v>
      </c>
      <c r="T30" s="8">
        <f t="shared" si="12"/>
        <v>1</v>
      </c>
      <c r="U30" s="1">
        <v>-7.4747590637907299E-2</v>
      </c>
      <c r="V30" s="8">
        <f t="shared" si="13"/>
        <v>1</v>
      </c>
      <c r="W30" s="1">
        <v>-9.1357325021252475E-2</v>
      </c>
      <c r="X30" s="4">
        <f t="shared" si="14"/>
        <v>1</v>
      </c>
      <c r="Y30" s="5">
        <f t="shared" si="15"/>
        <v>0.5</v>
      </c>
      <c r="Z30" s="5">
        <f t="shared" si="16"/>
        <v>0.5</v>
      </c>
      <c r="AA30" s="1">
        <v>4.4764805894020966E-2</v>
      </c>
      <c r="AB30" s="5">
        <f t="shared" si="17"/>
        <v>0</v>
      </c>
      <c r="AC30" s="5">
        <f t="shared" si="18"/>
        <v>0</v>
      </c>
      <c r="AD30" s="5">
        <f t="shared" si="19"/>
        <v>0.5</v>
      </c>
      <c r="AE30" s="5">
        <f t="shared" si="20"/>
        <v>0</v>
      </c>
      <c r="AF30" s="1">
        <v>0.75440634740719748</v>
      </c>
      <c r="AG30" s="5">
        <f t="shared" si="21"/>
        <v>0.5</v>
      </c>
      <c r="AH30" s="1">
        <v>-4.7043921790875737E-3</v>
      </c>
      <c r="AI30" s="6">
        <f t="shared" si="22"/>
        <v>1</v>
      </c>
      <c r="AJ30" s="29">
        <v>1743.9362995921394</v>
      </c>
      <c r="AK30" s="29">
        <v>1854.3237667204842</v>
      </c>
      <c r="AP30" t="s">
        <v>349</v>
      </c>
      <c r="AQ30" s="1">
        <v>0.05</v>
      </c>
      <c r="AR30" s="1">
        <v>0.3775</v>
      </c>
      <c r="AS30" s="5">
        <f t="shared" si="23"/>
        <v>0.5</v>
      </c>
      <c r="AT30" s="5">
        <f t="shared" si="24"/>
        <v>0.5</v>
      </c>
      <c r="AU30" s="9">
        <f t="shared" si="25"/>
        <v>5</v>
      </c>
    </row>
    <row r="31" spans="1:47" x14ac:dyDescent="0.35">
      <c r="A31" t="s">
        <v>27</v>
      </c>
      <c r="B31" s="1">
        <v>1.4042115969404171E-2</v>
      </c>
      <c r="C31" s="5">
        <f t="shared" si="0"/>
        <v>0</v>
      </c>
      <c r="D31" s="1">
        <v>0.3004369350201862</v>
      </c>
      <c r="E31" s="5">
        <f t="shared" si="1"/>
        <v>0</v>
      </c>
      <c r="F31" s="5">
        <f t="shared" si="2"/>
        <v>0</v>
      </c>
      <c r="G31" s="7">
        <v>0.1063900449389225</v>
      </c>
      <c r="H31" s="7">
        <v>1.993710626550289E-2</v>
      </c>
      <c r="I31" s="1">
        <f t="shared" si="3"/>
        <v>0.29924776602700492</v>
      </c>
      <c r="J31" s="5">
        <f t="shared" si="4"/>
        <v>0</v>
      </c>
      <c r="K31" s="5">
        <f t="shared" si="5"/>
        <v>0</v>
      </c>
      <c r="L31" s="1">
        <v>0.44453321919436917</v>
      </c>
      <c r="M31" s="5">
        <f t="shared" si="6"/>
        <v>0</v>
      </c>
      <c r="N31" s="5">
        <f t="shared" si="7"/>
        <v>0</v>
      </c>
      <c r="O31" s="8">
        <f t="shared" si="8"/>
        <v>0</v>
      </c>
      <c r="P31" s="8">
        <f t="shared" si="9"/>
        <v>1</v>
      </c>
      <c r="Q31" s="10" t="str">
        <f t="shared" si="10"/>
        <v>Nee</v>
      </c>
      <c r="R31" s="4">
        <f t="shared" si="11"/>
        <v>0</v>
      </c>
      <c r="S31" s="1">
        <v>-7.644056745880078E-3</v>
      </c>
      <c r="T31" s="8">
        <f t="shared" si="12"/>
        <v>1</v>
      </c>
      <c r="U31" s="1">
        <v>-6.4528023598820053E-2</v>
      </c>
      <c r="V31" s="8">
        <f t="shared" si="13"/>
        <v>1</v>
      </c>
      <c r="W31" s="1">
        <v>-2.0061648314012019E-2</v>
      </c>
      <c r="X31" s="4">
        <f t="shared" si="14"/>
        <v>1</v>
      </c>
      <c r="Y31" s="5">
        <f t="shared" si="15"/>
        <v>0.5</v>
      </c>
      <c r="Z31" s="5">
        <f t="shared" si="16"/>
        <v>0.5</v>
      </c>
      <c r="AA31" s="1">
        <v>1.5536620551513705E-2</v>
      </c>
      <c r="AB31" s="5">
        <f t="shared" si="17"/>
        <v>0</v>
      </c>
      <c r="AC31" s="5">
        <f t="shared" si="18"/>
        <v>0</v>
      </c>
      <c r="AD31" s="5">
        <f t="shared" si="19"/>
        <v>0</v>
      </c>
      <c r="AE31" s="5">
        <f t="shared" si="20"/>
        <v>0</v>
      </c>
      <c r="AF31" s="1">
        <v>0.74984691706537421</v>
      </c>
      <c r="AG31" s="5">
        <f t="shared" si="21"/>
        <v>0.5</v>
      </c>
      <c r="AH31" s="1">
        <v>4.1892302263551714E-2</v>
      </c>
      <c r="AI31" s="6">
        <f t="shared" si="22"/>
        <v>0</v>
      </c>
      <c r="AJ31" s="29">
        <v>1801.6486718571102</v>
      </c>
      <c r="AK31" s="29">
        <v>1720.6711419196565</v>
      </c>
      <c r="AP31" t="s">
        <v>349</v>
      </c>
      <c r="AQ31" s="1">
        <v>0.25700000000000001</v>
      </c>
      <c r="AR31" s="1">
        <v>0.28400000000000003</v>
      </c>
      <c r="AS31" s="5">
        <f t="shared" si="23"/>
        <v>0.5</v>
      </c>
      <c r="AT31" s="5">
        <f t="shared" si="24"/>
        <v>0.5</v>
      </c>
      <c r="AU31" s="9">
        <f t="shared" si="25"/>
        <v>6.5</v>
      </c>
    </row>
    <row r="32" spans="1:47" x14ac:dyDescent="0.35">
      <c r="A32" t="s">
        <v>28</v>
      </c>
      <c r="B32" s="1">
        <v>-7.555250292917458E-3</v>
      </c>
      <c r="C32" s="5">
        <f t="shared" si="0"/>
        <v>0</v>
      </c>
      <c r="D32" s="1">
        <v>0.35513716617510405</v>
      </c>
      <c r="E32" s="5">
        <f t="shared" si="1"/>
        <v>0</v>
      </c>
      <c r="F32" s="5">
        <f t="shared" si="2"/>
        <v>0</v>
      </c>
      <c r="G32" s="7">
        <v>5.2927154458405718E-3</v>
      </c>
      <c r="H32" s="7">
        <v>0.29619005292715445</v>
      </c>
      <c r="I32" s="1">
        <f t="shared" si="3"/>
        <v>0.14843925497959684</v>
      </c>
      <c r="J32" s="5">
        <f t="shared" si="4"/>
        <v>0</v>
      </c>
      <c r="K32" s="5">
        <f t="shared" si="5"/>
        <v>0</v>
      </c>
      <c r="L32" s="1">
        <v>0.34877155501297114</v>
      </c>
      <c r="M32" s="5">
        <f t="shared" si="6"/>
        <v>0</v>
      </c>
      <c r="N32" s="5">
        <f t="shared" si="7"/>
        <v>0</v>
      </c>
      <c r="O32" s="8">
        <f t="shared" si="8"/>
        <v>0</v>
      </c>
      <c r="P32" s="8">
        <f t="shared" si="9"/>
        <v>1</v>
      </c>
      <c r="Q32" s="10" t="str">
        <f t="shared" si="10"/>
        <v>Nee</v>
      </c>
      <c r="R32" s="4">
        <f t="shared" si="11"/>
        <v>0</v>
      </c>
      <c r="S32" s="1">
        <v>7.6821024701497251E-2</v>
      </c>
      <c r="T32" s="8">
        <f t="shared" si="12"/>
        <v>0</v>
      </c>
      <c r="U32" s="1">
        <v>2.9255709582031331E-2</v>
      </c>
      <c r="V32" s="8">
        <f t="shared" si="13"/>
        <v>0</v>
      </c>
      <c r="W32" s="1">
        <v>-2.0827441315502404E-2</v>
      </c>
      <c r="X32" s="4">
        <f t="shared" si="14"/>
        <v>1</v>
      </c>
      <c r="Y32" s="5">
        <f t="shared" si="15"/>
        <v>0</v>
      </c>
      <c r="Z32" s="5">
        <f t="shared" si="16"/>
        <v>0</v>
      </c>
      <c r="AA32" s="1">
        <v>5.4543250777746351E-4</v>
      </c>
      <c r="AB32" s="5">
        <f t="shared" si="17"/>
        <v>0.5</v>
      </c>
      <c r="AC32" s="5">
        <f t="shared" si="18"/>
        <v>0</v>
      </c>
      <c r="AD32" s="5">
        <f t="shared" si="19"/>
        <v>0</v>
      </c>
      <c r="AE32" s="5">
        <f t="shared" si="20"/>
        <v>0</v>
      </c>
      <c r="AF32" s="1">
        <v>0.61848006141166012</v>
      </c>
      <c r="AG32" s="5">
        <f t="shared" si="21"/>
        <v>0</v>
      </c>
      <c r="AH32" s="1">
        <v>5.3444588097450611E-2</v>
      </c>
      <c r="AI32" s="6">
        <f t="shared" si="22"/>
        <v>0</v>
      </c>
      <c r="AJ32" s="29">
        <v>1595.6134062047902</v>
      </c>
      <c r="AK32" s="29">
        <v>1517.170332093978</v>
      </c>
      <c r="AP32" t="s">
        <v>350</v>
      </c>
      <c r="AQ32" s="1">
        <v>0.249</v>
      </c>
      <c r="AR32" s="1">
        <v>0.315</v>
      </c>
      <c r="AS32" s="5">
        <f t="shared" si="23"/>
        <v>0.5</v>
      </c>
      <c r="AT32" s="5">
        <f t="shared" si="24"/>
        <v>0.5</v>
      </c>
      <c r="AU32" s="9">
        <f t="shared" si="25"/>
        <v>7.5</v>
      </c>
    </row>
    <row r="33" spans="1:47" x14ac:dyDescent="0.35">
      <c r="A33" t="s">
        <v>29</v>
      </c>
      <c r="B33" s="1">
        <v>8.6041972869431119E-2</v>
      </c>
      <c r="C33" s="5">
        <f t="shared" si="0"/>
        <v>0.5</v>
      </c>
      <c r="D33" s="1">
        <v>0.9550875840300701</v>
      </c>
      <c r="E33" s="5">
        <f t="shared" si="1"/>
        <v>0</v>
      </c>
      <c r="F33" s="5">
        <f t="shared" si="2"/>
        <v>0</v>
      </c>
      <c r="G33" s="7">
        <v>1.7203575645134087E-2</v>
      </c>
      <c r="H33" s="7">
        <v>8.5222754981567603E-2</v>
      </c>
      <c r="I33" s="1">
        <f t="shared" si="3"/>
        <v>0.89749608462038888</v>
      </c>
      <c r="J33" s="5">
        <f t="shared" si="4"/>
        <v>0</v>
      </c>
      <c r="K33" s="5">
        <f t="shared" si="5"/>
        <v>0</v>
      </c>
      <c r="L33" s="1">
        <v>0.21121673598298885</v>
      </c>
      <c r="M33" s="5">
        <f t="shared" si="6"/>
        <v>0</v>
      </c>
      <c r="N33" s="5">
        <f t="shared" si="7"/>
        <v>0</v>
      </c>
      <c r="O33" s="8">
        <f t="shared" si="8"/>
        <v>0</v>
      </c>
      <c r="P33" s="8">
        <f t="shared" si="9"/>
        <v>1</v>
      </c>
      <c r="Q33" s="10" t="str">
        <f t="shared" si="10"/>
        <v>Nee</v>
      </c>
      <c r="R33" s="4">
        <f t="shared" si="11"/>
        <v>0</v>
      </c>
      <c r="S33" s="1">
        <v>3.8800011246380071E-2</v>
      </c>
      <c r="T33" s="8">
        <f t="shared" si="12"/>
        <v>0</v>
      </c>
      <c r="U33" s="1">
        <v>-3.6640794350045448E-2</v>
      </c>
      <c r="V33" s="8">
        <f t="shared" si="13"/>
        <v>1</v>
      </c>
      <c r="W33" s="1">
        <v>1.2191889742910151E-2</v>
      </c>
      <c r="X33" s="4">
        <f t="shared" si="14"/>
        <v>0</v>
      </c>
      <c r="Y33" s="5">
        <f t="shared" si="15"/>
        <v>0</v>
      </c>
      <c r="Z33" s="5">
        <f t="shared" si="16"/>
        <v>0</v>
      </c>
      <c r="AA33" s="1">
        <v>0.21581572416451822</v>
      </c>
      <c r="AB33" s="5">
        <f t="shared" si="17"/>
        <v>0</v>
      </c>
      <c r="AC33" s="5">
        <f t="shared" si="18"/>
        <v>0</v>
      </c>
      <c r="AD33" s="5">
        <f t="shared" si="19"/>
        <v>0.5</v>
      </c>
      <c r="AE33" s="5">
        <f t="shared" si="20"/>
        <v>0.5</v>
      </c>
      <c r="AF33" s="1">
        <v>0.64821820109389683</v>
      </c>
      <c r="AG33" s="5">
        <f t="shared" si="21"/>
        <v>0</v>
      </c>
      <c r="AH33" s="1">
        <v>2.4258029540033241E-2</v>
      </c>
      <c r="AI33" s="6">
        <f t="shared" si="22"/>
        <v>0</v>
      </c>
      <c r="AJ33" s="29">
        <v>2620.6377309512905</v>
      </c>
      <c r="AK33" s="29">
        <v>2109.6654715636532</v>
      </c>
      <c r="AO33" s="5">
        <v>1</v>
      </c>
      <c r="AP33" t="s">
        <v>349</v>
      </c>
      <c r="AQ33" s="1">
        <v>0.17699999999999999</v>
      </c>
      <c r="AR33" s="1">
        <v>0.21600000000000003</v>
      </c>
      <c r="AS33" s="5">
        <f t="shared" si="23"/>
        <v>0.5</v>
      </c>
      <c r="AT33" s="5">
        <f t="shared" si="24"/>
        <v>0</v>
      </c>
      <c r="AU33" s="9">
        <f t="shared" si="25"/>
        <v>7</v>
      </c>
    </row>
    <row r="34" spans="1:47" x14ac:dyDescent="0.35">
      <c r="A34" t="s">
        <v>30</v>
      </c>
      <c r="B34" s="1">
        <v>-9.9603043334435995E-2</v>
      </c>
      <c r="C34" s="5">
        <f t="shared" si="0"/>
        <v>0</v>
      </c>
      <c r="D34" s="1">
        <v>0.44609107950159888</v>
      </c>
      <c r="E34" s="5">
        <f t="shared" si="1"/>
        <v>0</v>
      </c>
      <c r="F34" s="5">
        <f t="shared" si="2"/>
        <v>0</v>
      </c>
      <c r="G34" s="7">
        <v>6.0943874738118867E-2</v>
      </c>
      <c r="H34" s="7">
        <v>1.1996912559267835E-2</v>
      </c>
      <c r="I34" s="1">
        <f t="shared" si="3"/>
        <v>0.44500650567868566</v>
      </c>
      <c r="J34" s="5">
        <f t="shared" si="4"/>
        <v>0</v>
      </c>
      <c r="K34" s="5">
        <f t="shared" si="5"/>
        <v>0</v>
      </c>
      <c r="L34" s="1">
        <v>0.31765059359182762</v>
      </c>
      <c r="M34" s="5">
        <f t="shared" si="6"/>
        <v>0</v>
      </c>
      <c r="N34" s="5">
        <f t="shared" si="7"/>
        <v>0</v>
      </c>
      <c r="O34" s="8">
        <f t="shared" si="8"/>
        <v>0</v>
      </c>
      <c r="P34" s="8">
        <f t="shared" si="9"/>
        <v>0</v>
      </c>
      <c r="Q34" s="10" t="str">
        <f t="shared" si="10"/>
        <v>Nee</v>
      </c>
      <c r="R34" s="4">
        <f t="shared" si="11"/>
        <v>0</v>
      </c>
      <c r="S34" s="1">
        <v>6.5323195916971402E-2</v>
      </c>
      <c r="T34" s="8">
        <f t="shared" si="12"/>
        <v>0</v>
      </c>
      <c r="U34" s="1">
        <v>4.9878722196418437E-2</v>
      </c>
      <c r="V34" s="8">
        <f t="shared" si="13"/>
        <v>0</v>
      </c>
      <c r="W34" s="1">
        <v>3.3586944536332562E-2</v>
      </c>
      <c r="X34" s="4">
        <f t="shared" si="14"/>
        <v>0</v>
      </c>
      <c r="Y34" s="5">
        <f t="shared" si="15"/>
        <v>0</v>
      </c>
      <c r="Z34" s="5">
        <f t="shared" si="16"/>
        <v>0</v>
      </c>
      <c r="AA34" s="1">
        <v>-1.8452971661704707E-2</v>
      </c>
      <c r="AB34" s="5">
        <f t="shared" si="17"/>
        <v>0.5</v>
      </c>
      <c r="AC34" s="5">
        <f t="shared" si="18"/>
        <v>0.5</v>
      </c>
      <c r="AD34" s="5">
        <f t="shared" si="19"/>
        <v>0</v>
      </c>
      <c r="AE34" s="5">
        <f t="shared" si="20"/>
        <v>0</v>
      </c>
      <c r="AF34" s="1">
        <v>0.55637887308413281</v>
      </c>
      <c r="AG34" s="5">
        <f t="shared" si="21"/>
        <v>0</v>
      </c>
      <c r="AH34" s="1">
        <v>7.4761671628624959E-2</v>
      </c>
      <c r="AI34" s="6">
        <f t="shared" si="22"/>
        <v>0</v>
      </c>
      <c r="AJ34" s="29">
        <v>1571.9329872739452</v>
      </c>
      <c r="AK34" s="29">
        <v>1390.3676194978896</v>
      </c>
      <c r="AP34" t="s">
        <v>350</v>
      </c>
      <c r="AQ34" s="1">
        <v>0.21600000000000003</v>
      </c>
      <c r="AR34" s="1">
        <v>9.4500000000000001E-2</v>
      </c>
      <c r="AS34" s="5">
        <f t="shared" si="23"/>
        <v>0</v>
      </c>
      <c r="AT34" s="5">
        <f t="shared" si="24"/>
        <v>0</v>
      </c>
      <c r="AU34" s="9">
        <f t="shared" si="25"/>
        <v>9</v>
      </c>
    </row>
    <row r="35" spans="1:47" x14ac:dyDescent="0.35">
      <c r="A35" t="s">
        <v>31</v>
      </c>
      <c r="B35" s="1">
        <v>6.9071360973348914E-2</v>
      </c>
      <c r="C35" s="5">
        <f t="shared" si="0"/>
        <v>0</v>
      </c>
      <c r="D35" s="1">
        <v>0.70436247477957281</v>
      </c>
      <c r="E35" s="5">
        <f t="shared" si="1"/>
        <v>0</v>
      </c>
      <c r="F35" s="5">
        <f t="shared" si="2"/>
        <v>0</v>
      </c>
      <c r="G35" s="7">
        <v>6.2110939351637277E-3</v>
      </c>
      <c r="H35" s="7">
        <v>4.8764580667900743E-2</v>
      </c>
      <c r="I35" s="1">
        <f t="shared" si="3"/>
        <v>0.67097259958426192</v>
      </c>
      <c r="J35" s="5">
        <f t="shared" si="4"/>
        <v>0</v>
      </c>
      <c r="K35" s="5">
        <f t="shared" si="5"/>
        <v>0</v>
      </c>
      <c r="L35" s="1">
        <v>8.9181915229517808E-2</v>
      </c>
      <c r="M35" s="5">
        <f t="shared" si="6"/>
        <v>0.5</v>
      </c>
      <c r="N35" s="5">
        <f t="shared" si="7"/>
        <v>0</v>
      </c>
      <c r="O35" s="8">
        <f t="shared" si="8"/>
        <v>0</v>
      </c>
      <c r="P35" s="8">
        <f t="shared" si="9"/>
        <v>0</v>
      </c>
      <c r="Q35" s="10" t="str">
        <f t="shared" si="10"/>
        <v>Nee</v>
      </c>
      <c r="R35" s="4">
        <f t="shared" si="11"/>
        <v>0</v>
      </c>
      <c r="S35" s="1">
        <v>-1.8090031194000131E-2</v>
      </c>
      <c r="T35" s="8">
        <f t="shared" si="12"/>
        <v>1</v>
      </c>
      <c r="U35" s="1">
        <v>-9.862497953838598E-3</v>
      </c>
      <c r="V35" s="8">
        <f t="shared" si="13"/>
        <v>1</v>
      </c>
      <c r="W35" s="1">
        <v>6.7300727402913501E-3</v>
      </c>
      <c r="X35" s="4">
        <f t="shared" si="14"/>
        <v>0</v>
      </c>
      <c r="Y35" s="5">
        <f t="shared" si="15"/>
        <v>0.5</v>
      </c>
      <c r="Z35" s="5">
        <f t="shared" si="16"/>
        <v>0</v>
      </c>
      <c r="AA35" s="1">
        <v>5.6595054992326331E-3</v>
      </c>
      <c r="AB35" s="5">
        <f t="shared" si="17"/>
        <v>0.5</v>
      </c>
      <c r="AC35" s="5">
        <f t="shared" si="18"/>
        <v>0</v>
      </c>
      <c r="AD35" s="5">
        <f t="shared" si="19"/>
        <v>0</v>
      </c>
      <c r="AE35" s="5">
        <f t="shared" si="20"/>
        <v>0</v>
      </c>
      <c r="AF35" s="1">
        <v>0.52177629515740043</v>
      </c>
      <c r="AG35" s="5">
        <f t="shared" si="21"/>
        <v>0</v>
      </c>
      <c r="AH35" s="1">
        <v>1.2216996972161089E-2</v>
      </c>
      <c r="AI35" s="6">
        <f t="shared" si="22"/>
        <v>0</v>
      </c>
      <c r="AJ35" s="29">
        <v>3177.596636289546</v>
      </c>
      <c r="AK35" s="29">
        <v>3069.3673771549293</v>
      </c>
      <c r="AO35" s="5">
        <v>1</v>
      </c>
      <c r="AP35" t="s">
        <v>351</v>
      </c>
      <c r="AQ35" s="1">
        <v>3.7000000000000005E-2</v>
      </c>
      <c r="AR35" s="1">
        <v>0.19949999999999998</v>
      </c>
      <c r="AS35" s="5">
        <f t="shared" si="23"/>
        <v>0</v>
      </c>
      <c r="AT35" s="5">
        <f t="shared" si="24"/>
        <v>0</v>
      </c>
      <c r="AU35" s="9">
        <f t="shared" si="25"/>
        <v>7.5</v>
      </c>
    </row>
    <row r="36" spans="1:47" x14ac:dyDescent="0.35">
      <c r="A36" t="s">
        <v>32</v>
      </c>
      <c r="B36" s="1">
        <v>-2.0924711279224177E-3</v>
      </c>
      <c r="C36" s="5">
        <f t="shared" si="0"/>
        <v>0</v>
      </c>
      <c r="D36" s="1">
        <v>9.5094764798197257E-2</v>
      </c>
      <c r="E36" s="5">
        <f t="shared" si="1"/>
        <v>0</v>
      </c>
      <c r="F36" s="5">
        <f t="shared" si="2"/>
        <v>0</v>
      </c>
      <c r="G36" s="7">
        <v>0.31680817673333067</v>
      </c>
      <c r="H36" s="7">
        <v>2.9930385095167197E-2</v>
      </c>
      <c r="I36" s="1">
        <f t="shared" si="3"/>
        <v>0.1121604764395799</v>
      </c>
      <c r="J36" s="5">
        <f t="shared" si="4"/>
        <v>0</v>
      </c>
      <c r="K36" s="5">
        <f t="shared" si="5"/>
        <v>0</v>
      </c>
      <c r="L36" s="1">
        <v>0.50222774674716686</v>
      </c>
      <c r="M36" s="5">
        <f t="shared" si="6"/>
        <v>0</v>
      </c>
      <c r="N36" s="5">
        <f t="shared" si="7"/>
        <v>0</v>
      </c>
      <c r="O36" s="8">
        <f t="shared" si="8"/>
        <v>0</v>
      </c>
      <c r="P36" s="8">
        <f t="shared" si="9"/>
        <v>1</v>
      </c>
      <c r="Q36" s="10" t="str">
        <f t="shared" si="10"/>
        <v>Nee</v>
      </c>
      <c r="R36" s="4">
        <f t="shared" si="11"/>
        <v>0</v>
      </c>
      <c r="S36" s="1">
        <v>-7.6902419860159332E-2</v>
      </c>
      <c r="T36" s="8">
        <f t="shared" si="12"/>
        <v>1</v>
      </c>
      <c r="U36" s="1">
        <v>2.2926011508314077E-3</v>
      </c>
      <c r="V36" s="8">
        <f t="shared" si="13"/>
        <v>0</v>
      </c>
      <c r="W36" s="1">
        <v>-1.0703794615910828E-2</v>
      </c>
      <c r="X36" s="4">
        <f t="shared" si="14"/>
        <v>1</v>
      </c>
      <c r="Y36" s="5">
        <f t="shared" si="15"/>
        <v>0.5</v>
      </c>
      <c r="Z36" s="5">
        <f t="shared" si="16"/>
        <v>0</v>
      </c>
      <c r="AA36" s="1">
        <v>1.4198623797835097E-2</v>
      </c>
      <c r="AB36" s="5">
        <f t="shared" si="17"/>
        <v>0</v>
      </c>
      <c r="AC36" s="5">
        <f t="shared" si="18"/>
        <v>0</v>
      </c>
      <c r="AD36" s="5">
        <f t="shared" si="19"/>
        <v>0</v>
      </c>
      <c r="AE36" s="5">
        <f t="shared" si="20"/>
        <v>0</v>
      </c>
      <c r="AF36" s="1">
        <v>0.7031346827089453</v>
      </c>
      <c r="AG36" s="5">
        <f t="shared" si="21"/>
        <v>0</v>
      </c>
      <c r="AH36" s="1">
        <v>3.0701227314796169E-2</v>
      </c>
      <c r="AI36" s="6">
        <f t="shared" si="22"/>
        <v>0</v>
      </c>
      <c r="AJ36" s="29">
        <v>1664.9265011534158</v>
      </c>
      <c r="AK36" s="29">
        <v>1710.7730413418526</v>
      </c>
      <c r="AP36" t="s">
        <v>349</v>
      </c>
      <c r="AQ36" s="1">
        <v>0.158</v>
      </c>
      <c r="AR36" s="1">
        <v>0.28150000000000003</v>
      </c>
      <c r="AS36" s="5">
        <f t="shared" si="23"/>
        <v>0.5</v>
      </c>
      <c r="AT36" s="5">
        <f t="shared" si="24"/>
        <v>0.5</v>
      </c>
      <c r="AU36" s="9">
        <f t="shared" si="25"/>
        <v>7.5</v>
      </c>
    </row>
    <row r="37" spans="1:47" x14ac:dyDescent="0.35">
      <c r="A37" t="s">
        <v>33</v>
      </c>
      <c r="B37" s="1">
        <v>-0.14568382576911362</v>
      </c>
      <c r="C37" s="5">
        <f t="shared" si="0"/>
        <v>0</v>
      </c>
      <c r="D37" s="1">
        <v>0.32430094425830036</v>
      </c>
      <c r="E37" s="5">
        <f t="shared" si="1"/>
        <v>0</v>
      </c>
      <c r="F37" s="5">
        <f t="shared" si="2"/>
        <v>0</v>
      </c>
      <c r="G37" s="7">
        <v>2.7816021931160523E-2</v>
      </c>
      <c r="H37" s="7">
        <v>0.12562899786780385</v>
      </c>
      <c r="I37" s="1">
        <f t="shared" si="3"/>
        <v>0.23969856838257694</v>
      </c>
      <c r="J37" s="5">
        <f t="shared" si="4"/>
        <v>0</v>
      </c>
      <c r="K37" s="5">
        <f t="shared" si="5"/>
        <v>0</v>
      </c>
      <c r="L37" s="1">
        <v>0.35768432713053971</v>
      </c>
      <c r="M37" s="5">
        <f t="shared" si="6"/>
        <v>0</v>
      </c>
      <c r="N37" s="5">
        <f t="shared" si="7"/>
        <v>0</v>
      </c>
      <c r="O37" s="8">
        <f t="shared" si="8"/>
        <v>0</v>
      </c>
      <c r="P37" s="8">
        <f t="shared" si="9"/>
        <v>1</v>
      </c>
      <c r="Q37" s="10" t="str">
        <f t="shared" si="10"/>
        <v>Nee</v>
      </c>
      <c r="R37" s="4">
        <f t="shared" si="11"/>
        <v>0</v>
      </c>
      <c r="S37" s="1">
        <v>5.3842086711314768E-2</v>
      </c>
      <c r="T37" s="8">
        <f t="shared" si="12"/>
        <v>0</v>
      </c>
      <c r="U37" s="1">
        <v>-4.6634944113419757E-2</v>
      </c>
      <c r="V37" s="8">
        <f t="shared" si="13"/>
        <v>1</v>
      </c>
      <c r="W37" s="1">
        <v>-2.071276271702711E-4</v>
      </c>
      <c r="X37" s="4">
        <f t="shared" si="14"/>
        <v>1</v>
      </c>
      <c r="Y37" s="5">
        <f t="shared" si="15"/>
        <v>0.5</v>
      </c>
      <c r="Z37" s="5">
        <f t="shared" si="16"/>
        <v>0</v>
      </c>
      <c r="AA37" s="1">
        <v>1.6192506853487665E-2</v>
      </c>
      <c r="AB37" s="5">
        <f t="shared" si="17"/>
        <v>0</v>
      </c>
      <c r="AC37" s="5">
        <f t="shared" si="18"/>
        <v>0</v>
      </c>
      <c r="AD37" s="5">
        <f t="shared" si="19"/>
        <v>0</v>
      </c>
      <c r="AE37" s="5">
        <f t="shared" si="20"/>
        <v>0</v>
      </c>
      <c r="AF37" s="1">
        <v>0.61067316478830336</v>
      </c>
      <c r="AG37" s="5">
        <f t="shared" si="21"/>
        <v>0</v>
      </c>
      <c r="AH37" s="1">
        <v>2.6237928723728276E-2</v>
      </c>
      <c r="AI37" s="6">
        <f t="shared" si="22"/>
        <v>0</v>
      </c>
      <c r="AJ37" s="29">
        <v>1570.0778846153846</v>
      </c>
      <c r="AK37" s="29">
        <v>1405.5883788968069</v>
      </c>
      <c r="AP37" t="s">
        <v>350</v>
      </c>
      <c r="AQ37" s="1">
        <v>0.20100000000000001</v>
      </c>
      <c r="AR37" s="1">
        <v>0.32899999999999996</v>
      </c>
      <c r="AS37" s="5">
        <f t="shared" si="23"/>
        <v>0.5</v>
      </c>
      <c r="AT37" s="5">
        <f t="shared" si="24"/>
        <v>0.5</v>
      </c>
      <c r="AU37" s="9">
        <f t="shared" si="25"/>
        <v>7.5</v>
      </c>
    </row>
    <row r="38" spans="1:47" x14ac:dyDescent="0.35">
      <c r="A38" t="s">
        <v>34</v>
      </c>
      <c r="B38" s="1">
        <v>6.8087184809817444E-2</v>
      </c>
      <c r="C38" s="5">
        <f t="shared" si="0"/>
        <v>0</v>
      </c>
      <c r="D38" s="1">
        <v>-0.16424690152023932</v>
      </c>
      <c r="E38" s="5">
        <f t="shared" si="1"/>
        <v>0</v>
      </c>
      <c r="F38" s="5">
        <f t="shared" si="2"/>
        <v>0</v>
      </c>
      <c r="G38" s="7">
        <v>6.5986934489285054E-2</v>
      </c>
      <c r="H38" s="7">
        <v>0.40058611636852065</v>
      </c>
      <c r="I38" s="1">
        <f t="shared" si="3"/>
        <v>-0.43673875083948954</v>
      </c>
      <c r="J38" s="5">
        <f t="shared" si="4"/>
        <v>0</v>
      </c>
      <c r="K38" s="5">
        <f t="shared" si="5"/>
        <v>0</v>
      </c>
      <c r="L38" s="1">
        <v>0.72613056783407004</v>
      </c>
      <c r="M38" s="5">
        <f t="shared" si="6"/>
        <v>0</v>
      </c>
      <c r="N38" s="5">
        <f t="shared" si="7"/>
        <v>0</v>
      </c>
      <c r="O38" s="8">
        <f t="shared" si="8"/>
        <v>0</v>
      </c>
      <c r="P38" s="8">
        <f t="shared" si="9"/>
        <v>1</v>
      </c>
      <c r="Q38" s="10" t="str">
        <f t="shared" si="10"/>
        <v>Nee</v>
      </c>
      <c r="R38" s="4">
        <f t="shared" si="11"/>
        <v>0</v>
      </c>
      <c r="S38" s="1">
        <v>-6.2076749435665914E-2</v>
      </c>
      <c r="T38" s="8">
        <f t="shared" si="12"/>
        <v>1</v>
      </c>
      <c r="U38" s="1">
        <v>-7.0174226618953534E-2</v>
      </c>
      <c r="V38" s="8">
        <f t="shared" si="13"/>
        <v>1</v>
      </c>
      <c r="W38" s="1">
        <v>-2.0587337444288419E-2</v>
      </c>
      <c r="X38" s="4">
        <f t="shared" si="14"/>
        <v>1</v>
      </c>
      <c r="Y38" s="5">
        <f t="shared" si="15"/>
        <v>0.5</v>
      </c>
      <c r="Z38" s="5">
        <f t="shared" si="16"/>
        <v>0.5</v>
      </c>
      <c r="AA38" s="1">
        <v>-6.0180719213627207E-2</v>
      </c>
      <c r="AB38" s="5">
        <f t="shared" si="17"/>
        <v>0.5</v>
      </c>
      <c r="AC38" s="5">
        <f t="shared" si="18"/>
        <v>0.5</v>
      </c>
      <c r="AD38" s="5">
        <f t="shared" si="19"/>
        <v>0</v>
      </c>
      <c r="AE38" s="5">
        <f t="shared" si="20"/>
        <v>0</v>
      </c>
      <c r="AF38" s="1">
        <v>0.62853654069234999</v>
      </c>
      <c r="AG38" s="5">
        <f t="shared" si="21"/>
        <v>0</v>
      </c>
      <c r="AH38" s="1">
        <v>4.7936748275230479E-2</v>
      </c>
      <c r="AI38" s="6">
        <f t="shared" si="22"/>
        <v>0</v>
      </c>
      <c r="AJ38" s="29">
        <v>1570.0017351841964</v>
      </c>
      <c r="AK38" s="29">
        <v>1553.3395444665234</v>
      </c>
      <c r="AP38" t="s">
        <v>350</v>
      </c>
      <c r="AQ38" s="1">
        <v>0.26800000000000002</v>
      </c>
      <c r="AR38" s="1">
        <v>0.309</v>
      </c>
      <c r="AS38" s="5">
        <f t="shared" si="23"/>
        <v>0.5</v>
      </c>
      <c r="AT38" s="5">
        <f t="shared" si="24"/>
        <v>0.5</v>
      </c>
      <c r="AU38" s="9">
        <f t="shared" si="25"/>
        <v>6</v>
      </c>
    </row>
    <row r="39" spans="1:47" x14ac:dyDescent="0.35">
      <c r="A39" t="s">
        <v>35</v>
      </c>
      <c r="B39" s="1">
        <v>-0.22516842287096217</v>
      </c>
      <c r="C39" s="5">
        <f t="shared" si="0"/>
        <v>0</v>
      </c>
      <c r="D39" s="1">
        <v>0.61405251338745892</v>
      </c>
      <c r="E39" s="5">
        <f t="shared" si="1"/>
        <v>0</v>
      </c>
      <c r="F39" s="5">
        <f t="shared" si="2"/>
        <v>0</v>
      </c>
      <c r="G39" s="7">
        <v>7.0089825531179831E-2</v>
      </c>
      <c r="H39" s="7">
        <v>0.64333218172395923</v>
      </c>
      <c r="I39" s="1">
        <f t="shared" si="3"/>
        <v>0.17213076524442905</v>
      </c>
      <c r="J39" s="5">
        <f t="shared" si="4"/>
        <v>0</v>
      </c>
      <c r="K39" s="5">
        <f t="shared" si="5"/>
        <v>0</v>
      </c>
      <c r="L39" s="1">
        <v>7.1262426846126464E-2</v>
      </c>
      <c r="M39" s="5">
        <f t="shared" si="6"/>
        <v>0.5</v>
      </c>
      <c r="N39" s="5">
        <f t="shared" si="7"/>
        <v>0</v>
      </c>
      <c r="O39" s="8">
        <f t="shared" si="8"/>
        <v>0</v>
      </c>
      <c r="P39" s="8">
        <f t="shared" si="9"/>
        <v>0</v>
      </c>
      <c r="Q39" s="10" t="str">
        <f t="shared" si="10"/>
        <v>Nee</v>
      </c>
      <c r="R39" s="4">
        <f t="shared" si="11"/>
        <v>0</v>
      </c>
      <c r="S39" s="1">
        <v>5.3872652876388864E-2</v>
      </c>
      <c r="T39" s="8">
        <f t="shared" si="12"/>
        <v>0</v>
      </c>
      <c r="U39" s="1">
        <v>4.5225524211796653E-2</v>
      </c>
      <c r="V39" s="8">
        <f t="shared" si="13"/>
        <v>0</v>
      </c>
      <c r="W39" s="1">
        <v>3.6074163643692057E-2</v>
      </c>
      <c r="X39" s="4">
        <f t="shared" si="14"/>
        <v>0</v>
      </c>
      <c r="Y39" s="5">
        <f t="shared" si="15"/>
        <v>0</v>
      </c>
      <c r="Z39" s="5">
        <f t="shared" si="16"/>
        <v>0</v>
      </c>
      <c r="AA39" s="1">
        <v>-2.9808688892727586E-2</v>
      </c>
      <c r="AB39" s="5">
        <f t="shared" si="17"/>
        <v>0.5</v>
      </c>
      <c r="AC39" s="5">
        <f t="shared" si="18"/>
        <v>0.5</v>
      </c>
      <c r="AD39" s="5">
        <f t="shared" si="19"/>
        <v>0</v>
      </c>
      <c r="AE39" s="5">
        <f t="shared" si="20"/>
        <v>0</v>
      </c>
      <c r="AF39" s="1">
        <v>0.64059710946047099</v>
      </c>
      <c r="AG39" s="5">
        <f t="shared" si="21"/>
        <v>0</v>
      </c>
      <c r="AH39" s="1">
        <v>-9.6542580756607491E-3</v>
      </c>
      <c r="AI39" s="6">
        <f t="shared" si="22"/>
        <v>1</v>
      </c>
      <c r="AJ39" s="29">
        <v>1514.2534601407253</v>
      </c>
      <c r="AK39" s="29">
        <v>1540.8638255360497</v>
      </c>
      <c r="AP39" t="s">
        <v>350</v>
      </c>
      <c r="AQ39" s="1">
        <v>0.24100000000000002</v>
      </c>
      <c r="AR39" s="1">
        <v>0.19449999999999998</v>
      </c>
      <c r="AS39" s="5">
        <f t="shared" si="23"/>
        <v>0</v>
      </c>
      <c r="AT39" s="5">
        <f t="shared" si="24"/>
        <v>0</v>
      </c>
      <c r="AU39" s="9">
        <f t="shared" si="25"/>
        <v>7.5</v>
      </c>
    </row>
    <row r="40" spans="1:47" x14ac:dyDescent="0.35">
      <c r="A40" t="s">
        <v>36</v>
      </c>
      <c r="B40" s="1">
        <v>-5.2912797634486692E-3</v>
      </c>
      <c r="C40" s="5">
        <f t="shared" si="0"/>
        <v>0</v>
      </c>
      <c r="D40" s="1">
        <v>0.37008574244658698</v>
      </c>
      <c r="E40" s="5">
        <f t="shared" si="1"/>
        <v>0</v>
      </c>
      <c r="F40" s="5">
        <f t="shared" si="2"/>
        <v>0</v>
      </c>
      <c r="G40" s="7">
        <v>0.13017733939039122</v>
      </c>
      <c r="H40" s="7">
        <v>5.6840498299231504E-2</v>
      </c>
      <c r="I40" s="1">
        <f t="shared" si="3"/>
        <v>0.34591867436397189</v>
      </c>
      <c r="J40" s="5">
        <f t="shared" si="4"/>
        <v>0</v>
      </c>
      <c r="K40" s="5">
        <f t="shared" si="5"/>
        <v>0</v>
      </c>
      <c r="L40" s="1">
        <v>0.27556515359164974</v>
      </c>
      <c r="M40" s="5">
        <f t="shared" si="6"/>
        <v>0</v>
      </c>
      <c r="N40" s="5">
        <f t="shared" si="7"/>
        <v>0</v>
      </c>
      <c r="O40" s="8">
        <f t="shared" si="8"/>
        <v>0</v>
      </c>
      <c r="P40" s="8">
        <f t="shared" si="9"/>
        <v>0</v>
      </c>
      <c r="Q40" s="10" t="str">
        <f t="shared" si="10"/>
        <v>Nee</v>
      </c>
      <c r="R40" s="4">
        <f t="shared" si="11"/>
        <v>0</v>
      </c>
      <c r="S40" s="1">
        <v>2.5796701149125778E-3</v>
      </c>
      <c r="T40" s="8">
        <f t="shared" si="12"/>
        <v>0</v>
      </c>
      <c r="U40" s="1">
        <v>1.0442890442890443E-2</v>
      </c>
      <c r="V40" s="8">
        <f t="shared" si="13"/>
        <v>0</v>
      </c>
      <c r="W40" s="1">
        <v>2.6063628750768866E-2</v>
      </c>
      <c r="X40" s="4">
        <f t="shared" si="14"/>
        <v>0</v>
      </c>
      <c r="Y40" s="5">
        <f t="shared" si="15"/>
        <v>0</v>
      </c>
      <c r="Z40" s="5">
        <f t="shared" si="16"/>
        <v>0</v>
      </c>
      <c r="AA40" s="1">
        <v>-1.2905831523873751E-2</v>
      </c>
      <c r="AB40" s="5">
        <f t="shared" si="17"/>
        <v>0.5</v>
      </c>
      <c r="AC40" s="5">
        <f t="shared" si="18"/>
        <v>0.5</v>
      </c>
      <c r="AD40" s="5">
        <f t="shared" si="19"/>
        <v>0</v>
      </c>
      <c r="AE40" s="5">
        <f t="shared" si="20"/>
        <v>0</v>
      </c>
      <c r="AF40" s="1">
        <v>0.70354752888342142</v>
      </c>
      <c r="AG40" s="5">
        <f t="shared" si="21"/>
        <v>0</v>
      </c>
      <c r="AH40" s="1">
        <v>2.3459711425162479E-2</v>
      </c>
      <c r="AI40" s="6">
        <f t="shared" si="22"/>
        <v>0</v>
      </c>
      <c r="AJ40" s="29">
        <v>1729.4771103466521</v>
      </c>
      <c r="AK40" s="29">
        <v>1651.3424003000832</v>
      </c>
      <c r="AP40" t="s">
        <v>349</v>
      </c>
      <c r="AQ40" s="1">
        <v>0.111</v>
      </c>
      <c r="AR40" s="1">
        <v>0.20699999999999999</v>
      </c>
      <c r="AS40" s="5">
        <f t="shared" si="23"/>
        <v>0.5</v>
      </c>
      <c r="AT40" s="5">
        <f t="shared" si="24"/>
        <v>0</v>
      </c>
      <c r="AU40" s="9">
        <f t="shared" si="25"/>
        <v>8.5</v>
      </c>
    </row>
    <row r="41" spans="1:47" x14ac:dyDescent="0.35">
      <c r="A41" t="s">
        <v>37</v>
      </c>
      <c r="B41" s="1">
        <v>-1.2912601897634638E-2</v>
      </c>
      <c r="C41" s="5">
        <f t="shared" si="0"/>
        <v>0</v>
      </c>
      <c r="D41" s="1">
        <v>0.6628691701189362</v>
      </c>
      <c r="E41" s="5">
        <f t="shared" si="1"/>
        <v>0</v>
      </c>
      <c r="F41" s="5">
        <f t="shared" si="2"/>
        <v>0</v>
      </c>
      <c r="G41" s="7">
        <v>2.5106908993719097E-2</v>
      </c>
      <c r="H41" s="7">
        <v>3.3693037551784044E-2</v>
      </c>
      <c r="I41" s="1">
        <f t="shared" si="3"/>
        <v>0.6422968729119336</v>
      </c>
      <c r="J41" s="5">
        <f t="shared" si="4"/>
        <v>0</v>
      </c>
      <c r="K41" s="5">
        <f t="shared" si="5"/>
        <v>0</v>
      </c>
      <c r="L41" s="1">
        <v>0.24903617025398608</v>
      </c>
      <c r="M41" s="5">
        <f t="shared" si="6"/>
        <v>0</v>
      </c>
      <c r="N41" s="5">
        <f t="shared" si="7"/>
        <v>0</v>
      </c>
      <c r="O41" s="8">
        <f t="shared" si="8"/>
        <v>0</v>
      </c>
      <c r="P41" s="8">
        <f t="shared" si="9"/>
        <v>1</v>
      </c>
      <c r="Q41" s="10" t="str">
        <f t="shared" si="10"/>
        <v>Nee</v>
      </c>
      <c r="R41" s="4">
        <f t="shared" si="11"/>
        <v>0</v>
      </c>
      <c r="S41" s="1">
        <v>9.9667078456416591E-3</v>
      </c>
      <c r="T41" s="8">
        <f t="shared" si="12"/>
        <v>0</v>
      </c>
      <c r="U41" s="1">
        <v>3.9962360101707811E-2</v>
      </c>
      <c r="V41" s="8">
        <f t="shared" si="13"/>
        <v>0</v>
      </c>
      <c r="W41" s="1">
        <v>1.693839369236937E-2</v>
      </c>
      <c r="X41" s="4">
        <f t="shared" si="14"/>
        <v>0</v>
      </c>
      <c r="Y41" s="5">
        <f t="shared" si="15"/>
        <v>0</v>
      </c>
      <c r="Z41" s="5">
        <f t="shared" si="16"/>
        <v>0</v>
      </c>
      <c r="AA41" s="1">
        <v>8.7932647333956976E-2</v>
      </c>
      <c r="AB41" s="5">
        <f t="shared" si="17"/>
        <v>0</v>
      </c>
      <c r="AC41" s="5">
        <f t="shared" si="18"/>
        <v>0</v>
      </c>
      <c r="AD41" s="5">
        <f t="shared" si="19"/>
        <v>0.5</v>
      </c>
      <c r="AE41" s="5">
        <f t="shared" si="20"/>
        <v>0.5</v>
      </c>
      <c r="AF41" s="1">
        <v>0.67399438727782979</v>
      </c>
      <c r="AG41" s="5">
        <f t="shared" si="21"/>
        <v>0</v>
      </c>
      <c r="AH41" s="1">
        <v>5.2531805425631434E-2</v>
      </c>
      <c r="AI41" s="6">
        <f t="shared" si="22"/>
        <v>0</v>
      </c>
      <c r="AJ41" s="29">
        <v>1487.2421449928925</v>
      </c>
      <c r="AK41" s="29">
        <v>1455.8414752319293</v>
      </c>
      <c r="AP41" t="s">
        <v>350</v>
      </c>
      <c r="AQ41" s="1">
        <v>0.14599999999999999</v>
      </c>
      <c r="AR41" s="1">
        <v>0.222</v>
      </c>
      <c r="AS41" s="5">
        <f t="shared" si="23"/>
        <v>0.5</v>
      </c>
      <c r="AT41" s="5">
        <f t="shared" si="24"/>
        <v>0</v>
      </c>
      <c r="AU41" s="9">
        <f t="shared" si="25"/>
        <v>8.5</v>
      </c>
    </row>
    <row r="42" spans="1:47" x14ac:dyDescent="0.35">
      <c r="A42" t="s">
        <v>38</v>
      </c>
      <c r="B42" s="1">
        <v>-6.3567453463826522E-3</v>
      </c>
      <c r="C42" s="5">
        <f t="shared" si="0"/>
        <v>0</v>
      </c>
      <c r="D42" s="1">
        <v>-0.88042122433314141</v>
      </c>
      <c r="E42" s="5">
        <f t="shared" si="1"/>
        <v>0</v>
      </c>
      <c r="F42" s="5">
        <f t="shared" si="2"/>
        <v>0</v>
      </c>
      <c r="G42" s="7">
        <v>3.147188639416619E-2</v>
      </c>
      <c r="H42" s="7">
        <v>-0.1342112838226828</v>
      </c>
      <c r="I42" s="1">
        <f t="shared" si="3"/>
        <v>-0.78269669928996355</v>
      </c>
      <c r="J42" s="5">
        <f t="shared" si="4"/>
        <v>0</v>
      </c>
      <c r="K42" s="5">
        <f t="shared" si="5"/>
        <v>0</v>
      </c>
      <c r="L42" s="1">
        <v>0.68865694097418129</v>
      </c>
      <c r="M42" s="5">
        <f t="shared" si="6"/>
        <v>0</v>
      </c>
      <c r="N42" s="5">
        <f t="shared" si="7"/>
        <v>0</v>
      </c>
      <c r="O42" s="8">
        <f t="shared" si="8"/>
        <v>0</v>
      </c>
      <c r="P42" s="8">
        <f t="shared" si="9"/>
        <v>0</v>
      </c>
      <c r="Q42" s="10" t="str">
        <f t="shared" si="10"/>
        <v>Nee</v>
      </c>
      <c r="R42" s="4">
        <f t="shared" si="11"/>
        <v>0</v>
      </c>
      <c r="S42" s="1">
        <v>0.13095393449040846</v>
      </c>
      <c r="T42" s="8">
        <f t="shared" si="12"/>
        <v>0</v>
      </c>
      <c r="U42" s="1">
        <v>0.14560989720083664</v>
      </c>
      <c r="V42" s="8">
        <f t="shared" si="13"/>
        <v>0</v>
      </c>
      <c r="W42" s="1">
        <v>0.11341393206678181</v>
      </c>
      <c r="X42" s="4">
        <f t="shared" si="14"/>
        <v>0</v>
      </c>
      <c r="Y42" s="5">
        <f t="shared" si="15"/>
        <v>0</v>
      </c>
      <c r="Z42" s="5">
        <f t="shared" si="16"/>
        <v>0</v>
      </c>
      <c r="AA42" s="1">
        <v>4.9294761082325847E-3</v>
      </c>
      <c r="AB42" s="5">
        <f t="shared" si="17"/>
        <v>0.5</v>
      </c>
      <c r="AC42" s="5">
        <f t="shared" si="18"/>
        <v>0</v>
      </c>
      <c r="AD42" s="5">
        <f t="shared" si="19"/>
        <v>0</v>
      </c>
      <c r="AE42" s="5">
        <f t="shared" si="20"/>
        <v>0</v>
      </c>
      <c r="AF42" s="1">
        <v>0.36480521972749952</v>
      </c>
      <c r="AG42" s="5">
        <f t="shared" si="21"/>
        <v>0</v>
      </c>
      <c r="AH42" s="1">
        <v>5.4941086163884066E-2</v>
      </c>
      <c r="AI42" s="6">
        <f t="shared" si="22"/>
        <v>0</v>
      </c>
      <c r="AJ42" s="29">
        <v>1448.8621948040666</v>
      </c>
      <c r="AK42" s="29">
        <v>1371.8602587318564</v>
      </c>
      <c r="AM42" s="5">
        <v>1</v>
      </c>
      <c r="AP42" t="s">
        <v>350</v>
      </c>
      <c r="AQ42" s="1">
        <v>0.14199999999999999</v>
      </c>
      <c r="AR42" s="1">
        <v>0.312</v>
      </c>
      <c r="AS42" s="5">
        <f t="shared" si="23"/>
        <v>0.5</v>
      </c>
      <c r="AT42" s="5">
        <f t="shared" si="24"/>
        <v>0.5</v>
      </c>
      <c r="AU42" s="9">
        <f t="shared" si="25"/>
        <v>7.5</v>
      </c>
    </row>
    <row r="43" spans="1:47" x14ac:dyDescent="0.35">
      <c r="A43" t="s">
        <v>39</v>
      </c>
      <c r="B43" s="1">
        <v>-6.4583959146890954E-2</v>
      </c>
      <c r="C43" s="5">
        <f t="shared" si="0"/>
        <v>0</v>
      </c>
      <c r="D43" s="1">
        <v>0.20998726916419919</v>
      </c>
      <c r="E43" s="5">
        <f t="shared" si="1"/>
        <v>0</v>
      </c>
      <c r="F43" s="5">
        <f t="shared" si="2"/>
        <v>0</v>
      </c>
      <c r="G43" s="7">
        <v>1.1214578952638429E-2</v>
      </c>
      <c r="H43" s="7">
        <v>1.0156060020884293E-3</v>
      </c>
      <c r="I43" s="1">
        <f t="shared" si="3"/>
        <v>0.2106220944370539</v>
      </c>
      <c r="J43" s="5">
        <f t="shared" si="4"/>
        <v>0</v>
      </c>
      <c r="K43" s="5">
        <f t="shared" si="5"/>
        <v>0</v>
      </c>
      <c r="L43" s="1">
        <v>0.54014393343078826</v>
      </c>
      <c r="M43" s="5">
        <f t="shared" si="6"/>
        <v>0</v>
      </c>
      <c r="N43" s="5">
        <f t="shared" si="7"/>
        <v>0</v>
      </c>
      <c r="O43" s="8">
        <f t="shared" si="8"/>
        <v>0</v>
      </c>
      <c r="P43" s="8">
        <f t="shared" si="9"/>
        <v>0</v>
      </c>
      <c r="Q43" s="10" t="str">
        <f t="shared" si="10"/>
        <v>Nee</v>
      </c>
      <c r="R43" s="4">
        <f t="shared" si="11"/>
        <v>0</v>
      </c>
      <c r="S43" s="1">
        <v>-1.0995960667509894E-2</v>
      </c>
      <c r="T43" s="8">
        <f t="shared" si="12"/>
        <v>1</v>
      </c>
      <c r="U43" s="1">
        <v>-8.0064627902902419E-2</v>
      </c>
      <c r="V43" s="8">
        <f t="shared" si="13"/>
        <v>1</v>
      </c>
      <c r="W43" s="1">
        <v>0.1834527743209029</v>
      </c>
      <c r="X43" s="4">
        <f t="shared" si="14"/>
        <v>0</v>
      </c>
      <c r="Y43" s="5">
        <f t="shared" si="15"/>
        <v>0.5</v>
      </c>
      <c r="Z43" s="5">
        <f t="shared" si="16"/>
        <v>0</v>
      </c>
      <c r="AA43" s="1">
        <v>-1.899969960949234E-2</v>
      </c>
      <c r="AB43" s="5">
        <f t="shared" si="17"/>
        <v>0.5</v>
      </c>
      <c r="AC43" s="5">
        <f t="shared" si="18"/>
        <v>0.5</v>
      </c>
      <c r="AD43" s="5">
        <f t="shared" si="19"/>
        <v>0</v>
      </c>
      <c r="AE43" s="5">
        <f t="shared" si="20"/>
        <v>0</v>
      </c>
      <c r="AF43" s="1">
        <v>0.41940236593285557</v>
      </c>
      <c r="AG43" s="5">
        <f t="shared" si="21"/>
        <v>0</v>
      </c>
      <c r="AH43" s="1">
        <v>7.3688337696147826E-2</v>
      </c>
      <c r="AI43" s="6">
        <f t="shared" si="22"/>
        <v>0</v>
      </c>
      <c r="AJ43" s="29">
        <v>1560.5723019444681</v>
      </c>
      <c r="AK43" s="29">
        <v>1471.1910712872818</v>
      </c>
      <c r="AP43" t="s">
        <v>350</v>
      </c>
      <c r="AQ43" s="1">
        <v>0.20300000000000001</v>
      </c>
      <c r="AR43" s="1">
        <v>0.2145</v>
      </c>
      <c r="AS43" s="5">
        <f t="shared" si="23"/>
        <v>0.5</v>
      </c>
      <c r="AT43" s="5">
        <f t="shared" si="24"/>
        <v>0</v>
      </c>
      <c r="AU43" s="9">
        <f t="shared" si="25"/>
        <v>8</v>
      </c>
    </row>
    <row r="44" spans="1:47" x14ac:dyDescent="0.35">
      <c r="A44" t="s">
        <v>40</v>
      </c>
      <c r="B44" s="1">
        <v>4.5161721018725592E-2</v>
      </c>
      <c r="C44" s="5">
        <f t="shared" si="0"/>
        <v>0</v>
      </c>
      <c r="D44" s="1">
        <v>1.6287926833338897</v>
      </c>
      <c r="E44" s="5">
        <f t="shared" si="1"/>
        <v>0.5</v>
      </c>
      <c r="F44" s="5">
        <f t="shared" si="2"/>
        <v>0.5</v>
      </c>
      <c r="G44" s="7">
        <v>1.9548939105666633E-2</v>
      </c>
      <c r="H44" s="7">
        <v>9.1714231672174198E-2</v>
      </c>
      <c r="I44" s="1">
        <f t="shared" si="3"/>
        <v>1.5669385938560478</v>
      </c>
      <c r="J44" s="5">
        <f t="shared" si="4"/>
        <v>0.5</v>
      </c>
      <c r="K44" s="5">
        <f t="shared" si="5"/>
        <v>0.5</v>
      </c>
      <c r="L44" s="1">
        <v>9.0983018176524627E-2</v>
      </c>
      <c r="M44" s="5">
        <f t="shared" si="6"/>
        <v>0.5</v>
      </c>
      <c r="N44" s="5">
        <f t="shared" si="7"/>
        <v>0</v>
      </c>
      <c r="O44" s="8">
        <f t="shared" si="8"/>
        <v>1</v>
      </c>
      <c r="P44" s="8">
        <f t="shared" si="9"/>
        <v>1</v>
      </c>
      <c r="Q44" s="10" t="str">
        <f t="shared" si="10"/>
        <v>Ja</v>
      </c>
      <c r="R44" s="4">
        <f t="shared" si="11"/>
        <v>1</v>
      </c>
      <c r="S44" s="1">
        <v>2.4442243087259884E-3</v>
      </c>
      <c r="T44" s="8">
        <f t="shared" si="12"/>
        <v>0</v>
      </c>
      <c r="U44" s="1">
        <v>1.1839529199152002E-2</v>
      </c>
      <c r="V44" s="8">
        <f t="shared" si="13"/>
        <v>0</v>
      </c>
      <c r="W44" s="1">
        <v>1.2839769907762831E-2</v>
      </c>
      <c r="X44" s="4">
        <f t="shared" si="14"/>
        <v>0</v>
      </c>
      <c r="Y44" s="5">
        <f t="shared" si="15"/>
        <v>0</v>
      </c>
      <c r="Z44" s="5">
        <f t="shared" si="16"/>
        <v>0</v>
      </c>
      <c r="AA44" s="1">
        <v>9.570023476529034E-2</v>
      </c>
      <c r="AB44" s="5">
        <f t="shared" si="17"/>
        <v>0</v>
      </c>
      <c r="AC44" s="5">
        <f t="shared" si="18"/>
        <v>0</v>
      </c>
      <c r="AD44" s="5">
        <f t="shared" si="19"/>
        <v>0.5</v>
      </c>
      <c r="AE44" s="5">
        <f t="shared" si="20"/>
        <v>0.5</v>
      </c>
      <c r="AF44" s="1">
        <v>0.59348887924608074</v>
      </c>
      <c r="AG44" s="5">
        <f t="shared" si="21"/>
        <v>0</v>
      </c>
      <c r="AH44" s="1">
        <v>2.5973630628525632E-2</v>
      </c>
      <c r="AI44" s="6">
        <f t="shared" si="22"/>
        <v>0</v>
      </c>
      <c r="AJ44" s="29">
        <v>1389.8460059680936</v>
      </c>
      <c r="AK44" s="29">
        <v>1248.8220656126175</v>
      </c>
      <c r="AM44" s="5">
        <v>1</v>
      </c>
      <c r="AP44" t="s">
        <v>350</v>
      </c>
      <c r="AQ44" s="1">
        <v>0.126</v>
      </c>
      <c r="AR44" s="1">
        <v>0.20699999999999999</v>
      </c>
      <c r="AS44" s="5">
        <f t="shared" si="23"/>
        <v>0.5</v>
      </c>
      <c r="AT44" s="5">
        <f t="shared" si="24"/>
        <v>0</v>
      </c>
      <c r="AU44" s="9">
        <f t="shared" si="25"/>
        <v>5</v>
      </c>
    </row>
    <row r="45" spans="1:47" x14ac:dyDescent="0.35">
      <c r="A45" t="s">
        <v>41</v>
      </c>
      <c r="B45" s="1">
        <v>2.9438605787629898E-3</v>
      </c>
      <c r="C45" s="5">
        <f t="shared" si="0"/>
        <v>0</v>
      </c>
      <c r="D45" s="1">
        <v>0.55212105154699875</v>
      </c>
      <c r="E45" s="5">
        <f t="shared" si="1"/>
        <v>0</v>
      </c>
      <c r="F45" s="5">
        <f t="shared" si="2"/>
        <v>0</v>
      </c>
      <c r="G45" s="7">
        <v>2.237334039859872E-3</v>
      </c>
      <c r="H45" s="7">
        <v>0.41499602578821865</v>
      </c>
      <c r="I45" s="1">
        <f t="shared" si="3"/>
        <v>0.2618923135800289</v>
      </c>
      <c r="J45" s="5">
        <f t="shared" si="4"/>
        <v>0</v>
      </c>
      <c r="K45" s="5">
        <f t="shared" si="5"/>
        <v>0</v>
      </c>
      <c r="L45" s="1">
        <v>0.25668555030551915</v>
      </c>
      <c r="M45" s="5">
        <f t="shared" si="6"/>
        <v>0</v>
      </c>
      <c r="N45" s="5">
        <f t="shared" si="7"/>
        <v>0</v>
      </c>
      <c r="O45" s="8">
        <f t="shared" si="8"/>
        <v>0</v>
      </c>
      <c r="P45" s="8">
        <f t="shared" si="9"/>
        <v>0</v>
      </c>
      <c r="Q45" s="10" t="str">
        <f t="shared" si="10"/>
        <v>Nee</v>
      </c>
      <c r="R45" s="4">
        <f t="shared" si="11"/>
        <v>0</v>
      </c>
      <c r="S45" s="1">
        <v>-0.140699224223369</v>
      </c>
      <c r="T45" s="8">
        <f t="shared" si="12"/>
        <v>1</v>
      </c>
      <c r="U45" s="1">
        <v>2.8010019844497219E-2</v>
      </c>
      <c r="V45" s="8">
        <f t="shared" si="13"/>
        <v>0</v>
      </c>
      <c r="W45" s="1">
        <v>4.4893873826135591E-2</v>
      </c>
      <c r="X45" s="4">
        <f t="shared" si="14"/>
        <v>0</v>
      </c>
      <c r="Y45" s="5">
        <f t="shared" si="15"/>
        <v>0</v>
      </c>
      <c r="Z45" s="5">
        <f t="shared" si="16"/>
        <v>0</v>
      </c>
      <c r="AA45" s="1">
        <v>2.0305278342017723E-2</v>
      </c>
      <c r="AB45" s="5">
        <f t="shared" si="17"/>
        <v>0</v>
      </c>
      <c r="AC45" s="5">
        <f t="shared" si="18"/>
        <v>0</v>
      </c>
      <c r="AD45" s="5">
        <f t="shared" si="19"/>
        <v>0</v>
      </c>
      <c r="AE45" s="5">
        <f t="shared" si="20"/>
        <v>0</v>
      </c>
      <c r="AF45" s="1">
        <v>0.50030910536077011</v>
      </c>
      <c r="AG45" s="5">
        <f t="shared" si="21"/>
        <v>0</v>
      </c>
      <c r="AH45" s="1">
        <v>1.3978539256380804E-2</v>
      </c>
      <c r="AI45" s="6">
        <f t="shared" si="22"/>
        <v>0</v>
      </c>
      <c r="AJ45" s="29">
        <v>1375.5352570050102</v>
      </c>
      <c r="AK45" s="29">
        <v>1463.8079740683843</v>
      </c>
      <c r="AP45" t="s">
        <v>350</v>
      </c>
      <c r="AQ45" s="1">
        <v>0.151</v>
      </c>
      <c r="AR45" s="1">
        <v>0.155</v>
      </c>
      <c r="AS45" s="5">
        <f t="shared" si="23"/>
        <v>0</v>
      </c>
      <c r="AT45" s="5">
        <f t="shared" si="24"/>
        <v>0</v>
      </c>
      <c r="AU45" s="9">
        <f t="shared" si="25"/>
        <v>10</v>
      </c>
    </row>
    <row r="46" spans="1:47" x14ac:dyDescent="0.35">
      <c r="A46" t="s">
        <v>42</v>
      </c>
      <c r="B46" s="1">
        <v>5.2620104137276531E-2</v>
      </c>
      <c r="C46" s="5">
        <f t="shared" si="0"/>
        <v>0</v>
      </c>
      <c r="D46" s="1">
        <v>0.39731192448764974</v>
      </c>
      <c r="E46" s="5">
        <f t="shared" si="1"/>
        <v>0</v>
      </c>
      <c r="F46" s="5">
        <f t="shared" si="2"/>
        <v>0</v>
      </c>
      <c r="G46" s="7">
        <v>4.4784158822171495E-2</v>
      </c>
      <c r="H46" s="7">
        <v>3.1690050529663734E-2</v>
      </c>
      <c r="I46" s="1">
        <f t="shared" si="3"/>
        <v>0.38050298817554573</v>
      </c>
      <c r="J46" s="5">
        <f t="shared" si="4"/>
        <v>0</v>
      </c>
      <c r="K46" s="5">
        <f t="shared" si="5"/>
        <v>0</v>
      </c>
      <c r="L46" s="1">
        <v>0.32776226617903442</v>
      </c>
      <c r="M46" s="5">
        <f t="shared" si="6"/>
        <v>0</v>
      </c>
      <c r="N46" s="5">
        <f t="shared" si="7"/>
        <v>0</v>
      </c>
      <c r="O46" s="8">
        <f t="shared" si="8"/>
        <v>0</v>
      </c>
      <c r="P46" s="8">
        <f t="shared" si="9"/>
        <v>0</v>
      </c>
      <c r="Q46" s="10" t="str">
        <f t="shared" si="10"/>
        <v>Nee</v>
      </c>
      <c r="R46" s="4">
        <f t="shared" si="11"/>
        <v>0</v>
      </c>
      <c r="S46" s="1">
        <v>-3.4294205052005942E-2</v>
      </c>
      <c r="T46" s="8">
        <f t="shared" si="12"/>
        <v>1</v>
      </c>
      <c r="U46" s="1">
        <v>1.4346994377137556E-3</v>
      </c>
      <c r="V46" s="8">
        <f t="shared" si="13"/>
        <v>0</v>
      </c>
      <c r="W46" s="1">
        <v>3.6050478364583069E-2</v>
      </c>
      <c r="X46" s="4">
        <f t="shared" si="14"/>
        <v>0</v>
      </c>
      <c r="Y46" s="5">
        <f t="shared" si="15"/>
        <v>0</v>
      </c>
      <c r="Z46" s="5">
        <f t="shared" si="16"/>
        <v>0</v>
      </c>
      <c r="AA46" s="1">
        <v>1.6681842665503887E-2</v>
      </c>
      <c r="AB46" s="5">
        <f t="shared" si="17"/>
        <v>0</v>
      </c>
      <c r="AC46" s="5">
        <f t="shared" si="18"/>
        <v>0</v>
      </c>
      <c r="AD46" s="5">
        <f t="shared" si="19"/>
        <v>0</v>
      </c>
      <c r="AE46" s="5">
        <f t="shared" si="20"/>
        <v>0</v>
      </c>
      <c r="AF46" s="1">
        <v>0.73874624874958317</v>
      </c>
      <c r="AG46" s="5">
        <f t="shared" si="21"/>
        <v>0.5</v>
      </c>
      <c r="AH46" s="1">
        <v>-5.6359812245107459E-3</v>
      </c>
      <c r="AI46" s="6">
        <f t="shared" si="22"/>
        <v>1</v>
      </c>
      <c r="AJ46" s="29">
        <v>1728.5433061608403</v>
      </c>
      <c r="AK46" s="29">
        <v>1599.3727062718317</v>
      </c>
      <c r="AP46" t="s">
        <v>349</v>
      </c>
      <c r="AQ46" s="1">
        <v>7.0000000000000007E-2</v>
      </c>
      <c r="AR46" s="1">
        <v>0.245</v>
      </c>
      <c r="AS46" s="5">
        <f t="shared" si="23"/>
        <v>0.5</v>
      </c>
      <c r="AT46" s="5">
        <f t="shared" si="24"/>
        <v>0</v>
      </c>
      <c r="AU46" s="9">
        <f t="shared" si="25"/>
        <v>8</v>
      </c>
    </row>
    <row r="47" spans="1:47" x14ac:dyDescent="0.35">
      <c r="A47" t="s">
        <v>43</v>
      </c>
      <c r="B47" s="1">
        <v>0.28186128240832836</v>
      </c>
      <c r="C47" s="5">
        <f t="shared" si="0"/>
        <v>0.5</v>
      </c>
      <c r="D47" s="1">
        <v>1.3389198329023275</v>
      </c>
      <c r="E47" s="5">
        <f t="shared" si="1"/>
        <v>0.5</v>
      </c>
      <c r="F47" s="5">
        <f t="shared" si="2"/>
        <v>0.5</v>
      </c>
      <c r="G47" s="7">
        <v>5.2847954379683044E-2</v>
      </c>
      <c r="H47" s="7">
        <v>1.0309163848551157</v>
      </c>
      <c r="I47" s="1">
        <f t="shared" si="3"/>
        <v>0.6236201180293085</v>
      </c>
      <c r="J47" s="5">
        <f t="shared" si="4"/>
        <v>0</v>
      </c>
      <c r="K47" s="5">
        <f t="shared" si="5"/>
        <v>0</v>
      </c>
      <c r="L47" s="1">
        <v>0.19155340691416584</v>
      </c>
      <c r="M47" s="5">
        <f t="shared" si="6"/>
        <v>0.5</v>
      </c>
      <c r="N47" s="5">
        <f t="shared" si="7"/>
        <v>0</v>
      </c>
      <c r="O47" s="8">
        <f t="shared" si="8"/>
        <v>1</v>
      </c>
      <c r="P47" s="8">
        <f t="shared" si="9"/>
        <v>1</v>
      </c>
      <c r="Q47" s="10" t="str">
        <f t="shared" si="10"/>
        <v>Ja</v>
      </c>
      <c r="R47" s="4">
        <f t="shared" si="11"/>
        <v>1</v>
      </c>
      <c r="S47" s="1">
        <v>-4.1899097260105232E-2</v>
      </c>
      <c r="T47" s="8">
        <f t="shared" si="12"/>
        <v>1</v>
      </c>
      <c r="U47" s="1">
        <v>-9.666244505699173E-2</v>
      </c>
      <c r="V47" s="8">
        <f t="shared" si="13"/>
        <v>1</v>
      </c>
      <c r="W47" s="1">
        <v>-8.0581526423977187E-2</v>
      </c>
      <c r="X47" s="4">
        <f t="shared" si="14"/>
        <v>1</v>
      </c>
      <c r="Y47" s="5">
        <f t="shared" si="15"/>
        <v>0.5</v>
      </c>
      <c r="Z47" s="5">
        <f t="shared" si="16"/>
        <v>0.5</v>
      </c>
      <c r="AA47" s="1">
        <v>-9.7017770704860423E-3</v>
      </c>
      <c r="AB47" s="5">
        <f t="shared" si="17"/>
        <v>0.5</v>
      </c>
      <c r="AC47" s="5">
        <f t="shared" si="18"/>
        <v>0.5</v>
      </c>
      <c r="AD47" s="5">
        <f t="shared" si="19"/>
        <v>0</v>
      </c>
      <c r="AE47" s="5">
        <f t="shared" si="20"/>
        <v>0</v>
      </c>
      <c r="AF47" s="1">
        <v>0.70399840859359464</v>
      </c>
      <c r="AG47" s="5">
        <f t="shared" si="21"/>
        <v>0</v>
      </c>
      <c r="AH47" s="1">
        <v>-8.1123101916318694E-3</v>
      </c>
      <c r="AI47" s="6">
        <f t="shared" si="22"/>
        <v>1</v>
      </c>
      <c r="AJ47" s="29">
        <v>1649.0040720102872</v>
      </c>
      <c r="AK47" s="29">
        <v>1730.7193463413621</v>
      </c>
      <c r="AP47" t="s">
        <v>349</v>
      </c>
      <c r="AQ47" s="1">
        <v>0.182</v>
      </c>
      <c r="AR47" s="1">
        <v>0.29600000000000004</v>
      </c>
      <c r="AS47" s="5">
        <f t="shared" si="23"/>
        <v>0.5</v>
      </c>
      <c r="AT47" s="5">
        <f t="shared" si="24"/>
        <v>0.5</v>
      </c>
      <c r="AU47" s="9">
        <f t="shared" si="25"/>
        <v>3</v>
      </c>
    </row>
    <row r="48" spans="1:47" x14ac:dyDescent="0.35">
      <c r="A48" t="s">
        <v>44</v>
      </c>
      <c r="B48" s="1">
        <v>-1.7395284962233921E-2</v>
      </c>
      <c r="C48" s="5">
        <f t="shared" si="0"/>
        <v>0</v>
      </c>
      <c r="D48" s="1">
        <v>5.9951607101984765E-2</v>
      </c>
      <c r="E48" s="5">
        <f t="shared" si="1"/>
        <v>0</v>
      </c>
      <c r="F48" s="5">
        <f t="shared" si="2"/>
        <v>0</v>
      </c>
      <c r="G48" s="7">
        <v>7.0987149723702708E-2</v>
      </c>
      <c r="H48" s="7">
        <v>-1.6496092600464311E-2</v>
      </c>
      <c r="I48" s="1">
        <f t="shared" si="3"/>
        <v>8.001732988915411E-2</v>
      </c>
      <c r="J48" s="5">
        <f t="shared" si="4"/>
        <v>0</v>
      </c>
      <c r="K48" s="5">
        <f t="shared" si="5"/>
        <v>0</v>
      </c>
      <c r="L48" s="1">
        <v>0.53426124197002145</v>
      </c>
      <c r="M48" s="5">
        <f t="shared" si="6"/>
        <v>0</v>
      </c>
      <c r="N48" s="5">
        <f t="shared" si="7"/>
        <v>0</v>
      </c>
      <c r="O48" s="8">
        <f t="shared" si="8"/>
        <v>0</v>
      </c>
      <c r="P48" s="8">
        <f t="shared" si="9"/>
        <v>0</v>
      </c>
      <c r="Q48" s="10" t="str">
        <f t="shared" si="10"/>
        <v>Nee</v>
      </c>
      <c r="R48" s="4">
        <f t="shared" si="11"/>
        <v>0</v>
      </c>
      <c r="S48" s="1">
        <v>-2.978669236784201E-2</v>
      </c>
      <c r="T48" s="8">
        <f t="shared" si="12"/>
        <v>1</v>
      </c>
      <c r="U48" s="1">
        <v>-4.9596033786265148E-2</v>
      </c>
      <c r="V48" s="8">
        <f t="shared" si="13"/>
        <v>1</v>
      </c>
      <c r="W48" s="1">
        <v>4.0153026191021159E-2</v>
      </c>
      <c r="X48" s="4">
        <f t="shared" si="14"/>
        <v>0</v>
      </c>
      <c r="Y48" s="5">
        <f t="shared" si="15"/>
        <v>0.5</v>
      </c>
      <c r="Z48" s="5">
        <f t="shared" si="16"/>
        <v>0</v>
      </c>
      <c r="AA48" s="1">
        <v>3.8787888696334566E-3</v>
      </c>
      <c r="AB48" s="5">
        <f t="shared" si="17"/>
        <v>0.5</v>
      </c>
      <c r="AC48" s="5">
        <f t="shared" si="18"/>
        <v>0</v>
      </c>
      <c r="AD48" s="5">
        <f t="shared" si="19"/>
        <v>0</v>
      </c>
      <c r="AE48" s="5">
        <f t="shared" si="20"/>
        <v>0</v>
      </c>
      <c r="AF48" s="1">
        <v>0.61275872216590921</v>
      </c>
      <c r="AG48" s="5">
        <f t="shared" si="21"/>
        <v>0</v>
      </c>
      <c r="AH48" s="1">
        <v>4.9283261942909152E-3</v>
      </c>
      <c r="AI48" s="6">
        <f t="shared" si="22"/>
        <v>0</v>
      </c>
      <c r="AJ48" s="29">
        <v>1796.3382437008047</v>
      </c>
      <c r="AK48" s="29">
        <v>1712.8474877261167</v>
      </c>
      <c r="AP48" t="s">
        <v>350</v>
      </c>
      <c r="AQ48" s="1">
        <v>0.23300000000000001</v>
      </c>
      <c r="AR48" s="1">
        <v>0.2475</v>
      </c>
      <c r="AS48" s="5">
        <f t="shared" si="23"/>
        <v>0.5</v>
      </c>
      <c r="AT48" s="5">
        <f t="shared" si="24"/>
        <v>0</v>
      </c>
      <c r="AU48" s="9">
        <f t="shared" si="25"/>
        <v>8.5</v>
      </c>
    </row>
    <row r="49" spans="1:47" x14ac:dyDescent="0.35">
      <c r="A49" t="s">
        <v>45</v>
      </c>
      <c r="B49" s="1">
        <v>3.0926648334079428E-2</v>
      </c>
      <c r="C49" s="5">
        <f t="shared" si="0"/>
        <v>0</v>
      </c>
      <c r="D49" s="1">
        <v>0.89469847157383131</v>
      </c>
      <c r="E49" s="5">
        <f t="shared" si="1"/>
        <v>0</v>
      </c>
      <c r="F49" s="5">
        <f t="shared" si="2"/>
        <v>0</v>
      </c>
      <c r="G49" s="7">
        <v>5.2388565581633309E-2</v>
      </c>
      <c r="H49" s="7">
        <v>0.35129500543582531</v>
      </c>
      <c r="I49" s="1">
        <f t="shared" si="3"/>
        <v>0.65507859563854953</v>
      </c>
      <c r="J49" s="5">
        <f t="shared" si="4"/>
        <v>0</v>
      </c>
      <c r="K49" s="5">
        <f t="shared" si="5"/>
        <v>0</v>
      </c>
      <c r="L49" s="1">
        <v>0.31507803279649899</v>
      </c>
      <c r="M49" s="5">
        <f t="shared" si="6"/>
        <v>0</v>
      </c>
      <c r="N49" s="5">
        <f t="shared" si="7"/>
        <v>0</v>
      </c>
      <c r="O49" s="8">
        <f t="shared" si="8"/>
        <v>0</v>
      </c>
      <c r="P49" s="8">
        <f t="shared" si="9"/>
        <v>0</v>
      </c>
      <c r="Q49" s="10" t="str">
        <f t="shared" si="10"/>
        <v>Nee</v>
      </c>
      <c r="R49" s="4">
        <f t="shared" si="11"/>
        <v>0</v>
      </c>
      <c r="S49" s="1">
        <v>1.1694531777980195E-2</v>
      </c>
      <c r="T49" s="8">
        <f t="shared" si="12"/>
        <v>0</v>
      </c>
      <c r="U49" s="1">
        <v>5.4423249612234343E-3</v>
      </c>
      <c r="V49" s="8">
        <f t="shared" si="13"/>
        <v>0</v>
      </c>
      <c r="W49" s="1">
        <v>3.1860331265588029E-2</v>
      </c>
      <c r="X49" s="4">
        <f t="shared" si="14"/>
        <v>0</v>
      </c>
      <c r="Y49" s="5">
        <f t="shared" si="15"/>
        <v>0</v>
      </c>
      <c r="Z49" s="5">
        <f t="shared" si="16"/>
        <v>0</v>
      </c>
      <c r="AA49" s="1">
        <v>1.8593720023022318E-2</v>
      </c>
      <c r="AB49" s="5">
        <f t="shared" si="17"/>
        <v>0</v>
      </c>
      <c r="AC49" s="5">
        <f t="shared" si="18"/>
        <v>0</v>
      </c>
      <c r="AD49" s="5">
        <f t="shared" si="19"/>
        <v>0</v>
      </c>
      <c r="AE49" s="5">
        <f t="shared" si="20"/>
        <v>0</v>
      </c>
      <c r="AF49" s="1">
        <v>0.68992773549913666</v>
      </c>
      <c r="AG49" s="5">
        <f t="shared" si="21"/>
        <v>0</v>
      </c>
      <c r="AH49" s="1">
        <v>2.8821653769904688E-2</v>
      </c>
      <c r="AI49" s="6">
        <f t="shared" si="22"/>
        <v>0</v>
      </c>
      <c r="AJ49" s="29">
        <v>1452.5767684339648</v>
      </c>
      <c r="AK49" s="29">
        <v>1328.8698241794955</v>
      </c>
      <c r="AM49" s="5">
        <v>1</v>
      </c>
      <c r="AP49" t="s">
        <v>349</v>
      </c>
      <c r="AQ49" s="1">
        <v>0.26300000000000001</v>
      </c>
      <c r="AR49" s="1">
        <v>0.17899999999999999</v>
      </c>
      <c r="AS49" s="5">
        <f t="shared" si="23"/>
        <v>0</v>
      </c>
      <c r="AT49" s="5">
        <f t="shared" si="24"/>
        <v>0</v>
      </c>
      <c r="AU49" s="9">
        <f t="shared" si="25"/>
        <v>9</v>
      </c>
    </row>
    <row r="50" spans="1:47" x14ac:dyDescent="0.35">
      <c r="A50" t="s">
        <v>46</v>
      </c>
      <c r="B50" s="1">
        <v>3.8951732145610901E-2</v>
      </c>
      <c r="C50" s="5">
        <f t="shared" si="0"/>
        <v>0</v>
      </c>
      <c r="D50" s="1">
        <v>0.31819954825424757</v>
      </c>
      <c r="E50" s="5">
        <f t="shared" si="1"/>
        <v>0</v>
      </c>
      <c r="F50" s="5">
        <f t="shared" si="2"/>
        <v>0</v>
      </c>
      <c r="G50" s="7">
        <v>6.6364898085069707E-2</v>
      </c>
      <c r="H50" s="7">
        <v>0.14782427271655221</v>
      </c>
      <c r="I50" s="1">
        <f t="shared" si="3"/>
        <v>0.22268634512286936</v>
      </c>
      <c r="J50" s="5">
        <f t="shared" si="4"/>
        <v>0</v>
      </c>
      <c r="K50" s="5">
        <f t="shared" si="5"/>
        <v>0</v>
      </c>
      <c r="L50" s="1">
        <v>0.16636644832605532</v>
      </c>
      <c r="M50" s="5">
        <f t="shared" si="6"/>
        <v>0.5</v>
      </c>
      <c r="N50" s="5">
        <f t="shared" si="7"/>
        <v>0</v>
      </c>
      <c r="O50" s="8">
        <f t="shared" si="8"/>
        <v>0</v>
      </c>
      <c r="P50" s="8">
        <f t="shared" si="9"/>
        <v>0</v>
      </c>
      <c r="Q50" s="10" t="str">
        <f t="shared" si="10"/>
        <v>Nee</v>
      </c>
      <c r="R50" s="4">
        <f t="shared" si="11"/>
        <v>0</v>
      </c>
      <c r="S50" s="1">
        <v>-3.0311944741889554E-2</v>
      </c>
      <c r="T50" s="8">
        <f t="shared" si="12"/>
        <v>1</v>
      </c>
      <c r="U50" s="1">
        <v>-7.9424264747549156E-2</v>
      </c>
      <c r="V50" s="8">
        <f t="shared" si="13"/>
        <v>1</v>
      </c>
      <c r="W50" s="1">
        <v>2.3666760402398426E-2</v>
      </c>
      <c r="X50" s="4">
        <f t="shared" si="14"/>
        <v>0</v>
      </c>
      <c r="Y50" s="5">
        <f t="shared" si="15"/>
        <v>0.5</v>
      </c>
      <c r="Z50" s="5">
        <f t="shared" si="16"/>
        <v>0</v>
      </c>
      <c r="AA50" s="1">
        <v>-6.3271618937036801E-3</v>
      </c>
      <c r="AB50" s="5">
        <f t="shared" si="17"/>
        <v>0.5</v>
      </c>
      <c r="AC50" s="5">
        <f t="shared" si="18"/>
        <v>0.5</v>
      </c>
      <c r="AD50" s="5">
        <f t="shared" si="19"/>
        <v>0</v>
      </c>
      <c r="AE50" s="5">
        <f t="shared" si="20"/>
        <v>0</v>
      </c>
      <c r="AF50" s="1">
        <v>0.62865229183864146</v>
      </c>
      <c r="AG50" s="5">
        <f t="shared" si="21"/>
        <v>0</v>
      </c>
      <c r="AH50" s="1">
        <v>1.791669010059959E-2</v>
      </c>
      <c r="AI50" s="6">
        <f t="shared" si="22"/>
        <v>0</v>
      </c>
      <c r="AJ50" s="29">
        <v>1921.4860750454427</v>
      </c>
      <c r="AK50" s="29">
        <v>1876.8080585272983</v>
      </c>
      <c r="AP50" t="s">
        <v>349</v>
      </c>
      <c r="AQ50" s="1">
        <v>0.109</v>
      </c>
      <c r="AR50" s="1">
        <v>0.16549999999999998</v>
      </c>
      <c r="AS50" s="5">
        <f t="shared" si="23"/>
        <v>0</v>
      </c>
      <c r="AT50" s="5">
        <f t="shared" si="24"/>
        <v>0</v>
      </c>
      <c r="AU50" s="9">
        <f t="shared" si="25"/>
        <v>8</v>
      </c>
    </row>
    <row r="51" spans="1:47" x14ac:dyDescent="0.35">
      <c r="A51" t="s">
        <v>47</v>
      </c>
      <c r="B51" s="1">
        <v>6.5975096354205856E-2</v>
      </c>
      <c r="C51" s="5">
        <f t="shared" si="0"/>
        <v>0</v>
      </c>
      <c r="D51" s="1">
        <v>0.40238364639614066</v>
      </c>
      <c r="E51" s="5">
        <f t="shared" si="1"/>
        <v>0</v>
      </c>
      <c r="F51" s="5">
        <f t="shared" si="2"/>
        <v>0</v>
      </c>
      <c r="G51" s="7">
        <v>0.21279742562905579</v>
      </c>
      <c r="H51" s="7">
        <v>5.0652827963447652E-2</v>
      </c>
      <c r="I51" s="1">
        <f t="shared" si="3"/>
        <v>0.39246235789721401</v>
      </c>
      <c r="J51" s="5">
        <f t="shared" si="4"/>
        <v>0</v>
      </c>
      <c r="K51" s="5">
        <f t="shared" si="5"/>
        <v>0</v>
      </c>
      <c r="L51" s="1">
        <v>0.18410558680970474</v>
      </c>
      <c r="M51" s="5">
        <f t="shared" si="6"/>
        <v>0.5</v>
      </c>
      <c r="N51" s="5">
        <f t="shared" si="7"/>
        <v>0</v>
      </c>
      <c r="O51" s="8">
        <f t="shared" si="8"/>
        <v>0</v>
      </c>
      <c r="P51" s="8">
        <f t="shared" si="9"/>
        <v>0</v>
      </c>
      <c r="Q51" s="10" t="str">
        <f t="shared" si="10"/>
        <v>Nee</v>
      </c>
      <c r="R51" s="4">
        <f t="shared" si="11"/>
        <v>0</v>
      </c>
      <c r="S51" s="1">
        <v>-2.9372397042812221E-2</v>
      </c>
      <c r="T51" s="8">
        <f t="shared" si="12"/>
        <v>1</v>
      </c>
      <c r="U51" s="1">
        <v>-9.0584224229899798E-3</v>
      </c>
      <c r="V51" s="8">
        <f t="shared" si="13"/>
        <v>1</v>
      </c>
      <c r="W51" s="1">
        <v>4.7886364289359516E-3</v>
      </c>
      <c r="X51" s="4">
        <f t="shared" si="14"/>
        <v>0</v>
      </c>
      <c r="Y51" s="5">
        <f t="shared" si="15"/>
        <v>0.5</v>
      </c>
      <c r="Z51" s="5">
        <f t="shared" si="16"/>
        <v>0</v>
      </c>
      <c r="AA51" s="1">
        <v>9.4910774021510561E-3</v>
      </c>
      <c r="AB51" s="5">
        <f t="shared" si="17"/>
        <v>0.5</v>
      </c>
      <c r="AC51" s="5">
        <f t="shared" si="18"/>
        <v>0</v>
      </c>
      <c r="AD51" s="5">
        <f t="shared" si="19"/>
        <v>0</v>
      </c>
      <c r="AE51" s="5">
        <f t="shared" si="20"/>
        <v>0</v>
      </c>
      <c r="AF51" s="1">
        <v>0.65457923619880776</v>
      </c>
      <c r="AG51" s="5">
        <f t="shared" si="21"/>
        <v>0</v>
      </c>
      <c r="AH51" s="1">
        <v>3.6931827603615817E-2</v>
      </c>
      <c r="AI51" s="6">
        <f t="shared" si="22"/>
        <v>0</v>
      </c>
      <c r="AJ51" s="29">
        <v>2231.5259953263171</v>
      </c>
      <c r="AK51" s="29">
        <v>1846.9995101019956</v>
      </c>
      <c r="AP51" t="s">
        <v>351</v>
      </c>
      <c r="AQ51" s="1">
        <v>0.23600000000000002</v>
      </c>
      <c r="AR51" s="1">
        <v>0.24049999999999999</v>
      </c>
      <c r="AS51" s="5">
        <f t="shared" si="23"/>
        <v>0.5</v>
      </c>
      <c r="AT51" s="5">
        <f t="shared" si="24"/>
        <v>0</v>
      </c>
      <c r="AU51" s="9">
        <f t="shared" si="25"/>
        <v>8</v>
      </c>
    </row>
    <row r="52" spans="1:47" x14ac:dyDescent="0.35">
      <c r="A52" t="s">
        <v>48</v>
      </c>
      <c r="B52" s="1">
        <v>-0.31884468757528944</v>
      </c>
      <c r="C52" s="5">
        <f t="shared" si="0"/>
        <v>0</v>
      </c>
      <c r="D52" s="1">
        <v>-0.31311914513683198</v>
      </c>
      <c r="E52" s="5">
        <f t="shared" si="1"/>
        <v>0</v>
      </c>
      <c r="F52" s="5">
        <f t="shared" si="2"/>
        <v>0</v>
      </c>
      <c r="G52" s="7">
        <v>3.7116820906733183E-2</v>
      </c>
      <c r="H52" s="7">
        <v>0.15918141749691755</v>
      </c>
      <c r="I52" s="1">
        <f t="shared" si="3"/>
        <v>-0.42009211887586628</v>
      </c>
      <c r="J52" s="5">
        <f t="shared" si="4"/>
        <v>0</v>
      </c>
      <c r="K52" s="5">
        <f t="shared" si="5"/>
        <v>0</v>
      </c>
      <c r="L52" s="1">
        <v>0.82831405575395767</v>
      </c>
      <c r="M52" s="5">
        <f t="shared" si="6"/>
        <v>0</v>
      </c>
      <c r="N52" s="5">
        <f t="shared" si="7"/>
        <v>0</v>
      </c>
      <c r="O52" s="8">
        <f t="shared" si="8"/>
        <v>0</v>
      </c>
      <c r="P52" s="8">
        <f t="shared" si="9"/>
        <v>0</v>
      </c>
      <c r="Q52" s="10" t="str">
        <f t="shared" si="10"/>
        <v>Nee</v>
      </c>
      <c r="R52" s="4">
        <f t="shared" si="11"/>
        <v>0</v>
      </c>
      <c r="S52" s="1">
        <v>-0.26774814917960499</v>
      </c>
      <c r="T52" s="8">
        <f t="shared" si="12"/>
        <v>1</v>
      </c>
      <c r="U52" s="1">
        <v>-7.5831495466595386E-2</v>
      </c>
      <c r="V52" s="8">
        <f t="shared" si="13"/>
        <v>1</v>
      </c>
      <c r="W52" s="1">
        <v>0.20515582262156148</v>
      </c>
      <c r="X52" s="4">
        <f t="shared" si="14"/>
        <v>0</v>
      </c>
      <c r="Y52" s="5">
        <f t="shared" si="15"/>
        <v>0.5</v>
      </c>
      <c r="Z52" s="5">
        <f t="shared" si="16"/>
        <v>0</v>
      </c>
      <c r="AA52" s="1">
        <v>-2.699083062881762E-2</v>
      </c>
      <c r="AB52" s="5">
        <f t="shared" si="17"/>
        <v>0.5</v>
      </c>
      <c r="AC52" s="5">
        <f t="shared" si="18"/>
        <v>0.5</v>
      </c>
      <c r="AD52" s="5">
        <f t="shared" si="19"/>
        <v>0</v>
      </c>
      <c r="AE52" s="5">
        <f t="shared" si="20"/>
        <v>0</v>
      </c>
      <c r="AF52" s="1">
        <v>0.38617649976615975</v>
      </c>
      <c r="AG52" s="5">
        <f t="shared" si="21"/>
        <v>0</v>
      </c>
      <c r="AH52" s="1">
        <v>2.8750102747976916E-2</v>
      </c>
      <c r="AI52" s="6">
        <f t="shared" si="22"/>
        <v>0</v>
      </c>
      <c r="AJ52" s="29">
        <v>1799.411911100822</v>
      </c>
      <c r="AK52" s="29">
        <v>1780.3228753381061</v>
      </c>
      <c r="AO52" s="5">
        <v>1</v>
      </c>
      <c r="AP52" t="s">
        <v>350</v>
      </c>
      <c r="AQ52" s="1">
        <v>0.17899999999999999</v>
      </c>
      <c r="AR52" s="1">
        <v>0.33399999999999996</v>
      </c>
      <c r="AS52" s="5">
        <f t="shared" si="23"/>
        <v>0.5</v>
      </c>
      <c r="AT52" s="5">
        <f t="shared" si="24"/>
        <v>0.5</v>
      </c>
      <c r="AU52" s="9">
        <f t="shared" si="25"/>
        <v>6.5</v>
      </c>
    </row>
    <row r="53" spans="1:47" x14ac:dyDescent="0.35">
      <c r="A53" t="s">
        <v>49</v>
      </c>
      <c r="B53" s="1">
        <v>-0.18160147115581085</v>
      </c>
      <c r="C53" s="5">
        <f t="shared" si="0"/>
        <v>0</v>
      </c>
      <c r="D53" s="1">
        <v>-8.5136331645742044E-4</v>
      </c>
      <c r="E53" s="5">
        <f t="shared" si="1"/>
        <v>0</v>
      </c>
      <c r="F53" s="5">
        <f t="shared" si="2"/>
        <v>0</v>
      </c>
      <c r="G53" s="7">
        <v>1.9535950234976274E-2</v>
      </c>
      <c r="H53" s="7">
        <v>9.1833723068540426E-3</v>
      </c>
      <c r="I53" s="1">
        <f t="shared" si="3"/>
        <v>-4.935409903058097E-3</v>
      </c>
      <c r="J53" s="5">
        <f t="shared" si="4"/>
        <v>0</v>
      </c>
      <c r="K53" s="5">
        <f t="shared" si="5"/>
        <v>0</v>
      </c>
      <c r="L53" s="1">
        <v>0.60869656460514998</v>
      </c>
      <c r="M53" s="5">
        <f t="shared" si="6"/>
        <v>0</v>
      </c>
      <c r="N53" s="5">
        <f t="shared" si="7"/>
        <v>0</v>
      </c>
      <c r="O53" s="8">
        <f t="shared" si="8"/>
        <v>0</v>
      </c>
      <c r="P53" s="8">
        <f t="shared" si="9"/>
        <v>0</v>
      </c>
      <c r="Q53" s="10" t="str">
        <f t="shared" si="10"/>
        <v>Nee</v>
      </c>
      <c r="R53" s="4">
        <f t="shared" si="11"/>
        <v>0</v>
      </c>
      <c r="S53" s="1">
        <v>-2.9996946875636067E-2</v>
      </c>
      <c r="T53" s="8">
        <f t="shared" si="12"/>
        <v>1</v>
      </c>
      <c r="U53" s="1">
        <v>-5.2942316387830243E-2</v>
      </c>
      <c r="V53" s="8">
        <f t="shared" si="13"/>
        <v>1</v>
      </c>
      <c r="W53" s="1">
        <v>6.6860399119122753E-3</v>
      </c>
      <c r="X53" s="4">
        <f t="shared" si="14"/>
        <v>0</v>
      </c>
      <c r="Y53" s="5">
        <f t="shared" si="15"/>
        <v>0.5</v>
      </c>
      <c r="Z53" s="5">
        <f t="shared" si="16"/>
        <v>0</v>
      </c>
      <c r="AA53" s="1">
        <v>-9.5608100438168316E-3</v>
      </c>
      <c r="AB53" s="5">
        <f t="shared" si="17"/>
        <v>0.5</v>
      </c>
      <c r="AC53" s="5">
        <f t="shared" si="18"/>
        <v>0.5</v>
      </c>
      <c r="AD53" s="5">
        <f t="shared" si="19"/>
        <v>0</v>
      </c>
      <c r="AE53" s="5">
        <f t="shared" si="20"/>
        <v>0</v>
      </c>
      <c r="AF53" s="1">
        <v>0.73222920970781213</v>
      </c>
      <c r="AG53" s="5">
        <f t="shared" si="21"/>
        <v>0.5</v>
      </c>
      <c r="AH53" s="1">
        <v>3.9160385497309692E-2</v>
      </c>
      <c r="AI53" s="6">
        <f t="shared" si="22"/>
        <v>0</v>
      </c>
      <c r="AJ53" s="29">
        <v>1596.0985622293772</v>
      </c>
      <c r="AK53" s="29">
        <v>1481.9206736308624</v>
      </c>
      <c r="AP53" t="s">
        <v>350</v>
      </c>
      <c r="AQ53" s="1">
        <v>0.191</v>
      </c>
      <c r="AR53" s="1">
        <v>0.28400000000000003</v>
      </c>
      <c r="AS53" s="5">
        <f t="shared" si="23"/>
        <v>0.5</v>
      </c>
      <c r="AT53" s="5">
        <f t="shared" si="24"/>
        <v>0.5</v>
      </c>
      <c r="AU53" s="9">
        <f t="shared" si="25"/>
        <v>7</v>
      </c>
    </row>
    <row r="54" spans="1:47" x14ac:dyDescent="0.35">
      <c r="A54" t="s">
        <v>50</v>
      </c>
      <c r="B54" s="1">
        <v>-3.9220837712055246E-3</v>
      </c>
      <c r="C54" s="5">
        <f t="shared" si="0"/>
        <v>0</v>
      </c>
      <c r="D54" s="1">
        <v>1.0230633538507732</v>
      </c>
      <c r="E54" s="5">
        <f t="shared" si="1"/>
        <v>0.5</v>
      </c>
      <c r="F54" s="5">
        <f t="shared" si="2"/>
        <v>0</v>
      </c>
      <c r="G54" s="7">
        <v>8.2832907971776004E-2</v>
      </c>
      <c r="H54" s="7">
        <v>0.29614547365260474</v>
      </c>
      <c r="I54" s="1">
        <f t="shared" si="3"/>
        <v>0.82570147125056303</v>
      </c>
      <c r="J54" s="5">
        <f t="shared" si="4"/>
        <v>0</v>
      </c>
      <c r="K54" s="5">
        <f t="shared" si="5"/>
        <v>0</v>
      </c>
      <c r="L54" s="1">
        <v>4.5988007186355255E-2</v>
      </c>
      <c r="M54" s="5">
        <f t="shared" si="6"/>
        <v>0.5</v>
      </c>
      <c r="N54" s="5">
        <f t="shared" si="7"/>
        <v>0</v>
      </c>
      <c r="O54" s="8">
        <f t="shared" si="8"/>
        <v>0</v>
      </c>
      <c r="P54" s="8">
        <f t="shared" si="9"/>
        <v>0</v>
      </c>
      <c r="Q54" s="10" t="str">
        <f t="shared" si="10"/>
        <v>Nee</v>
      </c>
      <c r="R54" s="4">
        <f t="shared" si="11"/>
        <v>0</v>
      </c>
      <c r="S54" s="1">
        <v>-4.2859939839453215E-2</v>
      </c>
      <c r="T54" s="8">
        <f t="shared" si="12"/>
        <v>1</v>
      </c>
      <c r="U54" s="1">
        <v>-9.2790274071250053E-2</v>
      </c>
      <c r="V54" s="8">
        <f t="shared" si="13"/>
        <v>1</v>
      </c>
      <c r="W54" s="1">
        <v>6.4554871640894757E-3</v>
      </c>
      <c r="X54" s="4">
        <f t="shared" si="14"/>
        <v>0</v>
      </c>
      <c r="Y54" s="5">
        <f t="shared" si="15"/>
        <v>0.5</v>
      </c>
      <c r="Z54" s="5">
        <f t="shared" si="16"/>
        <v>0</v>
      </c>
      <c r="AA54" s="1">
        <v>3.4139956462993545E-2</v>
      </c>
      <c r="AB54" s="5">
        <f t="shared" si="17"/>
        <v>0</v>
      </c>
      <c r="AC54" s="5">
        <f t="shared" si="18"/>
        <v>0</v>
      </c>
      <c r="AD54" s="5">
        <f t="shared" si="19"/>
        <v>0</v>
      </c>
      <c r="AE54" s="5">
        <f t="shared" si="20"/>
        <v>0</v>
      </c>
      <c r="AF54" s="1">
        <v>0.76925386578591803</v>
      </c>
      <c r="AG54" s="5">
        <f t="shared" si="21"/>
        <v>0.5</v>
      </c>
      <c r="AH54" s="1">
        <v>1.6222282690286725E-2</v>
      </c>
      <c r="AI54" s="6">
        <f t="shared" si="22"/>
        <v>0</v>
      </c>
      <c r="AJ54" s="29">
        <v>1672.5613866153105</v>
      </c>
      <c r="AK54" s="29">
        <v>1449.2138125639819</v>
      </c>
      <c r="AM54" s="5">
        <v>1</v>
      </c>
      <c r="AP54" t="s">
        <v>349</v>
      </c>
      <c r="AQ54" s="1">
        <v>0.25800000000000001</v>
      </c>
      <c r="AR54" s="1">
        <v>0.24</v>
      </c>
      <c r="AS54" s="5">
        <f t="shared" si="23"/>
        <v>0.5</v>
      </c>
      <c r="AT54" s="5">
        <f t="shared" si="24"/>
        <v>0</v>
      </c>
      <c r="AU54" s="9">
        <f t="shared" si="25"/>
        <v>6.5</v>
      </c>
    </row>
    <row r="55" spans="1:47" x14ac:dyDescent="0.35">
      <c r="A55" t="s">
        <v>51</v>
      </c>
      <c r="B55" s="1">
        <v>5.1383704218151652E-2</v>
      </c>
      <c r="C55" s="5">
        <f t="shared" si="0"/>
        <v>0</v>
      </c>
      <c r="D55" s="1">
        <v>1.1980206615157566E-2</v>
      </c>
      <c r="E55" s="5">
        <f t="shared" si="1"/>
        <v>0</v>
      </c>
      <c r="F55" s="5">
        <f t="shared" si="2"/>
        <v>0</v>
      </c>
      <c r="G55" s="7">
        <v>3.9114120631613472E-2</v>
      </c>
      <c r="H55" s="7">
        <v>5.5830463678367144E-2</v>
      </c>
      <c r="I55" s="1">
        <f t="shared" si="3"/>
        <v>-2.2407423483905814E-2</v>
      </c>
      <c r="J55" s="5">
        <f t="shared" si="4"/>
        <v>0</v>
      </c>
      <c r="K55" s="5">
        <f t="shared" si="5"/>
        <v>0</v>
      </c>
      <c r="L55" s="1">
        <v>0.67360204920013533</v>
      </c>
      <c r="M55" s="5">
        <f t="shared" si="6"/>
        <v>0</v>
      </c>
      <c r="N55" s="5">
        <f t="shared" si="7"/>
        <v>0</v>
      </c>
      <c r="O55" s="8">
        <f t="shared" si="8"/>
        <v>0</v>
      </c>
      <c r="P55" s="8">
        <f t="shared" si="9"/>
        <v>0</v>
      </c>
      <c r="Q55" s="10" t="str">
        <f t="shared" si="10"/>
        <v>Nee</v>
      </c>
      <c r="R55" s="4">
        <f t="shared" si="11"/>
        <v>0</v>
      </c>
      <c r="S55" s="1">
        <v>4.8043040211230561E-3</v>
      </c>
      <c r="T55" s="8">
        <f t="shared" si="12"/>
        <v>0</v>
      </c>
      <c r="U55" s="1">
        <v>-7.8489069072996354E-2</v>
      </c>
      <c r="V55" s="8">
        <f t="shared" si="13"/>
        <v>1</v>
      </c>
      <c r="W55" s="1">
        <v>2.4789960548272901E-3</v>
      </c>
      <c r="X55" s="4">
        <f t="shared" si="14"/>
        <v>0</v>
      </c>
      <c r="Y55" s="5">
        <f t="shared" si="15"/>
        <v>0</v>
      </c>
      <c r="Z55" s="5">
        <f t="shared" si="16"/>
        <v>0</v>
      </c>
      <c r="AA55" s="1">
        <v>-1.254931465887278E-2</v>
      </c>
      <c r="AB55" s="5">
        <f t="shared" si="17"/>
        <v>0.5</v>
      </c>
      <c r="AC55" s="5">
        <f t="shared" si="18"/>
        <v>0.5</v>
      </c>
      <c r="AD55" s="5">
        <f t="shared" si="19"/>
        <v>0</v>
      </c>
      <c r="AE55" s="5">
        <f t="shared" si="20"/>
        <v>0</v>
      </c>
      <c r="AF55" s="1">
        <v>0.76632809561015136</v>
      </c>
      <c r="AG55" s="5">
        <f t="shared" si="21"/>
        <v>0.5</v>
      </c>
      <c r="AH55" s="1">
        <v>-3.0903241986669459E-3</v>
      </c>
      <c r="AI55" s="6">
        <f t="shared" si="22"/>
        <v>1</v>
      </c>
      <c r="AJ55" s="29">
        <v>2261.1173661724051</v>
      </c>
      <c r="AK55" s="29">
        <v>1998.217702272771</v>
      </c>
      <c r="AO55" s="5">
        <v>1</v>
      </c>
      <c r="AP55" t="s">
        <v>349</v>
      </c>
      <c r="AQ55" s="1">
        <v>0.255</v>
      </c>
      <c r="AR55" s="1">
        <v>0.28100000000000003</v>
      </c>
      <c r="AS55" s="5">
        <f t="shared" si="23"/>
        <v>0.5</v>
      </c>
      <c r="AT55" s="5">
        <f t="shared" si="24"/>
        <v>0.5</v>
      </c>
      <c r="AU55" s="9">
        <f t="shared" si="25"/>
        <v>5.5</v>
      </c>
    </row>
    <row r="56" spans="1:47" x14ac:dyDescent="0.35">
      <c r="A56" t="s">
        <v>52</v>
      </c>
      <c r="B56" s="1">
        <v>-0.12896405919661733</v>
      </c>
      <c r="C56" s="5">
        <f t="shared" si="0"/>
        <v>0</v>
      </c>
      <c r="D56" s="1">
        <v>0.11023020906741837</v>
      </c>
      <c r="E56" s="5">
        <f t="shared" si="1"/>
        <v>0</v>
      </c>
      <c r="F56" s="5">
        <f t="shared" si="2"/>
        <v>0</v>
      </c>
      <c r="G56" s="7">
        <v>0</v>
      </c>
      <c r="H56" s="7">
        <v>-2.4195442800093964E-2</v>
      </c>
      <c r="I56" s="1">
        <f t="shared" si="3"/>
        <v>0.12716701902748415</v>
      </c>
      <c r="J56" s="5">
        <f t="shared" si="4"/>
        <v>0</v>
      </c>
      <c r="K56" s="5">
        <f t="shared" si="5"/>
        <v>0</v>
      </c>
      <c r="L56" s="1">
        <v>0.60767498267498266</v>
      </c>
      <c r="M56" s="5">
        <f t="shared" si="6"/>
        <v>0</v>
      </c>
      <c r="N56" s="5">
        <f t="shared" si="7"/>
        <v>0</v>
      </c>
      <c r="O56" s="8">
        <f t="shared" si="8"/>
        <v>0</v>
      </c>
      <c r="P56" s="8">
        <f t="shared" si="9"/>
        <v>1</v>
      </c>
      <c r="Q56" s="10" t="str">
        <f t="shared" si="10"/>
        <v>Nee</v>
      </c>
      <c r="R56" s="4">
        <f t="shared" si="11"/>
        <v>0</v>
      </c>
      <c r="S56" s="1">
        <v>-5.1182970646057896E-2</v>
      </c>
      <c r="T56" s="8">
        <f t="shared" si="12"/>
        <v>1</v>
      </c>
      <c r="U56" s="1">
        <v>-4.1296346171110516E-3</v>
      </c>
      <c r="V56" s="8">
        <f t="shared" si="13"/>
        <v>1</v>
      </c>
      <c r="W56" s="1">
        <v>-5.6553911205073998E-2</v>
      </c>
      <c r="X56" s="4">
        <f t="shared" si="14"/>
        <v>1</v>
      </c>
      <c r="Y56" s="5">
        <f t="shared" si="15"/>
        <v>0.5</v>
      </c>
      <c r="Z56" s="5">
        <f t="shared" si="16"/>
        <v>0.5</v>
      </c>
      <c r="AA56" s="1">
        <v>-2.6060018792576933E-3</v>
      </c>
      <c r="AB56" s="5">
        <f t="shared" si="17"/>
        <v>0.5</v>
      </c>
      <c r="AC56" s="5">
        <f t="shared" si="18"/>
        <v>0.5</v>
      </c>
      <c r="AD56" s="5">
        <f t="shared" si="19"/>
        <v>0</v>
      </c>
      <c r="AE56" s="5">
        <f t="shared" si="20"/>
        <v>0</v>
      </c>
      <c r="AF56" s="1">
        <v>0.63348602302090673</v>
      </c>
      <c r="AG56" s="5">
        <f t="shared" si="21"/>
        <v>0</v>
      </c>
      <c r="AH56" s="1">
        <v>1.4356266149870773E-2</v>
      </c>
      <c r="AI56" s="6">
        <f t="shared" si="22"/>
        <v>0</v>
      </c>
      <c r="AJ56" s="29">
        <v>1527.7288414674304</v>
      </c>
      <c r="AK56" s="29">
        <v>1532.2797617112071</v>
      </c>
      <c r="AP56" t="s">
        <v>350</v>
      </c>
      <c r="AQ56" s="1">
        <v>0.28100000000000003</v>
      </c>
      <c r="AR56" s="1">
        <v>0.34250000000000003</v>
      </c>
      <c r="AS56" s="5">
        <f t="shared" si="23"/>
        <v>0.5</v>
      </c>
      <c r="AT56" s="5">
        <f t="shared" si="24"/>
        <v>0.5</v>
      </c>
      <c r="AU56" s="9">
        <f t="shared" si="25"/>
        <v>6</v>
      </c>
    </row>
    <row r="57" spans="1:47" x14ac:dyDescent="0.35">
      <c r="A57" t="s">
        <v>53</v>
      </c>
      <c r="B57" s="1">
        <v>0.16446260318519137</v>
      </c>
      <c r="C57" s="5">
        <f t="shared" si="0"/>
        <v>0.5</v>
      </c>
      <c r="D57" s="1">
        <v>0.38639206203618776</v>
      </c>
      <c r="E57" s="5">
        <f t="shared" si="1"/>
        <v>0</v>
      </c>
      <c r="F57" s="5">
        <f t="shared" si="2"/>
        <v>0</v>
      </c>
      <c r="G57" s="7">
        <v>4.7310931376636368E-2</v>
      </c>
      <c r="H57" s="7">
        <v>9.7973818060535317E-2</v>
      </c>
      <c r="I57" s="1">
        <f t="shared" si="3"/>
        <v>0.32348770115900938</v>
      </c>
      <c r="J57" s="5">
        <f t="shared" si="4"/>
        <v>0</v>
      </c>
      <c r="K57" s="5">
        <f t="shared" si="5"/>
        <v>0</v>
      </c>
      <c r="L57" s="1">
        <v>0.28816587191064974</v>
      </c>
      <c r="M57" s="5">
        <f t="shared" si="6"/>
        <v>0</v>
      </c>
      <c r="N57" s="5">
        <f t="shared" si="7"/>
        <v>0</v>
      </c>
      <c r="O57" s="8">
        <f t="shared" si="8"/>
        <v>0</v>
      </c>
      <c r="P57" s="8">
        <f t="shared" si="9"/>
        <v>1</v>
      </c>
      <c r="Q57" s="10" t="str">
        <f t="shared" si="10"/>
        <v>Nee</v>
      </c>
      <c r="R57" s="4">
        <f t="shared" si="11"/>
        <v>0</v>
      </c>
      <c r="S57" s="1">
        <v>3.6574452355939459E-2</v>
      </c>
      <c r="T57" s="8">
        <f t="shared" si="12"/>
        <v>0</v>
      </c>
      <c r="U57" s="1">
        <v>1.7974205847452681E-2</v>
      </c>
      <c r="V57" s="8">
        <f t="shared" si="13"/>
        <v>0</v>
      </c>
      <c r="W57" s="1">
        <v>7.4059868256482947E-2</v>
      </c>
      <c r="X57" s="4">
        <f t="shared" si="14"/>
        <v>0</v>
      </c>
      <c r="Y57" s="5">
        <f t="shared" si="15"/>
        <v>0</v>
      </c>
      <c r="Z57" s="5">
        <f t="shared" si="16"/>
        <v>0</v>
      </c>
      <c r="AA57" s="1">
        <v>7.8625031268239803E-2</v>
      </c>
      <c r="AB57" s="5">
        <f t="shared" si="17"/>
        <v>0</v>
      </c>
      <c r="AC57" s="5">
        <f t="shared" si="18"/>
        <v>0</v>
      </c>
      <c r="AD57" s="5">
        <f t="shared" si="19"/>
        <v>0.5</v>
      </c>
      <c r="AE57" s="5">
        <f t="shared" si="20"/>
        <v>0.5</v>
      </c>
      <c r="AF57" s="1">
        <v>0.51603435337280079</v>
      </c>
      <c r="AG57" s="5">
        <f t="shared" si="21"/>
        <v>0</v>
      </c>
      <c r="AH57" s="1">
        <v>4.6676027682814973E-2</v>
      </c>
      <c r="AI57" s="6">
        <f t="shared" si="22"/>
        <v>0</v>
      </c>
      <c r="AJ57" s="29">
        <v>1660.6460019201756</v>
      </c>
      <c r="AK57" s="29">
        <v>1457.354638664754</v>
      </c>
      <c r="AP57" t="s">
        <v>350</v>
      </c>
      <c r="AQ57" s="1">
        <v>0.11800000000000001</v>
      </c>
      <c r="AR57" s="1">
        <v>0.23550000000000001</v>
      </c>
      <c r="AS57" s="5">
        <f t="shared" si="23"/>
        <v>0.5</v>
      </c>
      <c r="AT57" s="5">
        <f t="shared" si="24"/>
        <v>0</v>
      </c>
      <c r="AU57" s="9">
        <f t="shared" si="25"/>
        <v>8</v>
      </c>
    </row>
    <row r="58" spans="1:47" x14ac:dyDescent="0.35">
      <c r="A58" t="s">
        <v>54</v>
      </c>
      <c r="B58" s="1">
        <v>-3.194985394352483E-3</v>
      </c>
      <c r="C58" s="5">
        <f t="shared" si="0"/>
        <v>0</v>
      </c>
      <c r="D58" s="1">
        <v>0.10847736124634859</v>
      </c>
      <c r="E58" s="5">
        <f t="shared" si="1"/>
        <v>0</v>
      </c>
      <c r="F58" s="5">
        <f t="shared" si="2"/>
        <v>0</v>
      </c>
      <c r="G58" s="7">
        <v>3.0428432327166506E-3</v>
      </c>
      <c r="H58" s="7">
        <v>0.15777142161635832</v>
      </c>
      <c r="I58" s="1">
        <f t="shared" si="3"/>
        <v>-1.5974926971762393E-3</v>
      </c>
      <c r="J58" s="5">
        <f t="shared" si="4"/>
        <v>0</v>
      </c>
      <c r="K58" s="5">
        <f t="shared" si="5"/>
        <v>0</v>
      </c>
      <c r="L58" s="1">
        <v>0.30430914996172864</v>
      </c>
      <c r="M58" s="5">
        <f t="shared" si="6"/>
        <v>0</v>
      </c>
      <c r="N58" s="5">
        <f t="shared" si="7"/>
        <v>0</v>
      </c>
      <c r="O58" s="8">
        <f t="shared" si="8"/>
        <v>0</v>
      </c>
      <c r="P58" s="8">
        <f t="shared" si="9"/>
        <v>1</v>
      </c>
      <c r="Q58" s="10" t="str">
        <f t="shared" si="10"/>
        <v>Nee</v>
      </c>
      <c r="R58" s="4">
        <f t="shared" si="11"/>
        <v>0</v>
      </c>
      <c r="S58" s="1">
        <v>-4.3051620482343997E-2</v>
      </c>
      <c r="T58" s="8">
        <f t="shared" si="12"/>
        <v>1</v>
      </c>
      <c r="U58" s="1">
        <v>5.1617722215670084E-2</v>
      </c>
      <c r="V58" s="8">
        <f t="shared" si="13"/>
        <v>0</v>
      </c>
      <c r="W58" s="1">
        <v>-2.4297103213242455E-2</v>
      </c>
      <c r="X58" s="4">
        <f t="shared" si="14"/>
        <v>1</v>
      </c>
      <c r="Y58" s="5">
        <f t="shared" si="15"/>
        <v>0.5</v>
      </c>
      <c r="Z58" s="5">
        <f t="shared" si="16"/>
        <v>0</v>
      </c>
      <c r="AA58" s="1">
        <v>5.4390822784810124E-4</v>
      </c>
      <c r="AB58" s="5">
        <f t="shared" si="17"/>
        <v>0.5</v>
      </c>
      <c r="AC58" s="5">
        <f t="shared" si="18"/>
        <v>0</v>
      </c>
      <c r="AD58" s="5">
        <f t="shared" si="19"/>
        <v>0</v>
      </c>
      <c r="AE58" s="5">
        <f t="shared" si="20"/>
        <v>0</v>
      </c>
      <c r="AF58" s="1">
        <v>0.64065542843232715</v>
      </c>
      <c r="AG58" s="5">
        <f t="shared" si="21"/>
        <v>0</v>
      </c>
      <c r="AH58" s="1">
        <v>1.8899981742940591E-2</v>
      </c>
      <c r="AI58" s="6">
        <f t="shared" si="22"/>
        <v>0</v>
      </c>
      <c r="AJ58" s="29">
        <v>2197.1635410817894</v>
      </c>
      <c r="AK58" s="29">
        <v>1812.9664931269479</v>
      </c>
      <c r="AO58" s="5">
        <v>1</v>
      </c>
      <c r="AP58" t="s">
        <v>350</v>
      </c>
      <c r="AQ58" s="1">
        <v>0.21</v>
      </c>
      <c r="AR58" s="1">
        <v>0.29949999999999999</v>
      </c>
      <c r="AS58" s="5">
        <f t="shared" si="23"/>
        <v>0.5</v>
      </c>
      <c r="AT58" s="5">
        <f t="shared" si="24"/>
        <v>0.5</v>
      </c>
      <c r="AU58" s="9">
        <f t="shared" si="25"/>
        <v>6</v>
      </c>
    </row>
    <row r="59" spans="1:47" x14ac:dyDescent="0.35">
      <c r="A59" t="s">
        <v>55</v>
      </c>
      <c r="B59" s="1">
        <v>-7.6546904546575686E-2</v>
      </c>
      <c r="C59" s="5">
        <f t="shared" si="0"/>
        <v>0</v>
      </c>
      <c r="D59" s="1">
        <v>8.8037490750637173E-2</v>
      </c>
      <c r="E59" s="5">
        <f t="shared" si="1"/>
        <v>0</v>
      </c>
      <c r="F59" s="5">
        <f t="shared" si="2"/>
        <v>0</v>
      </c>
      <c r="G59" s="7">
        <v>9.4055742826605279E-4</v>
      </c>
      <c r="H59" s="7">
        <v>2.667434021211872E-2</v>
      </c>
      <c r="I59" s="1">
        <f t="shared" si="3"/>
        <v>6.9478319493545992E-2</v>
      </c>
      <c r="J59" s="5">
        <f t="shared" si="4"/>
        <v>0</v>
      </c>
      <c r="K59" s="5">
        <f t="shared" si="5"/>
        <v>0</v>
      </c>
      <c r="L59" s="1">
        <v>0.60148460429746531</v>
      </c>
      <c r="M59" s="5">
        <f t="shared" si="6"/>
        <v>0</v>
      </c>
      <c r="N59" s="5">
        <f t="shared" si="7"/>
        <v>0</v>
      </c>
      <c r="O59" s="8">
        <f t="shared" si="8"/>
        <v>0</v>
      </c>
      <c r="P59" s="8">
        <f t="shared" si="9"/>
        <v>1</v>
      </c>
      <c r="Q59" s="10" t="str">
        <f t="shared" si="10"/>
        <v>Nee</v>
      </c>
      <c r="R59" s="4">
        <f t="shared" si="11"/>
        <v>0</v>
      </c>
      <c r="S59" s="1">
        <v>-1.4875549338809361E-2</v>
      </c>
      <c r="T59" s="8">
        <f t="shared" si="12"/>
        <v>1</v>
      </c>
      <c r="U59" s="1">
        <v>3.9773228840740337E-3</v>
      </c>
      <c r="V59" s="8">
        <f t="shared" si="13"/>
        <v>0</v>
      </c>
      <c r="W59" s="1">
        <v>0.28937268765929458</v>
      </c>
      <c r="X59" s="4">
        <f t="shared" si="14"/>
        <v>0</v>
      </c>
      <c r="Y59" s="5">
        <f t="shared" si="15"/>
        <v>0</v>
      </c>
      <c r="Z59" s="5">
        <f t="shared" si="16"/>
        <v>0</v>
      </c>
      <c r="AA59" s="1">
        <v>5.6780399572473897E-2</v>
      </c>
      <c r="AB59" s="5">
        <f t="shared" si="17"/>
        <v>0</v>
      </c>
      <c r="AC59" s="5">
        <f t="shared" si="18"/>
        <v>0</v>
      </c>
      <c r="AD59" s="5">
        <f t="shared" si="19"/>
        <v>0.5</v>
      </c>
      <c r="AE59" s="5">
        <f t="shared" si="20"/>
        <v>0.5</v>
      </c>
      <c r="AF59" s="1">
        <v>0.54782866069226344</v>
      </c>
      <c r="AG59" s="5">
        <f t="shared" si="21"/>
        <v>0</v>
      </c>
      <c r="AH59" s="1">
        <v>1.6129103017347681E-2</v>
      </c>
      <c r="AI59" s="6">
        <f t="shared" si="22"/>
        <v>0</v>
      </c>
      <c r="AJ59" s="29">
        <v>1941.0257476196862</v>
      </c>
      <c r="AK59" s="29">
        <v>1939.8862043802565</v>
      </c>
      <c r="AP59" t="s">
        <v>349</v>
      </c>
      <c r="AQ59" s="1">
        <v>0.13699999999999998</v>
      </c>
      <c r="AR59" s="1">
        <v>0.191</v>
      </c>
      <c r="AS59" s="5">
        <f t="shared" si="23"/>
        <v>0</v>
      </c>
      <c r="AT59" s="5">
        <f t="shared" si="24"/>
        <v>0</v>
      </c>
      <c r="AU59" s="9">
        <f t="shared" si="25"/>
        <v>9</v>
      </c>
    </row>
    <row r="60" spans="1:47" x14ac:dyDescent="0.35">
      <c r="A60" t="s">
        <v>56</v>
      </c>
      <c r="B60" s="1">
        <v>-0.11201051405358584</v>
      </c>
      <c r="C60" s="5">
        <f t="shared" si="0"/>
        <v>0</v>
      </c>
      <c r="D60" s="1">
        <v>0.1409938568455848</v>
      </c>
      <c r="E60" s="5">
        <f t="shared" si="1"/>
        <v>0</v>
      </c>
      <c r="F60" s="5">
        <f t="shared" si="2"/>
        <v>0</v>
      </c>
      <c r="G60" s="7">
        <v>2.7967780797913119E-2</v>
      </c>
      <c r="H60" s="7">
        <v>4.1657954737795835E-2</v>
      </c>
      <c r="I60" s="1">
        <f t="shared" si="3"/>
        <v>0.1151894222248773</v>
      </c>
      <c r="J60" s="5">
        <f t="shared" si="4"/>
        <v>0</v>
      </c>
      <c r="K60" s="5">
        <f t="shared" si="5"/>
        <v>0</v>
      </c>
      <c r="L60" s="1">
        <v>0.41022926985141395</v>
      </c>
      <c r="M60" s="5">
        <f t="shared" si="6"/>
        <v>0</v>
      </c>
      <c r="N60" s="5">
        <f t="shared" si="7"/>
        <v>0</v>
      </c>
      <c r="O60" s="8">
        <f t="shared" si="8"/>
        <v>0</v>
      </c>
      <c r="P60" s="8">
        <f t="shared" si="9"/>
        <v>0</v>
      </c>
      <c r="Q60" s="10" t="str">
        <f t="shared" si="10"/>
        <v>Nee</v>
      </c>
      <c r="R60" s="4">
        <f t="shared" si="11"/>
        <v>0</v>
      </c>
      <c r="S60" s="1">
        <v>-1.8257456394947066E-2</v>
      </c>
      <c r="T60" s="8">
        <f t="shared" si="12"/>
        <v>1</v>
      </c>
      <c r="U60" s="1">
        <v>-4.2887757089978017E-2</v>
      </c>
      <c r="V60" s="8">
        <f t="shared" si="13"/>
        <v>1</v>
      </c>
      <c r="W60" s="1">
        <v>0.21599609705586587</v>
      </c>
      <c r="X60" s="4">
        <f t="shared" si="14"/>
        <v>0</v>
      </c>
      <c r="Y60" s="5">
        <f t="shared" si="15"/>
        <v>0.5</v>
      </c>
      <c r="Z60" s="5">
        <f t="shared" si="16"/>
        <v>0</v>
      </c>
      <c r="AA60" s="1">
        <v>-6.9794995868056589E-3</v>
      </c>
      <c r="AB60" s="5">
        <f t="shared" si="17"/>
        <v>0.5</v>
      </c>
      <c r="AC60" s="5">
        <f t="shared" si="18"/>
        <v>0.5</v>
      </c>
      <c r="AD60" s="5">
        <f t="shared" si="19"/>
        <v>0</v>
      </c>
      <c r="AE60" s="5">
        <f t="shared" si="20"/>
        <v>0</v>
      </c>
      <c r="AF60" s="1">
        <v>0.52936666766231566</v>
      </c>
      <c r="AG60" s="5">
        <f t="shared" si="21"/>
        <v>0</v>
      </c>
      <c r="AH60" s="1">
        <v>5.2020570108625291E-2</v>
      </c>
      <c r="AI60" s="6">
        <f t="shared" si="22"/>
        <v>0</v>
      </c>
      <c r="AJ60" s="29">
        <v>1385.4155313351498</v>
      </c>
      <c r="AK60" s="29">
        <v>1379.1963346074481</v>
      </c>
      <c r="AP60" t="s">
        <v>350</v>
      </c>
      <c r="AQ60" s="1">
        <v>0.153</v>
      </c>
      <c r="AR60" s="1">
        <v>0.29199999999999998</v>
      </c>
      <c r="AS60" s="5">
        <f t="shared" si="23"/>
        <v>0.5</v>
      </c>
      <c r="AT60" s="5">
        <f t="shared" si="24"/>
        <v>0.5</v>
      </c>
      <c r="AU60" s="9">
        <f t="shared" si="25"/>
        <v>7.5</v>
      </c>
    </row>
    <row r="61" spans="1:47" x14ac:dyDescent="0.35">
      <c r="A61" t="s">
        <v>57</v>
      </c>
      <c r="B61" s="1">
        <v>2.6557871212514943E-2</v>
      </c>
      <c r="C61" s="5">
        <f t="shared" si="0"/>
        <v>0</v>
      </c>
      <c r="D61" s="1">
        <v>0.57291720804531987</v>
      </c>
      <c r="E61" s="5">
        <f t="shared" si="1"/>
        <v>0</v>
      </c>
      <c r="F61" s="5">
        <f t="shared" si="2"/>
        <v>0</v>
      </c>
      <c r="G61" s="7">
        <v>5.8971293938291494E-2</v>
      </c>
      <c r="H61" s="7">
        <v>0.10342497791175095</v>
      </c>
      <c r="I61" s="1">
        <f t="shared" si="3"/>
        <v>0.50759627877968916</v>
      </c>
      <c r="J61" s="5">
        <f t="shared" si="4"/>
        <v>0</v>
      </c>
      <c r="K61" s="5">
        <f t="shared" si="5"/>
        <v>0</v>
      </c>
      <c r="L61" s="1">
        <v>0.32405027559464561</v>
      </c>
      <c r="M61" s="5">
        <f t="shared" si="6"/>
        <v>0</v>
      </c>
      <c r="N61" s="5">
        <f t="shared" si="7"/>
        <v>0</v>
      </c>
      <c r="O61" s="8">
        <f t="shared" si="8"/>
        <v>0</v>
      </c>
      <c r="P61" s="8">
        <f t="shared" si="9"/>
        <v>0</v>
      </c>
      <c r="Q61" s="10" t="str">
        <f t="shared" si="10"/>
        <v>Nee</v>
      </c>
      <c r="R61" s="4">
        <f t="shared" si="11"/>
        <v>0</v>
      </c>
      <c r="S61" s="1">
        <v>5.9279440086429614E-3</v>
      </c>
      <c r="T61" s="8">
        <f t="shared" si="12"/>
        <v>0</v>
      </c>
      <c r="U61" s="1">
        <v>5.0879296185468723E-3</v>
      </c>
      <c r="V61" s="8">
        <f t="shared" si="13"/>
        <v>0</v>
      </c>
      <c r="W61" s="1">
        <v>3.4457668520347172E-2</v>
      </c>
      <c r="X61" s="4">
        <f t="shared" si="14"/>
        <v>0</v>
      </c>
      <c r="Y61" s="5">
        <f t="shared" si="15"/>
        <v>0</v>
      </c>
      <c r="Z61" s="5">
        <f t="shared" si="16"/>
        <v>0</v>
      </c>
      <c r="AA61" s="1">
        <v>5.6519931396497062E-4</v>
      </c>
      <c r="AB61" s="5">
        <f t="shared" si="17"/>
        <v>0.5</v>
      </c>
      <c r="AC61" s="5">
        <f t="shared" si="18"/>
        <v>0</v>
      </c>
      <c r="AD61" s="5">
        <f t="shared" si="19"/>
        <v>0</v>
      </c>
      <c r="AE61" s="5">
        <f t="shared" si="20"/>
        <v>0</v>
      </c>
      <c r="AF61" s="1">
        <v>0.67090241324948463</v>
      </c>
      <c r="AG61" s="5">
        <f t="shared" si="21"/>
        <v>0</v>
      </c>
      <c r="AH61" s="1">
        <v>5.8017687923358104E-3</v>
      </c>
      <c r="AI61" s="6">
        <f t="shared" si="22"/>
        <v>0</v>
      </c>
      <c r="AJ61" s="29">
        <v>1791.5802975449712</v>
      </c>
      <c r="AK61" s="29">
        <v>1699.393982430835</v>
      </c>
      <c r="AP61" t="s">
        <v>349</v>
      </c>
      <c r="AQ61" s="1">
        <v>0.23300000000000001</v>
      </c>
      <c r="AR61" s="1">
        <v>0.151</v>
      </c>
      <c r="AS61" s="5">
        <f t="shared" si="23"/>
        <v>0</v>
      </c>
      <c r="AT61" s="5">
        <f t="shared" si="24"/>
        <v>0</v>
      </c>
      <c r="AU61" s="9">
        <f t="shared" si="25"/>
        <v>9.5</v>
      </c>
    </row>
    <row r="62" spans="1:47" x14ac:dyDescent="0.35">
      <c r="A62" t="s">
        <v>58</v>
      </c>
      <c r="B62" s="1">
        <v>-3.0917902184385742E-3</v>
      </c>
      <c r="C62" s="5">
        <f t="shared" si="0"/>
        <v>0</v>
      </c>
      <c r="D62" s="1">
        <v>0.4368340068163189</v>
      </c>
      <c r="E62" s="5">
        <f t="shared" si="1"/>
        <v>0</v>
      </c>
      <c r="F62" s="5">
        <f t="shared" si="2"/>
        <v>0</v>
      </c>
      <c r="G62" s="7">
        <v>2.4374811256992479E-2</v>
      </c>
      <c r="H62" s="7">
        <v>4.2551661657487166E-2</v>
      </c>
      <c r="I62" s="1">
        <f t="shared" si="3"/>
        <v>0.40997282100691695</v>
      </c>
      <c r="J62" s="5">
        <f t="shared" si="4"/>
        <v>0</v>
      </c>
      <c r="K62" s="5">
        <f t="shared" si="5"/>
        <v>0</v>
      </c>
      <c r="L62" s="1">
        <v>0.31756102353915472</v>
      </c>
      <c r="M62" s="5">
        <f t="shared" si="6"/>
        <v>0</v>
      </c>
      <c r="N62" s="5">
        <f t="shared" si="7"/>
        <v>0</v>
      </c>
      <c r="O62" s="8">
        <f t="shared" si="8"/>
        <v>0</v>
      </c>
      <c r="P62" s="8">
        <f t="shared" si="9"/>
        <v>0</v>
      </c>
      <c r="Q62" s="10" t="str">
        <f t="shared" si="10"/>
        <v>Nee</v>
      </c>
      <c r="R62" s="4">
        <f t="shared" si="11"/>
        <v>0</v>
      </c>
      <c r="S62" s="1">
        <v>-3.5925995524198368E-2</v>
      </c>
      <c r="T62" s="8">
        <f t="shared" si="12"/>
        <v>1</v>
      </c>
      <c r="U62" s="1">
        <v>-8.4641337831890869E-3</v>
      </c>
      <c r="V62" s="8">
        <f t="shared" si="13"/>
        <v>1</v>
      </c>
      <c r="W62" s="1">
        <v>6.1260587583945703E-2</v>
      </c>
      <c r="X62" s="4">
        <f t="shared" si="14"/>
        <v>0</v>
      </c>
      <c r="Y62" s="5">
        <f t="shared" si="15"/>
        <v>0.5</v>
      </c>
      <c r="Z62" s="5">
        <f t="shared" si="16"/>
        <v>0</v>
      </c>
      <c r="AA62" s="1">
        <v>3.5627489610146827E-2</v>
      </c>
      <c r="AB62" s="5">
        <f t="shared" si="17"/>
        <v>0</v>
      </c>
      <c r="AC62" s="5">
        <f t="shared" si="18"/>
        <v>0</v>
      </c>
      <c r="AD62" s="5">
        <f t="shared" si="19"/>
        <v>0</v>
      </c>
      <c r="AE62" s="5">
        <f t="shared" si="20"/>
        <v>0</v>
      </c>
      <c r="AF62" s="1">
        <v>0.54720372740476564</v>
      </c>
      <c r="AG62" s="5">
        <f t="shared" si="21"/>
        <v>0</v>
      </c>
      <c r="AH62" s="1">
        <v>1.736307683458202E-2</v>
      </c>
      <c r="AI62" s="6">
        <f t="shared" si="22"/>
        <v>0</v>
      </c>
      <c r="AJ62" s="29">
        <v>2416.9302997301011</v>
      </c>
      <c r="AK62" s="29">
        <v>2109.8132145239197</v>
      </c>
      <c r="AO62" s="5">
        <v>1</v>
      </c>
      <c r="AP62" t="s">
        <v>350</v>
      </c>
      <c r="AQ62" s="1">
        <v>0.1</v>
      </c>
      <c r="AR62" s="1">
        <v>0.159</v>
      </c>
      <c r="AS62" s="5">
        <f t="shared" si="23"/>
        <v>0</v>
      </c>
      <c r="AT62" s="5">
        <f t="shared" si="24"/>
        <v>0</v>
      </c>
      <c r="AU62" s="9">
        <f t="shared" si="25"/>
        <v>8.5</v>
      </c>
    </row>
    <row r="63" spans="1:47" x14ac:dyDescent="0.35">
      <c r="A63" t="s">
        <v>59</v>
      </c>
      <c r="B63" s="1">
        <v>0.30474808529448505</v>
      </c>
      <c r="C63" s="5">
        <f t="shared" si="0"/>
        <v>0.5</v>
      </c>
      <c r="D63" s="1">
        <v>0.55451024859940612</v>
      </c>
      <c r="E63" s="5">
        <f t="shared" si="1"/>
        <v>0</v>
      </c>
      <c r="F63" s="5">
        <f t="shared" si="2"/>
        <v>0</v>
      </c>
      <c r="G63" s="7">
        <v>1.5596321459116113E-2</v>
      </c>
      <c r="H63" s="7">
        <v>0.1014097229562861</v>
      </c>
      <c r="I63" s="1">
        <f t="shared" si="3"/>
        <v>0.48539500110509975</v>
      </c>
      <c r="J63" s="5">
        <f t="shared" si="4"/>
        <v>0</v>
      </c>
      <c r="K63" s="5">
        <f t="shared" si="5"/>
        <v>0</v>
      </c>
      <c r="L63" s="1">
        <v>0.23528855738493795</v>
      </c>
      <c r="M63" s="5">
        <f t="shared" si="6"/>
        <v>0</v>
      </c>
      <c r="N63" s="5">
        <f t="shared" si="7"/>
        <v>0</v>
      </c>
      <c r="O63" s="8">
        <f t="shared" si="8"/>
        <v>0</v>
      </c>
      <c r="P63" s="8">
        <f t="shared" si="9"/>
        <v>0</v>
      </c>
      <c r="Q63" s="10" t="str">
        <f t="shared" si="10"/>
        <v>Nee</v>
      </c>
      <c r="R63" s="4">
        <f t="shared" si="11"/>
        <v>0</v>
      </c>
      <c r="S63" s="1">
        <v>-3.9390952656085373E-2</v>
      </c>
      <c r="T63" s="8">
        <f t="shared" si="12"/>
        <v>1</v>
      </c>
      <c r="U63" s="1">
        <v>-1.5429391184089666E-2</v>
      </c>
      <c r="V63" s="8">
        <f t="shared" si="13"/>
        <v>1</v>
      </c>
      <c r="W63" s="1">
        <v>3.1048499466669228E-2</v>
      </c>
      <c r="X63" s="4">
        <f t="shared" si="14"/>
        <v>0</v>
      </c>
      <c r="Y63" s="5">
        <f t="shared" si="15"/>
        <v>0.5</v>
      </c>
      <c r="Z63" s="5">
        <f t="shared" si="16"/>
        <v>0</v>
      </c>
      <c r="AA63" s="1">
        <v>1.0890037765584309E-2</v>
      </c>
      <c r="AB63" s="5">
        <f t="shared" si="17"/>
        <v>0</v>
      </c>
      <c r="AC63" s="5">
        <f t="shared" si="18"/>
        <v>0</v>
      </c>
      <c r="AD63" s="5">
        <f t="shared" si="19"/>
        <v>0</v>
      </c>
      <c r="AE63" s="5">
        <f t="shared" si="20"/>
        <v>0</v>
      </c>
      <c r="AF63" s="1">
        <v>0.50195554615953797</v>
      </c>
      <c r="AG63" s="5">
        <f t="shared" si="21"/>
        <v>0</v>
      </c>
      <c r="AH63" s="1">
        <v>-2.4813142038957259E-3</v>
      </c>
      <c r="AI63" s="6">
        <f t="shared" si="22"/>
        <v>1</v>
      </c>
      <c r="AJ63" s="29">
        <v>2656.0144050935132</v>
      </c>
      <c r="AK63" s="29">
        <v>1614.5324409743887</v>
      </c>
      <c r="AP63" t="s">
        <v>349</v>
      </c>
      <c r="AQ63" s="1">
        <v>0.18100000000000002</v>
      </c>
      <c r="AR63" s="1">
        <v>0.30099999999999999</v>
      </c>
      <c r="AS63" s="5">
        <f t="shared" si="23"/>
        <v>0.5</v>
      </c>
      <c r="AT63" s="5">
        <f t="shared" si="24"/>
        <v>0.5</v>
      </c>
      <c r="AU63" s="9">
        <f t="shared" si="25"/>
        <v>7</v>
      </c>
    </row>
    <row r="64" spans="1:47" x14ac:dyDescent="0.35">
      <c r="A64" t="s">
        <v>60</v>
      </c>
      <c r="B64" s="1">
        <v>5.0248557368039772E-2</v>
      </c>
      <c r="C64" s="5">
        <f t="shared" si="0"/>
        <v>0</v>
      </c>
      <c r="D64" s="1">
        <v>0.47001074167520174</v>
      </c>
      <c r="E64" s="5">
        <f t="shared" si="1"/>
        <v>0</v>
      </c>
      <c r="F64" s="5">
        <f t="shared" si="2"/>
        <v>0</v>
      </c>
      <c r="G64" s="7">
        <v>0.35689840373710374</v>
      </c>
      <c r="H64" s="7">
        <v>3.9456920886313106E-2</v>
      </c>
      <c r="I64" s="1">
        <f t="shared" si="3"/>
        <v>0.48521870550323504</v>
      </c>
      <c r="J64" s="5">
        <f t="shared" si="4"/>
        <v>0</v>
      </c>
      <c r="K64" s="5">
        <f t="shared" si="5"/>
        <v>0</v>
      </c>
      <c r="L64" s="1">
        <v>0.31386956991071291</v>
      </c>
      <c r="M64" s="5">
        <f t="shared" si="6"/>
        <v>0</v>
      </c>
      <c r="N64" s="5">
        <f t="shared" si="7"/>
        <v>0</v>
      </c>
      <c r="O64" s="8">
        <f t="shared" si="8"/>
        <v>0</v>
      </c>
      <c r="P64" s="8">
        <f t="shared" si="9"/>
        <v>0</v>
      </c>
      <c r="Q64" s="10" t="str">
        <f t="shared" si="10"/>
        <v>Nee</v>
      </c>
      <c r="R64" s="4">
        <f t="shared" si="11"/>
        <v>0</v>
      </c>
      <c r="S64" s="1">
        <v>1.9873919542470916E-2</v>
      </c>
      <c r="T64" s="8">
        <f t="shared" si="12"/>
        <v>0</v>
      </c>
      <c r="U64" s="1">
        <v>-2.9974630846288947E-2</v>
      </c>
      <c r="V64" s="8">
        <f t="shared" si="13"/>
        <v>1</v>
      </c>
      <c r="W64" s="1">
        <v>6.0702955209712469E-3</v>
      </c>
      <c r="X64" s="4">
        <f t="shared" si="14"/>
        <v>0</v>
      </c>
      <c r="Y64" s="5">
        <f t="shared" si="15"/>
        <v>0</v>
      </c>
      <c r="Z64" s="5">
        <f t="shared" si="16"/>
        <v>0</v>
      </c>
      <c r="AA64" s="1">
        <v>-1.4110939022257751E-2</v>
      </c>
      <c r="AB64" s="5">
        <f t="shared" si="17"/>
        <v>0.5</v>
      </c>
      <c r="AC64" s="5">
        <f t="shared" si="18"/>
        <v>0.5</v>
      </c>
      <c r="AD64" s="5">
        <f t="shared" si="19"/>
        <v>0</v>
      </c>
      <c r="AE64" s="5">
        <f t="shared" si="20"/>
        <v>0</v>
      </c>
      <c r="AF64" s="1">
        <v>0.7429367240388699</v>
      </c>
      <c r="AG64" s="5">
        <f t="shared" si="21"/>
        <v>0.5</v>
      </c>
      <c r="AH64" s="1">
        <v>1.3802940221328459E-2</v>
      </c>
      <c r="AI64" s="6">
        <f t="shared" si="22"/>
        <v>0</v>
      </c>
      <c r="AJ64" s="29">
        <v>1751.3381051175656</v>
      </c>
      <c r="AK64" s="29">
        <v>1611.5123918796885</v>
      </c>
      <c r="AP64" t="s">
        <v>349</v>
      </c>
      <c r="AQ64" s="1">
        <v>0.151</v>
      </c>
      <c r="AR64" s="1">
        <v>0.2195</v>
      </c>
      <c r="AS64" s="5">
        <f t="shared" si="23"/>
        <v>0.5</v>
      </c>
      <c r="AT64" s="5">
        <f t="shared" si="24"/>
        <v>0</v>
      </c>
      <c r="AU64" s="9">
        <f t="shared" si="25"/>
        <v>8</v>
      </c>
    </row>
    <row r="65" spans="1:47" x14ac:dyDescent="0.35">
      <c r="A65" t="s">
        <v>61</v>
      </c>
      <c r="B65" s="1">
        <v>3.9270386266094422E-2</v>
      </c>
      <c r="C65" s="5">
        <f t="shared" si="0"/>
        <v>0</v>
      </c>
      <c r="D65" s="1">
        <v>0.1574964234620887</v>
      </c>
      <c r="E65" s="5">
        <f t="shared" si="1"/>
        <v>0</v>
      </c>
      <c r="F65" s="5">
        <f t="shared" si="2"/>
        <v>0</v>
      </c>
      <c r="G65" s="7">
        <v>6.9899856938483551E-2</v>
      </c>
      <c r="H65" s="7">
        <v>0.17218884120171674</v>
      </c>
      <c r="I65" s="1">
        <f t="shared" si="3"/>
        <v>4.5352217453505012E-2</v>
      </c>
      <c r="J65" s="5">
        <f t="shared" si="4"/>
        <v>0</v>
      </c>
      <c r="K65" s="5">
        <f t="shared" si="5"/>
        <v>0</v>
      </c>
      <c r="L65" s="1">
        <v>0.49962299717247877</v>
      </c>
      <c r="M65" s="5">
        <f t="shared" si="6"/>
        <v>0</v>
      </c>
      <c r="N65" s="5">
        <f t="shared" si="7"/>
        <v>0</v>
      </c>
      <c r="O65" s="8">
        <f t="shared" si="8"/>
        <v>0</v>
      </c>
      <c r="P65" s="8">
        <f t="shared" si="9"/>
        <v>1</v>
      </c>
      <c r="Q65" s="10" t="str">
        <f t="shared" si="10"/>
        <v>Nee</v>
      </c>
      <c r="R65" s="4">
        <f t="shared" si="11"/>
        <v>0</v>
      </c>
      <c r="S65" s="1">
        <v>-6.3611668068042165E-2</v>
      </c>
      <c r="T65" s="8">
        <f t="shared" si="12"/>
        <v>1</v>
      </c>
      <c r="U65" s="1">
        <v>-3.3064003139929896E-2</v>
      </c>
      <c r="V65" s="8">
        <f t="shared" si="13"/>
        <v>1</v>
      </c>
      <c r="W65" s="1">
        <v>-2.5193133047210301E-2</v>
      </c>
      <c r="X65" s="4">
        <f t="shared" si="14"/>
        <v>1</v>
      </c>
      <c r="Y65" s="5">
        <f t="shared" si="15"/>
        <v>0.5</v>
      </c>
      <c r="Z65" s="5">
        <f t="shared" si="16"/>
        <v>0.5</v>
      </c>
      <c r="AA65" s="1">
        <v>5.7056509298998567E-2</v>
      </c>
      <c r="AB65" s="5">
        <f t="shared" si="17"/>
        <v>0</v>
      </c>
      <c r="AC65" s="5">
        <f t="shared" si="18"/>
        <v>0</v>
      </c>
      <c r="AD65" s="5">
        <f t="shared" si="19"/>
        <v>0.5</v>
      </c>
      <c r="AE65" s="5">
        <f t="shared" si="20"/>
        <v>0.5</v>
      </c>
      <c r="AF65" s="1">
        <v>0.64217453505007149</v>
      </c>
      <c r="AG65" s="5">
        <f t="shared" si="21"/>
        <v>0</v>
      </c>
      <c r="AH65" s="1">
        <v>4.1603004291845491E-2</v>
      </c>
      <c r="AI65" s="6">
        <f t="shared" si="22"/>
        <v>0</v>
      </c>
      <c r="AJ65" s="29">
        <v>1810.4699566312252</v>
      </c>
      <c r="AK65" s="29">
        <v>1551.2974265020027</v>
      </c>
      <c r="AP65" t="s">
        <v>350</v>
      </c>
      <c r="AQ65" s="1">
        <v>0.20699999999999999</v>
      </c>
      <c r="AR65" s="1">
        <v>0.34399999999999997</v>
      </c>
      <c r="AS65" s="5">
        <f t="shared" si="23"/>
        <v>0.5</v>
      </c>
      <c r="AT65" s="5">
        <f t="shared" si="24"/>
        <v>0.5</v>
      </c>
      <c r="AU65" s="9">
        <f t="shared" si="25"/>
        <v>6</v>
      </c>
    </row>
    <row r="66" spans="1:47" x14ac:dyDescent="0.35">
      <c r="A66" t="s">
        <v>62</v>
      </c>
      <c r="B66" s="1">
        <v>-5.9301959615034204E-3</v>
      </c>
      <c r="C66" s="5">
        <f t="shared" ref="C66:C129" si="26">IF(B66&gt;8.5%,0.5,0)</f>
        <v>0</v>
      </c>
      <c r="D66" s="1">
        <v>0.42107704285311998</v>
      </c>
      <c r="E66" s="5">
        <f t="shared" ref="E66:E129" si="27">IF(D66&gt;100%,0.5,0)</f>
        <v>0</v>
      </c>
      <c r="F66" s="5">
        <f t="shared" ref="F66:F129" si="28">IF(D66&gt;130%,0.5,0)</f>
        <v>0</v>
      </c>
      <c r="G66" s="7">
        <v>2.0788815451639086E-2</v>
      </c>
      <c r="H66" s="7">
        <v>1.6316321290728686E-2</v>
      </c>
      <c r="I66" s="1">
        <f t="shared" ref="I66:I129" si="29">SUM(D66,0.12*G66,-0.7*H66)</f>
        <v>0.41215027580380659</v>
      </c>
      <c r="J66" s="5">
        <f t="shared" ref="J66:J129" si="30">IF(I66&gt;90%,0.5,0)</f>
        <v>0</v>
      </c>
      <c r="K66" s="5">
        <f t="shared" ref="K66:K129" si="31">IF(I66&gt;120%,0.5,0)</f>
        <v>0</v>
      </c>
      <c r="L66" s="1">
        <v>0.15060103935189237</v>
      </c>
      <c r="M66" s="5">
        <f t="shared" ref="M66:M129" si="32">IF(L66&lt;20%,0.5,0)</f>
        <v>0.5</v>
      </c>
      <c r="N66" s="5">
        <f t="shared" ref="N66:N129" si="33">IF(L66&lt;0%,0.5,0)</f>
        <v>0</v>
      </c>
      <c r="O66" s="8">
        <f t="shared" ref="O66:O129" si="34">IF(SUM(F66,K66,N66)&gt;0,1,0)</f>
        <v>0</v>
      </c>
      <c r="P66" s="8">
        <f t="shared" ref="P66:P129" si="35">IF(SUM(X66,AE66)&gt;0,1,0)</f>
        <v>0</v>
      </c>
      <c r="Q66" s="10" t="str">
        <f t="shared" ref="Q66:Q129" si="36">IF(SUM(O66,P66)&gt;1,"Ja","Nee")</f>
        <v>Nee</v>
      </c>
      <c r="R66" s="4">
        <f t="shared" ref="R66:R129" si="37">IF(Q66="ja",1,0)</f>
        <v>0</v>
      </c>
      <c r="S66" s="1">
        <v>-0.10241387391610031</v>
      </c>
      <c r="T66" s="8">
        <f t="shared" ref="T66:T129" si="38">IF(S66&lt;0%,1,0)</f>
        <v>1</v>
      </c>
      <c r="U66" s="1">
        <v>-7.8549906556314122E-2</v>
      </c>
      <c r="V66" s="8">
        <f t="shared" ref="V66:V129" si="39">IF(U66&lt;0%,1,0)</f>
        <v>1</v>
      </c>
      <c r="W66" s="1">
        <v>3.4885454455101127E-2</v>
      </c>
      <c r="X66" s="4">
        <f t="shared" ref="X66:X129" si="40">IF(W66&lt;0%,1,0)</f>
        <v>0</v>
      </c>
      <c r="Y66" s="5">
        <f t="shared" ref="Y66:Y129" si="41">IF(SUM(T66,V66,X66)&gt;1,0.5,0)</f>
        <v>0.5</v>
      </c>
      <c r="Z66" s="5">
        <f t="shared" ref="Z66:Z129" si="42">IF(SUM(T66,V66,X66)&gt;2,0.5,0)</f>
        <v>0</v>
      </c>
      <c r="AA66" s="1">
        <v>-1.2274511752720768E-2</v>
      </c>
      <c r="AB66" s="5">
        <f t="shared" ref="AB66:AB129" si="43">IF(AA66&lt;1%,0.5,0)</f>
        <v>0.5</v>
      </c>
      <c r="AC66" s="5">
        <f t="shared" ref="AC66:AC129" si="44">IF(AA66&lt;0%,0.5,0)</f>
        <v>0.5</v>
      </c>
      <c r="AD66" s="5">
        <f t="shared" ref="AD66:AD129" si="45">IF(AA66&gt;4%,0.5,0)</f>
        <v>0</v>
      </c>
      <c r="AE66" s="5">
        <f t="shared" ref="AE66:AE129" si="46">IF(AA66&gt;5%,0.5,0)</f>
        <v>0</v>
      </c>
      <c r="AF66" s="1">
        <v>0.7630737630240686</v>
      </c>
      <c r="AG66" s="5">
        <f t="shared" ref="AG66:AG129" si="47">IF(AF66&gt;72.5%,0.5,0)</f>
        <v>0.5</v>
      </c>
      <c r="AH66" s="1">
        <v>-2.8559691232255043E-3</v>
      </c>
      <c r="AI66" s="6">
        <f t="shared" ref="AI66:AI129" si="48">IF(AH66&lt;0%,1,0)</f>
        <v>1</v>
      </c>
      <c r="AJ66" s="29">
        <v>1807.0870414357346</v>
      </c>
      <c r="AK66" s="29">
        <v>1700.5683976679707</v>
      </c>
      <c r="AP66" t="s">
        <v>349</v>
      </c>
      <c r="AQ66" s="1">
        <v>0.253</v>
      </c>
      <c r="AR66" s="1">
        <v>0.2515</v>
      </c>
      <c r="AS66" s="5">
        <f t="shared" ref="AS66:AS129" si="49">IF(AR66&gt;20%,0.5,0)</f>
        <v>0.5</v>
      </c>
      <c r="AT66" s="5">
        <f t="shared" ref="AT66:AT129" si="50">IF(AR66&gt;25%,0.5,0)</f>
        <v>0.5</v>
      </c>
      <c r="AU66" s="9">
        <f t="shared" ref="AU66:AU129" si="51">SUM(10,-C66,-E66,-F66,-J66,-K66,-M66,-N66,-X66,-Y66,-Z66,-AB66,-AC66,-AD66,-AE66,-AG66,-AI66,-AL66,-AM66,-AN66,-AO66,-AS66,-AT66)</f>
        <v>5.5</v>
      </c>
    </row>
    <row r="67" spans="1:47" x14ac:dyDescent="0.35">
      <c r="A67" t="s">
        <v>63</v>
      </c>
      <c r="B67" s="1">
        <v>5.4427330981096193E-2</v>
      </c>
      <c r="C67" s="5">
        <f t="shared" si="26"/>
        <v>0</v>
      </c>
      <c r="D67" s="1">
        <v>0.73643982687060627</v>
      </c>
      <c r="E67" s="5">
        <f t="shared" si="27"/>
        <v>0</v>
      </c>
      <c r="F67" s="5">
        <f t="shared" si="28"/>
        <v>0</v>
      </c>
      <c r="G67" s="7">
        <v>7.1633619808562261E-3</v>
      </c>
      <c r="H67" s="7">
        <v>0.10066923220491125</v>
      </c>
      <c r="I67" s="1">
        <f t="shared" si="29"/>
        <v>0.66683096776487116</v>
      </c>
      <c r="J67" s="5">
        <f t="shared" si="30"/>
        <v>0</v>
      </c>
      <c r="K67" s="5">
        <f t="shared" si="31"/>
        <v>0</v>
      </c>
      <c r="L67" s="1">
        <v>0.19217820847622943</v>
      </c>
      <c r="M67" s="5">
        <f t="shared" si="32"/>
        <v>0.5</v>
      </c>
      <c r="N67" s="5">
        <f t="shared" si="33"/>
        <v>0</v>
      </c>
      <c r="O67" s="8">
        <f t="shared" si="34"/>
        <v>0</v>
      </c>
      <c r="P67" s="8">
        <f t="shared" si="35"/>
        <v>0</v>
      </c>
      <c r="Q67" s="10" t="str">
        <f t="shared" si="36"/>
        <v>Nee</v>
      </c>
      <c r="R67" s="4">
        <f t="shared" si="37"/>
        <v>0</v>
      </c>
      <c r="S67" s="1">
        <v>1.5421560950143565E-2</v>
      </c>
      <c r="T67" s="8">
        <f t="shared" si="38"/>
        <v>0</v>
      </c>
      <c r="U67" s="1">
        <v>1.6841916864289229E-2</v>
      </c>
      <c r="V67" s="8">
        <f t="shared" si="39"/>
        <v>0</v>
      </c>
      <c r="W67" s="1">
        <v>2.3623096954238025E-2</v>
      </c>
      <c r="X67" s="4">
        <f t="shared" si="40"/>
        <v>0</v>
      </c>
      <c r="Y67" s="5">
        <f t="shared" si="41"/>
        <v>0</v>
      </c>
      <c r="Z67" s="5">
        <f t="shared" si="42"/>
        <v>0</v>
      </c>
      <c r="AA67" s="1">
        <v>2.1085702604939697E-2</v>
      </c>
      <c r="AB67" s="5">
        <f t="shared" si="43"/>
        <v>0</v>
      </c>
      <c r="AC67" s="5">
        <f t="shared" si="44"/>
        <v>0</v>
      </c>
      <c r="AD67" s="5">
        <f t="shared" si="45"/>
        <v>0</v>
      </c>
      <c r="AE67" s="5">
        <f t="shared" si="46"/>
        <v>0</v>
      </c>
      <c r="AF67" s="1">
        <v>0.56628776096056599</v>
      </c>
      <c r="AG67" s="5">
        <f t="shared" si="47"/>
        <v>0</v>
      </c>
      <c r="AH67" s="1">
        <v>5.2182727943333007E-2</v>
      </c>
      <c r="AI67" s="6">
        <f t="shared" si="48"/>
        <v>0</v>
      </c>
      <c r="AJ67" s="29">
        <v>1483.0951696310553</v>
      </c>
      <c r="AK67" s="29">
        <v>1672.0664033369062</v>
      </c>
      <c r="AP67" t="s">
        <v>350</v>
      </c>
      <c r="AQ67" s="1">
        <v>0.28600000000000003</v>
      </c>
      <c r="AR67" s="1">
        <v>0.22450000000000001</v>
      </c>
      <c r="AS67" s="5">
        <f t="shared" si="49"/>
        <v>0.5</v>
      </c>
      <c r="AT67" s="5">
        <f t="shared" si="50"/>
        <v>0</v>
      </c>
      <c r="AU67" s="9">
        <f t="shared" si="51"/>
        <v>9</v>
      </c>
    </row>
    <row r="68" spans="1:47" x14ac:dyDescent="0.35">
      <c r="A68" t="s">
        <v>64</v>
      </c>
      <c r="B68" s="1">
        <v>6.7811776878281356E-4</v>
      </c>
      <c r="C68" s="5">
        <f t="shared" si="26"/>
        <v>0</v>
      </c>
      <c r="D68" s="1">
        <v>0.48762260299350546</v>
      </c>
      <c r="E68" s="5">
        <f t="shared" si="27"/>
        <v>0</v>
      </c>
      <c r="F68" s="5">
        <f t="shared" si="28"/>
        <v>0</v>
      </c>
      <c r="G68" s="7">
        <v>4.5566717700271944E-2</v>
      </c>
      <c r="H68" s="7">
        <v>0.10291311004383297</v>
      </c>
      <c r="I68" s="1">
        <f t="shared" si="29"/>
        <v>0.42105143208685503</v>
      </c>
      <c r="J68" s="5">
        <f t="shared" si="30"/>
        <v>0</v>
      </c>
      <c r="K68" s="5">
        <f t="shared" si="31"/>
        <v>0</v>
      </c>
      <c r="L68" s="1">
        <v>0.25377853177051202</v>
      </c>
      <c r="M68" s="5">
        <f t="shared" si="32"/>
        <v>0</v>
      </c>
      <c r="N68" s="5">
        <f t="shared" si="33"/>
        <v>0</v>
      </c>
      <c r="O68" s="8">
        <f t="shared" si="34"/>
        <v>0</v>
      </c>
      <c r="P68" s="8">
        <f t="shared" si="35"/>
        <v>1</v>
      </c>
      <c r="Q68" s="10" t="str">
        <f t="shared" si="36"/>
        <v>Nee</v>
      </c>
      <c r="R68" s="4">
        <f t="shared" si="37"/>
        <v>0</v>
      </c>
      <c r="S68" s="1">
        <v>-4.6918130428359267E-2</v>
      </c>
      <c r="T68" s="8">
        <f t="shared" si="38"/>
        <v>1</v>
      </c>
      <c r="U68" s="1">
        <v>-2.533804268736357E-2</v>
      </c>
      <c r="V68" s="8">
        <f t="shared" si="39"/>
        <v>1</v>
      </c>
      <c r="W68" s="1">
        <v>-4.8726606684703199E-3</v>
      </c>
      <c r="X68" s="4">
        <f t="shared" si="40"/>
        <v>1</v>
      </c>
      <c r="Y68" s="5">
        <f t="shared" si="41"/>
        <v>0.5</v>
      </c>
      <c r="Z68" s="5">
        <f t="shared" si="42"/>
        <v>0.5</v>
      </c>
      <c r="AA68" s="1">
        <v>-1.2059310836601582E-3</v>
      </c>
      <c r="AB68" s="5">
        <f t="shared" si="43"/>
        <v>0.5</v>
      </c>
      <c r="AC68" s="5">
        <f t="shared" si="44"/>
        <v>0.5</v>
      </c>
      <c r="AD68" s="5">
        <f t="shared" si="45"/>
        <v>0</v>
      </c>
      <c r="AE68" s="5">
        <f t="shared" si="46"/>
        <v>0</v>
      </c>
      <c r="AF68" s="1">
        <v>0.70534734310661829</v>
      </c>
      <c r="AG68" s="5">
        <f t="shared" si="47"/>
        <v>0</v>
      </c>
      <c r="AH68" s="1">
        <v>2.3448816090266549E-2</v>
      </c>
      <c r="AI68" s="6">
        <f t="shared" si="48"/>
        <v>0</v>
      </c>
      <c r="AJ68" s="29">
        <v>1982.8996916273927</v>
      </c>
      <c r="AK68" s="29">
        <v>1711.6508035248789</v>
      </c>
      <c r="AP68" t="s">
        <v>349</v>
      </c>
      <c r="AQ68" s="1">
        <v>0.13800000000000001</v>
      </c>
      <c r="AR68" s="1">
        <v>0.23800000000000002</v>
      </c>
      <c r="AS68" s="5">
        <f t="shared" si="49"/>
        <v>0.5</v>
      </c>
      <c r="AT68" s="5">
        <f t="shared" si="50"/>
        <v>0</v>
      </c>
      <c r="AU68" s="9">
        <f t="shared" si="51"/>
        <v>6.5</v>
      </c>
    </row>
    <row r="69" spans="1:47" x14ac:dyDescent="0.35">
      <c r="A69" t="s">
        <v>65</v>
      </c>
      <c r="B69" s="1">
        <v>-8.339120417650471E-2</v>
      </c>
      <c r="C69" s="5">
        <f t="shared" si="26"/>
        <v>0</v>
      </c>
      <c r="D69" s="1">
        <v>0.43234013349782269</v>
      </c>
      <c r="E69" s="5">
        <f t="shared" si="27"/>
        <v>0</v>
      </c>
      <c r="F69" s="5">
        <f t="shared" si="28"/>
        <v>0</v>
      </c>
      <c r="G69" s="7">
        <v>1.8807343197248343E-2</v>
      </c>
      <c r="H69" s="7">
        <v>-2.279430387503166E-2</v>
      </c>
      <c r="I69" s="1">
        <f t="shared" si="29"/>
        <v>0.45055302739401465</v>
      </c>
      <c r="J69" s="5">
        <f t="shared" si="30"/>
        <v>0</v>
      </c>
      <c r="K69" s="5">
        <f t="shared" si="31"/>
        <v>0</v>
      </c>
      <c r="L69" s="1">
        <v>0.25768621236133121</v>
      </c>
      <c r="M69" s="5">
        <f t="shared" si="32"/>
        <v>0</v>
      </c>
      <c r="N69" s="5">
        <f t="shared" si="33"/>
        <v>0</v>
      </c>
      <c r="O69" s="8">
        <f t="shared" si="34"/>
        <v>0</v>
      </c>
      <c r="P69" s="8">
        <f t="shared" si="35"/>
        <v>1</v>
      </c>
      <c r="Q69" s="10" t="str">
        <f t="shared" si="36"/>
        <v>Nee</v>
      </c>
      <c r="R69" s="4">
        <f t="shared" si="37"/>
        <v>0</v>
      </c>
      <c r="S69" s="1">
        <v>-8.9090289158481721E-4</v>
      </c>
      <c r="T69" s="8">
        <f t="shared" si="38"/>
        <v>1</v>
      </c>
      <c r="U69" s="1">
        <v>-6.621615593915875E-2</v>
      </c>
      <c r="V69" s="8">
        <f t="shared" si="39"/>
        <v>1</v>
      </c>
      <c r="W69" s="1">
        <v>-2.2197893773641942E-2</v>
      </c>
      <c r="X69" s="4">
        <f t="shared" si="40"/>
        <v>1</v>
      </c>
      <c r="Y69" s="5">
        <f t="shared" si="41"/>
        <v>0.5</v>
      </c>
      <c r="Z69" s="5">
        <f t="shared" si="42"/>
        <v>0.5</v>
      </c>
      <c r="AA69" s="1">
        <v>2.1448296146210345E-2</v>
      </c>
      <c r="AB69" s="5">
        <f t="shared" si="43"/>
        <v>0</v>
      </c>
      <c r="AC69" s="5">
        <f t="shared" si="44"/>
        <v>0</v>
      </c>
      <c r="AD69" s="5">
        <f t="shared" si="45"/>
        <v>0</v>
      </c>
      <c r="AE69" s="5">
        <f t="shared" si="46"/>
        <v>0</v>
      </c>
      <c r="AF69" s="1">
        <v>0.55042933357298673</v>
      </c>
      <c r="AG69" s="5">
        <f t="shared" si="47"/>
        <v>0</v>
      </c>
      <c r="AH69" s="1">
        <v>7.3602137272363338E-2</v>
      </c>
      <c r="AI69" s="6">
        <f t="shared" si="48"/>
        <v>0</v>
      </c>
      <c r="AJ69" s="29">
        <v>1464.467109260718</v>
      </c>
      <c r="AK69" s="29">
        <v>1476.9383581420896</v>
      </c>
      <c r="AP69" t="s">
        <v>350</v>
      </c>
      <c r="AQ69" s="1">
        <v>0.16699999999999998</v>
      </c>
      <c r="AR69" s="1">
        <v>0.31950000000000001</v>
      </c>
      <c r="AS69" s="5">
        <f t="shared" si="49"/>
        <v>0.5</v>
      </c>
      <c r="AT69" s="5">
        <f t="shared" si="50"/>
        <v>0.5</v>
      </c>
      <c r="AU69" s="9">
        <f t="shared" si="51"/>
        <v>7</v>
      </c>
    </row>
    <row r="70" spans="1:47" x14ac:dyDescent="0.35">
      <c r="A70" t="s">
        <v>66</v>
      </c>
      <c r="B70" s="1">
        <v>0.11362828081655879</v>
      </c>
      <c r="C70" s="5">
        <f t="shared" si="26"/>
        <v>0.5</v>
      </c>
      <c r="D70" s="1">
        <v>0.12758731061953196</v>
      </c>
      <c r="E70" s="5">
        <f t="shared" si="27"/>
        <v>0</v>
      </c>
      <c r="F70" s="5">
        <f t="shared" si="28"/>
        <v>0</v>
      </c>
      <c r="G70" s="7">
        <v>0.13615833274059322</v>
      </c>
      <c r="H70" s="7">
        <v>-1.7782203570666476E-4</v>
      </c>
      <c r="I70" s="1">
        <f t="shared" si="29"/>
        <v>0.14405078597339782</v>
      </c>
      <c r="J70" s="5">
        <f t="shared" si="30"/>
        <v>0</v>
      </c>
      <c r="K70" s="5">
        <f t="shared" si="31"/>
        <v>0</v>
      </c>
      <c r="L70" s="1">
        <v>0.49883221577638814</v>
      </c>
      <c r="M70" s="5">
        <f t="shared" si="32"/>
        <v>0</v>
      </c>
      <c r="N70" s="5">
        <f t="shared" si="33"/>
        <v>0</v>
      </c>
      <c r="O70" s="8">
        <f t="shared" si="34"/>
        <v>0</v>
      </c>
      <c r="P70" s="8">
        <f t="shared" si="35"/>
        <v>0</v>
      </c>
      <c r="Q70" s="10" t="str">
        <f t="shared" si="36"/>
        <v>Nee</v>
      </c>
      <c r="R70" s="4">
        <f t="shared" si="37"/>
        <v>0</v>
      </c>
      <c r="S70" s="1">
        <v>1.2066801814846992E-2</v>
      </c>
      <c r="T70" s="8">
        <f t="shared" si="38"/>
        <v>0</v>
      </c>
      <c r="U70" s="1">
        <v>-2.9562808947702485E-2</v>
      </c>
      <c r="V70" s="8">
        <f t="shared" si="39"/>
        <v>1</v>
      </c>
      <c r="W70" s="1">
        <v>1.6750835763567822E-2</v>
      </c>
      <c r="X70" s="4">
        <f t="shared" si="40"/>
        <v>0</v>
      </c>
      <c r="Y70" s="5">
        <f t="shared" si="41"/>
        <v>0</v>
      </c>
      <c r="Z70" s="5">
        <f t="shared" si="42"/>
        <v>0</v>
      </c>
      <c r="AA70" s="1">
        <v>3.6124546553808951E-2</v>
      </c>
      <c r="AB70" s="5">
        <f t="shared" si="43"/>
        <v>0</v>
      </c>
      <c r="AC70" s="5">
        <f t="shared" si="44"/>
        <v>0</v>
      </c>
      <c r="AD70" s="5">
        <f t="shared" si="45"/>
        <v>0</v>
      </c>
      <c r="AE70" s="5">
        <f t="shared" si="46"/>
        <v>0</v>
      </c>
      <c r="AF70" s="1">
        <v>0.71297745216587238</v>
      </c>
      <c r="AG70" s="5">
        <f t="shared" si="47"/>
        <v>0</v>
      </c>
      <c r="AH70" s="1">
        <v>4.4808734618393894E-2</v>
      </c>
      <c r="AI70" s="6">
        <f t="shared" si="48"/>
        <v>0</v>
      </c>
      <c r="AJ70" s="29">
        <v>1576.6954015890658</v>
      </c>
      <c r="AK70" s="29">
        <v>1438.1824839972783</v>
      </c>
      <c r="AP70" t="s">
        <v>350</v>
      </c>
      <c r="AQ70" s="1">
        <v>0.254</v>
      </c>
      <c r="AR70" s="1">
        <v>0.26750000000000002</v>
      </c>
      <c r="AS70" s="5">
        <f t="shared" si="49"/>
        <v>0.5</v>
      </c>
      <c r="AT70" s="5">
        <f t="shared" si="50"/>
        <v>0.5</v>
      </c>
      <c r="AU70" s="9">
        <f t="shared" si="51"/>
        <v>8.5</v>
      </c>
    </row>
    <row r="71" spans="1:47" x14ac:dyDescent="0.35">
      <c r="A71" t="s">
        <v>67</v>
      </c>
      <c r="B71" s="1">
        <v>-9.762792197565677E-2</v>
      </c>
      <c r="C71" s="5">
        <f t="shared" si="26"/>
        <v>0</v>
      </c>
      <c r="D71" s="1">
        <v>0.25859062717952946</v>
      </c>
      <c r="E71" s="5">
        <f t="shared" si="27"/>
        <v>0</v>
      </c>
      <c r="F71" s="5">
        <f t="shared" si="28"/>
        <v>0</v>
      </c>
      <c r="G71" s="7">
        <v>0.16990205710086018</v>
      </c>
      <c r="H71" s="7">
        <v>7.0063670383897171E-3</v>
      </c>
      <c r="I71" s="1">
        <f t="shared" si="29"/>
        <v>0.27407441710475988</v>
      </c>
      <c r="J71" s="5">
        <f t="shared" si="30"/>
        <v>0</v>
      </c>
      <c r="K71" s="5">
        <f t="shared" si="31"/>
        <v>0</v>
      </c>
      <c r="L71" s="1">
        <v>0.39272317891840053</v>
      </c>
      <c r="M71" s="5">
        <f t="shared" si="32"/>
        <v>0</v>
      </c>
      <c r="N71" s="5">
        <f t="shared" si="33"/>
        <v>0</v>
      </c>
      <c r="O71" s="8">
        <f t="shared" si="34"/>
        <v>0</v>
      </c>
      <c r="P71" s="8">
        <f t="shared" si="35"/>
        <v>0</v>
      </c>
      <c r="Q71" s="10" t="str">
        <f t="shared" si="36"/>
        <v>Nee</v>
      </c>
      <c r="R71" s="4">
        <f t="shared" si="37"/>
        <v>0</v>
      </c>
      <c r="S71" s="1">
        <v>-7.2380809250598942E-3</v>
      </c>
      <c r="T71" s="8">
        <f t="shared" si="38"/>
        <v>1</v>
      </c>
      <c r="U71" s="1">
        <v>2.105948441252916E-3</v>
      </c>
      <c r="V71" s="8">
        <f t="shared" si="39"/>
        <v>0</v>
      </c>
      <c r="W71" s="1">
        <v>0.17324681460594107</v>
      </c>
      <c r="X71" s="4">
        <f t="shared" si="40"/>
        <v>0</v>
      </c>
      <c r="Y71" s="5">
        <f t="shared" si="41"/>
        <v>0</v>
      </c>
      <c r="Z71" s="5">
        <f t="shared" si="42"/>
        <v>0</v>
      </c>
      <c r="AA71" s="1">
        <v>2.053257388839309E-2</v>
      </c>
      <c r="AB71" s="5">
        <f t="shared" si="43"/>
        <v>0</v>
      </c>
      <c r="AC71" s="5">
        <f t="shared" si="44"/>
        <v>0</v>
      </c>
      <c r="AD71" s="5">
        <f t="shared" si="45"/>
        <v>0</v>
      </c>
      <c r="AE71" s="5">
        <f t="shared" si="46"/>
        <v>0</v>
      </c>
      <c r="AF71" s="1">
        <v>0.5395390084218894</v>
      </c>
      <c r="AG71" s="5">
        <f t="shared" si="47"/>
        <v>0</v>
      </c>
      <c r="AH71" s="1">
        <v>9.2257955048258861E-3</v>
      </c>
      <c r="AI71" s="6">
        <f t="shared" si="48"/>
        <v>0</v>
      </c>
      <c r="AJ71" s="29">
        <v>2143.5351225339086</v>
      </c>
      <c r="AK71" s="29">
        <v>2334.1973760502055</v>
      </c>
      <c r="AO71" s="5">
        <v>1</v>
      </c>
      <c r="AP71" t="s">
        <v>349</v>
      </c>
      <c r="AQ71" s="1">
        <v>0.23600000000000002</v>
      </c>
      <c r="AR71" s="1">
        <v>0.32899999999999996</v>
      </c>
      <c r="AS71" s="5">
        <f t="shared" si="49"/>
        <v>0.5</v>
      </c>
      <c r="AT71" s="5">
        <f t="shared" si="50"/>
        <v>0.5</v>
      </c>
      <c r="AU71" s="9">
        <f t="shared" si="51"/>
        <v>8</v>
      </c>
    </row>
    <row r="72" spans="1:47" x14ac:dyDescent="0.35">
      <c r="A72" t="s">
        <v>398</v>
      </c>
      <c r="B72" s="1">
        <v>5.0390153171245011E-3</v>
      </c>
      <c r="C72" s="5">
        <f t="shared" si="26"/>
        <v>0</v>
      </c>
      <c r="D72" s="1">
        <v>0.41321407663749471</v>
      </c>
      <c r="E72" s="5">
        <f t="shared" si="27"/>
        <v>0</v>
      </c>
      <c r="F72" s="5">
        <f t="shared" si="28"/>
        <v>0</v>
      </c>
      <c r="G72" s="7">
        <v>2.9641266571320593E-5</v>
      </c>
      <c r="H72" s="7">
        <v>2.4409583021482509E-2</v>
      </c>
      <c r="I72" s="1">
        <f t="shared" si="29"/>
        <v>0.39613092547444551</v>
      </c>
      <c r="J72" s="5">
        <f t="shared" si="30"/>
        <v>0</v>
      </c>
      <c r="K72" s="5">
        <f t="shared" si="31"/>
        <v>0</v>
      </c>
      <c r="L72" s="1">
        <v>0.26938364513222746</v>
      </c>
      <c r="M72" s="5">
        <f t="shared" si="32"/>
        <v>0</v>
      </c>
      <c r="N72" s="5">
        <f t="shared" si="33"/>
        <v>0</v>
      </c>
      <c r="O72" s="8">
        <f t="shared" si="34"/>
        <v>0</v>
      </c>
      <c r="P72" s="8">
        <f t="shared" si="35"/>
        <v>0</v>
      </c>
      <c r="Q72" s="10" t="str">
        <f t="shared" si="36"/>
        <v>Nee</v>
      </c>
      <c r="R72" s="4">
        <f t="shared" si="37"/>
        <v>0</v>
      </c>
      <c r="S72" s="1">
        <v>4.9225413737727305E-2</v>
      </c>
      <c r="T72" s="8">
        <f t="shared" si="38"/>
        <v>0</v>
      </c>
      <c r="U72" s="1">
        <v>4.3928643455622168E-2</v>
      </c>
      <c r="V72" s="8">
        <f t="shared" si="39"/>
        <v>0</v>
      </c>
      <c r="W72" s="1">
        <v>4.0904947868422416E-3</v>
      </c>
      <c r="X72" s="4">
        <f t="shared" si="40"/>
        <v>0</v>
      </c>
      <c r="Y72" s="5">
        <f t="shared" si="41"/>
        <v>0</v>
      </c>
      <c r="Z72" s="5">
        <f t="shared" si="42"/>
        <v>0</v>
      </c>
      <c r="AA72" s="1">
        <v>2.9300392005750405E-2</v>
      </c>
      <c r="AB72" s="5">
        <f t="shared" si="43"/>
        <v>0</v>
      </c>
      <c r="AC72" s="5">
        <f t="shared" si="44"/>
        <v>0</v>
      </c>
      <c r="AD72" s="5">
        <f t="shared" si="45"/>
        <v>0</v>
      </c>
      <c r="AE72" s="5">
        <f t="shared" si="46"/>
        <v>0</v>
      </c>
      <c r="AF72" s="1">
        <v>0.63347832852897801</v>
      </c>
      <c r="AG72" s="5">
        <f t="shared" si="47"/>
        <v>0</v>
      </c>
      <c r="AH72" s="1">
        <v>-4.0600932217833674E-2</v>
      </c>
      <c r="AI72" s="6">
        <f t="shared" si="48"/>
        <v>1</v>
      </c>
      <c r="AJ72" s="29">
        <v>2500.5061423069128</v>
      </c>
      <c r="AK72" s="29">
        <v>2429.4857214803496</v>
      </c>
      <c r="AO72" s="5">
        <v>1</v>
      </c>
      <c r="AP72" t="s">
        <v>351</v>
      </c>
      <c r="AR72" s="1">
        <v>0.25850000000000001</v>
      </c>
      <c r="AS72" s="5">
        <f t="shared" si="49"/>
        <v>0.5</v>
      </c>
      <c r="AT72" s="5">
        <f t="shared" si="50"/>
        <v>0.5</v>
      </c>
      <c r="AU72" s="9">
        <f t="shared" si="51"/>
        <v>7</v>
      </c>
    </row>
    <row r="73" spans="1:47" x14ac:dyDescent="0.35">
      <c r="A73" t="s">
        <v>68</v>
      </c>
      <c r="B73" s="1">
        <v>3.816842716364012E-2</v>
      </c>
      <c r="C73" s="5">
        <f t="shared" si="26"/>
        <v>0</v>
      </c>
      <c r="D73" s="1">
        <v>0.352912814810806</v>
      </c>
      <c r="E73" s="5">
        <f t="shared" si="27"/>
        <v>0</v>
      </c>
      <c r="F73" s="5">
        <f t="shared" si="28"/>
        <v>0</v>
      </c>
      <c r="G73" s="7">
        <v>0.24071003704669458</v>
      </c>
      <c r="H73" s="7">
        <v>5.218024471481917E-2</v>
      </c>
      <c r="I73" s="1">
        <f t="shared" si="29"/>
        <v>0.34527184795603594</v>
      </c>
      <c r="J73" s="5">
        <f t="shared" si="30"/>
        <v>0</v>
      </c>
      <c r="K73" s="5">
        <f t="shared" si="31"/>
        <v>0</v>
      </c>
      <c r="L73" s="1">
        <v>0.24508365940346408</v>
      </c>
      <c r="M73" s="5">
        <f t="shared" si="32"/>
        <v>0</v>
      </c>
      <c r="N73" s="5">
        <f t="shared" si="33"/>
        <v>0</v>
      </c>
      <c r="O73" s="8">
        <f t="shared" si="34"/>
        <v>0</v>
      </c>
      <c r="P73" s="8">
        <f t="shared" si="35"/>
        <v>1</v>
      </c>
      <c r="Q73" s="10" t="str">
        <f t="shared" si="36"/>
        <v>Nee</v>
      </c>
      <c r="R73" s="4">
        <f t="shared" si="37"/>
        <v>0</v>
      </c>
      <c r="S73" s="1">
        <v>-2.3253911024511985E-2</v>
      </c>
      <c r="T73" s="8">
        <f t="shared" si="38"/>
        <v>1</v>
      </c>
      <c r="U73" s="1">
        <v>1.8763176750155931E-3</v>
      </c>
      <c r="V73" s="8">
        <f t="shared" si="39"/>
        <v>0</v>
      </c>
      <c r="W73" s="1">
        <v>-4.3191624396699747E-2</v>
      </c>
      <c r="X73" s="4">
        <f t="shared" si="40"/>
        <v>1</v>
      </c>
      <c r="Y73" s="5">
        <f t="shared" si="41"/>
        <v>0.5</v>
      </c>
      <c r="Z73" s="5">
        <f t="shared" si="42"/>
        <v>0</v>
      </c>
      <c r="AA73" s="1">
        <v>2.7850209340883707E-2</v>
      </c>
      <c r="AB73" s="5">
        <f t="shared" si="43"/>
        <v>0</v>
      </c>
      <c r="AC73" s="5">
        <f t="shared" si="44"/>
        <v>0</v>
      </c>
      <c r="AD73" s="5">
        <f t="shared" si="45"/>
        <v>0</v>
      </c>
      <c r="AE73" s="5">
        <f t="shared" si="46"/>
        <v>0</v>
      </c>
      <c r="AF73" s="1">
        <v>0.76602035846243921</v>
      </c>
      <c r="AG73" s="5">
        <f t="shared" si="47"/>
        <v>0.5</v>
      </c>
      <c r="AH73" s="1">
        <v>-3.4984133387780092E-3</v>
      </c>
      <c r="AI73" s="6">
        <f t="shared" si="48"/>
        <v>1</v>
      </c>
      <c r="AJ73" s="29">
        <v>1995.9522750720409</v>
      </c>
      <c r="AK73" s="29">
        <v>2048.8331782002779</v>
      </c>
      <c r="AP73" t="s">
        <v>351</v>
      </c>
      <c r="AQ73" s="1">
        <v>0.157</v>
      </c>
      <c r="AR73" s="1">
        <v>0.35950000000000004</v>
      </c>
      <c r="AS73" s="5">
        <f t="shared" si="49"/>
        <v>0.5</v>
      </c>
      <c r="AT73" s="5">
        <f t="shared" si="50"/>
        <v>0.5</v>
      </c>
      <c r="AU73" s="9">
        <f t="shared" si="51"/>
        <v>6</v>
      </c>
    </row>
    <row r="74" spans="1:47" x14ac:dyDescent="0.35">
      <c r="A74" t="s">
        <v>69</v>
      </c>
      <c r="B74" s="1">
        <v>-0.14140838060080674</v>
      </c>
      <c r="C74" s="5">
        <f t="shared" si="26"/>
        <v>0</v>
      </c>
      <c r="D74" s="1">
        <v>0.38887563901821914</v>
      </c>
      <c r="E74" s="5">
        <f t="shared" si="27"/>
        <v>0</v>
      </c>
      <c r="F74" s="5">
        <f t="shared" si="28"/>
        <v>0</v>
      </c>
      <c r="G74" s="7">
        <v>1.1821188962742516E-2</v>
      </c>
      <c r="H74" s="7">
        <v>0.22591951222041332</v>
      </c>
      <c r="I74" s="1">
        <f t="shared" si="29"/>
        <v>0.23215052313945894</v>
      </c>
      <c r="J74" s="5">
        <f t="shared" si="30"/>
        <v>0</v>
      </c>
      <c r="K74" s="5">
        <f t="shared" si="31"/>
        <v>0</v>
      </c>
      <c r="L74" s="1">
        <v>0.24017258228571808</v>
      </c>
      <c r="M74" s="5">
        <f t="shared" si="32"/>
        <v>0</v>
      </c>
      <c r="N74" s="5">
        <f t="shared" si="33"/>
        <v>0</v>
      </c>
      <c r="O74" s="8">
        <f t="shared" si="34"/>
        <v>0</v>
      </c>
      <c r="P74" s="8">
        <f t="shared" si="35"/>
        <v>1</v>
      </c>
      <c r="Q74" s="10" t="str">
        <f t="shared" si="36"/>
        <v>Nee</v>
      </c>
      <c r="R74" s="4">
        <f t="shared" si="37"/>
        <v>0</v>
      </c>
      <c r="S74" s="1">
        <v>4.2667112858696558E-2</v>
      </c>
      <c r="T74" s="8">
        <f t="shared" si="38"/>
        <v>0</v>
      </c>
      <c r="U74" s="1">
        <v>-3.4402599346641187E-2</v>
      </c>
      <c r="V74" s="8">
        <f t="shared" si="39"/>
        <v>1</v>
      </c>
      <c r="W74" s="1">
        <v>-1.0245030434376847E-2</v>
      </c>
      <c r="X74" s="4">
        <f t="shared" si="40"/>
        <v>1</v>
      </c>
      <c r="Y74" s="5">
        <f t="shared" si="41"/>
        <v>0.5</v>
      </c>
      <c r="Z74" s="5">
        <f t="shared" si="42"/>
        <v>0</v>
      </c>
      <c r="AA74" s="1">
        <v>1.6165994379750512E-2</v>
      </c>
      <c r="AB74" s="5">
        <f t="shared" si="43"/>
        <v>0</v>
      </c>
      <c r="AC74" s="5">
        <f t="shared" si="44"/>
        <v>0</v>
      </c>
      <c r="AD74" s="5">
        <f t="shared" si="45"/>
        <v>0</v>
      </c>
      <c r="AE74" s="5">
        <f t="shared" si="46"/>
        <v>0</v>
      </c>
      <c r="AF74" s="1">
        <v>0.68647925588726322</v>
      </c>
      <c r="AG74" s="5">
        <f t="shared" si="47"/>
        <v>0</v>
      </c>
      <c r="AH74" s="1">
        <v>2.3392059064466959E-2</v>
      </c>
      <c r="AI74" s="6">
        <f t="shared" si="48"/>
        <v>0</v>
      </c>
      <c r="AJ74" s="29">
        <v>2657.4061065409619</v>
      </c>
      <c r="AK74" s="29">
        <v>1633.9493031291581</v>
      </c>
      <c r="AP74" t="s">
        <v>349</v>
      </c>
      <c r="AQ74" s="1">
        <v>7.5999999999999998E-2</v>
      </c>
      <c r="AR74" s="1">
        <v>0.33550000000000002</v>
      </c>
      <c r="AS74" s="5">
        <f t="shared" si="49"/>
        <v>0.5</v>
      </c>
      <c r="AT74" s="5">
        <f t="shared" si="50"/>
        <v>0.5</v>
      </c>
      <c r="AU74" s="9">
        <f t="shared" si="51"/>
        <v>7.5</v>
      </c>
    </row>
    <row r="75" spans="1:47" x14ac:dyDescent="0.35">
      <c r="A75" t="s">
        <v>70</v>
      </c>
      <c r="B75" s="1">
        <v>-7.2531106066504536E-2</v>
      </c>
      <c r="C75" s="5">
        <f t="shared" si="26"/>
        <v>0</v>
      </c>
      <c r="D75" s="1">
        <v>0.547815623562245</v>
      </c>
      <c r="E75" s="5">
        <f t="shared" si="27"/>
        <v>0</v>
      </c>
      <c r="F75" s="5">
        <f t="shared" si="28"/>
        <v>0</v>
      </c>
      <c r="G75" s="7">
        <v>9.8237533558149764E-2</v>
      </c>
      <c r="H75" s="7">
        <v>0.12991743810385711</v>
      </c>
      <c r="I75" s="1">
        <f t="shared" si="29"/>
        <v>0.46866192091652298</v>
      </c>
      <c r="J75" s="5">
        <f t="shared" si="30"/>
        <v>0</v>
      </c>
      <c r="K75" s="5">
        <f t="shared" si="31"/>
        <v>0</v>
      </c>
      <c r="L75" s="1">
        <v>0.21157290541719395</v>
      </c>
      <c r="M75" s="5">
        <f t="shared" si="32"/>
        <v>0</v>
      </c>
      <c r="N75" s="5">
        <f t="shared" si="33"/>
        <v>0</v>
      </c>
      <c r="O75" s="8">
        <f t="shared" si="34"/>
        <v>0</v>
      </c>
      <c r="P75" s="8">
        <f t="shared" si="35"/>
        <v>0</v>
      </c>
      <c r="Q75" s="10" t="str">
        <f t="shared" si="36"/>
        <v>Nee</v>
      </c>
      <c r="R75" s="4">
        <f t="shared" si="37"/>
        <v>0</v>
      </c>
      <c r="S75" s="1">
        <v>-5.8650865648407248E-3</v>
      </c>
      <c r="T75" s="8">
        <f t="shared" si="38"/>
        <v>1</v>
      </c>
      <c r="U75" s="1">
        <v>1.8862347851788162E-2</v>
      </c>
      <c r="V75" s="8">
        <f t="shared" si="39"/>
        <v>0</v>
      </c>
      <c r="W75" s="1">
        <v>3.6601766511115269E-2</v>
      </c>
      <c r="X75" s="4">
        <f t="shared" si="40"/>
        <v>0</v>
      </c>
      <c r="Y75" s="5">
        <f t="shared" si="41"/>
        <v>0</v>
      </c>
      <c r="Z75" s="5">
        <f t="shared" si="42"/>
        <v>0</v>
      </c>
      <c r="AA75" s="1">
        <v>-1.9926336385376483E-3</v>
      </c>
      <c r="AB75" s="5">
        <f t="shared" si="43"/>
        <v>0.5</v>
      </c>
      <c r="AC75" s="5">
        <f t="shared" si="44"/>
        <v>0.5</v>
      </c>
      <c r="AD75" s="5">
        <f t="shared" si="45"/>
        <v>0</v>
      </c>
      <c r="AE75" s="5">
        <f t="shared" si="46"/>
        <v>0</v>
      </c>
      <c r="AF75" s="1">
        <v>0.69912180028413828</v>
      </c>
      <c r="AG75" s="5">
        <f t="shared" si="47"/>
        <v>0</v>
      </c>
      <c r="AH75" s="1">
        <v>-1.6625099220894876E-3</v>
      </c>
      <c r="AI75" s="6">
        <f t="shared" si="48"/>
        <v>1</v>
      </c>
      <c r="AJ75" s="29">
        <v>2235.5397866126245</v>
      </c>
      <c r="AK75" s="29">
        <v>1992.5786477839831</v>
      </c>
      <c r="AP75" t="s">
        <v>351</v>
      </c>
      <c r="AQ75" s="1">
        <v>0.21340000000000001</v>
      </c>
      <c r="AR75" s="1">
        <v>0.22100000000000003</v>
      </c>
      <c r="AS75" s="5">
        <f t="shared" si="49"/>
        <v>0.5</v>
      </c>
      <c r="AT75" s="5">
        <f t="shared" si="50"/>
        <v>0</v>
      </c>
      <c r="AU75" s="9">
        <f t="shared" si="51"/>
        <v>7.5</v>
      </c>
    </row>
    <row r="76" spans="1:47" x14ac:dyDescent="0.35">
      <c r="A76" t="s">
        <v>71</v>
      </c>
      <c r="B76" s="1">
        <v>-6.6636715898242257E-2</v>
      </c>
      <c r="C76" s="5">
        <f t="shared" si="26"/>
        <v>0</v>
      </c>
      <c r="D76" s="1">
        <v>0.5323075195147976</v>
      </c>
      <c r="E76" s="5">
        <f t="shared" si="27"/>
        <v>0</v>
      </c>
      <c r="F76" s="5">
        <f t="shared" si="28"/>
        <v>0</v>
      </c>
      <c r="G76" s="7">
        <v>8.4135452350199355E-2</v>
      </c>
      <c r="H76" s="7">
        <v>-1.391587577918796E-2</v>
      </c>
      <c r="I76" s="1">
        <f t="shared" si="29"/>
        <v>0.55214488684225305</v>
      </c>
      <c r="J76" s="5">
        <f t="shared" si="30"/>
        <v>0</v>
      </c>
      <c r="K76" s="5">
        <f t="shared" si="31"/>
        <v>0</v>
      </c>
      <c r="L76" s="1">
        <v>0.17148292274783131</v>
      </c>
      <c r="M76" s="5">
        <f t="shared" si="32"/>
        <v>0.5</v>
      </c>
      <c r="N76" s="5">
        <f t="shared" si="33"/>
        <v>0</v>
      </c>
      <c r="O76" s="8">
        <f t="shared" si="34"/>
        <v>0</v>
      </c>
      <c r="P76" s="8">
        <f t="shared" si="35"/>
        <v>0</v>
      </c>
      <c r="Q76" s="10" t="str">
        <f t="shared" si="36"/>
        <v>Nee</v>
      </c>
      <c r="R76" s="4">
        <f t="shared" si="37"/>
        <v>0</v>
      </c>
      <c r="S76" s="1">
        <v>-2.8108551644085097E-2</v>
      </c>
      <c r="T76" s="8">
        <f t="shared" si="38"/>
        <v>1</v>
      </c>
      <c r="U76" s="1">
        <v>-5.0065969277165202E-3</v>
      </c>
      <c r="V76" s="8">
        <f t="shared" si="39"/>
        <v>1</v>
      </c>
      <c r="W76" s="1">
        <v>7.637445948222609E-4</v>
      </c>
      <c r="X76" s="4">
        <f t="shared" si="40"/>
        <v>0</v>
      </c>
      <c r="Y76" s="5">
        <f t="shared" si="41"/>
        <v>0.5</v>
      </c>
      <c r="Z76" s="5">
        <f t="shared" si="42"/>
        <v>0</v>
      </c>
      <c r="AA76" s="1">
        <v>2.6677711012523166E-2</v>
      </c>
      <c r="AB76" s="5">
        <f t="shared" si="43"/>
        <v>0</v>
      </c>
      <c r="AC76" s="5">
        <f t="shared" si="44"/>
        <v>0</v>
      </c>
      <c r="AD76" s="5">
        <f t="shared" si="45"/>
        <v>0</v>
      </c>
      <c r="AE76" s="5">
        <f t="shared" si="46"/>
        <v>0</v>
      </c>
      <c r="AF76" s="1">
        <v>0.67720559330600327</v>
      </c>
      <c r="AG76" s="5">
        <f t="shared" si="47"/>
        <v>0</v>
      </c>
      <c r="AH76" s="1">
        <v>4.7959061043409898E-2</v>
      </c>
      <c r="AI76" s="6">
        <f t="shared" si="48"/>
        <v>0</v>
      </c>
      <c r="AJ76" s="29">
        <v>1596.897585074918</v>
      </c>
      <c r="AK76" s="29">
        <v>1572.7928372538754</v>
      </c>
      <c r="AP76" t="s">
        <v>349</v>
      </c>
      <c r="AQ76" s="1">
        <v>0.20199999999999999</v>
      </c>
      <c r="AR76" s="1">
        <v>0.20850000000000002</v>
      </c>
      <c r="AS76" s="5">
        <f t="shared" si="49"/>
        <v>0.5</v>
      </c>
      <c r="AT76" s="5">
        <f t="shared" si="50"/>
        <v>0</v>
      </c>
      <c r="AU76" s="9">
        <f t="shared" si="51"/>
        <v>8.5</v>
      </c>
    </row>
    <row r="77" spans="1:47" x14ac:dyDescent="0.35">
      <c r="A77" t="s">
        <v>72</v>
      </c>
      <c r="B77" s="1">
        <v>-0.11230740131818248</v>
      </c>
      <c r="C77" s="5">
        <f t="shared" si="26"/>
        <v>0</v>
      </c>
      <c r="D77" s="1">
        <v>0.27172600427754579</v>
      </c>
      <c r="E77" s="5">
        <f t="shared" si="27"/>
        <v>0</v>
      </c>
      <c r="F77" s="5">
        <f t="shared" si="28"/>
        <v>0</v>
      </c>
      <c r="G77" s="7">
        <v>6.3813999505317839E-2</v>
      </c>
      <c r="H77" s="7">
        <v>5.9725596892232037E-2</v>
      </c>
      <c r="I77" s="1">
        <f t="shared" si="29"/>
        <v>0.23757576639362152</v>
      </c>
      <c r="J77" s="5">
        <f t="shared" si="30"/>
        <v>0</v>
      </c>
      <c r="K77" s="5">
        <f t="shared" si="31"/>
        <v>0</v>
      </c>
      <c r="L77" s="1">
        <v>0.43883462062698775</v>
      </c>
      <c r="M77" s="5">
        <f t="shared" si="32"/>
        <v>0</v>
      </c>
      <c r="N77" s="5">
        <f t="shared" si="33"/>
        <v>0</v>
      </c>
      <c r="O77" s="8">
        <f t="shared" si="34"/>
        <v>0</v>
      </c>
      <c r="P77" s="8">
        <f t="shared" si="35"/>
        <v>1</v>
      </c>
      <c r="Q77" s="10" t="str">
        <f t="shared" si="36"/>
        <v>Nee</v>
      </c>
      <c r="R77" s="4">
        <f t="shared" si="37"/>
        <v>0</v>
      </c>
      <c r="S77" s="1">
        <v>-0.11373332885410017</v>
      </c>
      <c r="T77" s="8">
        <f t="shared" si="38"/>
        <v>1</v>
      </c>
      <c r="U77" s="1">
        <v>2.2853926259499016E-2</v>
      </c>
      <c r="V77" s="8">
        <f t="shared" si="39"/>
        <v>0</v>
      </c>
      <c r="W77" s="1">
        <v>-1.3050879515793456E-2</v>
      </c>
      <c r="X77" s="4">
        <f t="shared" si="40"/>
        <v>1</v>
      </c>
      <c r="Y77" s="5">
        <f t="shared" si="41"/>
        <v>0.5</v>
      </c>
      <c r="Z77" s="5">
        <f t="shared" si="42"/>
        <v>0</v>
      </c>
      <c r="AA77" s="1">
        <v>2.5232427870975252E-2</v>
      </c>
      <c r="AB77" s="5">
        <f t="shared" si="43"/>
        <v>0</v>
      </c>
      <c r="AC77" s="5">
        <f t="shared" si="44"/>
        <v>0</v>
      </c>
      <c r="AD77" s="5">
        <f t="shared" si="45"/>
        <v>0</v>
      </c>
      <c r="AE77" s="5">
        <f t="shared" si="46"/>
        <v>0</v>
      </c>
      <c r="AF77" s="1">
        <v>0.63435713142541217</v>
      </c>
      <c r="AG77" s="5">
        <f t="shared" si="47"/>
        <v>0</v>
      </c>
      <c r="AH77" s="1">
        <v>2.3422865955682298E-2</v>
      </c>
      <c r="AI77" s="6">
        <f t="shared" si="48"/>
        <v>0</v>
      </c>
      <c r="AJ77" s="29">
        <v>1637.96936501341</v>
      </c>
      <c r="AK77" s="29">
        <v>1645.3209956036924</v>
      </c>
      <c r="AP77" t="s">
        <v>350</v>
      </c>
      <c r="AQ77" s="1">
        <v>0.14800000000000002</v>
      </c>
      <c r="AR77" s="1">
        <v>0.29949999999999999</v>
      </c>
      <c r="AS77" s="5">
        <f t="shared" si="49"/>
        <v>0.5</v>
      </c>
      <c r="AT77" s="5">
        <f t="shared" si="50"/>
        <v>0.5</v>
      </c>
      <c r="AU77" s="9">
        <f t="shared" si="51"/>
        <v>7.5</v>
      </c>
    </row>
    <row r="78" spans="1:47" x14ac:dyDescent="0.35">
      <c r="A78" t="s">
        <v>73</v>
      </c>
      <c r="B78" s="1">
        <v>-0.10606727963442163</v>
      </c>
      <c r="C78" s="5">
        <f t="shared" si="26"/>
        <v>0</v>
      </c>
      <c r="D78" s="1">
        <v>-0.13574299399878875</v>
      </c>
      <c r="E78" s="5">
        <f t="shared" si="27"/>
        <v>0</v>
      </c>
      <c r="F78" s="5">
        <f t="shared" si="28"/>
        <v>0</v>
      </c>
      <c r="G78" s="7">
        <v>0.12613555029455487</v>
      </c>
      <c r="H78" s="7">
        <v>-4.900071574079172E-3</v>
      </c>
      <c r="I78" s="1">
        <f t="shared" si="29"/>
        <v>-0.11717667786158675</v>
      </c>
      <c r="J78" s="5">
        <f t="shared" si="30"/>
        <v>0</v>
      </c>
      <c r="K78" s="5">
        <f t="shared" si="31"/>
        <v>0</v>
      </c>
      <c r="L78" s="1">
        <v>0.67483956372845266</v>
      </c>
      <c r="M78" s="5">
        <f t="shared" si="32"/>
        <v>0</v>
      </c>
      <c r="N78" s="5">
        <f t="shared" si="33"/>
        <v>0</v>
      </c>
      <c r="O78" s="8">
        <f t="shared" si="34"/>
        <v>0</v>
      </c>
      <c r="P78" s="8">
        <f t="shared" si="35"/>
        <v>1</v>
      </c>
      <c r="Q78" s="10" t="str">
        <f t="shared" si="36"/>
        <v>Nee</v>
      </c>
      <c r="R78" s="4">
        <f t="shared" si="37"/>
        <v>0</v>
      </c>
      <c r="S78" s="1">
        <v>-4.7481394919736762E-2</v>
      </c>
      <c r="T78" s="8">
        <f t="shared" si="38"/>
        <v>1</v>
      </c>
      <c r="U78" s="1">
        <v>-3.1310620756547045E-2</v>
      </c>
      <c r="V78" s="8">
        <f t="shared" si="39"/>
        <v>1</v>
      </c>
      <c r="W78" s="1">
        <v>-7.6171337334140832E-2</v>
      </c>
      <c r="X78" s="4">
        <f t="shared" si="40"/>
        <v>1</v>
      </c>
      <c r="Y78" s="5">
        <f t="shared" si="41"/>
        <v>0.5</v>
      </c>
      <c r="Z78" s="5">
        <f t="shared" si="42"/>
        <v>0.5</v>
      </c>
      <c r="AA78" s="1">
        <v>4.0019545229312337E-2</v>
      </c>
      <c r="AB78" s="5">
        <f t="shared" si="43"/>
        <v>0</v>
      </c>
      <c r="AC78" s="5">
        <f t="shared" si="44"/>
        <v>0</v>
      </c>
      <c r="AD78" s="5">
        <f t="shared" si="45"/>
        <v>0.5</v>
      </c>
      <c r="AE78" s="5">
        <f t="shared" si="46"/>
        <v>0</v>
      </c>
      <c r="AF78" s="1">
        <v>0.8330121675934592</v>
      </c>
      <c r="AG78" s="5">
        <f t="shared" si="47"/>
        <v>0.5</v>
      </c>
      <c r="AH78" s="1">
        <v>1.205244177723943E-2</v>
      </c>
      <c r="AI78" s="6">
        <f t="shared" si="48"/>
        <v>0</v>
      </c>
      <c r="AJ78" s="29">
        <v>2064.080617495712</v>
      </c>
      <c r="AK78" s="29">
        <v>1740.9259189003105</v>
      </c>
      <c r="AP78" t="s">
        <v>351</v>
      </c>
      <c r="AQ78" s="1">
        <v>0.14699999999999999</v>
      </c>
      <c r="AR78" s="1">
        <v>0.38850000000000001</v>
      </c>
      <c r="AS78" s="5">
        <f t="shared" si="49"/>
        <v>0.5</v>
      </c>
      <c r="AT78" s="5">
        <f t="shared" si="50"/>
        <v>0.5</v>
      </c>
      <c r="AU78" s="9">
        <f t="shared" si="51"/>
        <v>6</v>
      </c>
    </row>
    <row r="79" spans="1:47" x14ac:dyDescent="0.35">
      <c r="A79" t="s">
        <v>74</v>
      </c>
      <c r="B79" s="1">
        <v>2.5768356115968314E-2</v>
      </c>
      <c r="C79" s="5">
        <f t="shared" si="26"/>
        <v>0</v>
      </c>
      <c r="D79" s="1">
        <v>0.66914901592582943</v>
      </c>
      <c r="E79" s="5">
        <f t="shared" si="27"/>
        <v>0</v>
      </c>
      <c r="F79" s="5">
        <f t="shared" si="28"/>
        <v>0</v>
      </c>
      <c r="G79" s="7">
        <v>4.9758845600494088E-2</v>
      </c>
      <c r="H79" s="7">
        <v>0.16412422218334874</v>
      </c>
      <c r="I79" s="1">
        <f t="shared" si="29"/>
        <v>0.56023312186954466</v>
      </c>
      <c r="J79" s="5">
        <f t="shared" si="30"/>
        <v>0</v>
      </c>
      <c r="K79" s="5">
        <f t="shared" si="31"/>
        <v>0</v>
      </c>
      <c r="L79" s="1">
        <v>0.201211729489226</v>
      </c>
      <c r="M79" s="5">
        <f t="shared" si="32"/>
        <v>0</v>
      </c>
      <c r="N79" s="5">
        <f t="shared" si="33"/>
        <v>0</v>
      </c>
      <c r="O79" s="8">
        <f t="shared" si="34"/>
        <v>0</v>
      </c>
      <c r="P79" s="8">
        <f t="shared" si="35"/>
        <v>0</v>
      </c>
      <c r="Q79" s="10" t="str">
        <f t="shared" si="36"/>
        <v>Nee</v>
      </c>
      <c r="R79" s="4">
        <f t="shared" si="37"/>
        <v>0</v>
      </c>
      <c r="S79" s="1">
        <v>-7.0407239077247153E-3</v>
      </c>
      <c r="T79" s="8">
        <f t="shared" si="38"/>
        <v>1</v>
      </c>
      <c r="U79" s="1">
        <v>4.7602637269418806E-3</v>
      </c>
      <c r="V79" s="8">
        <f t="shared" si="39"/>
        <v>0</v>
      </c>
      <c r="W79" s="1">
        <v>1.7643005808411664E-2</v>
      </c>
      <c r="X79" s="4">
        <f t="shared" si="40"/>
        <v>0</v>
      </c>
      <c r="Y79" s="5">
        <f t="shared" si="41"/>
        <v>0</v>
      </c>
      <c r="Z79" s="5">
        <f t="shared" si="42"/>
        <v>0</v>
      </c>
      <c r="AA79" s="1">
        <v>1.0560991892499759E-2</v>
      </c>
      <c r="AB79" s="5">
        <f t="shared" si="43"/>
        <v>0</v>
      </c>
      <c r="AC79" s="5">
        <f t="shared" si="44"/>
        <v>0</v>
      </c>
      <c r="AD79" s="5">
        <f t="shared" si="45"/>
        <v>0</v>
      </c>
      <c r="AE79" s="5">
        <f t="shared" si="46"/>
        <v>0</v>
      </c>
      <c r="AF79" s="1">
        <v>0.66713552841552104</v>
      </c>
      <c r="AG79" s="5">
        <f t="shared" si="47"/>
        <v>0</v>
      </c>
      <c r="AH79" s="1">
        <v>7.3350600297739047E-3</v>
      </c>
      <c r="AI79" s="6">
        <f t="shared" si="48"/>
        <v>0</v>
      </c>
      <c r="AJ79" s="29">
        <v>2435.1048445533283</v>
      </c>
      <c r="AK79" s="29">
        <v>2481.185592203582</v>
      </c>
      <c r="AO79" s="5">
        <v>1</v>
      </c>
      <c r="AP79" t="s">
        <v>351</v>
      </c>
      <c r="AQ79" s="1">
        <v>0.14099999999999999</v>
      </c>
      <c r="AR79" s="1">
        <v>0.31</v>
      </c>
      <c r="AS79" s="5">
        <f t="shared" si="49"/>
        <v>0.5</v>
      </c>
      <c r="AT79" s="5">
        <f t="shared" si="50"/>
        <v>0.5</v>
      </c>
      <c r="AU79" s="9">
        <f t="shared" si="51"/>
        <v>8</v>
      </c>
    </row>
    <row r="80" spans="1:47" x14ac:dyDescent="0.35">
      <c r="A80" t="s">
        <v>75</v>
      </c>
      <c r="B80" s="1">
        <v>-2.7091201733836913E-4</v>
      </c>
      <c r="C80" s="5">
        <f t="shared" si="26"/>
        <v>0</v>
      </c>
      <c r="D80" s="1">
        <v>1.0093384965976637</v>
      </c>
      <c r="E80" s="5">
        <f t="shared" si="27"/>
        <v>0.5</v>
      </c>
      <c r="F80" s="5">
        <f t="shared" si="28"/>
        <v>0</v>
      </c>
      <c r="G80" s="7">
        <v>7.2365380631384355E-2</v>
      </c>
      <c r="H80" s="7">
        <v>0.20818791732402672</v>
      </c>
      <c r="I80" s="1">
        <f t="shared" si="29"/>
        <v>0.87229080014661109</v>
      </c>
      <c r="J80" s="5">
        <f t="shared" si="30"/>
        <v>0</v>
      </c>
      <c r="K80" s="5">
        <f t="shared" si="31"/>
        <v>0</v>
      </c>
      <c r="L80" s="1">
        <v>0.11113430685886663</v>
      </c>
      <c r="M80" s="5">
        <f t="shared" si="32"/>
        <v>0.5</v>
      </c>
      <c r="N80" s="5">
        <f t="shared" si="33"/>
        <v>0</v>
      </c>
      <c r="O80" s="8">
        <f t="shared" si="34"/>
        <v>0</v>
      </c>
      <c r="P80" s="8">
        <f t="shared" si="35"/>
        <v>1</v>
      </c>
      <c r="Q80" s="10" t="str">
        <f t="shared" si="36"/>
        <v>Nee</v>
      </c>
      <c r="R80" s="4">
        <f t="shared" si="37"/>
        <v>0</v>
      </c>
      <c r="S80" s="1">
        <v>-5.6835347432024168E-2</v>
      </c>
      <c r="T80" s="8">
        <f t="shared" si="38"/>
        <v>1</v>
      </c>
      <c r="U80" s="1">
        <v>-5.9338372033507926E-2</v>
      </c>
      <c r="V80" s="8">
        <f t="shared" si="39"/>
        <v>1</v>
      </c>
      <c r="W80" s="1">
        <v>2.8254529808289908E-2</v>
      </c>
      <c r="X80" s="4">
        <f t="shared" si="40"/>
        <v>0</v>
      </c>
      <c r="Y80" s="5">
        <f t="shared" si="41"/>
        <v>0.5</v>
      </c>
      <c r="Z80" s="5">
        <f t="shared" si="42"/>
        <v>0</v>
      </c>
      <c r="AA80" s="1">
        <v>6.2748004015872258E-2</v>
      </c>
      <c r="AB80" s="5">
        <f t="shared" si="43"/>
        <v>0</v>
      </c>
      <c r="AC80" s="5">
        <f t="shared" si="44"/>
        <v>0</v>
      </c>
      <c r="AD80" s="5">
        <f t="shared" si="45"/>
        <v>0.5</v>
      </c>
      <c r="AE80" s="5">
        <f t="shared" si="46"/>
        <v>0.5</v>
      </c>
      <c r="AF80" s="1">
        <v>0.69253079632197101</v>
      </c>
      <c r="AG80" s="5">
        <f t="shared" si="47"/>
        <v>0</v>
      </c>
      <c r="AH80" s="1">
        <v>1.9174244235151631E-2</v>
      </c>
      <c r="AI80" s="6">
        <f t="shared" si="48"/>
        <v>0</v>
      </c>
      <c r="AJ80" s="29">
        <v>1501.5167908309459</v>
      </c>
      <c r="AK80" s="29">
        <v>1028.4926868194359</v>
      </c>
      <c r="AM80" s="5">
        <v>1</v>
      </c>
      <c r="AP80" t="s">
        <v>350</v>
      </c>
      <c r="AQ80" s="1">
        <v>0.22800000000000001</v>
      </c>
      <c r="AR80" s="1">
        <v>-4.4999999999999998E-2</v>
      </c>
      <c r="AS80" s="5">
        <f t="shared" si="49"/>
        <v>0</v>
      </c>
      <c r="AT80" s="5">
        <f t="shared" si="50"/>
        <v>0</v>
      </c>
      <c r="AU80" s="9">
        <f t="shared" si="51"/>
        <v>6.5</v>
      </c>
    </row>
    <row r="81" spans="1:47" x14ac:dyDescent="0.35">
      <c r="A81" t="s">
        <v>76</v>
      </c>
      <c r="B81" s="1">
        <v>4.7847923296463835E-3</v>
      </c>
      <c r="C81" s="5">
        <f t="shared" si="26"/>
        <v>0</v>
      </c>
      <c r="D81" s="1">
        <v>-7.8827590898636044E-2</v>
      </c>
      <c r="E81" s="5">
        <f t="shared" si="27"/>
        <v>0</v>
      </c>
      <c r="F81" s="5">
        <f t="shared" si="28"/>
        <v>0</v>
      </c>
      <c r="G81" s="7">
        <v>1.8827094170025885E-2</v>
      </c>
      <c r="H81" s="7">
        <v>5.2350876132082294E-2</v>
      </c>
      <c r="I81" s="1">
        <f t="shared" si="29"/>
        <v>-0.11321395289069053</v>
      </c>
      <c r="J81" s="5">
        <f t="shared" si="30"/>
        <v>0</v>
      </c>
      <c r="K81" s="5">
        <f t="shared" si="31"/>
        <v>0</v>
      </c>
      <c r="L81" s="1">
        <v>0.67731433532350438</v>
      </c>
      <c r="M81" s="5">
        <f t="shared" si="32"/>
        <v>0</v>
      </c>
      <c r="N81" s="5">
        <f t="shared" si="33"/>
        <v>0</v>
      </c>
      <c r="O81" s="8">
        <f t="shared" si="34"/>
        <v>0</v>
      </c>
      <c r="P81" s="8">
        <f t="shared" si="35"/>
        <v>0</v>
      </c>
      <c r="Q81" s="10" t="str">
        <f t="shared" si="36"/>
        <v>Nee</v>
      </c>
      <c r="R81" s="4">
        <f t="shared" si="37"/>
        <v>0</v>
      </c>
      <c r="S81" s="1">
        <v>-1.1105796784740919E-2</v>
      </c>
      <c r="T81" s="8">
        <f t="shared" si="38"/>
        <v>1</v>
      </c>
      <c r="U81" s="1">
        <v>-2.8887472705733342E-3</v>
      </c>
      <c r="V81" s="8">
        <f t="shared" si="39"/>
        <v>1</v>
      </c>
      <c r="W81" s="1">
        <v>0.31219717102258066</v>
      </c>
      <c r="X81" s="4">
        <f t="shared" si="40"/>
        <v>0</v>
      </c>
      <c r="Y81" s="5">
        <f t="shared" si="41"/>
        <v>0.5</v>
      </c>
      <c r="Z81" s="5">
        <f t="shared" si="42"/>
        <v>0</v>
      </c>
      <c r="AA81" s="1">
        <v>-5.2029622302682656E-3</v>
      </c>
      <c r="AB81" s="5">
        <f t="shared" si="43"/>
        <v>0.5</v>
      </c>
      <c r="AC81" s="5">
        <f t="shared" si="44"/>
        <v>0.5</v>
      </c>
      <c r="AD81" s="5">
        <f t="shared" si="45"/>
        <v>0</v>
      </c>
      <c r="AE81" s="5">
        <f t="shared" si="46"/>
        <v>0</v>
      </c>
      <c r="AF81" s="1">
        <v>0.42322897353192401</v>
      </c>
      <c r="AG81" s="5">
        <f t="shared" si="47"/>
        <v>0</v>
      </c>
      <c r="AH81" s="1">
        <v>8.253780806622469E-3</v>
      </c>
      <c r="AI81" s="6">
        <f t="shared" si="48"/>
        <v>0</v>
      </c>
      <c r="AJ81" s="29">
        <v>2332.436141304348</v>
      </c>
      <c r="AK81" s="29">
        <v>3012.7487655539858</v>
      </c>
      <c r="AO81" s="5">
        <v>1</v>
      </c>
      <c r="AP81" t="s">
        <v>351</v>
      </c>
      <c r="AQ81" s="1">
        <v>0.214</v>
      </c>
      <c r="AR81" s="1">
        <v>0.45900000000000002</v>
      </c>
      <c r="AS81" s="5">
        <f t="shared" si="49"/>
        <v>0.5</v>
      </c>
      <c r="AT81" s="5">
        <f t="shared" si="50"/>
        <v>0.5</v>
      </c>
      <c r="AU81" s="9">
        <f t="shared" si="51"/>
        <v>6.5</v>
      </c>
    </row>
    <row r="82" spans="1:47" x14ac:dyDescent="0.35">
      <c r="A82" t="s">
        <v>77</v>
      </c>
      <c r="B82" s="1">
        <v>-0.13264977237017042</v>
      </c>
      <c r="C82" s="5">
        <f t="shared" si="26"/>
        <v>0</v>
      </c>
      <c r="D82" s="1">
        <v>0.13704121510011683</v>
      </c>
      <c r="E82" s="5">
        <f t="shared" si="27"/>
        <v>0</v>
      </c>
      <c r="F82" s="5">
        <f t="shared" si="28"/>
        <v>0</v>
      </c>
      <c r="G82" s="7">
        <v>0.12499496394182345</v>
      </c>
      <c r="H82" s="7">
        <v>0.12932597397365134</v>
      </c>
      <c r="I82" s="1">
        <f t="shared" si="29"/>
        <v>6.1512428991579701E-2</v>
      </c>
      <c r="J82" s="5">
        <f t="shared" si="30"/>
        <v>0</v>
      </c>
      <c r="K82" s="5">
        <f t="shared" si="31"/>
        <v>0</v>
      </c>
      <c r="L82" s="1">
        <v>0.45913996627318721</v>
      </c>
      <c r="M82" s="5">
        <f t="shared" si="32"/>
        <v>0</v>
      </c>
      <c r="N82" s="5">
        <f t="shared" si="33"/>
        <v>0</v>
      </c>
      <c r="O82" s="8">
        <f t="shared" si="34"/>
        <v>0</v>
      </c>
      <c r="P82" s="8">
        <f t="shared" si="35"/>
        <v>1</v>
      </c>
      <c r="Q82" s="10" t="str">
        <f t="shared" si="36"/>
        <v>Nee</v>
      </c>
      <c r="R82" s="4">
        <f t="shared" si="37"/>
        <v>0</v>
      </c>
      <c r="S82" s="1">
        <v>-6.0209636792069553E-2</v>
      </c>
      <c r="T82" s="8">
        <f t="shared" si="38"/>
        <v>1</v>
      </c>
      <c r="U82" s="1">
        <v>-9.0659138333128761E-2</v>
      </c>
      <c r="V82" s="8">
        <f t="shared" si="39"/>
        <v>1</v>
      </c>
      <c r="W82" s="1">
        <v>-4.7056927601627656E-2</v>
      </c>
      <c r="X82" s="4">
        <f t="shared" si="40"/>
        <v>1</v>
      </c>
      <c r="Y82" s="5">
        <f t="shared" si="41"/>
        <v>0.5</v>
      </c>
      <c r="Z82" s="5">
        <f t="shared" si="42"/>
        <v>0.5</v>
      </c>
      <c r="AA82" s="1">
        <v>2.9788284114258087E-2</v>
      </c>
      <c r="AB82" s="5">
        <f t="shared" si="43"/>
        <v>0</v>
      </c>
      <c r="AC82" s="5">
        <f t="shared" si="44"/>
        <v>0</v>
      </c>
      <c r="AD82" s="5">
        <f t="shared" si="45"/>
        <v>0</v>
      </c>
      <c r="AE82" s="5">
        <f t="shared" si="46"/>
        <v>0</v>
      </c>
      <c r="AF82" s="1">
        <v>0.62557914669030257</v>
      </c>
      <c r="AG82" s="5">
        <f t="shared" si="47"/>
        <v>0</v>
      </c>
      <c r="AH82" s="1">
        <v>5.4155251601466482E-2</v>
      </c>
      <c r="AI82" s="6">
        <f t="shared" si="48"/>
        <v>0</v>
      </c>
      <c r="AJ82" s="29">
        <v>1536.0675826404381</v>
      </c>
      <c r="AK82" s="29">
        <v>1478.2239563550631</v>
      </c>
      <c r="AP82" t="s">
        <v>350</v>
      </c>
      <c r="AQ82" s="1">
        <v>0.22600000000000001</v>
      </c>
      <c r="AR82" s="1">
        <v>0.34200000000000003</v>
      </c>
      <c r="AS82" s="5">
        <f t="shared" si="49"/>
        <v>0.5</v>
      </c>
      <c r="AT82" s="5">
        <f t="shared" si="50"/>
        <v>0.5</v>
      </c>
      <c r="AU82" s="9">
        <f t="shared" si="51"/>
        <v>7</v>
      </c>
    </row>
    <row r="83" spans="1:47" x14ac:dyDescent="0.35">
      <c r="A83" t="s">
        <v>78</v>
      </c>
      <c r="B83" s="1">
        <v>0.27229208924949289</v>
      </c>
      <c r="C83" s="5">
        <f t="shared" si="26"/>
        <v>0.5</v>
      </c>
      <c r="D83" s="1">
        <v>0.22278296146044624</v>
      </c>
      <c r="E83" s="5">
        <f t="shared" si="27"/>
        <v>0</v>
      </c>
      <c r="F83" s="5">
        <f t="shared" si="28"/>
        <v>0</v>
      </c>
      <c r="G83" s="7">
        <v>1.3192697768762678E-2</v>
      </c>
      <c r="H83" s="7">
        <v>5.4036511156186611E-3</v>
      </c>
      <c r="I83" s="1">
        <f t="shared" si="29"/>
        <v>0.22058352941176471</v>
      </c>
      <c r="J83" s="5">
        <f t="shared" si="30"/>
        <v>0</v>
      </c>
      <c r="K83" s="5">
        <f t="shared" si="31"/>
        <v>0</v>
      </c>
      <c r="L83" s="1">
        <v>0.5026901690641814</v>
      </c>
      <c r="M83" s="5">
        <f t="shared" si="32"/>
        <v>0</v>
      </c>
      <c r="N83" s="5">
        <f t="shared" si="33"/>
        <v>0</v>
      </c>
      <c r="O83" s="8">
        <f t="shared" si="34"/>
        <v>0</v>
      </c>
      <c r="P83" s="8">
        <f t="shared" si="35"/>
        <v>1</v>
      </c>
      <c r="Q83" s="10" t="str">
        <f t="shared" si="36"/>
        <v>Nee</v>
      </c>
      <c r="R83" s="4">
        <f t="shared" si="37"/>
        <v>0</v>
      </c>
      <c r="S83" s="1">
        <v>-1.5699445442474421E-2</v>
      </c>
      <c r="T83" s="8">
        <f t="shared" si="38"/>
        <v>1</v>
      </c>
      <c r="U83" s="1">
        <v>-7.7249157866848342E-2</v>
      </c>
      <c r="V83" s="8">
        <f t="shared" si="39"/>
        <v>1</v>
      </c>
      <c r="W83" s="1">
        <v>-3.4109533468559841E-2</v>
      </c>
      <c r="X83" s="4">
        <f t="shared" si="40"/>
        <v>1</v>
      </c>
      <c r="Y83" s="5">
        <f t="shared" si="41"/>
        <v>0.5</v>
      </c>
      <c r="Z83" s="5">
        <f t="shared" si="42"/>
        <v>0.5</v>
      </c>
      <c r="AA83" s="1">
        <v>5.0665314401622717E-2</v>
      </c>
      <c r="AB83" s="5">
        <f t="shared" si="43"/>
        <v>0</v>
      </c>
      <c r="AC83" s="5">
        <f t="shared" si="44"/>
        <v>0</v>
      </c>
      <c r="AD83" s="5">
        <f t="shared" si="45"/>
        <v>0.5</v>
      </c>
      <c r="AE83" s="5">
        <f t="shared" si="46"/>
        <v>0.5</v>
      </c>
      <c r="AF83" s="1">
        <v>0.70129006085192702</v>
      </c>
      <c r="AG83" s="5">
        <f t="shared" si="47"/>
        <v>0</v>
      </c>
      <c r="AH83" s="1">
        <v>4.7948965517241378E-2</v>
      </c>
      <c r="AI83" s="6">
        <f t="shared" si="48"/>
        <v>0</v>
      </c>
      <c r="AJ83" s="29">
        <v>1456.6166489342188</v>
      </c>
      <c r="AK83" s="29">
        <v>1495.8933086363477</v>
      </c>
      <c r="AP83" t="s">
        <v>350</v>
      </c>
      <c r="AQ83" s="1">
        <v>0.20399999999999999</v>
      </c>
      <c r="AR83" s="1">
        <v>0.32550000000000001</v>
      </c>
      <c r="AS83" s="5">
        <f t="shared" si="49"/>
        <v>0.5</v>
      </c>
      <c r="AT83" s="5">
        <f t="shared" si="50"/>
        <v>0.5</v>
      </c>
      <c r="AU83" s="9">
        <f t="shared" si="51"/>
        <v>5.5</v>
      </c>
    </row>
    <row r="84" spans="1:47" x14ac:dyDescent="0.35">
      <c r="A84" t="s">
        <v>79</v>
      </c>
      <c r="B84" s="1">
        <v>-8.0315626320980691E-3</v>
      </c>
      <c r="C84" s="5">
        <f t="shared" si="26"/>
        <v>0</v>
      </c>
      <c r="D84" s="1">
        <v>-0.19661165861300134</v>
      </c>
      <c r="E84" s="5">
        <f t="shared" si="27"/>
        <v>0</v>
      </c>
      <c r="F84" s="5">
        <f t="shared" si="28"/>
        <v>0</v>
      </c>
      <c r="G84" s="7">
        <v>0.11329559300118526</v>
      </c>
      <c r="H84" s="7">
        <v>0.16998068778025513</v>
      </c>
      <c r="I84" s="1">
        <f t="shared" si="29"/>
        <v>-0.30200266889903771</v>
      </c>
      <c r="J84" s="5">
        <f t="shared" si="30"/>
        <v>0</v>
      </c>
      <c r="K84" s="5">
        <f t="shared" si="31"/>
        <v>0</v>
      </c>
      <c r="L84" s="1">
        <v>0.54570979335130276</v>
      </c>
      <c r="M84" s="5">
        <f t="shared" si="32"/>
        <v>0</v>
      </c>
      <c r="N84" s="5">
        <f t="shared" si="33"/>
        <v>0</v>
      </c>
      <c r="O84" s="8">
        <f t="shared" si="34"/>
        <v>0</v>
      </c>
      <c r="P84" s="8">
        <f t="shared" si="35"/>
        <v>1</v>
      </c>
      <c r="Q84" s="10" t="str">
        <f t="shared" si="36"/>
        <v>Nee</v>
      </c>
      <c r="R84" s="4">
        <f t="shared" si="37"/>
        <v>0</v>
      </c>
      <c r="S84" s="1">
        <v>1.705032984269041E-2</v>
      </c>
      <c r="T84" s="8">
        <f t="shared" si="38"/>
        <v>0</v>
      </c>
      <c r="U84" s="1">
        <v>-8.1541346584040136E-2</v>
      </c>
      <c r="V84" s="8">
        <f t="shared" si="39"/>
        <v>1</v>
      </c>
      <c r="W84" s="1">
        <v>3.9295808502349788E-2</v>
      </c>
      <c r="X84" s="4">
        <f t="shared" si="40"/>
        <v>0</v>
      </c>
      <c r="Y84" s="5">
        <f t="shared" si="41"/>
        <v>0</v>
      </c>
      <c r="Z84" s="5">
        <f t="shared" si="42"/>
        <v>0</v>
      </c>
      <c r="AA84" s="1">
        <v>6.522847267693889E-2</v>
      </c>
      <c r="AB84" s="5">
        <f t="shared" si="43"/>
        <v>0</v>
      </c>
      <c r="AC84" s="5">
        <f t="shared" si="44"/>
        <v>0</v>
      </c>
      <c r="AD84" s="5">
        <f t="shared" si="45"/>
        <v>0.5</v>
      </c>
      <c r="AE84" s="5">
        <f t="shared" si="46"/>
        <v>0.5</v>
      </c>
      <c r="AF84" s="1">
        <v>0.66877471010949119</v>
      </c>
      <c r="AG84" s="5">
        <f t="shared" si="47"/>
        <v>0</v>
      </c>
      <c r="AH84" s="1">
        <v>1.2117895714013362E-2</v>
      </c>
      <c r="AI84" s="6">
        <f t="shared" si="48"/>
        <v>0</v>
      </c>
      <c r="AJ84" s="29">
        <v>1899.0975392468458</v>
      </c>
      <c r="AK84" s="29">
        <v>1652.4331470737693</v>
      </c>
      <c r="AP84" t="s">
        <v>350</v>
      </c>
      <c r="AQ84" s="1">
        <v>0.309</v>
      </c>
      <c r="AR84" s="1">
        <v>0.23499999999999999</v>
      </c>
      <c r="AS84" s="5">
        <f t="shared" si="49"/>
        <v>0.5</v>
      </c>
      <c r="AT84" s="5">
        <f t="shared" si="50"/>
        <v>0</v>
      </c>
      <c r="AU84" s="9">
        <f t="shared" si="51"/>
        <v>8.5</v>
      </c>
    </row>
    <row r="85" spans="1:47" x14ac:dyDescent="0.35">
      <c r="A85" t="s">
        <v>80</v>
      </c>
      <c r="B85" s="1">
        <v>-1.2102813195709371E-2</v>
      </c>
      <c r="C85" s="5">
        <f t="shared" si="26"/>
        <v>0</v>
      </c>
      <c r="D85" s="1">
        <v>0.57929568913175467</v>
      </c>
      <c r="E85" s="5">
        <f t="shared" si="27"/>
        <v>0</v>
      </c>
      <c r="F85" s="5">
        <f t="shared" si="28"/>
        <v>0</v>
      </c>
      <c r="G85" s="7">
        <v>0.1499291641368144</v>
      </c>
      <c r="H85" s="7">
        <v>0.11123254401942927</v>
      </c>
      <c r="I85" s="1">
        <f t="shared" si="29"/>
        <v>0.51942440801457201</v>
      </c>
      <c r="J85" s="5">
        <f t="shared" si="30"/>
        <v>0</v>
      </c>
      <c r="K85" s="5">
        <f t="shared" si="31"/>
        <v>0</v>
      </c>
      <c r="L85" s="1">
        <v>0.24839319470699434</v>
      </c>
      <c r="M85" s="5">
        <f t="shared" si="32"/>
        <v>0</v>
      </c>
      <c r="N85" s="5">
        <f t="shared" si="33"/>
        <v>0</v>
      </c>
      <c r="O85" s="8">
        <f t="shared" si="34"/>
        <v>0</v>
      </c>
      <c r="P85" s="8">
        <f t="shared" si="35"/>
        <v>0</v>
      </c>
      <c r="Q85" s="10" t="str">
        <f t="shared" si="36"/>
        <v>Nee</v>
      </c>
      <c r="R85" s="4">
        <f t="shared" si="37"/>
        <v>0</v>
      </c>
      <c r="S85" s="1">
        <v>7.0372976776917663E-4</v>
      </c>
      <c r="T85" s="8">
        <f t="shared" si="38"/>
        <v>0</v>
      </c>
      <c r="U85" s="1">
        <v>3.3060306412596017E-2</v>
      </c>
      <c r="V85" s="8">
        <f t="shared" si="39"/>
        <v>0</v>
      </c>
      <c r="W85" s="1">
        <v>2.1655535316737501E-2</v>
      </c>
      <c r="X85" s="4">
        <f t="shared" si="40"/>
        <v>0</v>
      </c>
      <c r="Y85" s="5">
        <f t="shared" si="41"/>
        <v>0</v>
      </c>
      <c r="Z85" s="5">
        <f t="shared" si="42"/>
        <v>0</v>
      </c>
      <c r="AA85" s="1">
        <v>1.2436753693584294E-2</v>
      </c>
      <c r="AB85" s="5">
        <f t="shared" si="43"/>
        <v>0</v>
      </c>
      <c r="AC85" s="5">
        <f t="shared" si="44"/>
        <v>0</v>
      </c>
      <c r="AD85" s="5">
        <f t="shared" si="45"/>
        <v>0</v>
      </c>
      <c r="AE85" s="5">
        <f t="shared" si="46"/>
        <v>0</v>
      </c>
      <c r="AF85" s="1">
        <v>0.76389394859340209</v>
      </c>
      <c r="AG85" s="5">
        <f t="shared" si="47"/>
        <v>0.5</v>
      </c>
      <c r="AH85" s="1">
        <v>3.4246144505160898E-2</v>
      </c>
      <c r="AI85" s="6">
        <f t="shared" si="48"/>
        <v>0</v>
      </c>
      <c r="AJ85" s="29">
        <v>1642.8238900634249</v>
      </c>
      <c r="AK85" s="29">
        <v>1472.8128403927421</v>
      </c>
      <c r="AM85" s="5">
        <v>1</v>
      </c>
      <c r="AP85" t="s">
        <v>349</v>
      </c>
      <c r="AQ85" s="1">
        <v>0.26899999999999996</v>
      </c>
      <c r="AR85" s="1">
        <v>0.2145</v>
      </c>
      <c r="AS85" s="5">
        <f t="shared" si="49"/>
        <v>0.5</v>
      </c>
      <c r="AT85" s="5">
        <f t="shared" si="50"/>
        <v>0</v>
      </c>
      <c r="AU85" s="9">
        <f t="shared" si="51"/>
        <v>8</v>
      </c>
    </row>
    <row r="86" spans="1:47" x14ac:dyDescent="0.35">
      <c r="A86" t="s">
        <v>81</v>
      </c>
      <c r="B86" s="1">
        <v>3.1257000343483519E-2</v>
      </c>
      <c r="C86" s="5">
        <f t="shared" si="26"/>
        <v>0</v>
      </c>
      <c r="D86" s="1">
        <v>0.32778781678887708</v>
      </c>
      <c r="E86" s="5">
        <f t="shared" si="27"/>
        <v>0</v>
      </c>
      <c r="F86" s="5">
        <f t="shared" si="28"/>
        <v>0</v>
      </c>
      <c r="G86" s="7">
        <v>9.0366033960066303E-2</v>
      </c>
      <c r="H86" s="7">
        <v>0.39136213616881466</v>
      </c>
      <c r="I86" s="1">
        <f t="shared" si="29"/>
        <v>6.4678245545914781E-2</v>
      </c>
      <c r="J86" s="5">
        <f t="shared" si="30"/>
        <v>0</v>
      </c>
      <c r="K86" s="5">
        <f t="shared" si="31"/>
        <v>0</v>
      </c>
      <c r="L86" s="1">
        <v>0.29671474905279971</v>
      </c>
      <c r="M86" s="5">
        <f t="shared" si="32"/>
        <v>0</v>
      </c>
      <c r="N86" s="5">
        <f t="shared" si="33"/>
        <v>0</v>
      </c>
      <c r="O86" s="8">
        <f t="shared" si="34"/>
        <v>0</v>
      </c>
      <c r="P86" s="8">
        <f t="shared" si="35"/>
        <v>0</v>
      </c>
      <c r="Q86" s="10" t="str">
        <f t="shared" si="36"/>
        <v>Nee</v>
      </c>
      <c r="R86" s="4">
        <f t="shared" si="37"/>
        <v>0</v>
      </c>
      <c r="S86" s="1">
        <v>-3.3243394593493868E-2</v>
      </c>
      <c r="T86" s="8">
        <f t="shared" si="38"/>
        <v>1</v>
      </c>
      <c r="U86" s="1">
        <v>-4.2675189926278084E-2</v>
      </c>
      <c r="V86" s="8">
        <f t="shared" si="39"/>
        <v>1</v>
      </c>
      <c r="W86" s="1">
        <v>1.1006406714356117E-2</v>
      </c>
      <c r="X86" s="4">
        <f t="shared" si="40"/>
        <v>0</v>
      </c>
      <c r="Y86" s="5">
        <f t="shared" si="41"/>
        <v>0.5</v>
      </c>
      <c r="Z86" s="5">
        <f t="shared" si="42"/>
        <v>0</v>
      </c>
      <c r="AA86" s="1">
        <v>-4.4988874120756861E-3</v>
      </c>
      <c r="AB86" s="5">
        <f t="shared" si="43"/>
        <v>0.5</v>
      </c>
      <c r="AC86" s="5">
        <f t="shared" si="44"/>
        <v>0.5</v>
      </c>
      <c r="AD86" s="5">
        <f t="shared" si="45"/>
        <v>0</v>
      </c>
      <c r="AE86" s="5">
        <f t="shared" si="46"/>
        <v>0</v>
      </c>
      <c r="AF86" s="1">
        <v>0.71293738146085039</v>
      </c>
      <c r="AG86" s="5">
        <f t="shared" si="47"/>
        <v>0</v>
      </c>
      <c r="AH86" s="1">
        <v>2.79417272740849E-2</v>
      </c>
      <c r="AI86" s="6">
        <f t="shared" si="48"/>
        <v>0</v>
      </c>
      <c r="AJ86" s="29">
        <v>1742.2972640273201</v>
      </c>
      <c r="AK86" s="29">
        <v>1608.8098508614335</v>
      </c>
      <c r="AP86" t="s">
        <v>350</v>
      </c>
      <c r="AQ86" s="1">
        <v>0.25800000000000001</v>
      </c>
      <c r="AR86" s="1">
        <v>0.23800000000000002</v>
      </c>
      <c r="AS86" s="5">
        <f t="shared" si="49"/>
        <v>0.5</v>
      </c>
      <c r="AT86" s="5">
        <f t="shared" si="50"/>
        <v>0</v>
      </c>
      <c r="AU86" s="9">
        <f t="shared" si="51"/>
        <v>8</v>
      </c>
    </row>
    <row r="87" spans="1:47" x14ac:dyDescent="0.35">
      <c r="A87" t="s">
        <v>82</v>
      </c>
      <c r="B87" s="1">
        <v>-0.26116024014220712</v>
      </c>
      <c r="C87" s="5">
        <f t="shared" si="26"/>
        <v>0</v>
      </c>
      <c r="D87" s="1">
        <v>0.47238029224009748</v>
      </c>
      <c r="E87" s="5">
        <f t="shared" si="27"/>
        <v>0</v>
      </c>
      <c r="F87" s="5">
        <f t="shared" si="28"/>
        <v>0</v>
      </c>
      <c r="G87" s="7">
        <v>8.5167752971033128E-2</v>
      </c>
      <c r="H87" s="7">
        <v>1.3225709079119479E-2</v>
      </c>
      <c r="I87" s="1">
        <f t="shared" si="29"/>
        <v>0.47334242624123779</v>
      </c>
      <c r="J87" s="5">
        <f t="shared" si="30"/>
        <v>0</v>
      </c>
      <c r="K87" s="5">
        <f t="shared" si="31"/>
        <v>0</v>
      </c>
      <c r="L87" s="1">
        <v>0.34447714142255159</v>
      </c>
      <c r="M87" s="5">
        <f t="shared" si="32"/>
        <v>0</v>
      </c>
      <c r="N87" s="5">
        <f t="shared" si="33"/>
        <v>0</v>
      </c>
      <c r="O87" s="8">
        <f t="shared" si="34"/>
        <v>0</v>
      </c>
      <c r="P87" s="8">
        <f t="shared" si="35"/>
        <v>0</v>
      </c>
      <c r="Q87" s="10" t="str">
        <f t="shared" si="36"/>
        <v>Nee</v>
      </c>
      <c r="R87" s="4">
        <f t="shared" si="37"/>
        <v>0</v>
      </c>
      <c r="S87" s="1">
        <v>3.0939156778591263E-2</v>
      </c>
      <c r="T87" s="8">
        <f t="shared" si="38"/>
        <v>0</v>
      </c>
      <c r="U87" s="1">
        <v>-2.4572463947975874E-2</v>
      </c>
      <c r="V87" s="8">
        <f t="shared" si="39"/>
        <v>1</v>
      </c>
      <c r="W87" s="1">
        <v>3.5384082193924894E-2</v>
      </c>
      <c r="X87" s="4">
        <f t="shared" si="40"/>
        <v>0</v>
      </c>
      <c r="Y87" s="5">
        <f t="shared" si="41"/>
        <v>0</v>
      </c>
      <c r="Z87" s="5">
        <f t="shared" si="42"/>
        <v>0</v>
      </c>
      <c r="AA87" s="1">
        <v>3.3721086229834427E-2</v>
      </c>
      <c r="AB87" s="5">
        <f t="shared" si="43"/>
        <v>0</v>
      </c>
      <c r="AC87" s="5">
        <f t="shared" si="44"/>
        <v>0</v>
      </c>
      <c r="AD87" s="5">
        <f t="shared" si="45"/>
        <v>0</v>
      </c>
      <c r="AE87" s="5">
        <f t="shared" si="46"/>
        <v>0</v>
      </c>
      <c r="AF87" s="1">
        <v>0.7169161626438002</v>
      </c>
      <c r="AG87" s="5">
        <f t="shared" si="47"/>
        <v>0</v>
      </c>
      <c r="AH87" s="1">
        <v>2.1114749516473443E-2</v>
      </c>
      <c r="AI87" s="6">
        <f t="shared" si="48"/>
        <v>0</v>
      </c>
      <c r="AJ87" s="29">
        <v>1745.5159346207245</v>
      </c>
      <c r="AK87" s="29">
        <v>1637.6197890036187</v>
      </c>
      <c r="AP87" t="s">
        <v>349</v>
      </c>
      <c r="AQ87" s="1">
        <v>0.124</v>
      </c>
      <c r="AR87" s="1">
        <v>0.20500000000000002</v>
      </c>
      <c r="AS87" s="5">
        <f t="shared" si="49"/>
        <v>0.5</v>
      </c>
      <c r="AT87" s="5">
        <f t="shared" si="50"/>
        <v>0</v>
      </c>
      <c r="AU87" s="9">
        <f t="shared" si="51"/>
        <v>9.5</v>
      </c>
    </row>
    <row r="88" spans="1:47" x14ac:dyDescent="0.35">
      <c r="A88" t="s">
        <v>83</v>
      </c>
      <c r="B88" s="1">
        <v>0.10234989382306957</v>
      </c>
      <c r="C88" s="5">
        <f t="shared" si="26"/>
        <v>0.5</v>
      </c>
      <c r="D88" s="1">
        <v>0.26139360138146689</v>
      </c>
      <c r="E88" s="5">
        <f t="shared" si="27"/>
        <v>0</v>
      </c>
      <c r="F88" s="5">
        <f t="shared" si="28"/>
        <v>0</v>
      </c>
      <c r="G88" s="7">
        <v>0.12749399108580495</v>
      </c>
      <c r="H88" s="7">
        <v>-9.3482369962429701E-2</v>
      </c>
      <c r="I88" s="1">
        <f t="shared" si="29"/>
        <v>0.34213053928546427</v>
      </c>
      <c r="J88" s="5">
        <f t="shared" si="30"/>
        <v>0</v>
      </c>
      <c r="K88" s="5">
        <f t="shared" si="31"/>
        <v>0</v>
      </c>
      <c r="L88" s="1">
        <v>0.53927332342064127</v>
      </c>
      <c r="M88" s="5">
        <f t="shared" si="32"/>
        <v>0</v>
      </c>
      <c r="N88" s="5">
        <f t="shared" si="33"/>
        <v>0</v>
      </c>
      <c r="O88" s="8">
        <f t="shared" si="34"/>
        <v>0</v>
      </c>
      <c r="P88" s="8">
        <f t="shared" si="35"/>
        <v>1</v>
      </c>
      <c r="Q88" s="10" t="str">
        <f t="shared" si="36"/>
        <v>Nee</v>
      </c>
      <c r="R88" s="4">
        <f t="shared" si="37"/>
        <v>0</v>
      </c>
      <c r="S88" s="1">
        <v>1.9955540135949527E-2</v>
      </c>
      <c r="T88" s="8">
        <f t="shared" si="38"/>
        <v>0</v>
      </c>
      <c r="U88" s="1">
        <v>1.1428832137602226E-2</v>
      </c>
      <c r="V88" s="8">
        <f t="shared" si="39"/>
        <v>0</v>
      </c>
      <c r="W88" s="1">
        <v>-4.0043870907521061E-2</v>
      </c>
      <c r="X88" s="4">
        <f t="shared" si="40"/>
        <v>1</v>
      </c>
      <c r="Y88" s="5">
        <f t="shared" si="41"/>
        <v>0</v>
      </c>
      <c r="Z88" s="5">
        <f t="shared" si="42"/>
        <v>0</v>
      </c>
      <c r="AA88" s="1">
        <v>8.735386087321774E-2</v>
      </c>
      <c r="AB88" s="5">
        <f t="shared" si="43"/>
        <v>0</v>
      </c>
      <c r="AC88" s="5">
        <f t="shared" si="44"/>
        <v>0</v>
      </c>
      <c r="AD88" s="5">
        <f t="shared" si="45"/>
        <v>0.5</v>
      </c>
      <c r="AE88" s="5">
        <f t="shared" si="46"/>
        <v>0.5</v>
      </c>
      <c r="AF88" s="1">
        <v>0.65500665064289543</v>
      </c>
      <c r="AG88" s="5">
        <f t="shared" si="47"/>
        <v>0</v>
      </c>
      <c r="AH88" s="1">
        <v>5.6964541572351972E-2</v>
      </c>
      <c r="AI88" s="6">
        <f t="shared" si="48"/>
        <v>0</v>
      </c>
      <c r="AJ88" s="29">
        <v>1387.3973866681399</v>
      </c>
      <c r="AK88" s="29">
        <v>1422.4912812554335</v>
      </c>
      <c r="AP88" t="s">
        <v>350</v>
      </c>
      <c r="AQ88" s="1">
        <v>0.192</v>
      </c>
      <c r="AR88" s="1">
        <v>0.29499999999999998</v>
      </c>
      <c r="AS88" s="5">
        <f t="shared" si="49"/>
        <v>0.5</v>
      </c>
      <c r="AT88" s="5">
        <f t="shared" si="50"/>
        <v>0.5</v>
      </c>
      <c r="AU88" s="9">
        <f t="shared" si="51"/>
        <v>6.5</v>
      </c>
    </row>
    <row r="89" spans="1:47" x14ac:dyDescent="0.35">
      <c r="A89" t="s">
        <v>84</v>
      </c>
      <c r="B89" s="1">
        <v>-5.828301596691432E-2</v>
      </c>
      <c r="C89" s="5">
        <f t="shared" si="26"/>
        <v>0</v>
      </c>
      <c r="D89" s="1">
        <v>0.42687716134479625</v>
      </c>
      <c r="E89" s="5">
        <f t="shared" si="27"/>
        <v>0</v>
      </c>
      <c r="F89" s="5">
        <f t="shared" si="28"/>
        <v>0</v>
      </c>
      <c r="G89" s="7">
        <v>0.13621260726915468</v>
      </c>
      <c r="H89" s="7">
        <v>0.17740813225931706</v>
      </c>
      <c r="I89" s="1">
        <f t="shared" si="29"/>
        <v>0.31903698163557287</v>
      </c>
      <c r="J89" s="5">
        <f t="shared" si="30"/>
        <v>0</v>
      </c>
      <c r="K89" s="5">
        <f t="shared" si="31"/>
        <v>0</v>
      </c>
      <c r="L89" s="1">
        <v>0.27990085273562604</v>
      </c>
      <c r="M89" s="5">
        <f t="shared" si="32"/>
        <v>0</v>
      </c>
      <c r="N89" s="5">
        <f t="shared" si="33"/>
        <v>0</v>
      </c>
      <c r="O89" s="8">
        <f t="shared" si="34"/>
        <v>0</v>
      </c>
      <c r="P89" s="8">
        <f t="shared" si="35"/>
        <v>0</v>
      </c>
      <c r="Q89" s="10" t="str">
        <f t="shared" si="36"/>
        <v>Nee</v>
      </c>
      <c r="R89" s="4">
        <f t="shared" si="37"/>
        <v>0</v>
      </c>
      <c r="S89" s="1">
        <v>-1.9146292647678063E-2</v>
      </c>
      <c r="T89" s="8">
        <f t="shared" si="38"/>
        <v>1</v>
      </c>
      <c r="U89" s="1">
        <v>-3.2897646850672327E-3</v>
      </c>
      <c r="V89" s="8">
        <f t="shared" si="39"/>
        <v>1</v>
      </c>
      <c r="W89" s="1">
        <v>2.1327440316263217E-2</v>
      </c>
      <c r="X89" s="4">
        <f t="shared" si="40"/>
        <v>0</v>
      </c>
      <c r="Y89" s="5">
        <f t="shared" si="41"/>
        <v>0.5</v>
      </c>
      <c r="Z89" s="5">
        <f t="shared" si="42"/>
        <v>0</v>
      </c>
      <c r="AA89" s="1">
        <v>2.6410428138461579E-2</v>
      </c>
      <c r="AB89" s="5">
        <f t="shared" si="43"/>
        <v>0</v>
      </c>
      <c r="AC89" s="5">
        <f t="shared" si="44"/>
        <v>0</v>
      </c>
      <c r="AD89" s="5">
        <f t="shared" si="45"/>
        <v>0</v>
      </c>
      <c r="AE89" s="5">
        <f t="shared" si="46"/>
        <v>0</v>
      </c>
      <c r="AF89" s="1">
        <v>0.66274030505744908</v>
      </c>
      <c r="AG89" s="5">
        <f t="shared" si="47"/>
        <v>0</v>
      </c>
      <c r="AH89" s="1">
        <v>3.0738611162507069E-2</v>
      </c>
      <c r="AI89" s="6">
        <f t="shared" si="48"/>
        <v>0</v>
      </c>
      <c r="AJ89" s="29">
        <v>1792.4279227374764</v>
      </c>
      <c r="AK89" s="29">
        <v>1592.0377089609992</v>
      </c>
      <c r="AM89" s="5">
        <v>1</v>
      </c>
      <c r="AP89" t="s">
        <v>351</v>
      </c>
      <c r="AQ89" s="1">
        <v>0.21199999999999999</v>
      </c>
      <c r="AR89" s="1">
        <v>0.26300000000000001</v>
      </c>
      <c r="AS89" s="5">
        <f t="shared" si="49"/>
        <v>0.5</v>
      </c>
      <c r="AT89" s="5">
        <f t="shared" si="50"/>
        <v>0.5</v>
      </c>
      <c r="AU89" s="9">
        <f t="shared" si="51"/>
        <v>7.5</v>
      </c>
    </row>
    <row r="90" spans="1:47" x14ac:dyDescent="0.35">
      <c r="A90" t="s">
        <v>85</v>
      </c>
      <c r="B90" s="1">
        <v>-1.0207414666013392E-2</v>
      </c>
      <c r="C90" s="5">
        <f t="shared" si="26"/>
        <v>0</v>
      </c>
      <c r="D90" s="1">
        <v>1.2402825412379552</v>
      </c>
      <c r="E90" s="5">
        <f t="shared" si="27"/>
        <v>0.5</v>
      </c>
      <c r="F90" s="5">
        <f t="shared" si="28"/>
        <v>0</v>
      </c>
      <c r="G90" s="7">
        <v>0.35546300832925037</v>
      </c>
      <c r="H90" s="7">
        <v>4.8546464151559693E-2</v>
      </c>
      <c r="I90" s="1">
        <f t="shared" si="29"/>
        <v>1.2489555773313734</v>
      </c>
      <c r="J90" s="5">
        <f t="shared" si="30"/>
        <v>0.5</v>
      </c>
      <c r="K90" s="5">
        <f t="shared" si="31"/>
        <v>0.5</v>
      </c>
      <c r="L90" s="1">
        <v>0.19193483236838563</v>
      </c>
      <c r="M90" s="5">
        <f t="shared" si="32"/>
        <v>0.5</v>
      </c>
      <c r="N90" s="5">
        <f t="shared" si="33"/>
        <v>0</v>
      </c>
      <c r="O90" s="8">
        <f t="shared" si="34"/>
        <v>1</v>
      </c>
      <c r="P90" s="8">
        <f t="shared" si="35"/>
        <v>1</v>
      </c>
      <c r="Q90" s="10" t="str">
        <f t="shared" si="36"/>
        <v>Ja</v>
      </c>
      <c r="R90" s="4">
        <f t="shared" si="37"/>
        <v>1</v>
      </c>
      <c r="S90" s="1">
        <v>-0.14142921080113383</v>
      </c>
      <c r="T90" s="8">
        <f t="shared" si="38"/>
        <v>1</v>
      </c>
      <c r="U90" s="1">
        <v>-7.8963230861965036E-2</v>
      </c>
      <c r="V90" s="8">
        <f t="shared" si="39"/>
        <v>1</v>
      </c>
      <c r="W90" s="1">
        <v>-0.11146496815286625</v>
      </c>
      <c r="X90" s="4">
        <f t="shared" si="40"/>
        <v>1</v>
      </c>
      <c r="Y90" s="5">
        <f t="shared" si="41"/>
        <v>0.5</v>
      </c>
      <c r="Z90" s="5">
        <f t="shared" si="42"/>
        <v>0.5</v>
      </c>
      <c r="AA90" s="1">
        <v>0.28956393924546792</v>
      </c>
      <c r="AB90" s="5">
        <f t="shared" si="43"/>
        <v>0</v>
      </c>
      <c r="AC90" s="5">
        <f t="shared" si="44"/>
        <v>0</v>
      </c>
      <c r="AD90" s="5">
        <f t="shared" si="45"/>
        <v>0.5</v>
      </c>
      <c r="AE90" s="5">
        <f t="shared" si="46"/>
        <v>0.5</v>
      </c>
      <c r="AF90" s="1">
        <v>0.55140454025804342</v>
      </c>
      <c r="AG90" s="5">
        <f t="shared" si="47"/>
        <v>0</v>
      </c>
      <c r="AH90" s="1">
        <v>4.7752368120202518E-2</v>
      </c>
      <c r="AI90" s="6">
        <f t="shared" si="48"/>
        <v>0</v>
      </c>
      <c r="AJ90" s="29">
        <v>1835.7786805329868</v>
      </c>
      <c r="AK90" s="29">
        <v>1893.7312397850067</v>
      </c>
      <c r="AO90" s="5">
        <v>1</v>
      </c>
      <c r="AP90" t="s">
        <v>350</v>
      </c>
      <c r="AQ90" s="1">
        <v>0.21</v>
      </c>
      <c r="AR90" s="1">
        <v>0.28549999999999998</v>
      </c>
      <c r="AS90" s="5">
        <f t="shared" si="49"/>
        <v>0.5</v>
      </c>
      <c r="AT90" s="5">
        <f t="shared" si="50"/>
        <v>0.5</v>
      </c>
      <c r="AU90" s="9">
        <f t="shared" si="51"/>
        <v>3</v>
      </c>
    </row>
    <row r="91" spans="1:47" x14ac:dyDescent="0.35">
      <c r="A91" t="s">
        <v>86</v>
      </c>
      <c r="B91" s="1">
        <v>-1.6100805040252013E-2</v>
      </c>
      <c r="C91" s="5">
        <f t="shared" si="26"/>
        <v>0</v>
      </c>
      <c r="D91" s="1">
        <v>-0.3746353984365885</v>
      </c>
      <c r="E91" s="5">
        <f t="shared" si="27"/>
        <v>0</v>
      </c>
      <c r="F91" s="5">
        <f t="shared" si="28"/>
        <v>0</v>
      </c>
      <c r="G91" s="7">
        <v>1.8745381713530122E-2</v>
      </c>
      <c r="H91" s="7">
        <v>9.14712402286781E-2</v>
      </c>
      <c r="I91" s="1">
        <f t="shared" si="29"/>
        <v>-0.43641582079103952</v>
      </c>
      <c r="J91" s="5">
        <f t="shared" si="30"/>
        <v>0</v>
      </c>
      <c r="K91" s="5">
        <f t="shared" si="31"/>
        <v>0</v>
      </c>
      <c r="L91" s="1">
        <v>0.54662981555643297</v>
      </c>
      <c r="M91" s="5">
        <f t="shared" si="32"/>
        <v>0</v>
      </c>
      <c r="N91" s="5">
        <f t="shared" si="33"/>
        <v>0</v>
      </c>
      <c r="O91" s="8">
        <f t="shared" si="34"/>
        <v>0</v>
      </c>
      <c r="P91" s="8">
        <f t="shared" si="35"/>
        <v>0</v>
      </c>
      <c r="Q91" s="10" t="str">
        <f t="shared" si="36"/>
        <v>Nee</v>
      </c>
      <c r="R91" s="4">
        <f t="shared" si="37"/>
        <v>0</v>
      </c>
      <c r="S91" s="1">
        <v>7.226671633451294E-2</v>
      </c>
      <c r="T91" s="8">
        <f t="shared" si="38"/>
        <v>0</v>
      </c>
      <c r="U91" s="1">
        <v>8.3954875033760618E-2</v>
      </c>
      <c r="V91" s="8">
        <f t="shared" si="39"/>
        <v>0</v>
      </c>
      <c r="W91" s="1">
        <v>3.8638043013261777E-2</v>
      </c>
      <c r="X91" s="4">
        <f t="shared" si="40"/>
        <v>0</v>
      </c>
      <c r="Y91" s="5">
        <f t="shared" si="41"/>
        <v>0</v>
      </c>
      <c r="Z91" s="5">
        <f t="shared" si="42"/>
        <v>0</v>
      </c>
      <c r="AA91" s="1">
        <v>1.1322093882471901E-2</v>
      </c>
      <c r="AB91" s="5">
        <f t="shared" si="43"/>
        <v>0</v>
      </c>
      <c r="AC91" s="5">
        <f t="shared" si="44"/>
        <v>0</v>
      </c>
      <c r="AD91" s="5">
        <f t="shared" si="45"/>
        <v>0</v>
      </c>
      <c r="AE91" s="5">
        <f t="shared" si="46"/>
        <v>0</v>
      </c>
      <c r="AF91" s="1">
        <v>0.62651188114961298</v>
      </c>
      <c r="AG91" s="5">
        <f t="shared" si="47"/>
        <v>0</v>
      </c>
      <c r="AH91" s="1">
        <v>6.0800878932835513E-2</v>
      </c>
      <c r="AI91" s="6">
        <f t="shared" si="48"/>
        <v>0</v>
      </c>
      <c r="AJ91" s="29">
        <v>1446.2373813352699</v>
      </c>
      <c r="AK91" s="29">
        <v>1321.115635462857</v>
      </c>
      <c r="AM91" s="5">
        <v>1</v>
      </c>
      <c r="AP91" t="s">
        <v>350</v>
      </c>
      <c r="AQ91" s="1">
        <v>0.21899999999999997</v>
      </c>
      <c r="AR91" s="1">
        <v>0.2145</v>
      </c>
      <c r="AS91" s="5">
        <f t="shared" si="49"/>
        <v>0.5</v>
      </c>
      <c r="AT91" s="5">
        <f t="shared" si="50"/>
        <v>0</v>
      </c>
      <c r="AU91" s="9">
        <f t="shared" si="51"/>
        <v>8.5</v>
      </c>
    </row>
    <row r="92" spans="1:47" x14ac:dyDescent="0.35">
      <c r="A92" t="s">
        <v>87</v>
      </c>
      <c r="B92" s="1">
        <v>0.12078268321325419</v>
      </c>
      <c r="C92" s="5">
        <f t="shared" si="26"/>
        <v>0.5</v>
      </c>
      <c r="D92" s="1">
        <v>1.0485447678293713</v>
      </c>
      <c r="E92" s="5">
        <f t="shared" si="27"/>
        <v>0.5</v>
      </c>
      <c r="F92" s="5">
        <f t="shared" si="28"/>
        <v>0</v>
      </c>
      <c r="G92" s="7">
        <v>0.12010029517250134</v>
      </c>
      <c r="H92" s="7">
        <v>5.9034500269781317E-3</v>
      </c>
      <c r="I92" s="1">
        <f t="shared" si="29"/>
        <v>1.058824388231187</v>
      </c>
      <c r="J92" s="5">
        <f t="shared" si="30"/>
        <v>0.5</v>
      </c>
      <c r="K92" s="5">
        <f t="shared" si="31"/>
        <v>0</v>
      </c>
      <c r="L92" s="1">
        <v>0.18074232965743567</v>
      </c>
      <c r="M92" s="5">
        <f t="shared" si="32"/>
        <v>0.5</v>
      </c>
      <c r="N92" s="5">
        <f t="shared" si="33"/>
        <v>0</v>
      </c>
      <c r="O92" s="8">
        <f t="shared" si="34"/>
        <v>0</v>
      </c>
      <c r="P92" s="8">
        <f t="shared" si="35"/>
        <v>1</v>
      </c>
      <c r="Q92" s="10" t="str">
        <f t="shared" si="36"/>
        <v>Nee</v>
      </c>
      <c r="R92" s="4">
        <f t="shared" si="37"/>
        <v>0</v>
      </c>
      <c r="S92" s="1">
        <v>-2.8526790880685104E-2</v>
      </c>
      <c r="T92" s="8">
        <f t="shared" si="38"/>
        <v>1</v>
      </c>
      <c r="U92" s="1">
        <v>-6.7568312537900369E-2</v>
      </c>
      <c r="V92" s="8">
        <f t="shared" si="39"/>
        <v>1</v>
      </c>
      <c r="W92" s="1">
        <v>4.5545434347922685E-3</v>
      </c>
      <c r="X92" s="4">
        <f t="shared" si="40"/>
        <v>0</v>
      </c>
      <c r="Y92" s="5">
        <f t="shared" si="41"/>
        <v>0.5</v>
      </c>
      <c r="Z92" s="5">
        <f t="shared" si="42"/>
        <v>0</v>
      </c>
      <c r="AA92" s="1">
        <v>7.6740882978385758E-2</v>
      </c>
      <c r="AB92" s="5">
        <f t="shared" si="43"/>
        <v>0</v>
      </c>
      <c r="AC92" s="5">
        <f t="shared" si="44"/>
        <v>0</v>
      </c>
      <c r="AD92" s="5">
        <f t="shared" si="45"/>
        <v>0.5</v>
      </c>
      <c r="AE92" s="5">
        <f t="shared" si="46"/>
        <v>0.5</v>
      </c>
      <c r="AF92" s="1">
        <v>0.68614910972164911</v>
      </c>
      <c r="AG92" s="5">
        <f t="shared" si="47"/>
        <v>0</v>
      </c>
      <c r="AH92" s="1">
        <v>2.9265607642746043E-2</v>
      </c>
      <c r="AI92" s="6">
        <f t="shared" si="48"/>
        <v>0</v>
      </c>
      <c r="AJ92" s="29">
        <v>1514.2999261935283</v>
      </c>
      <c r="AK92" s="29">
        <v>1445.9373755181032</v>
      </c>
      <c r="AP92" t="s">
        <v>350</v>
      </c>
      <c r="AQ92" s="1">
        <v>7.9000000000000001E-2</v>
      </c>
      <c r="AR92" s="1">
        <v>0.315</v>
      </c>
      <c r="AS92" s="5">
        <f t="shared" si="49"/>
        <v>0.5</v>
      </c>
      <c r="AT92" s="5">
        <f t="shared" si="50"/>
        <v>0.5</v>
      </c>
      <c r="AU92" s="9">
        <f t="shared" si="51"/>
        <v>5.5</v>
      </c>
    </row>
    <row r="93" spans="1:47" x14ac:dyDescent="0.35">
      <c r="A93" t="s">
        <v>88</v>
      </c>
      <c r="B93" s="1">
        <v>5.0504217737484758E-2</v>
      </c>
      <c r="C93" s="5">
        <f t="shared" si="26"/>
        <v>0</v>
      </c>
      <c r="D93" s="1">
        <v>0.42212874259337752</v>
      </c>
      <c r="E93" s="5">
        <f t="shared" si="27"/>
        <v>0</v>
      </c>
      <c r="F93" s="5">
        <f t="shared" si="28"/>
        <v>0</v>
      </c>
      <c r="G93" s="7">
        <v>1.8343302589808177E-2</v>
      </c>
      <c r="H93" s="7">
        <v>9.4964806115986081E-2</v>
      </c>
      <c r="I93" s="1">
        <f t="shared" si="29"/>
        <v>0.35785457462296422</v>
      </c>
      <c r="J93" s="5">
        <f t="shared" si="30"/>
        <v>0</v>
      </c>
      <c r="K93" s="5">
        <f t="shared" si="31"/>
        <v>0</v>
      </c>
      <c r="L93" s="1">
        <v>0.37555914033779791</v>
      </c>
      <c r="M93" s="5">
        <f t="shared" si="32"/>
        <v>0</v>
      </c>
      <c r="N93" s="5">
        <f t="shared" si="33"/>
        <v>0</v>
      </c>
      <c r="O93" s="8">
        <f t="shared" si="34"/>
        <v>0</v>
      </c>
      <c r="P93" s="8">
        <f t="shared" si="35"/>
        <v>0</v>
      </c>
      <c r="Q93" s="10" t="str">
        <f t="shared" si="36"/>
        <v>Nee</v>
      </c>
      <c r="R93" s="4">
        <f t="shared" si="37"/>
        <v>0</v>
      </c>
      <c r="S93" s="1">
        <v>7.7303118652268396E-2</v>
      </c>
      <c r="T93" s="8">
        <f t="shared" si="38"/>
        <v>0</v>
      </c>
      <c r="U93" s="1">
        <v>5.4654688184418238E-2</v>
      </c>
      <c r="V93" s="8">
        <f t="shared" si="39"/>
        <v>0</v>
      </c>
      <c r="W93" s="1">
        <v>3.1553739416859114E-2</v>
      </c>
      <c r="X93" s="4">
        <f t="shared" si="40"/>
        <v>0</v>
      </c>
      <c r="Y93" s="5">
        <f t="shared" si="41"/>
        <v>0</v>
      </c>
      <c r="Z93" s="5">
        <f t="shared" si="42"/>
        <v>0</v>
      </c>
      <c r="AA93" s="1">
        <v>1.368642962241623E-2</v>
      </c>
      <c r="AB93" s="5">
        <f t="shared" si="43"/>
        <v>0</v>
      </c>
      <c r="AC93" s="5">
        <f t="shared" si="44"/>
        <v>0</v>
      </c>
      <c r="AD93" s="5">
        <f t="shared" si="45"/>
        <v>0</v>
      </c>
      <c r="AE93" s="5">
        <f t="shared" si="46"/>
        <v>0</v>
      </c>
      <c r="AF93" s="1">
        <v>0.679992201768569</v>
      </c>
      <c r="AG93" s="5">
        <f t="shared" si="47"/>
        <v>0</v>
      </c>
      <c r="AH93" s="1">
        <v>1.0866625994298742E-2</v>
      </c>
      <c r="AI93" s="6">
        <f t="shared" si="48"/>
        <v>0</v>
      </c>
      <c r="AJ93" s="29">
        <v>2054.8682144760687</v>
      </c>
      <c r="AK93" s="29">
        <v>2145.62341529889</v>
      </c>
      <c r="AP93" t="s">
        <v>351</v>
      </c>
      <c r="AQ93" s="1">
        <v>0.22899999999999998</v>
      </c>
      <c r="AR93" s="1">
        <v>0.21000000000000002</v>
      </c>
      <c r="AS93" s="5">
        <f t="shared" si="49"/>
        <v>0.5</v>
      </c>
      <c r="AT93" s="5">
        <f t="shared" si="50"/>
        <v>0</v>
      </c>
      <c r="AU93" s="9">
        <f t="shared" si="51"/>
        <v>9.5</v>
      </c>
    </row>
    <row r="94" spans="1:47" x14ac:dyDescent="0.35">
      <c r="A94" t="s">
        <v>89</v>
      </c>
      <c r="B94" s="1">
        <v>-0.11033951966975108</v>
      </c>
      <c r="C94" s="5">
        <f t="shared" si="26"/>
        <v>0</v>
      </c>
      <c r="D94" s="1">
        <v>9.1745526421662088E-2</v>
      </c>
      <c r="E94" s="5">
        <f t="shared" si="27"/>
        <v>0</v>
      </c>
      <c r="F94" s="5">
        <f t="shared" si="28"/>
        <v>0</v>
      </c>
      <c r="G94" s="7">
        <v>7.030033759555003E-2</v>
      </c>
      <c r="H94" s="7">
        <v>4.2802917665168187E-2</v>
      </c>
      <c r="I94" s="1">
        <f t="shared" si="29"/>
        <v>7.0219524567510364E-2</v>
      </c>
      <c r="J94" s="5">
        <f t="shared" si="30"/>
        <v>0</v>
      </c>
      <c r="K94" s="5">
        <f t="shared" si="31"/>
        <v>0</v>
      </c>
      <c r="L94" s="1">
        <v>0.58941200242473224</v>
      </c>
      <c r="M94" s="5">
        <f t="shared" si="32"/>
        <v>0</v>
      </c>
      <c r="N94" s="5">
        <f t="shared" si="33"/>
        <v>0</v>
      </c>
      <c r="O94" s="8">
        <f t="shared" si="34"/>
        <v>0</v>
      </c>
      <c r="P94" s="8">
        <f t="shared" si="35"/>
        <v>0</v>
      </c>
      <c r="Q94" s="10" t="str">
        <f t="shared" si="36"/>
        <v>Nee</v>
      </c>
      <c r="R94" s="4">
        <f t="shared" si="37"/>
        <v>0</v>
      </c>
      <c r="S94" s="1">
        <v>9.6339779005524869E-3</v>
      </c>
      <c r="T94" s="8">
        <f t="shared" si="38"/>
        <v>0</v>
      </c>
      <c r="U94" s="1">
        <v>9.2236195611685617E-4</v>
      </c>
      <c r="V94" s="8">
        <f t="shared" si="39"/>
        <v>0</v>
      </c>
      <c r="W94" s="1">
        <v>3.0838391435918069E-2</v>
      </c>
      <c r="X94" s="4">
        <f t="shared" si="40"/>
        <v>0</v>
      </c>
      <c r="Y94" s="5">
        <f t="shared" si="41"/>
        <v>0</v>
      </c>
      <c r="Z94" s="5">
        <f t="shared" si="42"/>
        <v>0</v>
      </c>
      <c r="AA94" s="1">
        <v>-4.2593013696233971E-3</v>
      </c>
      <c r="AB94" s="5">
        <f t="shared" si="43"/>
        <v>0.5</v>
      </c>
      <c r="AC94" s="5">
        <f t="shared" si="44"/>
        <v>0.5</v>
      </c>
      <c r="AD94" s="5">
        <f t="shared" si="45"/>
        <v>0</v>
      </c>
      <c r="AE94" s="5">
        <f t="shared" si="46"/>
        <v>0</v>
      </c>
      <c r="AF94" s="1">
        <v>0.72276933303013868</v>
      </c>
      <c r="AG94" s="5">
        <f t="shared" si="47"/>
        <v>0</v>
      </c>
      <c r="AH94" s="1">
        <v>0.11156441428046666</v>
      </c>
      <c r="AI94" s="6">
        <f t="shared" si="48"/>
        <v>0</v>
      </c>
      <c r="AJ94" s="29">
        <v>1650.5798566122485</v>
      </c>
      <c r="AK94" s="29">
        <v>1419.3557580472961</v>
      </c>
      <c r="AP94" t="s">
        <v>350</v>
      </c>
      <c r="AQ94" s="1">
        <v>0.11599999999999999</v>
      </c>
      <c r="AR94" s="1">
        <v>0.3165</v>
      </c>
      <c r="AS94" s="5">
        <f t="shared" si="49"/>
        <v>0.5</v>
      </c>
      <c r="AT94" s="5">
        <f t="shared" si="50"/>
        <v>0.5</v>
      </c>
      <c r="AU94" s="9">
        <f t="shared" si="51"/>
        <v>8</v>
      </c>
    </row>
    <row r="95" spans="1:47" x14ac:dyDescent="0.35">
      <c r="A95" t="s">
        <v>90</v>
      </c>
      <c r="B95" s="1">
        <v>5.0503603487830721E-2</v>
      </c>
      <c r="C95" s="5">
        <f t="shared" si="26"/>
        <v>0</v>
      </c>
      <c r="D95" s="1">
        <v>1.0224699217787179</v>
      </c>
      <c r="E95" s="5">
        <f t="shared" si="27"/>
        <v>0.5</v>
      </c>
      <c r="F95" s="5">
        <f t="shared" si="28"/>
        <v>0</v>
      </c>
      <c r="G95" s="7">
        <v>0.16912692577510274</v>
      </c>
      <c r="H95" s="7">
        <v>0.12271872149389376</v>
      </c>
      <c r="I95" s="1">
        <f t="shared" si="29"/>
        <v>0.95686204782600448</v>
      </c>
      <c r="J95" s="5">
        <f t="shared" si="30"/>
        <v>0.5</v>
      </c>
      <c r="K95" s="5">
        <f t="shared" si="31"/>
        <v>0</v>
      </c>
      <c r="L95" s="1">
        <v>5.1715762167220583E-2</v>
      </c>
      <c r="M95" s="5">
        <f t="shared" si="32"/>
        <v>0.5</v>
      </c>
      <c r="N95" s="5">
        <f t="shared" si="33"/>
        <v>0</v>
      </c>
      <c r="O95" s="8">
        <f t="shared" si="34"/>
        <v>0</v>
      </c>
      <c r="P95" s="8">
        <f t="shared" si="35"/>
        <v>0</v>
      </c>
      <c r="Q95" s="10" t="str">
        <f t="shared" si="36"/>
        <v>Nee</v>
      </c>
      <c r="R95" s="4">
        <f t="shared" si="37"/>
        <v>0</v>
      </c>
      <c r="S95" s="1">
        <v>-6.709443833642946E-2</v>
      </c>
      <c r="T95" s="8">
        <f t="shared" si="38"/>
        <v>1</v>
      </c>
      <c r="U95" s="1">
        <v>4.5079763398458506E-3</v>
      </c>
      <c r="V95" s="8">
        <f t="shared" si="39"/>
        <v>0</v>
      </c>
      <c r="W95" s="1">
        <v>2.1941143383212656E-2</v>
      </c>
      <c r="X95" s="4">
        <f t="shared" si="40"/>
        <v>0</v>
      </c>
      <c r="Y95" s="5">
        <f t="shared" si="41"/>
        <v>0</v>
      </c>
      <c r="Z95" s="5">
        <f t="shared" si="42"/>
        <v>0</v>
      </c>
      <c r="AA95" s="1">
        <v>3.3686975829981945E-2</v>
      </c>
      <c r="AB95" s="5">
        <f t="shared" si="43"/>
        <v>0</v>
      </c>
      <c r="AC95" s="5">
        <f t="shared" si="44"/>
        <v>0</v>
      </c>
      <c r="AD95" s="5">
        <f t="shared" si="45"/>
        <v>0</v>
      </c>
      <c r="AE95" s="5">
        <f t="shared" si="46"/>
        <v>0</v>
      </c>
      <c r="AF95" s="1">
        <v>0.75735181038133137</v>
      </c>
      <c r="AG95" s="5">
        <f t="shared" si="47"/>
        <v>0.5</v>
      </c>
      <c r="AH95" s="1">
        <v>-6.7052281647176299E-3</v>
      </c>
      <c r="AI95" s="6">
        <f t="shared" si="48"/>
        <v>1</v>
      </c>
      <c r="AJ95" s="29">
        <v>1990.639880062771</v>
      </c>
      <c r="AK95" s="29">
        <v>1835.1088548052069</v>
      </c>
      <c r="AP95" t="s">
        <v>351</v>
      </c>
      <c r="AQ95" s="1">
        <v>0.22899999999999998</v>
      </c>
      <c r="AR95" s="1">
        <v>0.26050000000000001</v>
      </c>
      <c r="AS95" s="5">
        <f t="shared" si="49"/>
        <v>0.5</v>
      </c>
      <c r="AT95" s="5">
        <f t="shared" si="50"/>
        <v>0.5</v>
      </c>
      <c r="AU95" s="9">
        <f t="shared" si="51"/>
        <v>6</v>
      </c>
    </row>
    <row r="96" spans="1:47" x14ac:dyDescent="0.35">
      <c r="A96" t="s">
        <v>91</v>
      </c>
      <c r="B96" s="1">
        <v>-6.6111522551977026E-2</v>
      </c>
      <c r="C96" s="5">
        <f t="shared" si="26"/>
        <v>0</v>
      </c>
      <c r="D96" s="1">
        <v>0.5903072560105489</v>
      </c>
      <c r="E96" s="5">
        <f t="shared" si="27"/>
        <v>0</v>
      </c>
      <c r="F96" s="5">
        <f t="shared" si="28"/>
        <v>0</v>
      </c>
      <c r="G96" s="7">
        <v>9.6584238001481193E-2</v>
      </c>
      <c r="H96" s="7">
        <v>1.9490254872563718E-2</v>
      </c>
      <c r="I96" s="1">
        <f t="shared" si="29"/>
        <v>0.58825418615993197</v>
      </c>
      <c r="J96" s="5">
        <f t="shared" si="30"/>
        <v>0</v>
      </c>
      <c r="K96" s="5">
        <f t="shared" si="31"/>
        <v>0</v>
      </c>
      <c r="L96" s="1">
        <v>0.20568355690241694</v>
      </c>
      <c r="M96" s="5">
        <f t="shared" si="32"/>
        <v>0</v>
      </c>
      <c r="N96" s="5">
        <f t="shared" si="33"/>
        <v>0</v>
      </c>
      <c r="O96" s="8">
        <f t="shared" si="34"/>
        <v>0</v>
      </c>
      <c r="P96" s="8">
        <f t="shared" si="35"/>
        <v>1</v>
      </c>
      <c r="Q96" s="10" t="str">
        <f t="shared" si="36"/>
        <v>Nee</v>
      </c>
      <c r="R96" s="4">
        <f t="shared" si="37"/>
        <v>0</v>
      </c>
      <c r="S96" s="1">
        <v>-5.575706282996816E-2</v>
      </c>
      <c r="T96" s="8">
        <f t="shared" si="38"/>
        <v>1</v>
      </c>
      <c r="U96" s="1">
        <v>-8.2423435419440749E-2</v>
      </c>
      <c r="V96" s="8">
        <f t="shared" si="39"/>
        <v>1</v>
      </c>
      <c r="W96" s="1">
        <v>-5.6610249092321312E-2</v>
      </c>
      <c r="X96" s="4">
        <f t="shared" si="40"/>
        <v>1</v>
      </c>
      <c r="Y96" s="5">
        <f t="shared" si="41"/>
        <v>0.5</v>
      </c>
      <c r="Z96" s="5">
        <f t="shared" si="42"/>
        <v>0.5</v>
      </c>
      <c r="AA96" s="1">
        <v>2.6074312241469628E-2</v>
      </c>
      <c r="AB96" s="5">
        <f t="shared" si="43"/>
        <v>0</v>
      </c>
      <c r="AC96" s="5">
        <f t="shared" si="44"/>
        <v>0</v>
      </c>
      <c r="AD96" s="5">
        <f t="shared" si="45"/>
        <v>0</v>
      </c>
      <c r="AE96" s="5">
        <f t="shared" si="46"/>
        <v>0</v>
      </c>
      <c r="AF96" s="1">
        <v>0.75237080255053201</v>
      </c>
      <c r="AG96" s="5">
        <f t="shared" si="47"/>
        <v>0.5</v>
      </c>
      <c r="AH96" s="1">
        <v>2.2325373457849389E-2</v>
      </c>
      <c r="AI96" s="6">
        <f t="shared" si="48"/>
        <v>0</v>
      </c>
      <c r="AJ96" s="29">
        <v>2222.7229058083931</v>
      </c>
      <c r="AK96" s="29">
        <v>2045.5056595152423</v>
      </c>
      <c r="AO96" s="5">
        <v>1</v>
      </c>
      <c r="AP96" t="s">
        <v>349</v>
      </c>
      <c r="AQ96" s="1">
        <v>0.20300000000000001</v>
      </c>
      <c r="AR96" s="1">
        <v>0.3105</v>
      </c>
      <c r="AS96" s="5">
        <f t="shared" si="49"/>
        <v>0.5</v>
      </c>
      <c r="AT96" s="5">
        <f t="shared" si="50"/>
        <v>0.5</v>
      </c>
      <c r="AU96" s="9">
        <f t="shared" si="51"/>
        <v>5.5</v>
      </c>
    </row>
    <row r="97" spans="1:47" x14ac:dyDescent="0.35">
      <c r="A97" t="s">
        <v>92</v>
      </c>
      <c r="B97" s="1">
        <v>3.283482435809059E-2</v>
      </c>
      <c r="C97" s="5">
        <f t="shared" si="26"/>
        <v>0</v>
      </c>
      <c r="D97" s="1">
        <v>0.34680755905592076</v>
      </c>
      <c r="E97" s="5">
        <f t="shared" si="27"/>
        <v>0</v>
      </c>
      <c r="F97" s="5">
        <f t="shared" si="28"/>
        <v>0</v>
      </c>
      <c r="G97" s="7">
        <v>4.9824988818907068E-2</v>
      </c>
      <c r="H97" s="7">
        <v>3.0723477237078672E-2</v>
      </c>
      <c r="I97" s="1">
        <f t="shared" si="29"/>
        <v>0.3312801236482345</v>
      </c>
      <c r="J97" s="5">
        <f t="shared" si="30"/>
        <v>0</v>
      </c>
      <c r="K97" s="5">
        <f t="shared" si="31"/>
        <v>0</v>
      </c>
      <c r="L97" s="1">
        <v>0.25506429792850915</v>
      </c>
      <c r="M97" s="5">
        <f t="shared" si="32"/>
        <v>0</v>
      </c>
      <c r="N97" s="5">
        <f t="shared" si="33"/>
        <v>0</v>
      </c>
      <c r="O97" s="8">
        <f t="shared" si="34"/>
        <v>0</v>
      </c>
      <c r="P97" s="8">
        <f t="shared" si="35"/>
        <v>0</v>
      </c>
      <c r="Q97" s="10" t="str">
        <f t="shared" si="36"/>
        <v>Nee</v>
      </c>
      <c r="R97" s="4">
        <f t="shared" si="37"/>
        <v>0</v>
      </c>
      <c r="S97" s="1">
        <v>3.4648787801635127E-2</v>
      </c>
      <c r="T97" s="8">
        <f t="shared" si="38"/>
        <v>0</v>
      </c>
      <c r="U97" s="1">
        <v>-6.5564089033736247E-3</v>
      </c>
      <c r="V97" s="8">
        <f t="shared" si="39"/>
        <v>1</v>
      </c>
      <c r="W97" s="1">
        <v>4.5687665884733442E-2</v>
      </c>
      <c r="X97" s="4">
        <f t="shared" si="40"/>
        <v>0</v>
      </c>
      <c r="Y97" s="5">
        <f t="shared" si="41"/>
        <v>0</v>
      </c>
      <c r="Z97" s="5">
        <f t="shared" si="42"/>
        <v>0</v>
      </c>
      <c r="AA97" s="1">
        <v>-3.0375302462898521E-2</v>
      </c>
      <c r="AB97" s="5">
        <f t="shared" si="43"/>
        <v>0.5</v>
      </c>
      <c r="AC97" s="5">
        <f t="shared" si="44"/>
        <v>0.5</v>
      </c>
      <c r="AD97" s="5">
        <f t="shared" si="45"/>
        <v>0</v>
      </c>
      <c r="AE97" s="5">
        <f t="shared" si="46"/>
        <v>0</v>
      </c>
      <c r="AF97" s="1">
        <v>0.70680562227401134</v>
      </c>
      <c r="AG97" s="5">
        <f t="shared" si="47"/>
        <v>0</v>
      </c>
      <c r="AH97" s="1">
        <v>-1.4420972290002511E-2</v>
      </c>
      <c r="AI97" s="6">
        <f t="shared" si="48"/>
        <v>1</v>
      </c>
      <c r="AJ97" s="29">
        <v>2549.8020307742327</v>
      </c>
      <c r="AK97" s="29">
        <v>1967.5759229890637</v>
      </c>
      <c r="AP97" t="s">
        <v>351</v>
      </c>
      <c r="AQ97" s="1">
        <v>0.248</v>
      </c>
      <c r="AR97" s="1">
        <v>0.1515</v>
      </c>
      <c r="AS97" s="5">
        <f t="shared" si="49"/>
        <v>0</v>
      </c>
      <c r="AT97" s="5">
        <f t="shared" si="50"/>
        <v>0</v>
      </c>
      <c r="AU97" s="9">
        <f t="shared" si="51"/>
        <v>8</v>
      </c>
    </row>
    <row r="98" spans="1:47" x14ac:dyDescent="0.35">
      <c r="A98" t="s">
        <v>93</v>
      </c>
      <c r="B98" s="1">
        <v>-9.5996928098300853E-4</v>
      </c>
      <c r="C98" s="5">
        <f t="shared" si="26"/>
        <v>0</v>
      </c>
      <c r="D98" s="1">
        <v>-0.1292598636843621</v>
      </c>
      <c r="E98" s="5">
        <f t="shared" si="27"/>
        <v>0</v>
      </c>
      <c r="F98" s="5">
        <f t="shared" si="28"/>
        <v>0</v>
      </c>
      <c r="G98" s="7">
        <v>6.1534030911010847E-2</v>
      </c>
      <c r="H98" s="7">
        <v>-6.7677834309302102E-3</v>
      </c>
      <c r="I98" s="1">
        <f t="shared" si="29"/>
        <v>-0.11713833157338965</v>
      </c>
      <c r="J98" s="5">
        <f t="shared" si="30"/>
        <v>0</v>
      </c>
      <c r="K98" s="5">
        <f t="shared" si="31"/>
        <v>0</v>
      </c>
      <c r="L98" s="1">
        <v>0.75677392040643521</v>
      </c>
      <c r="M98" s="5">
        <f t="shared" si="32"/>
        <v>0</v>
      </c>
      <c r="N98" s="5">
        <f t="shared" si="33"/>
        <v>0</v>
      </c>
      <c r="O98" s="8">
        <f t="shared" si="34"/>
        <v>0</v>
      </c>
      <c r="P98" s="8">
        <f t="shared" si="35"/>
        <v>0</v>
      </c>
      <c r="Q98" s="10" t="str">
        <f t="shared" si="36"/>
        <v>Nee</v>
      </c>
      <c r="R98" s="4">
        <f t="shared" si="37"/>
        <v>0</v>
      </c>
      <c r="S98" s="1">
        <v>5.459630660774948E-2</v>
      </c>
      <c r="T98" s="8">
        <f t="shared" si="38"/>
        <v>0</v>
      </c>
      <c r="U98" s="1">
        <v>3.6210104479748102E-2</v>
      </c>
      <c r="V98" s="8">
        <f t="shared" si="39"/>
        <v>0</v>
      </c>
      <c r="W98" s="1">
        <v>4.0798694441777861E-2</v>
      </c>
      <c r="X98" s="4">
        <f t="shared" si="40"/>
        <v>0</v>
      </c>
      <c r="Y98" s="5">
        <f t="shared" si="41"/>
        <v>0</v>
      </c>
      <c r="Z98" s="5">
        <f t="shared" si="42"/>
        <v>0</v>
      </c>
      <c r="AA98" s="1">
        <v>3.2020975328789482E-2</v>
      </c>
      <c r="AB98" s="5">
        <f t="shared" si="43"/>
        <v>0</v>
      </c>
      <c r="AC98" s="5">
        <f t="shared" si="44"/>
        <v>0</v>
      </c>
      <c r="AD98" s="5">
        <f t="shared" si="45"/>
        <v>0</v>
      </c>
      <c r="AE98" s="5">
        <f t="shared" si="46"/>
        <v>0</v>
      </c>
      <c r="AF98" s="1">
        <v>0.70926130363828355</v>
      </c>
      <c r="AG98" s="5">
        <f t="shared" si="47"/>
        <v>0</v>
      </c>
      <c r="AH98" s="1">
        <v>6.1340549102428719E-2</v>
      </c>
      <c r="AI98" s="6">
        <f t="shared" si="48"/>
        <v>0</v>
      </c>
      <c r="AJ98" s="29">
        <v>1467.6223367386915</v>
      </c>
      <c r="AK98" s="29">
        <v>1471.5906977049117</v>
      </c>
      <c r="AM98" s="5">
        <v>1</v>
      </c>
      <c r="AP98" t="s">
        <v>349</v>
      </c>
      <c r="AQ98" s="1">
        <v>0.161</v>
      </c>
      <c r="AR98" s="1">
        <v>0.2485</v>
      </c>
      <c r="AS98" s="5">
        <f t="shared" si="49"/>
        <v>0.5</v>
      </c>
      <c r="AT98" s="5">
        <f t="shared" si="50"/>
        <v>0</v>
      </c>
      <c r="AU98" s="9">
        <f t="shared" si="51"/>
        <v>8.5</v>
      </c>
    </row>
    <row r="99" spans="1:47" x14ac:dyDescent="0.35">
      <c r="A99" t="s">
        <v>94</v>
      </c>
      <c r="B99" s="1">
        <v>-1.8299131385386836E-3</v>
      </c>
      <c r="C99" s="5">
        <f t="shared" si="26"/>
        <v>0</v>
      </c>
      <c r="D99" s="1">
        <v>4.3014841308506718E-3</v>
      </c>
      <c r="E99" s="5">
        <f t="shared" si="27"/>
        <v>0</v>
      </c>
      <c r="F99" s="5">
        <f t="shared" si="28"/>
        <v>0</v>
      </c>
      <c r="G99" s="7">
        <v>5.2140641895504831E-2</v>
      </c>
      <c r="H99" s="7">
        <v>-6.4165785377330465E-3</v>
      </c>
      <c r="I99" s="1">
        <f t="shared" si="29"/>
        <v>1.5049966134724384E-2</v>
      </c>
      <c r="J99" s="5">
        <f t="shared" si="30"/>
        <v>0</v>
      </c>
      <c r="K99" s="5">
        <f t="shared" si="31"/>
        <v>0</v>
      </c>
      <c r="L99" s="1">
        <v>0.39365557278332675</v>
      </c>
      <c r="M99" s="5">
        <f t="shared" si="32"/>
        <v>0</v>
      </c>
      <c r="N99" s="5">
        <f t="shared" si="33"/>
        <v>0</v>
      </c>
      <c r="O99" s="8">
        <f t="shared" si="34"/>
        <v>0</v>
      </c>
      <c r="P99" s="8">
        <f t="shared" si="35"/>
        <v>1</v>
      </c>
      <c r="Q99" s="10" t="str">
        <f t="shared" si="36"/>
        <v>Nee</v>
      </c>
      <c r="R99" s="4">
        <f t="shared" si="37"/>
        <v>0</v>
      </c>
      <c r="S99" s="1">
        <v>-3.0431791509853912E-2</v>
      </c>
      <c r="T99" s="8">
        <f t="shared" si="38"/>
        <v>1</v>
      </c>
      <c r="U99" s="1">
        <v>-4.4324507541684592E-2</v>
      </c>
      <c r="V99" s="8">
        <f t="shared" si="39"/>
        <v>1</v>
      </c>
      <c r="W99" s="1">
        <v>-2.3776988248155235E-2</v>
      </c>
      <c r="X99" s="4">
        <f t="shared" si="40"/>
        <v>1</v>
      </c>
      <c r="Y99" s="5">
        <f t="shared" si="41"/>
        <v>0.5</v>
      </c>
      <c r="Z99" s="5">
        <f t="shared" si="42"/>
        <v>0.5</v>
      </c>
      <c r="AA99" s="1">
        <v>6.8678184821226992E-2</v>
      </c>
      <c r="AB99" s="5">
        <f t="shared" si="43"/>
        <v>0</v>
      </c>
      <c r="AC99" s="5">
        <f t="shared" si="44"/>
        <v>0</v>
      </c>
      <c r="AD99" s="5">
        <f t="shared" si="45"/>
        <v>0.5</v>
      </c>
      <c r="AE99" s="5">
        <f t="shared" si="46"/>
        <v>0.5</v>
      </c>
      <c r="AF99" s="1">
        <v>0.58968356761766694</v>
      </c>
      <c r="AG99" s="5">
        <f t="shared" si="47"/>
        <v>0</v>
      </c>
      <c r="AH99" s="1">
        <v>1.4887044452630203E-2</v>
      </c>
      <c r="AI99" s="6">
        <f t="shared" si="48"/>
        <v>0</v>
      </c>
      <c r="AJ99" s="29">
        <v>2034.545825149168</v>
      </c>
      <c r="AK99" s="29">
        <v>1929.9520627150957</v>
      </c>
      <c r="AP99" t="s">
        <v>349</v>
      </c>
      <c r="AQ99" s="1">
        <v>0.17100000000000001</v>
      </c>
      <c r="AR99" s="1">
        <v>0.29499999999999998</v>
      </c>
      <c r="AS99" s="5">
        <f t="shared" si="49"/>
        <v>0.5</v>
      </c>
      <c r="AT99" s="5">
        <f t="shared" si="50"/>
        <v>0.5</v>
      </c>
      <c r="AU99" s="9">
        <f t="shared" si="51"/>
        <v>6</v>
      </c>
    </row>
    <row r="100" spans="1:47" x14ac:dyDescent="0.35">
      <c r="A100" t="s">
        <v>95</v>
      </c>
      <c r="B100" s="1">
        <v>-1.5611264854305714E-2</v>
      </c>
      <c r="C100" s="5">
        <f t="shared" si="26"/>
        <v>0</v>
      </c>
      <c r="D100" s="1">
        <v>0.50712192739703732</v>
      </c>
      <c r="E100" s="5">
        <f t="shared" si="27"/>
        <v>0</v>
      </c>
      <c r="F100" s="5">
        <f t="shared" si="28"/>
        <v>0</v>
      </c>
      <c r="G100" s="7">
        <v>1.7703076672635522E-2</v>
      </c>
      <c r="H100" s="7">
        <v>6.6758912583428295E-2</v>
      </c>
      <c r="I100" s="1">
        <f t="shared" si="29"/>
        <v>0.46251505778935376</v>
      </c>
      <c r="J100" s="5">
        <f t="shared" si="30"/>
        <v>0</v>
      </c>
      <c r="K100" s="5">
        <f t="shared" si="31"/>
        <v>0</v>
      </c>
      <c r="L100" s="1">
        <v>0.23159134309357096</v>
      </c>
      <c r="M100" s="5">
        <f t="shared" si="32"/>
        <v>0</v>
      </c>
      <c r="N100" s="5">
        <f t="shared" si="33"/>
        <v>0</v>
      </c>
      <c r="O100" s="8">
        <f t="shared" si="34"/>
        <v>0</v>
      </c>
      <c r="P100" s="8">
        <f t="shared" si="35"/>
        <v>1</v>
      </c>
      <c r="Q100" s="10" t="str">
        <f t="shared" si="36"/>
        <v>Nee</v>
      </c>
      <c r="R100" s="4">
        <f t="shared" si="37"/>
        <v>0</v>
      </c>
      <c r="S100" s="1">
        <v>-4.2252681256335772E-2</v>
      </c>
      <c r="T100" s="8">
        <f t="shared" si="38"/>
        <v>1</v>
      </c>
      <c r="U100" s="1">
        <v>-3.9575019698548659E-2</v>
      </c>
      <c r="V100" s="8">
        <f t="shared" si="39"/>
        <v>1</v>
      </c>
      <c r="W100" s="1">
        <v>1.3641543219925119E-2</v>
      </c>
      <c r="X100" s="4">
        <f t="shared" si="40"/>
        <v>0</v>
      </c>
      <c r="Y100" s="5">
        <f t="shared" si="41"/>
        <v>0.5</v>
      </c>
      <c r="Z100" s="5">
        <f t="shared" si="42"/>
        <v>0</v>
      </c>
      <c r="AA100" s="1">
        <v>5.802742959466059E-2</v>
      </c>
      <c r="AB100" s="5">
        <f t="shared" si="43"/>
        <v>0</v>
      </c>
      <c r="AC100" s="5">
        <f t="shared" si="44"/>
        <v>0</v>
      </c>
      <c r="AD100" s="5">
        <f t="shared" si="45"/>
        <v>0.5</v>
      </c>
      <c r="AE100" s="5">
        <f t="shared" si="46"/>
        <v>0.5</v>
      </c>
      <c r="AF100" s="1">
        <v>0.69601986000325577</v>
      </c>
      <c r="AG100" s="5">
        <f t="shared" si="47"/>
        <v>0</v>
      </c>
      <c r="AH100" s="1">
        <v>3.8877755168484442E-2</v>
      </c>
      <c r="AI100" s="6">
        <f t="shared" si="48"/>
        <v>0</v>
      </c>
      <c r="AJ100" s="29">
        <v>1676.7869121399926</v>
      </c>
      <c r="AK100" s="29">
        <v>1599.1287876399342</v>
      </c>
      <c r="AP100" t="s">
        <v>349</v>
      </c>
      <c r="AQ100" s="1">
        <v>0.26700000000000002</v>
      </c>
      <c r="AR100" s="1">
        <v>0.23550000000000001</v>
      </c>
      <c r="AS100" s="5">
        <f t="shared" si="49"/>
        <v>0.5</v>
      </c>
      <c r="AT100" s="5">
        <f t="shared" si="50"/>
        <v>0</v>
      </c>
      <c r="AU100" s="9">
        <f t="shared" si="51"/>
        <v>8</v>
      </c>
    </row>
    <row r="101" spans="1:47" x14ac:dyDescent="0.35">
      <c r="A101" t="s">
        <v>96</v>
      </c>
      <c r="B101" s="1">
        <v>0.13034401995892805</v>
      </c>
      <c r="C101" s="5">
        <f t="shared" si="26"/>
        <v>0.5</v>
      </c>
      <c r="D101" s="1">
        <v>0.4865158432477385</v>
      </c>
      <c r="E101" s="5">
        <f t="shared" si="27"/>
        <v>0</v>
      </c>
      <c r="F101" s="5">
        <f t="shared" si="28"/>
        <v>0</v>
      </c>
      <c r="G101" s="7">
        <v>3.934081227406188E-2</v>
      </c>
      <c r="H101" s="7">
        <v>1.9483715483443933E-2</v>
      </c>
      <c r="I101" s="1">
        <f t="shared" si="29"/>
        <v>0.47759813988221522</v>
      </c>
      <c r="J101" s="5">
        <f t="shared" si="30"/>
        <v>0</v>
      </c>
      <c r="K101" s="5">
        <f t="shared" si="31"/>
        <v>0</v>
      </c>
      <c r="L101" s="1">
        <v>0.19119653378510068</v>
      </c>
      <c r="M101" s="5">
        <f t="shared" si="32"/>
        <v>0.5</v>
      </c>
      <c r="N101" s="5">
        <f t="shared" si="33"/>
        <v>0</v>
      </c>
      <c r="O101" s="8">
        <f t="shared" si="34"/>
        <v>0</v>
      </c>
      <c r="P101" s="8">
        <f t="shared" si="35"/>
        <v>1</v>
      </c>
      <c r="Q101" s="10" t="str">
        <f t="shared" si="36"/>
        <v>Nee</v>
      </c>
      <c r="R101" s="4">
        <f t="shared" si="37"/>
        <v>0</v>
      </c>
      <c r="S101" s="1">
        <v>-1.8864765306691969E-2</v>
      </c>
      <c r="T101" s="8">
        <f t="shared" si="38"/>
        <v>1</v>
      </c>
      <c r="U101" s="1">
        <v>-1.5895652173913043E-2</v>
      </c>
      <c r="V101" s="8">
        <f t="shared" si="39"/>
        <v>1</v>
      </c>
      <c r="W101" s="1">
        <v>2.6815566606133638E-3</v>
      </c>
      <c r="X101" s="4">
        <f t="shared" si="40"/>
        <v>0</v>
      </c>
      <c r="Y101" s="5">
        <f t="shared" si="41"/>
        <v>0.5</v>
      </c>
      <c r="Z101" s="5">
        <f t="shared" si="42"/>
        <v>0</v>
      </c>
      <c r="AA101" s="1">
        <v>5.0130683457510906E-2</v>
      </c>
      <c r="AB101" s="5">
        <f t="shared" si="43"/>
        <v>0</v>
      </c>
      <c r="AC101" s="5">
        <f t="shared" si="44"/>
        <v>0</v>
      </c>
      <c r="AD101" s="5">
        <f t="shared" si="45"/>
        <v>0.5</v>
      </c>
      <c r="AE101" s="5">
        <f t="shared" si="46"/>
        <v>0.5</v>
      </c>
      <c r="AF101" s="1">
        <v>0.66989698070297521</v>
      </c>
      <c r="AG101" s="5">
        <f t="shared" si="47"/>
        <v>0</v>
      </c>
      <c r="AH101" s="1">
        <v>8.7155852751989952E-3</v>
      </c>
      <c r="AI101" s="6">
        <f t="shared" si="48"/>
        <v>0</v>
      </c>
      <c r="AJ101" s="29">
        <v>1623.5490186980931</v>
      </c>
      <c r="AK101" s="29">
        <v>1670.5362632157517</v>
      </c>
      <c r="AP101" t="s">
        <v>349</v>
      </c>
      <c r="AQ101" s="1">
        <v>0.20100000000000001</v>
      </c>
      <c r="AR101" s="1">
        <v>0.26400000000000001</v>
      </c>
      <c r="AS101" s="5">
        <f t="shared" si="49"/>
        <v>0.5</v>
      </c>
      <c r="AT101" s="5">
        <f t="shared" si="50"/>
        <v>0.5</v>
      </c>
      <c r="AU101" s="9">
        <f t="shared" si="51"/>
        <v>6.5</v>
      </c>
    </row>
    <row r="102" spans="1:47" x14ac:dyDescent="0.35">
      <c r="A102" t="s">
        <v>97</v>
      </c>
      <c r="B102" s="1">
        <v>7.3012516140839631E-2</v>
      </c>
      <c r="C102" s="5">
        <f t="shared" si="26"/>
        <v>0</v>
      </c>
      <c r="D102" s="1">
        <v>0.79503421349628378</v>
      </c>
      <c r="E102" s="5">
        <f t="shared" si="27"/>
        <v>0</v>
      </c>
      <c r="F102" s="5">
        <f t="shared" si="28"/>
        <v>0</v>
      </c>
      <c r="G102" s="7">
        <v>0.10505017640539689</v>
      </c>
      <c r="H102" s="7">
        <v>0.18894187264242066</v>
      </c>
      <c r="I102" s="1">
        <f t="shared" si="29"/>
        <v>0.67538092381523696</v>
      </c>
      <c r="J102" s="5">
        <f t="shared" si="30"/>
        <v>0</v>
      </c>
      <c r="K102" s="5">
        <f t="shared" si="31"/>
        <v>0</v>
      </c>
      <c r="L102" s="1">
        <v>0.26613691255369754</v>
      </c>
      <c r="M102" s="5">
        <f t="shared" si="32"/>
        <v>0</v>
      </c>
      <c r="N102" s="5">
        <f t="shared" si="33"/>
        <v>0</v>
      </c>
      <c r="O102" s="8">
        <f t="shared" si="34"/>
        <v>0</v>
      </c>
      <c r="P102" s="8">
        <f t="shared" si="35"/>
        <v>1</v>
      </c>
      <c r="Q102" s="10" t="str">
        <f t="shared" si="36"/>
        <v>Nee</v>
      </c>
      <c r="R102" s="4">
        <f t="shared" si="37"/>
        <v>0</v>
      </c>
      <c r="S102" s="1">
        <v>-5.6523276891109246E-2</v>
      </c>
      <c r="T102" s="8">
        <f t="shared" si="38"/>
        <v>1</v>
      </c>
      <c r="U102" s="1">
        <v>-6.433984580339934E-2</v>
      </c>
      <c r="V102" s="8">
        <f t="shared" si="39"/>
        <v>1</v>
      </c>
      <c r="W102" s="1">
        <v>7.1172206236718759E-5</v>
      </c>
      <c r="X102" s="4">
        <f t="shared" si="40"/>
        <v>0</v>
      </c>
      <c r="Y102" s="5">
        <f t="shared" si="41"/>
        <v>0.5</v>
      </c>
      <c r="Z102" s="5">
        <f t="shared" si="42"/>
        <v>0</v>
      </c>
      <c r="AA102" s="1">
        <v>7.7653960733277072E-2</v>
      </c>
      <c r="AB102" s="5">
        <f t="shared" si="43"/>
        <v>0</v>
      </c>
      <c r="AC102" s="5">
        <f t="shared" si="44"/>
        <v>0</v>
      </c>
      <c r="AD102" s="5">
        <f t="shared" si="45"/>
        <v>0.5</v>
      </c>
      <c r="AE102" s="5">
        <f t="shared" si="46"/>
        <v>0.5</v>
      </c>
      <c r="AF102" s="1">
        <v>0.75960062224843172</v>
      </c>
      <c r="AG102" s="5">
        <f t="shared" si="47"/>
        <v>0.5</v>
      </c>
      <c r="AH102" s="1">
        <v>5.9631927851717774E-2</v>
      </c>
      <c r="AI102" s="6">
        <f t="shared" si="48"/>
        <v>0</v>
      </c>
      <c r="AJ102" s="29">
        <v>1527.3498729335984</v>
      </c>
      <c r="AK102" s="29">
        <v>1479.1123823962732</v>
      </c>
      <c r="AM102" s="5">
        <v>1</v>
      </c>
      <c r="AP102" t="s">
        <v>349</v>
      </c>
      <c r="AQ102" s="1">
        <v>0.19399999999999998</v>
      </c>
      <c r="AR102" s="1">
        <v>0.26400000000000001</v>
      </c>
      <c r="AS102" s="5">
        <f t="shared" si="49"/>
        <v>0.5</v>
      </c>
      <c r="AT102" s="5">
        <f t="shared" si="50"/>
        <v>0.5</v>
      </c>
      <c r="AU102" s="9">
        <f t="shared" si="51"/>
        <v>6</v>
      </c>
    </row>
    <row r="103" spans="1:47" x14ac:dyDescent="0.35">
      <c r="A103" t="s">
        <v>98</v>
      </c>
      <c r="B103" s="1">
        <v>-1.7492405991410913E-3</v>
      </c>
      <c r="C103" s="5">
        <f t="shared" si="26"/>
        <v>0</v>
      </c>
      <c r="D103" s="1">
        <v>0.65063370692364098</v>
      </c>
      <c r="E103" s="5">
        <f t="shared" si="27"/>
        <v>0</v>
      </c>
      <c r="F103" s="5">
        <f t="shared" si="28"/>
        <v>0</v>
      </c>
      <c r="G103" s="7">
        <v>0.28126112915051849</v>
      </c>
      <c r="H103" s="7">
        <v>0.24454802555776683</v>
      </c>
      <c r="I103" s="1">
        <f t="shared" si="29"/>
        <v>0.51320142453126638</v>
      </c>
      <c r="J103" s="5">
        <f t="shared" si="30"/>
        <v>0</v>
      </c>
      <c r="K103" s="5">
        <f t="shared" si="31"/>
        <v>0</v>
      </c>
      <c r="L103" s="1">
        <v>9.4534983457909574E-2</v>
      </c>
      <c r="M103" s="5">
        <f t="shared" si="32"/>
        <v>0.5</v>
      </c>
      <c r="N103" s="5">
        <f t="shared" si="33"/>
        <v>0</v>
      </c>
      <c r="O103" s="8">
        <f t="shared" si="34"/>
        <v>0</v>
      </c>
      <c r="P103" s="8">
        <f t="shared" si="35"/>
        <v>0</v>
      </c>
      <c r="Q103" s="10" t="str">
        <f t="shared" si="36"/>
        <v>Nee</v>
      </c>
      <c r="R103" s="4">
        <f t="shared" si="37"/>
        <v>0</v>
      </c>
      <c r="S103" s="1">
        <v>3.3066156528477338E-2</v>
      </c>
      <c r="T103" s="8">
        <f t="shared" si="38"/>
        <v>0</v>
      </c>
      <c r="U103" s="1">
        <v>5.4052015637373829E-2</v>
      </c>
      <c r="V103" s="8">
        <f t="shared" si="39"/>
        <v>0</v>
      </c>
      <c r="W103" s="1">
        <v>2.8658217241018122E-2</v>
      </c>
      <c r="X103" s="4">
        <f t="shared" si="40"/>
        <v>0</v>
      </c>
      <c r="Y103" s="5">
        <f t="shared" si="41"/>
        <v>0</v>
      </c>
      <c r="Z103" s="5">
        <f t="shared" si="42"/>
        <v>0</v>
      </c>
      <c r="AA103" s="1">
        <v>7.7249397716560176E-4</v>
      </c>
      <c r="AB103" s="5">
        <f t="shared" si="43"/>
        <v>0.5</v>
      </c>
      <c r="AC103" s="5">
        <f t="shared" si="44"/>
        <v>0</v>
      </c>
      <c r="AD103" s="5">
        <f t="shared" si="45"/>
        <v>0</v>
      </c>
      <c r="AE103" s="5">
        <f t="shared" si="46"/>
        <v>0</v>
      </c>
      <c r="AF103" s="1">
        <v>0.63038650885094794</v>
      </c>
      <c r="AG103" s="5">
        <f t="shared" si="47"/>
        <v>0</v>
      </c>
      <c r="AH103" s="1">
        <v>7.9864879019587113E-3</v>
      </c>
      <c r="AI103" s="6">
        <f t="shared" si="48"/>
        <v>0</v>
      </c>
      <c r="AJ103" s="29">
        <v>1424.0030287240279</v>
      </c>
      <c r="AK103" s="29">
        <v>1557.7044577669963</v>
      </c>
      <c r="AP103" t="s">
        <v>349</v>
      </c>
      <c r="AQ103" s="1">
        <v>0.23699999999999999</v>
      </c>
      <c r="AR103" s="1">
        <v>0.16049999999999998</v>
      </c>
      <c r="AS103" s="5">
        <f t="shared" si="49"/>
        <v>0</v>
      </c>
      <c r="AT103" s="5">
        <f t="shared" si="50"/>
        <v>0</v>
      </c>
      <c r="AU103" s="9">
        <f t="shared" si="51"/>
        <v>9</v>
      </c>
    </row>
    <row r="104" spans="1:47" x14ac:dyDescent="0.35">
      <c r="A104" t="s">
        <v>99</v>
      </c>
      <c r="B104" s="1">
        <v>0.18915824000931622</v>
      </c>
      <c r="C104" s="5">
        <f t="shared" si="26"/>
        <v>0.5</v>
      </c>
      <c r="D104" s="1">
        <v>0.34951380936669063</v>
      </c>
      <c r="E104" s="5">
        <f t="shared" si="27"/>
        <v>0</v>
      </c>
      <c r="F104" s="5">
        <f t="shared" si="28"/>
        <v>0</v>
      </c>
      <c r="G104" s="7">
        <v>2.0243386448770453E-2</v>
      </c>
      <c r="H104" s="7">
        <v>4.6833453020980922E-2</v>
      </c>
      <c r="I104" s="1">
        <f t="shared" si="29"/>
        <v>0.31915959862585647</v>
      </c>
      <c r="J104" s="5">
        <f t="shared" si="30"/>
        <v>0</v>
      </c>
      <c r="K104" s="5">
        <f t="shared" si="31"/>
        <v>0</v>
      </c>
      <c r="L104" s="1">
        <v>0.30224519411064549</v>
      </c>
      <c r="M104" s="5">
        <f t="shared" si="32"/>
        <v>0</v>
      </c>
      <c r="N104" s="5">
        <f t="shared" si="33"/>
        <v>0</v>
      </c>
      <c r="O104" s="8">
        <f t="shared" si="34"/>
        <v>0</v>
      </c>
      <c r="P104" s="8">
        <f t="shared" si="35"/>
        <v>1</v>
      </c>
      <c r="Q104" s="10" t="str">
        <f t="shared" si="36"/>
        <v>Nee</v>
      </c>
      <c r="R104" s="4">
        <f t="shared" si="37"/>
        <v>0</v>
      </c>
      <c r="S104" s="1">
        <v>2.1081907350006368E-2</v>
      </c>
      <c r="T104" s="8">
        <f t="shared" si="38"/>
        <v>0</v>
      </c>
      <c r="U104" s="1">
        <v>2.0666180403598345E-3</v>
      </c>
      <c r="V104" s="8">
        <f t="shared" si="39"/>
        <v>0</v>
      </c>
      <c r="W104" s="1">
        <v>-2.86862178056402E-2</v>
      </c>
      <c r="X104" s="4">
        <f t="shared" si="40"/>
        <v>1</v>
      </c>
      <c r="Y104" s="5">
        <f t="shared" si="41"/>
        <v>0</v>
      </c>
      <c r="Z104" s="5">
        <f t="shared" si="42"/>
        <v>0</v>
      </c>
      <c r="AA104" s="1">
        <v>4.7478795877569244E-2</v>
      </c>
      <c r="AB104" s="5">
        <f t="shared" si="43"/>
        <v>0</v>
      </c>
      <c r="AC104" s="5">
        <f t="shared" si="44"/>
        <v>0</v>
      </c>
      <c r="AD104" s="5">
        <f t="shared" si="45"/>
        <v>0.5</v>
      </c>
      <c r="AE104" s="5">
        <f t="shared" si="46"/>
        <v>0</v>
      </c>
      <c r="AF104" s="1">
        <v>0.75544902276653147</v>
      </c>
      <c r="AG104" s="5">
        <f t="shared" si="47"/>
        <v>0.5</v>
      </c>
      <c r="AH104" s="1">
        <v>3.3422665605651845E-2</v>
      </c>
      <c r="AI104" s="6">
        <f t="shared" si="48"/>
        <v>0</v>
      </c>
      <c r="AJ104" s="29">
        <v>1855.5155503098258</v>
      </c>
      <c r="AK104" s="29">
        <v>1769.1545784719115</v>
      </c>
      <c r="AP104" t="s">
        <v>349</v>
      </c>
      <c r="AQ104" s="1">
        <v>0.115</v>
      </c>
      <c r="AR104" s="1">
        <v>0.29600000000000004</v>
      </c>
      <c r="AS104" s="5">
        <f t="shared" si="49"/>
        <v>0.5</v>
      </c>
      <c r="AT104" s="5">
        <f t="shared" si="50"/>
        <v>0.5</v>
      </c>
      <c r="AU104" s="9">
        <f t="shared" si="51"/>
        <v>6.5</v>
      </c>
    </row>
    <row r="105" spans="1:47" x14ac:dyDescent="0.35">
      <c r="A105" t="s">
        <v>100</v>
      </c>
      <c r="B105" s="1">
        <v>-0.13474390540869613</v>
      </c>
      <c r="C105" s="5">
        <f t="shared" si="26"/>
        <v>0</v>
      </c>
      <c r="D105" s="1">
        <v>0.46588111150193456</v>
      </c>
      <c r="E105" s="5">
        <f t="shared" si="27"/>
        <v>0</v>
      </c>
      <c r="F105" s="5">
        <f t="shared" si="28"/>
        <v>0</v>
      </c>
      <c r="G105" s="7">
        <v>4.5401661300359858E-2</v>
      </c>
      <c r="H105" s="7">
        <v>0.20395573473308259</v>
      </c>
      <c r="I105" s="1">
        <f t="shared" si="29"/>
        <v>0.32856029654481994</v>
      </c>
      <c r="J105" s="5">
        <f t="shared" si="30"/>
        <v>0</v>
      </c>
      <c r="K105" s="5">
        <f t="shared" si="31"/>
        <v>0</v>
      </c>
      <c r="L105" s="1">
        <v>0.22696631576733375</v>
      </c>
      <c r="M105" s="5">
        <f t="shared" si="32"/>
        <v>0</v>
      </c>
      <c r="N105" s="5">
        <f t="shared" si="33"/>
        <v>0</v>
      </c>
      <c r="O105" s="8">
        <f t="shared" si="34"/>
        <v>0</v>
      </c>
      <c r="P105" s="8">
        <f t="shared" si="35"/>
        <v>1</v>
      </c>
      <c r="Q105" s="10" t="str">
        <f t="shared" si="36"/>
        <v>Nee</v>
      </c>
      <c r="R105" s="4">
        <f t="shared" si="37"/>
        <v>0</v>
      </c>
      <c r="S105" s="1">
        <v>2.1191333288052706E-2</v>
      </c>
      <c r="T105" s="8">
        <f t="shared" si="38"/>
        <v>0</v>
      </c>
      <c r="U105" s="1">
        <v>-0.11507267580547692</v>
      </c>
      <c r="V105" s="8">
        <f t="shared" si="39"/>
        <v>1</v>
      </c>
      <c r="W105" s="1">
        <v>4.2168348710733515E-2</v>
      </c>
      <c r="X105" s="4">
        <f t="shared" si="40"/>
        <v>0</v>
      </c>
      <c r="Y105" s="5">
        <f t="shared" si="41"/>
        <v>0</v>
      </c>
      <c r="Z105" s="5">
        <f t="shared" si="42"/>
        <v>0</v>
      </c>
      <c r="AA105" s="1">
        <v>5.628872534430044E-2</v>
      </c>
      <c r="AB105" s="5">
        <f t="shared" si="43"/>
        <v>0</v>
      </c>
      <c r="AC105" s="5">
        <f t="shared" si="44"/>
        <v>0</v>
      </c>
      <c r="AD105" s="5">
        <f t="shared" si="45"/>
        <v>0.5</v>
      </c>
      <c r="AE105" s="5">
        <f t="shared" si="46"/>
        <v>0.5</v>
      </c>
      <c r="AF105" s="1">
        <v>0.65733650802240318</v>
      </c>
      <c r="AG105" s="5">
        <f t="shared" si="47"/>
        <v>0</v>
      </c>
      <c r="AH105" s="1">
        <v>1.7648461809031603E-2</v>
      </c>
      <c r="AI105" s="6">
        <f t="shared" si="48"/>
        <v>0</v>
      </c>
      <c r="AJ105" s="29">
        <v>1765.1230106226137</v>
      </c>
      <c r="AK105" s="29">
        <v>1775.236938299591</v>
      </c>
      <c r="AP105" t="s">
        <v>349</v>
      </c>
      <c r="AQ105" s="1">
        <v>0.18</v>
      </c>
      <c r="AR105" s="1">
        <v>0.19650000000000001</v>
      </c>
      <c r="AS105" s="5">
        <f t="shared" si="49"/>
        <v>0</v>
      </c>
      <c r="AT105" s="5">
        <f t="shared" si="50"/>
        <v>0</v>
      </c>
      <c r="AU105" s="9">
        <f t="shared" si="51"/>
        <v>9</v>
      </c>
    </row>
    <row r="106" spans="1:47" x14ac:dyDescent="0.35">
      <c r="A106" t="s">
        <v>101</v>
      </c>
      <c r="B106" s="1">
        <v>-0.14107073075420085</v>
      </c>
      <c r="C106" s="5">
        <f t="shared" si="26"/>
        <v>0</v>
      </c>
      <c r="D106" s="1">
        <v>9.5133234054687751E-2</v>
      </c>
      <c r="E106" s="5">
        <f t="shared" si="27"/>
        <v>0</v>
      </c>
      <c r="F106" s="5">
        <f t="shared" si="28"/>
        <v>0</v>
      </c>
      <c r="G106" s="7">
        <v>6.7087016676700154E-2</v>
      </c>
      <c r="H106" s="7">
        <v>-1.3339247805836316E-2</v>
      </c>
      <c r="I106" s="1">
        <f t="shared" si="29"/>
        <v>0.11252114951997719</v>
      </c>
      <c r="J106" s="5">
        <f t="shared" si="30"/>
        <v>0</v>
      </c>
      <c r="K106" s="5">
        <f t="shared" si="31"/>
        <v>0</v>
      </c>
      <c r="L106" s="1">
        <v>0.43491857110318122</v>
      </c>
      <c r="M106" s="5">
        <f t="shared" si="32"/>
        <v>0</v>
      </c>
      <c r="N106" s="5">
        <f t="shared" si="33"/>
        <v>0</v>
      </c>
      <c r="O106" s="8">
        <f t="shared" si="34"/>
        <v>0</v>
      </c>
      <c r="P106" s="8">
        <f t="shared" si="35"/>
        <v>0</v>
      </c>
      <c r="Q106" s="10" t="str">
        <f t="shared" si="36"/>
        <v>Nee</v>
      </c>
      <c r="R106" s="4">
        <f t="shared" si="37"/>
        <v>0</v>
      </c>
      <c r="S106" s="1">
        <v>-2.9065977468115622E-3</v>
      </c>
      <c r="T106" s="8">
        <f t="shared" si="38"/>
        <v>1</v>
      </c>
      <c r="U106" s="1">
        <v>9.9454475850188229E-3</v>
      </c>
      <c r="V106" s="8">
        <f t="shared" si="39"/>
        <v>0</v>
      </c>
      <c r="W106" s="1">
        <v>0.27985488419251608</v>
      </c>
      <c r="X106" s="4">
        <f t="shared" si="40"/>
        <v>0</v>
      </c>
      <c r="Y106" s="5">
        <f t="shared" si="41"/>
        <v>0</v>
      </c>
      <c r="Z106" s="5">
        <f t="shared" si="42"/>
        <v>0</v>
      </c>
      <c r="AA106" s="1">
        <v>3.4224728831997293E-2</v>
      </c>
      <c r="AB106" s="5">
        <f t="shared" si="43"/>
        <v>0</v>
      </c>
      <c r="AC106" s="5">
        <f t="shared" si="44"/>
        <v>0</v>
      </c>
      <c r="AD106" s="5">
        <f t="shared" si="45"/>
        <v>0</v>
      </c>
      <c r="AE106" s="5">
        <f t="shared" si="46"/>
        <v>0</v>
      </c>
      <c r="AF106" s="1">
        <v>0.47322645036595801</v>
      </c>
      <c r="AG106" s="5">
        <f t="shared" si="47"/>
        <v>0</v>
      </c>
      <c r="AH106" s="1">
        <v>3.0949985741896634E-2</v>
      </c>
      <c r="AI106" s="6">
        <f t="shared" si="48"/>
        <v>0</v>
      </c>
      <c r="AJ106" s="29">
        <v>1862.250679402126</v>
      </c>
      <c r="AK106" s="29">
        <v>1636.4613809689508</v>
      </c>
      <c r="AP106" t="s">
        <v>350</v>
      </c>
      <c r="AQ106" s="1">
        <v>0.26899999999999996</v>
      </c>
      <c r="AR106" s="1">
        <v>0.23400000000000001</v>
      </c>
      <c r="AS106" s="5">
        <f t="shared" si="49"/>
        <v>0.5</v>
      </c>
      <c r="AT106" s="5">
        <f t="shared" si="50"/>
        <v>0</v>
      </c>
      <c r="AU106" s="9">
        <f t="shared" si="51"/>
        <v>9.5</v>
      </c>
    </row>
    <row r="107" spans="1:47" x14ac:dyDescent="0.35">
      <c r="A107" t="s">
        <v>102</v>
      </c>
      <c r="B107" s="1">
        <v>-8.8895663956639573E-2</v>
      </c>
      <c r="C107" s="5">
        <f t="shared" si="26"/>
        <v>0</v>
      </c>
      <c r="D107" s="1">
        <v>0.80279132791327912</v>
      </c>
      <c r="E107" s="5">
        <f t="shared" si="27"/>
        <v>0</v>
      </c>
      <c r="F107" s="5">
        <f t="shared" si="28"/>
        <v>0</v>
      </c>
      <c r="G107" s="7">
        <v>4.3827913279132789E-2</v>
      </c>
      <c r="H107" s="7">
        <v>-8.4891598915989158E-3</v>
      </c>
      <c r="I107" s="1">
        <f t="shared" si="29"/>
        <v>0.81399308943089432</v>
      </c>
      <c r="J107" s="5">
        <f t="shared" si="30"/>
        <v>0</v>
      </c>
      <c r="K107" s="5">
        <f t="shared" si="31"/>
        <v>0</v>
      </c>
      <c r="L107" s="1">
        <v>0.27486679685083898</v>
      </c>
      <c r="M107" s="5">
        <f t="shared" si="32"/>
        <v>0</v>
      </c>
      <c r="N107" s="5">
        <f t="shared" si="33"/>
        <v>0</v>
      </c>
      <c r="O107" s="8">
        <f t="shared" si="34"/>
        <v>0</v>
      </c>
      <c r="P107" s="8">
        <f t="shared" si="35"/>
        <v>1</v>
      </c>
      <c r="Q107" s="10" t="str">
        <f t="shared" si="36"/>
        <v>Nee</v>
      </c>
      <c r="R107" s="4">
        <f t="shared" si="37"/>
        <v>0</v>
      </c>
      <c r="S107" s="1">
        <v>5.5086155760355332E-2</v>
      </c>
      <c r="T107" s="8">
        <f t="shared" si="38"/>
        <v>0</v>
      </c>
      <c r="U107" s="1">
        <v>1.1510132158590309E-2</v>
      </c>
      <c r="V107" s="8">
        <f t="shared" si="39"/>
        <v>0</v>
      </c>
      <c r="W107" s="1">
        <v>-1.2452574525745257E-2</v>
      </c>
      <c r="X107" s="4">
        <f t="shared" si="40"/>
        <v>1</v>
      </c>
      <c r="Y107" s="5">
        <f t="shared" si="41"/>
        <v>0</v>
      </c>
      <c r="Z107" s="5">
        <f t="shared" si="42"/>
        <v>0</v>
      </c>
      <c r="AA107" s="1">
        <v>4.5641937669376693E-2</v>
      </c>
      <c r="AB107" s="5">
        <f t="shared" si="43"/>
        <v>0</v>
      </c>
      <c r="AC107" s="5">
        <f t="shared" si="44"/>
        <v>0</v>
      </c>
      <c r="AD107" s="5">
        <f t="shared" si="45"/>
        <v>0.5</v>
      </c>
      <c r="AE107" s="5">
        <f t="shared" si="46"/>
        <v>0</v>
      </c>
      <c r="AF107" s="1">
        <v>0.62699864498644986</v>
      </c>
      <c r="AG107" s="5">
        <f t="shared" si="47"/>
        <v>0</v>
      </c>
      <c r="AH107" s="1">
        <v>8.9110027100270869E-3</v>
      </c>
      <c r="AI107" s="6">
        <f t="shared" si="48"/>
        <v>0</v>
      </c>
      <c r="AJ107" s="29">
        <v>1935.7243625095198</v>
      </c>
      <c r="AK107" s="29">
        <v>2080.6537494156555</v>
      </c>
      <c r="AP107" t="s">
        <v>351</v>
      </c>
      <c r="AQ107" s="1">
        <v>0.11599999999999999</v>
      </c>
      <c r="AR107" s="1">
        <v>0.248</v>
      </c>
      <c r="AS107" s="5">
        <f t="shared" si="49"/>
        <v>0.5</v>
      </c>
      <c r="AT107" s="5">
        <f t="shared" si="50"/>
        <v>0</v>
      </c>
      <c r="AU107" s="9">
        <f t="shared" si="51"/>
        <v>8</v>
      </c>
    </row>
    <row r="108" spans="1:47" x14ac:dyDescent="0.35">
      <c r="A108" t="s">
        <v>103</v>
      </c>
      <c r="B108" s="1">
        <v>9.6545054358700727E-2</v>
      </c>
      <c r="C108" s="5">
        <f t="shared" si="26"/>
        <v>0.5</v>
      </c>
      <c r="D108" s="1">
        <v>0.51700793703728409</v>
      </c>
      <c r="E108" s="5">
        <f t="shared" si="27"/>
        <v>0</v>
      </c>
      <c r="F108" s="5">
        <f t="shared" si="28"/>
        <v>0</v>
      </c>
      <c r="G108" s="7">
        <v>5.8110451544053893E-2</v>
      </c>
      <c r="H108" s="7">
        <v>-4.5171079837257384E-2</v>
      </c>
      <c r="I108" s="1">
        <f t="shared" si="29"/>
        <v>0.55560094710865071</v>
      </c>
      <c r="J108" s="5">
        <f t="shared" si="30"/>
        <v>0</v>
      </c>
      <c r="K108" s="5">
        <f t="shared" si="31"/>
        <v>0</v>
      </c>
      <c r="L108" s="1">
        <v>0.32166681897103172</v>
      </c>
      <c r="M108" s="5">
        <f t="shared" si="32"/>
        <v>0</v>
      </c>
      <c r="N108" s="5">
        <f t="shared" si="33"/>
        <v>0</v>
      </c>
      <c r="O108" s="8">
        <f t="shared" si="34"/>
        <v>0</v>
      </c>
      <c r="P108" s="8">
        <f t="shared" si="35"/>
        <v>1</v>
      </c>
      <c r="Q108" s="10" t="str">
        <f t="shared" si="36"/>
        <v>Nee</v>
      </c>
      <c r="R108" s="4">
        <f t="shared" si="37"/>
        <v>0</v>
      </c>
      <c r="S108" s="1">
        <v>-7.8065905430593011E-2</v>
      </c>
      <c r="T108" s="8">
        <f t="shared" si="38"/>
        <v>1</v>
      </c>
      <c r="U108" s="1">
        <v>-0.13718597425654683</v>
      </c>
      <c r="V108" s="8">
        <f t="shared" si="39"/>
        <v>1</v>
      </c>
      <c r="W108" s="1">
        <v>-3.3749082905355832E-2</v>
      </c>
      <c r="X108" s="4">
        <f t="shared" si="40"/>
        <v>1</v>
      </c>
      <c r="Y108" s="5">
        <f t="shared" si="41"/>
        <v>0.5</v>
      </c>
      <c r="Z108" s="5">
        <f t="shared" si="42"/>
        <v>0.5</v>
      </c>
      <c r="AA108" s="1">
        <v>1.2601714133262189E-2</v>
      </c>
      <c r="AB108" s="5">
        <f t="shared" si="43"/>
        <v>0</v>
      </c>
      <c r="AC108" s="5">
        <f t="shared" si="44"/>
        <v>0</v>
      </c>
      <c r="AD108" s="5">
        <f t="shared" si="45"/>
        <v>0</v>
      </c>
      <c r="AE108" s="5">
        <f t="shared" si="46"/>
        <v>0</v>
      </c>
      <c r="AF108" s="1">
        <v>0.71189888614686858</v>
      </c>
      <c r="AG108" s="5">
        <f t="shared" si="47"/>
        <v>0</v>
      </c>
      <c r="AH108" s="1">
        <v>2.0917878343226823E-2</v>
      </c>
      <c r="AI108" s="6">
        <f t="shared" si="48"/>
        <v>0</v>
      </c>
      <c r="AJ108" s="29">
        <v>1675.5306626480808</v>
      </c>
      <c r="AK108" s="29">
        <v>1602.8207720618032</v>
      </c>
      <c r="AP108" t="s">
        <v>350</v>
      </c>
      <c r="AQ108" s="1">
        <v>0.13800000000000001</v>
      </c>
      <c r="AR108" s="1">
        <v>0.33450000000000002</v>
      </c>
      <c r="AS108" s="5">
        <f t="shared" si="49"/>
        <v>0.5</v>
      </c>
      <c r="AT108" s="5">
        <f t="shared" si="50"/>
        <v>0.5</v>
      </c>
      <c r="AU108" s="9">
        <f t="shared" si="51"/>
        <v>6.5</v>
      </c>
    </row>
    <row r="109" spans="1:47" x14ac:dyDescent="0.35">
      <c r="A109" t="s">
        <v>104</v>
      </c>
      <c r="B109" s="1">
        <v>1.895032363721438E-2</v>
      </c>
      <c r="C109" s="5">
        <f t="shared" si="26"/>
        <v>0</v>
      </c>
      <c r="D109" s="1">
        <v>0.60001559697418705</v>
      </c>
      <c r="E109" s="5">
        <f t="shared" si="27"/>
        <v>0</v>
      </c>
      <c r="F109" s="5">
        <f t="shared" si="28"/>
        <v>0</v>
      </c>
      <c r="G109" s="7">
        <v>0.22434297746237231</v>
      </c>
      <c r="H109" s="7">
        <v>4.4880293223114716E-2</v>
      </c>
      <c r="I109" s="1">
        <f t="shared" si="29"/>
        <v>0.5955205490134915</v>
      </c>
      <c r="J109" s="5">
        <f t="shared" si="30"/>
        <v>0</v>
      </c>
      <c r="K109" s="5">
        <f t="shared" si="31"/>
        <v>0</v>
      </c>
      <c r="L109" s="1">
        <v>0.21002723351132735</v>
      </c>
      <c r="M109" s="5">
        <f t="shared" si="32"/>
        <v>0</v>
      </c>
      <c r="N109" s="5">
        <f t="shared" si="33"/>
        <v>0</v>
      </c>
      <c r="O109" s="8">
        <f t="shared" si="34"/>
        <v>0</v>
      </c>
      <c r="P109" s="8">
        <f t="shared" si="35"/>
        <v>1</v>
      </c>
      <c r="Q109" s="10" t="str">
        <f t="shared" si="36"/>
        <v>Nee</v>
      </c>
      <c r="R109" s="4">
        <f t="shared" si="37"/>
        <v>0</v>
      </c>
      <c r="S109" s="1">
        <v>4.5691237355414228E-2</v>
      </c>
      <c r="T109" s="8">
        <f t="shared" si="38"/>
        <v>0</v>
      </c>
      <c r="U109" s="1">
        <v>-3.7477741698963028E-2</v>
      </c>
      <c r="V109" s="8">
        <f t="shared" si="39"/>
        <v>1</v>
      </c>
      <c r="W109" s="1">
        <v>-2.3999844030258129E-2</v>
      </c>
      <c r="X109" s="4">
        <f t="shared" si="40"/>
        <v>1</v>
      </c>
      <c r="Y109" s="5">
        <f t="shared" si="41"/>
        <v>0.5</v>
      </c>
      <c r="Z109" s="5">
        <f t="shared" si="42"/>
        <v>0</v>
      </c>
      <c r="AA109" s="1">
        <v>-1.5093321895552263E-3</v>
      </c>
      <c r="AB109" s="5">
        <f t="shared" si="43"/>
        <v>0.5</v>
      </c>
      <c r="AC109" s="5">
        <f t="shared" si="44"/>
        <v>0.5</v>
      </c>
      <c r="AD109" s="5">
        <f t="shared" si="45"/>
        <v>0</v>
      </c>
      <c r="AE109" s="5">
        <f t="shared" si="46"/>
        <v>0</v>
      </c>
      <c r="AF109" s="1">
        <v>0.65246692141724505</v>
      </c>
      <c r="AG109" s="5">
        <f t="shared" si="47"/>
        <v>0</v>
      </c>
      <c r="AH109" s="1">
        <v>9.1310347292625202E-2</v>
      </c>
      <c r="AI109" s="6">
        <f t="shared" si="48"/>
        <v>0</v>
      </c>
      <c r="AJ109" s="29">
        <v>1615.7745790144288</v>
      </c>
      <c r="AK109" s="29">
        <v>1497.554886774931</v>
      </c>
      <c r="AP109" t="s">
        <v>350</v>
      </c>
      <c r="AQ109" s="1">
        <v>0.28800000000000003</v>
      </c>
      <c r="AR109" s="1">
        <v>0.24099999999999999</v>
      </c>
      <c r="AS109" s="5">
        <f t="shared" si="49"/>
        <v>0.5</v>
      </c>
      <c r="AT109" s="5">
        <f t="shared" si="50"/>
        <v>0</v>
      </c>
      <c r="AU109" s="9">
        <f t="shared" si="51"/>
        <v>7</v>
      </c>
    </row>
    <row r="110" spans="1:47" x14ac:dyDescent="0.35">
      <c r="A110" t="s">
        <v>105</v>
      </c>
      <c r="B110" s="1">
        <v>-9.7169484695238575E-2</v>
      </c>
      <c r="C110" s="5">
        <f t="shared" si="26"/>
        <v>0</v>
      </c>
      <c r="D110" s="1">
        <v>0.61088502556942337</v>
      </c>
      <c r="E110" s="5">
        <f t="shared" si="27"/>
        <v>0</v>
      </c>
      <c r="F110" s="5">
        <f t="shared" si="28"/>
        <v>0</v>
      </c>
      <c r="G110" s="7">
        <v>4.4668448863991097E-3</v>
      </c>
      <c r="H110" s="7">
        <v>0.36701913308019318</v>
      </c>
      <c r="I110" s="1">
        <f t="shared" si="29"/>
        <v>0.35450765379965604</v>
      </c>
      <c r="J110" s="5">
        <f t="shared" si="30"/>
        <v>0</v>
      </c>
      <c r="K110" s="5">
        <f t="shared" si="31"/>
        <v>0</v>
      </c>
      <c r="L110" s="1">
        <v>0.32818607914999753</v>
      </c>
      <c r="M110" s="5">
        <f t="shared" si="32"/>
        <v>0</v>
      </c>
      <c r="N110" s="5">
        <f t="shared" si="33"/>
        <v>0</v>
      </c>
      <c r="O110" s="8">
        <f t="shared" si="34"/>
        <v>0</v>
      </c>
      <c r="P110" s="8">
        <f t="shared" si="35"/>
        <v>0</v>
      </c>
      <c r="Q110" s="10" t="str">
        <f t="shared" si="36"/>
        <v>Nee</v>
      </c>
      <c r="R110" s="4">
        <f t="shared" si="37"/>
        <v>0</v>
      </c>
      <c r="S110" s="1">
        <v>-5.2294794117442936E-2</v>
      </c>
      <c r="T110" s="8">
        <f t="shared" si="38"/>
        <v>1</v>
      </c>
      <c r="U110" s="1">
        <v>-7.8715365239294708E-6</v>
      </c>
      <c r="V110" s="8">
        <f t="shared" si="39"/>
        <v>1</v>
      </c>
      <c r="W110" s="1">
        <v>0.14812103049600708</v>
      </c>
      <c r="X110" s="4">
        <f t="shared" si="40"/>
        <v>0</v>
      </c>
      <c r="Y110" s="5">
        <f t="shared" si="41"/>
        <v>0.5</v>
      </c>
      <c r="Z110" s="5">
        <f t="shared" si="42"/>
        <v>0</v>
      </c>
      <c r="AA110" s="1">
        <v>-2.2603824345723577E-3</v>
      </c>
      <c r="AB110" s="5">
        <f t="shared" si="43"/>
        <v>0.5</v>
      </c>
      <c r="AC110" s="5">
        <f t="shared" si="44"/>
        <v>0.5</v>
      </c>
      <c r="AD110" s="5">
        <f t="shared" si="45"/>
        <v>0</v>
      </c>
      <c r="AE110" s="5">
        <f t="shared" si="46"/>
        <v>0</v>
      </c>
      <c r="AF110" s="1">
        <v>0.53910901485353635</v>
      </c>
      <c r="AG110" s="5">
        <f t="shared" si="47"/>
        <v>0</v>
      </c>
      <c r="AH110" s="1">
        <v>6.3768041910015954E-3</v>
      </c>
      <c r="AI110" s="6">
        <f t="shared" si="48"/>
        <v>0</v>
      </c>
      <c r="AJ110" s="29">
        <v>2194.7805254186846</v>
      </c>
      <c r="AK110" s="29">
        <v>2291.4107616636043</v>
      </c>
      <c r="AP110" t="s">
        <v>351</v>
      </c>
      <c r="AQ110" s="1">
        <v>0.107</v>
      </c>
      <c r="AR110" s="1">
        <v>0.22650000000000001</v>
      </c>
      <c r="AS110" s="5">
        <f t="shared" si="49"/>
        <v>0.5</v>
      </c>
      <c r="AT110" s="5">
        <f t="shared" si="50"/>
        <v>0</v>
      </c>
      <c r="AU110" s="9">
        <f t="shared" si="51"/>
        <v>8</v>
      </c>
    </row>
    <row r="111" spans="1:47" x14ac:dyDescent="0.35">
      <c r="A111" t="s">
        <v>106</v>
      </c>
      <c r="B111" s="1">
        <v>-8.6472948230954708E-2</v>
      </c>
      <c r="C111" s="5">
        <f t="shared" si="26"/>
        <v>0</v>
      </c>
      <c r="D111" s="1">
        <v>0.83389750242620497</v>
      </c>
      <c r="E111" s="5">
        <f t="shared" si="27"/>
        <v>0</v>
      </c>
      <c r="F111" s="5">
        <f t="shared" si="28"/>
        <v>0</v>
      </c>
      <c r="G111" s="7">
        <v>3.3149797732873994E-3</v>
      </c>
      <c r="H111" s="7">
        <v>5.5884422596556287E-2</v>
      </c>
      <c r="I111" s="1">
        <f t="shared" si="29"/>
        <v>0.79517620418141</v>
      </c>
      <c r="J111" s="5">
        <f t="shared" si="30"/>
        <v>0</v>
      </c>
      <c r="K111" s="5">
        <f t="shared" si="31"/>
        <v>0</v>
      </c>
      <c r="L111" s="1">
        <v>0.1765626450877944</v>
      </c>
      <c r="M111" s="5">
        <f t="shared" si="32"/>
        <v>0.5</v>
      </c>
      <c r="N111" s="5">
        <f t="shared" si="33"/>
        <v>0</v>
      </c>
      <c r="O111" s="8">
        <f t="shared" si="34"/>
        <v>0</v>
      </c>
      <c r="P111" s="8">
        <f t="shared" si="35"/>
        <v>0</v>
      </c>
      <c r="Q111" s="10" t="str">
        <f t="shared" si="36"/>
        <v>Nee</v>
      </c>
      <c r="R111" s="4">
        <f t="shared" si="37"/>
        <v>0</v>
      </c>
      <c r="S111" s="1">
        <v>3.5765693053287757E-2</v>
      </c>
      <c r="T111" s="8">
        <f t="shared" si="38"/>
        <v>0</v>
      </c>
      <c r="U111" s="1">
        <v>2.630627534784492E-2</v>
      </c>
      <c r="V111" s="8">
        <f t="shared" si="39"/>
        <v>0</v>
      </c>
      <c r="W111" s="1">
        <v>2.178748778560018E-2</v>
      </c>
      <c r="X111" s="4">
        <f t="shared" si="40"/>
        <v>0</v>
      </c>
      <c r="Y111" s="5">
        <f t="shared" si="41"/>
        <v>0</v>
      </c>
      <c r="Z111" s="5">
        <f t="shared" si="42"/>
        <v>0</v>
      </c>
      <c r="AA111" s="1">
        <v>-8.5942684866817179E-3</v>
      </c>
      <c r="AB111" s="5">
        <f t="shared" si="43"/>
        <v>0.5</v>
      </c>
      <c r="AC111" s="5">
        <f t="shared" si="44"/>
        <v>0.5</v>
      </c>
      <c r="AD111" s="5">
        <f t="shared" si="45"/>
        <v>0</v>
      </c>
      <c r="AE111" s="5">
        <f t="shared" si="46"/>
        <v>0</v>
      </c>
      <c r="AF111" s="1">
        <v>0.70413972272895542</v>
      </c>
      <c r="AG111" s="5">
        <f t="shared" si="47"/>
        <v>0</v>
      </c>
      <c r="AH111" s="1">
        <v>1.349001003831902E-2</v>
      </c>
      <c r="AI111" s="6">
        <f t="shared" si="48"/>
        <v>0</v>
      </c>
      <c r="AJ111" s="29">
        <v>1846.4920496623824</v>
      </c>
      <c r="AK111" s="29">
        <v>1759.552964334822</v>
      </c>
      <c r="AP111" t="s">
        <v>351</v>
      </c>
      <c r="AQ111" s="1">
        <v>0.12</v>
      </c>
      <c r="AR111" s="1">
        <v>0.19699999999999998</v>
      </c>
      <c r="AS111" s="5">
        <f t="shared" si="49"/>
        <v>0</v>
      </c>
      <c r="AT111" s="5">
        <f t="shared" si="50"/>
        <v>0</v>
      </c>
      <c r="AU111" s="9">
        <f t="shared" si="51"/>
        <v>8.5</v>
      </c>
    </row>
    <row r="112" spans="1:47" x14ac:dyDescent="0.35">
      <c r="A112" t="s">
        <v>107</v>
      </c>
      <c r="B112" s="1">
        <v>0.51015632313020687</v>
      </c>
      <c r="C112" s="5">
        <f t="shared" si="26"/>
        <v>0.5</v>
      </c>
      <c r="D112" s="1">
        <v>0.61056507223314305</v>
      </c>
      <c r="E112" s="5">
        <f t="shared" si="27"/>
        <v>0</v>
      </c>
      <c r="F112" s="5">
        <f t="shared" si="28"/>
        <v>0</v>
      </c>
      <c r="G112" s="7">
        <v>2.0281444038815565E-2</v>
      </c>
      <c r="H112" s="7">
        <v>3.4291241536397392E-2</v>
      </c>
      <c r="I112" s="1">
        <f t="shared" si="29"/>
        <v>0.58899497644232279</v>
      </c>
      <c r="J112" s="5">
        <f t="shared" si="30"/>
        <v>0</v>
      </c>
      <c r="K112" s="5">
        <f t="shared" si="31"/>
        <v>0</v>
      </c>
      <c r="L112" s="1">
        <v>0.31514158244559776</v>
      </c>
      <c r="M112" s="5">
        <f t="shared" si="32"/>
        <v>0</v>
      </c>
      <c r="N112" s="5">
        <f t="shared" si="33"/>
        <v>0</v>
      </c>
      <c r="O112" s="8">
        <f t="shared" si="34"/>
        <v>0</v>
      </c>
      <c r="P112" s="8">
        <f t="shared" si="35"/>
        <v>1</v>
      </c>
      <c r="Q112" s="10" t="str">
        <f t="shared" si="36"/>
        <v>Nee</v>
      </c>
      <c r="R112" s="4">
        <f t="shared" si="37"/>
        <v>0</v>
      </c>
      <c r="S112" s="1">
        <v>-2.7721809212811782E-2</v>
      </c>
      <c r="T112" s="8">
        <f t="shared" si="38"/>
        <v>1</v>
      </c>
      <c r="U112" s="1">
        <v>-3.834064453732168E-2</v>
      </c>
      <c r="V112" s="8">
        <f t="shared" si="39"/>
        <v>1</v>
      </c>
      <c r="W112" s="1">
        <v>1.9095759618084809E-2</v>
      </c>
      <c r="X112" s="4">
        <f t="shared" si="40"/>
        <v>0</v>
      </c>
      <c r="Y112" s="5">
        <f t="shared" si="41"/>
        <v>0.5</v>
      </c>
      <c r="Z112" s="5">
        <f t="shared" si="42"/>
        <v>0</v>
      </c>
      <c r="AA112" s="1">
        <v>9.1414708727261387E-2</v>
      </c>
      <c r="AB112" s="5">
        <f t="shared" si="43"/>
        <v>0</v>
      </c>
      <c r="AC112" s="5">
        <f t="shared" si="44"/>
        <v>0</v>
      </c>
      <c r="AD112" s="5">
        <f t="shared" si="45"/>
        <v>0.5</v>
      </c>
      <c r="AE112" s="5">
        <f t="shared" si="46"/>
        <v>0.5</v>
      </c>
      <c r="AF112" s="1">
        <v>0.72567006770882092</v>
      </c>
      <c r="AG112" s="5">
        <f t="shared" si="47"/>
        <v>0.5</v>
      </c>
      <c r="AH112" s="1">
        <v>5.5213267184623547E-3</v>
      </c>
      <c r="AI112" s="6">
        <f t="shared" si="48"/>
        <v>0</v>
      </c>
      <c r="AJ112" s="29">
        <v>1704.7173580346355</v>
      </c>
      <c r="AK112" s="29">
        <v>1636.5128062031861</v>
      </c>
      <c r="AP112" t="s">
        <v>349</v>
      </c>
      <c r="AQ112" s="1">
        <v>8.4000000000000005E-2</v>
      </c>
      <c r="AR112" s="1">
        <v>0.26900000000000002</v>
      </c>
      <c r="AS112" s="5">
        <f t="shared" si="49"/>
        <v>0.5</v>
      </c>
      <c r="AT112" s="5">
        <f t="shared" si="50"/>
        <v>0.5</v>
      </c>
      <c r="AU112" s="9">
        <f t="shared" si="51"/>
        <v>6.5</v>
      </c>
    </row>
    <row r="113" spans="1:47" x14ac:dyDescent="0.35">
      <c r="A113" t="s">
        <v>108</v>
      </c>
      <c r="B113" s="1">
        <v>7.0352458635878301E-2</v>
      </c>
      <c r="C113" s="5">
        <f t="shared" si="26"/>
        <v>0</v>
      </c>
      <c r="D113" s="1">
        <v>1.0652541377775471</v>
      </c>
      <c r="E113" s="5">
        <f t="shared" si="27"/>
        <v>0.5</v>
      </c>
      <c r="F113" s="5">
        <f t="shared" si="28"/>
        <v>0</v>
      </c>
      <c r="G113" s="7">
        <v>0.35775539164953118</v>
      </c>
      <c r="H113" s="7">
        <v>5.8173288294069619E-2</v>
      </c>
      <c r="I113" s="1">
        <f t="shared" si="29"/>
        <v>1.0674634829696421</v>
      </c>
      <c r="J113" s="5">
        <f t="shared" si="30"/>
        <v>0.5</v>
      </c>
      <c r="K113" s="5">
        <f t="shared" si="31"/>
        <v>0</v>
      </c>
      <c r="L113" s="1">
        <v>0.11341405163912026</v>
      </c>
      <c r="M113" s="5">
        <f t="shared" si="32"/>
        <v>0.5</v>
      </c>
      <c r="N113" s="5">
        <f t="shared" si="33"/>
        <v>0</v>
      </c>
      <c r="O113" s="8">
        <f t="shared" si="34"/>
        <v>0</v>
      </c>
      <c r="P113" s="8">
        <f t="shared" si="35"/>
        <v>0</v>
      </c>
      <c r="Q113" s="10" t="str">
        <f t="shared" si="36"/>
        <v>Nee</v>
      </c>
      <c r="R113" s="4">
        <f t="shared" si="37"/>
        <v>0</v>
      </c>
      <c r="S113" s="1">
        <v>-2.6255596742761171E-2</v>
      </c>
      <c r="T113" s="8">
        <f t="shared" si="38"/>
        <v>1</v>
      </c>
      <c r="U113" s="1">
        <v>-2.8698769706012841E-2</v>
      </c>
      <c r="V113" s="8">
        <f t="shared" si="39"/>
        <v>1</v>
      </c>
      <c r="W113" s="1">
        <v>6.0404315686279865E-3</v>
      </c>
      <c r="X113" s="4">
        <f t="shared" si="40"/>
        <v>0</v>
      </c>
      <c r="Y113" s="5">
        <f t="shared" si="41"/>
        <v>0.5</v>
      </c>
      <c r="Z113" s="5">
        <f t="shared" si="42"/>
        <v>0</v>
      </c>
      <c r="AA113" s="1">
        <v>4.3292490330849254E-2</v>
      </c>
      <c r="AB113" s="5">
        <f t="shared" si="43"/>
        <v>0</v>
      </c>
      <c r="AC113" s="5">
        <f t="shared" si="44"/>
        <v>0</v>
      </c>
      <c r="AD113" s="5">
        <f t="shared" si="45"/>
        <v>0.5</v>
      </c>
      <c r="AE113" s="5">
        <f t="shared" si="46"/>
        <v>0</v>
      </c>
      <c r="AF113" s="1">
        <v>0.72538428559335222</v>
      </c>
      <c r="AG113" s="5">
        <f t="shared" si="47"/>
        <v>0.5</v>
      </c>
      <c r="AH113" s="1">
        <v>-2.1885897194330602E-2</v>
      </c>
      <c r="AI113" s="6">
        <f t="shared" si="48"/>
        <v>1</v>
      </c>
      <c r="AJ113" s="29">
        <v>2502.0739316807767</v>
      </c>
      <c r="AK113" s="29">
        <v>2202.4257945529898</v>
      </c>
      <c r="AP113" t="s">
        <v>351</v>
      </c>
      <c r="AQ113" s="1">
        <v>0.24</v>
      </c>
      <c r="AR113" s="1">
        <v>0.20949999999999999</v>
      </c>
      <c r="AS113" s="5">
        <f t="shared" si="49"/>
        <v>0.5</v>
      </c>
      <c r="AT113" s="5">
        <f t="shared" si="50"/>
        <v>0</v>
      </c>
      <c r="AU113" s="9">
        <f t="shared" si="51"/>
        <v>5.5</v>
      </c>
    </row>
    <row r="114" spans="1:47" x14ac:dyDescent="0.35">
      <c r="A114" t="s">
        <v>109</v>
      </c>
      <c r="B114" s="1">
        <v>0.29701104458386013</v>
      </c>
      <c r="C114" s="5">
        <f t="shared" si="26"/>
        <v>0.5</v>
      </c>
      <c r="D114" s="1">
        <v>0.75673290236397028</v>
      </c>
      <c r="E114" s="5">
        <f t="shared" si="27"/>
        <v>0</v>
      </c>
      <c r="F114" s="5">
        <f t="shared" si="28"/>
        <v>0</v>
      </c>
      <c r="G114" s="7">
        <v>0.16426134872736814</v>
      </c>
      <c r="H114" s="7">
        <v>3.7165143961260465E-2</v>
      </c>
      <c r="I114" s="1">
        <f t="shared" si="29"/>
        <v>0.75042866343837211</v>
      </c>
      <c r="J114" s="5">
        <f t="shared" si="30"/>
        <v>0</v>
      </c>
      <c r="K114" s="5">
        <f t="shared" si="31"/>
        <v>0</v>
      </c>
      <c r="L114" s="1">
        <v>0.14724310776942356</v>
      </c>
      <c r="M114" s="5">
        <f t="shared" si="32"/>
        <v>0.5</v>
      </c>
      <c r="N114" s="5">
        <f t="shared" si="33"/>
        <v>0</v>
      </c>
      <c r="O114" s="8">
        <f t="shared" si="34"/>
        <v>0</v>
      </c>
      <c r="P114" s="8">
        <f t="shared" si="35"/>
        <v>1</v>
      </c>
      <c r="Q114" s="10" t="str">
        <f t="shared" si="36"/>
        <v>Nee</v>
      </c>
      <c r="R114" s="4">
        <f t="shared" si="37"/>
        <v>0</v>
      </c>
      <c r="S114" s="1">
        <v>-8.2796660703637448E-2</v>
      </c>
      <c r="T114" s="8">
        <f t="shared" si="38"/>
        <v>1</v>
      </c>
      <c r="U114" s="1">
        <v>-5.3217320922703357E-2</v>
      </c>
      <c r="V114" s="8">
        <f t="shared" si="39"/>
        <v>1</v>
      </c>
      <c r="W114" s="1">
        <v>-3.5733880394074567E-2</v>
      </c>
      <c r="X114" s="4">
        <f t="shared" si="40"/>
        <v>1</v>
      </c>
      <c r="Y114" s="5">
        <f t="shared" si="41"/>
        <v>0.5</v>
      </c>
      <c r="Z114" s="5">
        <f t="shared" si="42"/>
        <v>0.5</v>
      </c>
      <c r="AA114" s="1">
        <v>5.4370124758474275E-2</v>
      </c>
      <c r="AB114" s="5">
        <f t="shared" si="43"/>
        <v>0</v>
      </c>
      <c r="AC114" s="5">
        <f t="shared" si="44"/>
        <v>0</v>
      </c>
      <c r="AD114" s="5">
        <f t="shared" si="45"/>
        <v>0.5</v>
      </c>
      <c r="AE114" s="5">
        <f t="shared" si="46"/>
        <v>0.5</v>
      </c>
      <c r="AF114" s="1">
        <v>0.73259225686410157</v>
      </c>
      <c r="AG114" s="5">
        <f t="shared" si="47"/>
        <v>0.5</v>
      </c>
      <c r="AH114" s="1">
        <v>2.508408673457206E-3</v>
      </c>
      <c r="AI114" s="6">
        <f t="shared" si="48"/>
        <v>0</v>
      </c>
      <c r="AJ114" s="29">
        <v>1778.6285694140872</v>
      </c>
      <c r="AK114" s="29">
        <v>1732.9081328237457</v>
      </c>
      <c r="AP114" t="s">
        <v>349</v>
      </c>
      <c r="AQ114" s="1">
        <v>0.156</v>
      </c>
      <c r="AR114" s="1">
        <v>0.2555</v>
      </c>
      <c r="AS114" s="5">
        <f t="shared" si="49"/>
        <v>0.5</v>
      </c>
      <c r="AT114" s="5">
        <f t="shared" si="50"/>
        <v>0.5</v>
      </c>
      <c r="AU114" s="9">
        <f t="shared" si="51"/>
        <v>4.5</v>
      </c>
    </row>
    <row r="115" spans="1:47" x14ac:dyDescent="0.35">
      <c r="A115" t="s">
        <v>110</v>
      </c>
      <c r="B115" s="1">
        <v>7.5438347300475043E-3</v>
      </c>
      <c r="C115" s="5">
        <f t="shared" si="26"/>
        <v>0</v>
      </c>
      <c r="D115" s="1">
        <v>0.70517494436816441</v>
      </c>
      <c r="E115" s="5">
        <f t="shared" si="27"/>
        <v>0</v>
      </c>
      <c r="F115" s="5">
        <f t="shared" si="28"/>
        <v>0</v>
      </c>
      <c r="G115" s="7">
        <v>9.3998074586114921E-2</v>
      </c>
      <c r="H115" s="7">
        <v>7.7742531130154821E-2</v>
      </c>
      <c r="I115" s="1">
        <f t="shared" si="29"/>
        <v>0.66203494152738984</v>
      </c>
      <c r="J115" s="5">
        <f t="shared" si="30"/>
        <v>0</v>
      </c>
      <c r="K115" s="5">
        <f t="shared" si="31"/>
        <v>0</v>
      </c>
      <c r="L115" s="1">
        <v>1.2973627591182571E-2</v>
      </c>
      <c r="M115" s="5">
        <f t="shared" si="32"/>
        <v>0.5</v>
      </c>
      <c r="N115" s="5">
        <f t="shared" si="33"/>
        <v>0</v>
      </c>
      <c r="O115" s="8">
        <f t="shared" si="34"/>
        <v>0</v>
      </c>
      <c r="P115" s="8">
        <f t="shared" si="35"/>
        <v>0</v>
      </c>
      <c r="Q115" s="10" t="str">
        <f t="shared" si="36"/>
        <v>Nee</v>
      </c>
      <c r="R115" s="4">
        <f t="shared" si="37"/>
        <v>0</v>
      </c>
      <c r="S115" s="1">
        <v>2.9674547624423441E-3</v>
      </c>
      <c r="T115" s="8">
        <f t="shared" si="38"/>
        <v>0</v>
      </c>
      <c r="U115" s="1">
        <v>-5.0932049450646354E-2</v>
      </c>
      <c r="V115" s="8">
        <f t="shared" si="39"/>
        <v>1</v>
      </c>
      <c r="W115" s="1">
        <v>1.9017407635370801E-2</v>
      </c>
      <c r="X115" s="4">
        <f t="shared" si="40"/>
        <v>0</v>
      </c>
      <c r="Y115" s="5">
        <f t="shared" si="41"/>
        <v>0</v>
      </c>
      <c r="Z115" s="5">
        <f t="shared" si="42"/>
        <v>0</v>
      </c>
      <c r="AA115" s="1">
        <v>-2.896011868124931E-2</v>
      </c>
      <c r="AB115" s="5">
        <f t="shared" si="43"/>
        <v>0.5</v>
      </c>
      <c r="AC115" s="5">
        <f t="shared" si="44"/>
        <v>0.5</v>
      </c>
      <c r="AD115" s="5">
        <f t="shared" si="45"/>
        <v>0</v>
      </c>
      <c r="AE115" s="5">
        <f t="shared" si="46"/>
        <v>0</v>
      </c>
      <c r="AF115" s="1">
        <v>0.69856225241860392</v>
      </c>
      <c r="AG115" s="5">
        <f t="shared" si="47"/>
        <v>0</v>
      </c>
      <c r="AH115" s="1">
        <v>1.2352350740968689E-2</v>
      </c>
      <c r="AI115" s="6">
        <f t="shared" si="48"/>
        <v>0</v>
      </c>
      <c r="AJ115" s="29">
        <v>1604.7770286935788</v>
      </c>
      <c r="AK115" s="29">
        <v>1490.5990092497009</v>
      </c>
      <c r="AM115" s="5">
        <v>1</v>
      </c>
      <c r="AP115" t="s">
        <v>349</v>
      </c>
      <c r="AQ115" s="1">
        <v>0.218</v>
      </c>
      <c r="AR115" s="1">
        <v>0.20049999999999998</v>
      </c>
      <c r="AS115" s="5">
        <f t="shared" si="49"/>
        <v>0.5</v>
      </c>
      <c r="AT115" s="5">
        <f t="shared" si="50"/>
        <v>0</v>
      </c>
      <c r="AU115" s="9">
        <f t="shared" si="51"/>
        <v>7</v>
      </c>
    </row>
    <row r="116" spans="1:47" x14ac:dyDescent="0.35">
      <c r="A116" t="s">
        <v>399</v>
      </c>
      <c r="B116" s="1">
        <v>0.18840279422211698</v>
      </c>
      <c r="C116" s="5">
        <f t="shared" si="26"/>
        <v>0.5</v>
      </c>
      <c r="D116" s="1">
        <v>0.28519417475728154</v>
      </c>
      <c r="E116" s="5">
        <f t="shared" si="27"/>
        <v>0</v>
      </c>
      <c r="F116" s="5">
        <f t="shared" si="28"/>
        <v>0</v>
      </c>
      <c r="G116" s="7">
        <v>6.6599573762727918E-2</v>
      </c>
      <c r="H116" s="7">
        <v>0.2750710395453469</v>
      </c>
      <c r="I116" s="1">
        <f t="shared" si="29"/>
        <v>0.10063639592706611</v>
      </c>
      <c r="J116" s="5">
        <f t="shared" si="30"/>
        <v>0</v>
      </c>
      <c r="K116" s="5">
        <f t="shared" si="31"/>
        <v>0</v>
      </c>
      <c r="L116" s="1">
        <v>0.33239807847638481</v>
      </c>
      <c r="M116" s="5">
        <f t="shared" si="32"/>
        <v>0</v>
      </c>
      <c r="N116" s="5">
        <f t="shared" si="33"/>
        <v>0</v>
      </c>
      <c r="O116" s="8">
        <f t="shared" si="34"/>
        <v>0</v>
      </c>
      <c r="P116" s="8">
        <f t="shared" si="35"/>
        <v>1</v>
      </c>
      <c r="Q116" s="10" t="str">
        <f t="shared" si="36"/>
        <v>Nee</v>
      </c>
      <c r="R116" s="4">
        <f t="shared" si="37"/>
        <v>0</v>
      </c>
      <c r="S116" s="1">
        <v>-0.13496643874286432</v>
      </c>
      <c r="T116" s="8">
        <f t="shared" si="38"/>
        <v>1</v>
      </c>
      <c r="U116" s="1">
        <v>-1.0488519323443258E-2</v>
      </c>
      <c r="V116" s="8">
        <f t="shared" si="39"/>
        <v>1</v>
      </c>
      <c r="W116" s="1">
        <v>-2.7113426474070567E-2</v>
      </c>
      <c r="X116" s="4">
        <f t="shared" si="40"/>
        <v>1</v>
      </c>
      <c r="Y116" s="5">
        <f t="shared" si="41"/>
        <v>0.5</v>
      </c>
      <c r="Z116" s="5">
        <f t="shared" si="42"/>
        <v>0.5</v>
      </c>
      <c r="AA116" s="1">
        <v>4.7293097324177122E-2</v>
      </c>
      <c r="AB116" s="5">
        <f t="shared" si="43"/>
        <v>0</v>
      </c>
      <c r="AC116" s="5">
        <f t="shared" si="44"/>
        <v>0</v>
      </c>
      <c r="AD116" s="5">
        <f t="shared" si="45"/>
        <v>0.5</v>
      </c>
      <c r="AE116" s="5">
        <f t="shared" si="46"/>
        <v>0</v>
      </c>
      <c r="AF116" s="1">
        <v>0.65693819559554822</v>
      </c>
      <c r="AG116" s="5">
        <f t="shared" si="47"/>
        <v>0</v>
      </c>
      <c r="AH116" s="1">
        <v>3.7939201989107267E-2</v>
      </c>
      <c r="AI116" s="6">
        <f t="shared" si="48"/>
        <v>0</v>
      </c>
      <c r="AJ116" s="29">
        <v>1476.2428890128276</v>
      </c>
      <c r="AK116" s="29">
        <v>1535.0150169800668</v>
      </c>
      <c r="AP116" t="s">
        <v>350</v>
      </c>
      <c r="AR116" s="1">
        <v>0.21850000000000003</v>
      </c>
      <c r="AS116" s="5">
        <f t="shared" si="49"/>
        <v>0.5</v>
      </c>
      <c r="AT116" s="5">
        <f t="shared" si="50"/>
        <v>0</v>
      </c>
      <c r="AU116" s="9">
        <f t="shared" si="51"/>
        <v>6.5</v>
      </c>
    </row>
    <row r="117" spans="1:47" x14ac:dyDescent="0.35">
      <c r="A117" t="s">
        <v>111</v>
      </c>
      <c r="B117" s="1">
        <v>3.9695529784082306E-2</v>
      </c>
      <c r="C117" s="5">
        <f t="shared" si="26"/>
        <v>0</v>
      </c>
      <c r="D117" s="1">
        <v>0.73013163969055583</v>
      </c>
      <c r="E117" s="5">
        <f t="shared" si="27"/>
        <v>0</v>
      </c>
      <c r="F117" s="5">
        <f t="shared" si="28"/>
        <v>0</v>
      </c>
      <c r="G117" s="7">
        <v>1.568360464881316E-2</v>
      </c>
      <c r="H117" s="7">
        <v>3.8750472140229144E-3</v>
      </c>
      <c r="I117" s="1">
        <f t="shared" si="29"/>
        <v>0.7293011391985974</v>
      </c>
      <c r="J117" s="5">
        <f t="shared" si="30"/>
        <v>0</v>
      </c>
      <c r="K117" s="5">
        <f t="shared" si="31"/>
        <v>0</v>
      </c>
      <c r="L117" s="1">
        <v>0.21242385369162675</v>
      </c>
      <c r="M117" s="5">
        <f t="shared" si="32"/>
        <v>0</v>
      </c>
      <c r="N117" s="5">
        <f t="shared" si="33"/>
        <v>0</v>
      </c>
      <c r="O117" s="8">
        <f t="shared" si="34"/>
        <v>0</v>
      </c>
      <c r="P117" s="8">
        <f t="shared" si="35"/>
        <v>0</v>
      </c>
      <c r="Q117" s="10" t="str">
        <f t="shared" si="36"/>
        <v>Nee</v>
      </c>
      <c r="R117" s="4">
        <f t="shared" si="37"/>
        <v>0</v>
      </c>
      <c r="S117" s="1">
        <v>6.6208080960708186E-3</v>
      </c>
      <c r="T117" s="8">
        <f t="shared" si="38"/>
        <v>0</v>
      </c>
      <c r="U117" s="1">
        <v>2.441542325617265E-3</v>
      </c>
      <c r="V117" s="8">
        <f t="shared" si="39"/>
        <v>0</v>
      </c>
      <c r="W117" s="1">
        <v>4.0805350767159868E-2</v>
      </c>
      <c r="X117" s="4">
        <f t="shared" si="40"/>
        <v>0</v>
      </c>
      <c r="Y117" s="5">
        <f t="shared" si="41"/>
        <v>0</v>
      </c>
      <c r="Z117" s="5">
        <f t="shared" si="42"/>
        <v>0</v>
      </c>
      <c r="AA117" s="1">
        <v>1.583865316850782E-2</v>
      </c>
      <c r="AB117" s="5">
        <f t="shared" si="43"/>
        <v>0</v>
      </c>
      <c r="AC117" s="5">
        <f t="shared" si="44"/>
        <v>0</v>
      </c>
      <c r="AD117" s="5">
        <f t="shared" si="45"/>
        <v>0</v>
      </c>
      <c r="AE117" s="5">
        <f t="shared" si="46"/>
        <v>0</v>
      </c>
      <c r="AF117" s="1">
        <v>0.71491590075029499</v>
      </c>
      <c r="AG117" s="5">
        <f t="shared" si="47"/>
        <v>0</v>
      </c>
      <c r="AH117" s="1">
        <v>3.570045092306328E-2</v>
      </c>
      <c r="AI117" s="6">
        <f t="shared" si="48"/>
        <v>0</v>
      </c>
      <c r="AJ117" s="29">
        <v>2002.4058738358472</v>
      </c>
      <c r="AK117" s="29">
        <v>1712.7362710479276</v>
      </c>
      <c r="AM117" s="5">
        <v>1</v>
      </c>
      <c r="AP117" t="s">
        <v>351</v>
      </c>
      <c r="AQ117" s="1">
        <v>0.191</v>
      </c>
      <c r="AR117" s="1">
        <v>0.17549999999999999</v>
      </c>
      <c r="AS117" s="5">
        <f t="shared" si="49"/>
        <v>0</v>
      </c>
      <c r="AT117" s="5">
        <f t="shared" si="50"/>
        <v>0</v>
      </c>
      <c r="AU117" s="9">
        <f t="shared" si="51"/>
        <v>9</v>
      </c>
    </row>
    <row r="118" spans="1:47" x14ac:dyDescent="0.35">
      <c r="A118" t="s">
        <v>112</v>
      </c>
      <c r="B118" s="1">
        <v>8.2687046417705704E-2</v>
      </c>
      <c r="C118" s="5">
        <f t="shared" si="26"/>
        <v>0</v>
      </c>
      <c r="D118" s="1">
        <v>0.83636934914054062</v>
      </c>
      <c r="E118" s="5">
        <f t="shared" si="27"/>
        <v>0</v>
      </c>
      <c r="F118" s="5">
        <f t="shared" si="28"/>
        <v>0</v>
      </c>
      <c r="G118" s="7">
        <v>7.7109947964962566E-2</v>
      </c>
      <c r="H118" s="7">
        <v>0.23334725532420358</v>
      </c>
      <c r="I118" s="1">
        <f t="shared" si="29"/>
        <v>0.68227946416939356</v>
      </c>
      <c r="J118" s="5">
        <f t="shared" si="30"/>
        <v>0</v>
      </c>
      <c r="K118" s="5">
        <f t="shared" si="31"/>
        <v>0</v>
      </c>
      <c r="L118" s="1">
        <v>0.33358926157485635</v>
      </c>
      <c r="M118" s="5">
        <f t="shared" si="32"/>
        <v>0</v>
      </c>
      <c r="N118" s="5">
        <f t="shared" si="33"/>
        <v>0</v>
      </c>
      <c r="O118" s="8">
        <f t="shared" si="34"/>
        <v>0</v>
      </c>
      <c r="P118" s="8">
        <f t="shared" si="35"/>
        <v>1</v>
      </c>
      <c r="Q118" s="10" t="str">
        <f t="shared" si="36"/>
        <v>Nee</v>
      </c>
      <c r="R118" s="4">
        <f t="shared" si="37"/>
        <v>0</v>
      </c>
      <c r="S118" s="1">
        <v>2.2952596635890291E-2</v>
      </c>
      <c r="T118" s="8">
        <f t="shared" si="38"/>
        <v>0</v>
      </c>
      <c r="U118" s="1">
        <v>5.3090996586848222E-3</v>
      </c>
      <c r="V118" s="8">
        <f t="shared" si="39"/>
        <v>0</v>
      </c>
      <c r="W118" s="1">
        <v>-5.8146663703453928E-3</v>
      </c>
      <c r="X118" s="4">
        <f t="shared" si="40"/>
        <v>1</v>
      </c>
      <c r="Y118" s="5">
        <f t="shared" si="41"/>
        <v>0</v>
      </c>
      <c r="Z118" s="5">
        <f t="shared" si="42"/>
        <v>0</v>
      </c>
      <c r="AA118" s="1">
        <v>3.3661841227996231E-2</v>
      </c>
      <c r="AB118" s="5">
        <f t="shared" si="43"/>
        <v>0</v>
      </c>
      <c r="AC118" s="5">
        <f t="shared" si="44"/>
        <v>0</v>
      </c>
      <c r="AD118" s="5">
        <f t="shared" si="45"/>
        <v>0</v>
      </c>
      <c r="AE118" s="5">
        <f t="shared" si="46"/>
        <v>0</v>
      </c>
      <c r="AF118" s="1">
        <v>0.49314884779559964</v>
      </c>
      <c r="AG118" s="5">
        <f t="shared" si="47"/>
        <v>0</v>
      </c>
      <c r="AH118" s="1">
        <v>8.1828104284652342E-3</v>
      </c>
      <c r="AI118" s="6">
        <f t="shared" si="48"/>
        <v>0</v>
      </c>
      <c r="AJ118" s="29">
        <v>1728.4035821508305</v>
      </c>
      <c r="AK118" s="29">
        <v>1759.7140208314556</v>
      </c>
      <c r="AO118" s="5">
        <v>1</v>
      </c>
      <c r="AP118" t="s">
        <v>350</v>
      </c>
      <c r="AQ118" s="1">
        <v>0.25</v>
      </c>
      <c r="AR118" s="1">
        <v>0.1855</v>
      </c>
      <c r="AS118" s="5">
        <f t="shared" si="49"/>
        <v>0</v>
      </c>
      <c r="AT118" s="5">
        <f t="shared" si="50"/>
        <v>0</v>
      </c>
      <c r="AU118" s="9">
        <f t="shared" si="51"/>
        <v>8</v>
      </c>
    </row>
    <row r="119" spans="1:47" x14ac:dyDescent="0.35">
      <c r="A119" t="s">
        <v>113</v>
      </c>
      <c r="B119" s="1">
        <v>-1.9507657964903578E-2</v>
      </c>
      <c r="C119" s="5">
        <f t="shared" si="26"/>
        <v>0</v>
      </c>
      <c r="D119" s="1">
        <v>0.70825323990822842</v>
      </c>
      <c r="E119" s="5">
        <f t="shared" si="27"/>
        <v>0</v>
      </c>
      <c r="F119" s="5">
        <f t="shared" si="28"/>
        <v>0</v>
      </c>
      <c r="G119" s="7">
        <v>3.3087369008495071E-2</v>
      </c>
      <c r="H119" s="7">
        <v>5.7506045761765982E-2</v>
      </c>
      <c r="I119" s="1">
        <f t="shared" si="29"/>
        <v>0.67196949215601165</v>
      </c>
      <c r="J119" s="5">
        <f t="shared" si="30"/>
        <v>0</v>
      </c>
      <c r="K119" s="5">
        <f t="shared" si="31"/>
        <v>0</v>
      </c>
      <c r="L119" s="1">
        <v>0.16032818532818532</v>
      </c>
      <c r="M119" s="5">
        <f t="shared" si="32"/>
        <v>0.5</v>
      </c>
      <c r="N119" s="5">
        <f t="shared" si="33"/>
        <v>0</v>
      </c>
      <c r="O119" s="8">
        <f t="shared" si="34"/>
        <v>0</v>
      </c>
      <c r="P119" s="8">
        <f t="shared" si="35"/>
        <v>1</v>
      </c>
      <c r="Q119" s="10" t="str">
        <f t="shared" si="36"/>
        <v>Nee</v>
      </c>
      <c r="R119" s="4">
        <f t="shared" si="37"/>
        <v>0</v>
      </c>
      <c r="S119" s="1">
        <v>-1.0722905867922289E-2</v>
      </c>
      <c r="T119" s="8">
        <f t="shared" si="38"/>
        <v>1</v>
      </c>
      <c r="U119" s="1">
        <v>-6.7798941071305786E-3</v>
      </c>
      <c r="V119" s="8">
        <f t="shared" si="39"/>
        <v>1</v>
      </c>
      <c r="W119" s="1">
        <v>-1.7721832950951821E-2</v>
      </c>
      <c r="X119" s="4">
        <f t="shared" si="40"/>
        <v>1</v>
      </c>
      <c r="Y119" s="5">
        <f t="shared" si="41"/>
        <v>0.5</v>
      </c>
      <c r="Z119" s="5">
        <f t="shared" si="42"/>
        <v>0.5</v>
      </c>
      <c r="AA119" s="1">
        <v>5.2117566813418489E-2</v>
      </c>
      <c r="AB119" s="5">
        <f t="shared" si="43"/>
        <v>0</v>
      </c>
      <c r="AC119" s="5">
        <f t="shared" si="44"/>
        <v>0</v>
      </c>
      <c r="AD119" s="5">
        <f t="shared" si="45"/>
        <v>0.5</v>
      </c>
      <c r="AE119" s="5">
        <f t="shared" si="46"/>
        <v>0.5</v>
      </c>
      <c r="AF119" s="1">
        <v>0.71250697587896072</v>
      </c>
      <c r="AG119" s="5">
        <f t="shared" si="47"/>
        <v>0</v>
      </c>
      <c r="AH119" s="1">
        <v>3.3559471693433374E-2</v>
      </c>
      <c r="AI119" s="6">
        <f t="shared" si="48"/>
        <v>0</v>
      </c>
      <c r="AJ119" s="29">
        <v>1587.872182935695</v>
      </c>
      <c r="AK119" s="29">
        <v>1542.8783014844935</v>
      </c>
      <c r="AP119" t="s">
        <v>349</v>
      </c>
      <c r="AQ119" s="1">
        <v>0.13900000000000001</v>
      </c>
      <c r="AR119" s="1">
        <v>0.29849999999999999</v>
      </c>
      <c r="AS119" s="5">
        <f t="shared" si="49"/>
        <v>0.5</v>
      </c>
      <c r="AT119" s="5">
        <f t="shared" si="50"/>
        <v>0.5</v>
      </c>
      <c r="AU119" s="9">
        <f t="shared" si="51"/>
        <v>5.5</v>
      </c>
    </row>
    <row r="120" spans="1:47" x14ac:dyDescent="0.35">
      <c r="A120" t="s">
        <v>114</v>
      </c>
      <c r="B120" s="1">
        <v>-2.9017608749794661E-2</v>
      </c>
      <c r="C120" s="5">
        <f t="shared" si="26"/>
        <v>0</v>
      </c>
      <c r="D120" s="1">
        <v>0.59472850307080061</v>
      </c>
      <c r="E120" s="5">
        <f t="shared" si="27"/>
        <v>0</v>
      </c>
      <c r="F120" s="5">
        <f t="shared" si="28"/>
        <v>0</v>
      </c>
      <c r="G120" s="7">
        <v>2.2165934514315391E-2</v>
      </c>
      <c r="H120" s="7">
        <v>0.14860661427670591</v>
      </c>
      <c r="I120" s="1">
        <f t="shared" si="29"/>
        <v>0.4933637852188244</v>
      </c>
      <c r="J120" s="5">
        <f t="shared" si="30"/>
        <v>0</v>
      </c>
      <c r="K120" s="5">
        <f t="shared" si="31"/>
        <v>0</v>
      </c>
      <c r="L120" s="1">
        <v>0.35296394321926888</v>
      </c>
      <c r="M120" s="5">
        <f t="shared" si="32"/>
        <v>0</v>
      </c>
      <c r="N120" s="5">
        <f t="shared" si="33"/>
        <v>0</v>
      </c>
      <c r="O120" s="8">
        <f t="shared" si="34"/>
        <v>0</v>
      </c>
      <c r="P120" s="8">
        <f t="shared" si="35"/>
        <v>0</v>
      </c>
      <c r="Q120" s="10" t="str">
        <f t="shared" si="36"/>
        <v>Nee</v>
      </c>
      <c r="R120" s="4">
        <f t="shared" si="37"/>
        <v>0</v>
      </c>
      <c r="S120" s="1">
        <v>6.2923096573425763E-2</v>
      </c>
      <c r="T120" s="8">
        <f t="shared" si="38"/>
        <v>0</v>
      </c>
      <c r="U120" s="1">
        <v>1.5683188807269239E-3</v>
      </c>
      <c r="V120" s="8">
        <f t="shared" si="39"/>
        <v>0</v>
      </c>
      <c r="W120" s="1">
        <v>2.375565011419457E-2</v>
      </c>
      <c r="X120" s="4">
        <f t="shared" si="40"/>
        <v>0</v>
      </c>
      <c r="Y120" s="5">
        <f t="shared" si="41"/>
        <v>0</v>
      </c>
      <c r="Z120" s="5">
        <f t="shared" si="42"/>
        <v>0</v>
      </c>
      <c r="AA120" s="1">
        <v>-1.5870660738793829E-3</v>
      </c>
      <c r="AB120" s="5">
        <f t="shared" si="43"/>
        <v>0.5</v>
      </c>
      <c r="AC120" s="5">
        <f t="shared" si="44"/>
        <v>0.5</v>
      </c>
      <c r="AD120" s="5">
        <f t="shared" si="45"/>
        <v>0</v>
      </c>
      <c r="AE120" s="5">
        <f t="shared" si="46"/>
        <v>0</v>
      </c>
      <c r="AF120" s="1">
        <v>0.6321398101879574</v>
      </c>
      <c r="AG120" s="5">
        <f t="shared" si="47"/>
        <v>0</v>
      </c>
      <c r="AH120" s="1">
        <v>4.8311086146688356E-3</v>
      </c>
      <c r="AI120" s="6">
        <f t="shared" si="48"/>
        <v>0</v>
      </c>
      <c r="AJ120" s="29">
        <v>1824.9480811529497</v>
      </c>
      <c r="AK120" s="29">
        <v>1566.0580137806112</v>
      </c>
      <c r="AP120" t="s">
        <v>349</v>
      </c>
      <c r="AQ120" s="1">
        <v>9.0999999999999998E-2</v>
      </c>
      <c r="AR120" s="1">
        <v>0.22650000000000001</v>
      </c>
      <c r="AS120" s="5">
        <f t="shared" si="49"/>
        <v>0.5</v>
      </c>
      <c r="AT120" s="5">
        <f t="shared" si="50"/>
        <v>0</v>
      </c>
      <c r="AU120" s="9">
        <f t="shared" si="51"/>
        <v>8.5</v>
      </c>
    </row>
    <row r="121" spans="1:47" x14ac:dyDescent="0.35">
      <c r="A121" t="s">
        <v>115</v>
      </c>
      <c r="B121" s="1">
        <v>-0.33484841620987671</v>
      </c>
      <c r="C121" s="5">
        <f t="shared" si="26"/>
        <v>0</v>
      </c>
      <c r="D121" s="1">
        <v>0.51491677111174872</v>
      </c>
      <c r="E121" s="5">
        <f t="shared" si="27"/>
        <v>0</v>
      </c>
      <c r="F121" s="5">
        <f t="shared" si="28"/>
        <v>0</v>
      </c>
      <c r="G121" s="7">
        <v>3.493247562528628E-3</v>
      </c>
      <c r="H121" s="7">
        <v>6.9165295038481095E-2</v>
      </c>
      <c r="I121" s="1">
        <f t="shared" si="29"/>
        <v>0.46692025429231537</v>
      </c>
      <c r="J121" s="5">
        <f t="shared" si="30"/>
        <v>0</v>
      </c>
      <c r="K121" s="5">
        <f t="shared" si="31"/>
        <v>0</v>
      </c>
      <c r="L121" s="1">
        <v>0.22573814084689184</v>
      </c>
      <c r="M121" s="5">
        <f t="shared" si="32"/>
        <v>0</v>
      </c>
      <c r="N121" s="5">
        <f t="shared" si="33"/>
        <v>0</v>
      </c>
      <c r="O121" s="8">
        <f t="shared" si="34"/>
        <v>0</v>
      </c>
      <c r="P121" s="8">
        <f t="shared" si="35"/>
        <v>0</v>
      </c>
      <c r="Q121" s="10" t="str">
        <f t="shared" si="36"/>
        <v>Nee</v>
      </c>
      <c r="R121" s="4">
        <f t="shared" si="37"/>
        <v>0</v>
      </c>
      <c r="S121" s="1">
        <v>-5.6983956478048443E-2</v>
      </c>
      <c r="T121" s="8">
        <f t="shared" si="38"/>
        <v>1</v>
      </c>
      <c r="U121" s="1">
        <v>-2.7920577828464486E-2</v>
      </c>
      <c r="V121" s="8">
        <f t="shared" si="39"/>
        <v>1</v>
      </c>
      <c r="W121" s="1">
        <v>1.344950646552809E-2</v>
      </c>
      <c r="X121" s="4">
        <f t="shared" si="40"/>
        <v>0</v>
      </c>
      <c r="Y121" s="5">
        <f t="shared" si="41"/>
        <v>0.5</v>
      </c>
      <c r="Z121" s="5">
        <f t="shared" si="42"/>
        <v>0</v>
      </c>
      <c r="AA121" s="1">
        <v>3.602977817374628E-2</v>
      </c>
      <c r="AB121" s="5">
        <f t="shared" si="43"/>
        <v>0</v>
      </c>
      <c r="AC121" s="5">
        <f t="shared" si="44"/>
        <v>0</v>
      </c>
      <c r="AD121" s="5">
        <f t="shared" si="45"/>
        <v>0</v>
      </c>
      <c r="AE121" s="5">
        <f t="shared" si="46"/>
        <v>0</v>
      </c>
      <c r="AF121" s="1">
        <v>0.50796551047219241</v>
      </c>
      <c r="AG121" s="5">
        <f t="shared" si="47"/>
        <v>0</v>
      </c>
      <c r="AH121" s="1">
        <v>1.8400223487308024E-2</v>
      </c>
      <c r="AI121" s="6">
        <f t="shared" si="48"/>
        <v>0</v>
      </c>
      <c r="AJ121" s="29">
        <v>2864.2810606217295</v>
      </c>
      <c r="AK121" s="29">
        <v>2497.8879564299382</v>
      </c>
      <c r="AO121" s="5">
        <v>1</v>
      </c>
      <c r="AP121" t="s">
        <v>351</v>
      </c>
      <c r="AQ121" s="1">
        <v>0.183</v>
      </c>
      <c r="AR121" s="1">
        <v>0.19900000000000001</v>
      </c>
      <c r="AS121" s="5">
        <f t="shared" si="49"/>
        <v>0</v>
      </c>
      <c r="AT121" s="5">
        <f t="shared" si="50"/>
        <v>0</v>
      </c>
      <c r="AU121" s="9">
        <f t="shared" si="51"/>
        <v>8.5</v>
      </c>
    </row>
    <row r="122" spans="1:47" x14ac:dyDescent="0.35">
      <c r="A122" t="s">
        <v>116</v>
      </c>
      <c r="B122" s="1">
        <v>1.7726578494134469E-2</v>
      </c>
      <c r="C122" s="5">
        <f t="shared" si="26"/>
        <v>0</v>
      </c>
      <c r="D122" s="1">
        <v>0.21530237545900627</v>
      </c>
      <c r="E122" s="5">
        <f t="shared" si="27"/>
        <v>0</v>
      </c>
      <c r="F122" s="5">
        <f t="shared" si="28"/>
        <v>0</v>
      </c>
      <c r="G122" s="7">
        <v>1.3323367887433789E-3</v>
      </c>
      <c r="H122" s="7">
        <v>6.7055535696877139E-2</v>
      </c>
      <c r="I122" s="1">
        <f t="shared" si="29"/>
        <v>0.16852338088584148</v>
      </c>
      <c r="J122" s="5">
        <f t="shared" si="30"/>
        <v>0</v>
      </c>
      <c r="K122" s="5">
        <f t="shared" si="31"/>
        <v>0</v>
      </c>
      <c r="L122" s="1">
        <v>0.48283474047847713</v>
      </c>
      <c r="M122" s="5">
        <f t="shared" si="32"/>
        <v>0</v>
      </c>
      <c r="N122" s="5">
        <f t="shared" si="33"/>
        <v>0</v>
      </c>
      <c r="O122" s="8">
        <f t="shared" si="34"/>
        <v>0</v>
      </c>
      <c r="P122" s="8">
        <f t="shared" si="35"/>
        <v>0</v>
      </c>
      <c r="Q122" s="10" t="str">
        <f t="shared" si="36"/>
        <v>Nee</v>
      </c>
      <c r="R122" s="4">
        <f t="shared" si="37"/>
        <v>0</v>
      </c>
      <c r="S122" s="1">
        <v>-5.406084988684938E-3</v>
      </c>
      <c r="T122" s="8">
        <f t="shared" si="38"/>
        <v>1</v>
      </c>
      <c r="U122" s="1">
        <v>3.3317347737196802E-3</v>
      </c>
      <c r="V122" s="8">
        <f t="shared" si="39"/>
        <v>0</v>
      </c>
      <c r="W122" s="1">
        <v>0.26903454326844961</v>
      </c>
      <c r="X122" s="4">
        <f t="shared" si="40"/>
        <v>0</v>
      </c>
      <c r="Y122" s="5">
        <f t="shared" si="41"/>
        <v>0</v>
      </c>
      <c r="Z122" s="5">
        <f t="shared" si="42"/>
        <v>0</v>
      </c>
      <c r="AA122" s="1">
        <v>-1.4988788873363014E-3</v>
      </c>
      <c r="AB122" s="5">
        <f t="shared" si="43"/>
        <v>0.5</v>
      </c>
      <c r="AC122" s="5">
        <f t="shared" si="44"/>
        <v>0.5</v>
      </c>
      <c r="AD122" s="5">
        <f t="shared" si="45"/>
        <v>0</v>
      </c>
      <c r="AE122" s="5">
        <f t="shared" si="46"/>
        <v>0</v>
      </c>
      <c r="AF122" s="1">
        <v>0.4501348584798362</v>
      </c>
      <c r="AG122" s="5">
        <f t="shared" si="47"/>
        <v>0</v>
      </c>
      <c r="AH122" s="1">
        <v>2.0962970786078707E-2</v>
      </c>
      <c r="AI122" s="6">
        <f t="shared" si="48"/>
        <v>0</v>
      </c>
      <c r="AJ122" s="29">
        <v>1365.2049794801642</v>
      </c>
      <c r="AK122" s="29">
        <v>1452.193584276012</v>
      </c>
      <c r="AP122" t="s">
        <v>350</v>
      </c>
      <c r="AQ122" s="1">
        <v>0.17</v>
      </c>
      <c r="AR122" s="1">
        <v>0.32950000000000002</v>
      </c>
      <c r="AS122" s="5">
        <f t="shared" si="49"/>
        <v>0.5</v>
      </c>
      <c r="AT122" s="5">
        <f t="shared" si="50"/>
        <v>0.5</v>
      </c>
      <c r="AU122" s="9">
        <f t="shared" si="51"/>
        <v>8</v>
      </c>
    </row>
    <row r="123" spans="1:47" x14ac:dyDescent="0.35">
      <c r="A123" t="s">
        <v>117</v>
      </c>
      <c r="B123" s="1">
        <v>-7.4322964247557403E-4</v>
      </c>
      <c r="C123" s="5">
        <f t="shared" si="26"/>
        <v>0</v>
      </c>
      <c r="D123" s="1">
        <v>0.68092222411470515</v>
      </c>
      <c r="E123" s="5">
        <f t="shared" si="27"/>
        <v>0</v>
      </c>
      <c r="F123" s="5">
        <f t="shared" si="28"/>
        <v>0</v>
      </c>
      <c r="G123" s="7">
        <v>1.0854249570320364E-2</v>
      </c>
      <c r="H123" s="7">
        <v>2.5378195500363875E-2</v>
      </c>
      <c r="I123" s="1">
        <f t="shared" si="29"/>
        <v>0.66445999721288884</v>
      </c>
      <c r="J123" s="5">
        <f t="shared" si="30"/>
        <v>0</v>
      </c>
      <c r="K123" s="5">
        <f t="shared" si="31"/>
        <v>0</v>
      </c>
      <c r="L123" s="1">
        <v>0.34268972218366417</v>
      </c>
      <c r="M123" s="5">
        <f t="shared" si="32"/>
        <v>0</v>
      </c>
      <c r="N123" s="5">
        <f t="shared" si="33"/>
        <v>0</v>
      </c>
      <c r="O123" s="8">
        <f t="shared" si="34"/>
        <v>0</v>
      </c>
      <c r="P123" s="8">
        <f t="shared" si="35"/>
        <v>1</v>
      </c>
      <c r="Q123" s="10" t="str">
        <f t="shared" si="36"/>
        <v>Nee</v>
      </c>
      <c r="R123" s="4">
        <f t="shared" si="37"/>
        <v>0</v>
      </c>
      <c r="S123" s="1">
        <v>-2.5365449079033764E-2</v>
      </c>
      <c r="T123" s="8">
        <f t="shared" si="38"/>
        <v>1</v>
      </c>
      <c r="U123" s="1">
        <v>-1.9617940199335548E-2</v>
      </c>
      <c r="V123" s="8">
        <f t="shared" si="39"/>
        <v>1</v>
      </c>
      <c r="W123" s="1">
        <v>4.8139603301178328E-2</v>
      </c>
      <c r="X123" s="4">
        <f t="shared" si="40"/>
        <v>0</v>
      </c>
      <c r="Y123" s="5">
        <f t="shared" si="41"/>
        <v>0.5</v>
      </c>
      <c r="Z123" s="5">
        <f t="shared" si="42"/>
        <v>0</v>
      </c>
      <c r="AA123" s="1">
        <v>5.5920288620844492E-2</v>
      </c>
      <c r="AB123" s="5">
        <f t="shared" si="43"/>
        <v>0</v>
      </c>
      <c r="AC123" s="5">
        <f t="shared" si="44"/>
        <v>0</v>
      </c>
      <c r="AD123" s="5">
        <f t="shared" si="45"/>
        <v>0.5</v>
      </c>
      <c r="AE123" s="5">
        <f t="shared" si="46"/>
        <v>0.5</v>
      </c>
      <c r="AF123" s="1">
        <v>0.66484988309617077</v>
      </c>
      <c r="AG123" s="5">
        <f t="shared" si="47"/>
        <v>0</v>
      </c>
      <c r="AH123" s="1">
        <v>3.0381524549804055E-3</v>
      </c>
      <c r="AI123" s="6">
        <f t="shared" si="48"/>
        <v>0</v>
      </c>
      <c r="AJ123" s="29">
        <v>2738.1054239877767</v>
      </c>
      <c r="AK123" s="29">
        <v>2473.7956848931485</v>
      </c>
      <c r="AO123" s="5">
        <v>1</v>
      </c>
      <c r="AP123" t="s">
        <v>351</v>
      </c>
      <c r="AQ123" s="1">
        <v>0.17800000000000002</v>
      </c>
      <c r="AR123" s="1">
        <v>0.1245</v>
      </c>
      <c r="AS123" s="5">
        <f t="shared" si="49"/>
        <v>0</v>
      </c>
      <c r="AT123" s="5">
        <f t="shared" si="50"/>
        <v>0</v>
      </c>
      <c r="AU123" s="9">
        <f t="shared" si="51"/>
        <v>7.5</v>
      </c>
    </row>
    <row r="124" spans="1:47" x14ac:dyDescent="0.35">
      <c r="A124" t="s">
        <v>118</v>
      </c>
      <c r="B124" s="1">
        <v>2.0785078629769596E-2</v>
      </c>
      <c r="C124" s="5">
        <f t="shared" si="26"/>
        <v>0</v>
      </c>
      <c r="D124" s="1">
        <v>0.48872363769352678</v>
      </c>
      <c r="E124" s="5">
        <f t="shared" si="27"/>
        <v>0</v>
      </c>
      <c r="F124" s="5">
        <f t="shared" si="28"/>
        <v>0</v>
      </c>
      <c r="G124" s="7">
        <v>0.25265146897476531</v>
      </c>
      <c r="H124" s="7">
        <v>-2.0693648665122515E-2</v>
      </c>
      <c r="I124" s="1">
        <f t="shared" si="29"/>
        <v>0.53352736803608436</v>
      </c>
      <c r="J124" s="5">
        <f t="shared" si="30"/>
        <v>0</v>
      </c>
      <c r="K124" s="5">
        <f t="shared" si="31"/>
        <v>0</v>
      </c>
      <c r="L124" s="1">
        <v>0.16713930946086678</v>
      </c>
      <c r="M124" s="5">
        <f t="shared" si="32"/>
        <v>0.5</v>
      </c>
      <c r="N124" s="5">
        <f t="shared" si="33"/>
        <v>0</v>
      </c>
      <c r="O124" s="8">
        <f t="shared" si="34"/>
        <v>0</v>
      </c>
      <c r="P124" s="8">
        <f t="shared" si="35"/>
        <v>0</v>
      </c>
      <c r="Q124" s="10" t="str">
        <f t="shared" si="36"/>
        <v>Nee</v>
      </c>
      <c r="R124" s="4">
        <f t="shared" si="37"/>
        <v>0</v>
      </c>
      <c r="S124" s="1">
        <v>-3.2398032976569277E-2</v>
      </c>
      <c r="T124" s="8">
        <f t="shared" si="38"/>
        <v>1</v>
      </c>
      <c r="U124" s="1">
        <v>-1.1387969632080981E-2</v>
      </c>
      <c r="V124" s="8">
        <f t="shared" si="39"/>
        <v>1</v>
      </c>
      <c r="W124" s="1">
        <v>1.8468852858710229E-2</v>
      </c>
      <c r="X124" s="4">
        <f t="shared" si="40"/>
        <v>0</v>
      </c>
      <c r="Y124" s="5">
        <f t="shared" si="41"/>
        <v>0.5</v>
      </c>
      <c r="Z124" s="5">
        <f t="shared" si="42"/>
        <v>0</v>
      </c>
      <c r="AA124" s="1">
        <v>1.8666951115445567E-2</v>
      </c>
      <c r="AB124" s="5">
        <f t="shared" si="43"/>
        <v>0</v>
      </c>
      <c r="AC124" s="5">
        <f t="shared" si="44"/>
        <v>0</v>
      </c>
      <c r="AD124" s="5">
        <f t="shared" si="45"/>
        <v>0</v>
      </c>
      <c r="AE124" s="5">
        <f t="shared" si="46"/>
        <v>0</v>
      </c>
      <c r="AF124" s="1">
        <v>0.58911373887602092</v>
      </c>
      <c r="AG124" s="5">
        <f t="shared" si="47"/>
        <v>0</v>
      </c>
      <c r="AH124" s="1">
        <v>1.164714128977202E-2</v>
      </c>
      <c r="AI124" s="6">
        <f t="shared" si="48"/>
        <v>0</v>
      </c>
      <c r="AJ124" s="29">
        <v>1548.2310212103841</v>
      </c>
      <c r="AK124" s="29">
        <v>1503.0500845863558</v>
      </c>
      <c r="AP124" t="s">
        <v>350</v>
      </c>
      <c r="AQ124" s="1">
        <v>0.19899999999999998</v>
      </c>
      <c r="AR124" s="1">
        <v>0.23199999999999998</v>
      </c>
      <c r="AS124" s="5">
        <f t="shared" si="49"/>
        <v>0.5</v>
      </c>
      <c r="AT124" s="5">
        <f t="shared" si="50"/>
        <v>0</v>
      </c>
      <c r="AU124" s="9">
        <f t="shared" si="51"/>
        <v>8.5</v>
      </c>
    </row>
    <row r="125" spans="1:47" x14ac:dyDescent="0.35">
      <c r="A125" t="s">
        <v>119</v>
      </c>
      <c r="B125" s="1">
        <v>1.9608225319169673E-2</v>
      </c>
      <c r="C125" s="5">
        <f t="shared" si="26"/>
        <v>0</v>
      </c>
      <c r="D125" s="1">
        <v>0.21402397427151348</v>
      </c>
      <c r="E125" s="5">
        <f t="shared" si="27"/>
        <v>0</v>
      </c>
      <c r="F125" s="5">
        <f t="shared" si="28"/>
        <v>0</v>
      </c>
      <c r="G125" s="7">
        <v>2.0076015982847677E-2</v>
      </c>
      <c r="H125" s="7">
        <v>1.4628203878764253E-2</v>
      </c>
      <c r="I125" s="1">
        <f t="shared" si="29"/>
        <v>0.20619335347432022</v>
      </c>
      <c r="J125" s="5">
        <f t="shared" si="30"/>
        <v>0</v>
      </c>
      <c r="K125" s="5">
        <f t="shared" si="31"/>
        <v>0</v>
      </c>
      <c r="L125" s="1">
        <v>0.56497996639524362</v>
      </c>
      <c r="M125" s="5">
        <f t="shared" si="32"/>
        <v>0</v>
      </c>
      <c r="N125" s="5">
        <f t="shared" si="33"/>
        <v>0</v>
      </c>
      <c r="O125" s="8">
        <f t="shared" si="34"/>
        <v>0</v>
      </c>
      <c r="P125" s="8">
        <f t="shared" si="35"/>
        <v>1</v>
      </c>
      <c r="Q125" s="10" t="str">
        <f t="shared" si="36"/>
        <v>Nee</v>
      </c>
      <c r="R125" s="4">
        <f t="shared" si="37"/>
        <v>0</v>
      </c>
      <c r="S125" s="1">
        <v>-2.3486317603964663E-2</v>
      </c>
      <c r="T125" s="8">
        <f t="shared" si="38"/>
        <v>1</v>
      </c>
      <c r="U125" s="1">
        <v>-1.0583297209858008E-2</v>
      </c>
      <c r="V125" s="8">
        <f t="shared" si="39"/>
        <v>1</v>
      </c>
      <c r="W125" s="1">
        <v>-8.2837930026313233E-3</v>
      </c>
      <c r="X125" s="4">
        <f t="shared" si="40"/>
        <v>1</v>
      </c>
      <c r="Y125" s="5">
        <f t="shared" si="41"/>
        <v>0.5</v>
      </c>
      <c r="Z125" s="5">
        <f t="shared" si="42"/>
        <v>0.5</v>
      </c>
      <c r="AA125" s="1">
        <v>-8.544488841243543E-3</v>
      </c>
      <c r="AB125" s="5">
        <f t="shared" si="43"/>
        <v>0.5</v>
      </c>
      <c r="AC125" s="5">
        <f t="shared" si="44"/>
        <v>0.5</v>
      </c>
      <c r="AD125" s="5">
        <f t="shared" si="45"/>
        <v>0</v>
      </c>
      <c r="AE125" s="5">
        <f t="shared" si="46"/>
        <v>0</v>
      </c>
      <c r="AF125" s="1">
        <v>0.75588149303186825</v>
      </c>
      <c r="AG125" s="5">
        <f t="shared" si="47"/>
        <v>0.5</v>
      </c>
      <c r="AH125" s="1">
        <v>4.8696920378130788E-2</v>
      </c>
      <c r="AI125" s="6">
        <f t="shared" si="48"/>
        <v>0</v>
      </c>
      <c r="AJ125" s="29">
        <v>1591.7474858338865</v>
      </c>
      <c r="AK125" s="29">
        <v>1544.6898011253679</v>
      </c>
      <c r="AP125" t="s">
        <v>349</v>
      </c>
      <c r="AQ125" s="1">
        <v>0.128</v>
      </c>
      <c r="AR125" s="1">
        <v>0.28500000000000003</v>
      </c>
      <c r="AS125" s="5">
        <f t="shared" si="49"/>
        <v>0.5</v>
      </c>
      <c r="AT125" s="5">
        <f t="shared" si="50"/>
        <v>0.5</v>
      </c>
      <c r="AU125" s="9">
        <f t="shared" si="51"/>
        <v>5.5</v>
      </c>
    </row>
    <row r="126" spans="1:47" x14ac:dyDescent="0.35">
      <c r="A126" t="s">
        <v>120</v>
      </c>
      <c r="B126" s="1">
        <v>1.9246743248445067E-2</v>
      </c>
      <c r="C126" s="5">
        <f t="shared" si="26"/>
        <v>0</v>
      </c>
      <c r="D126" s="1">
        <v>-9.9586701513401807E-2</v>
      </c>
      <c r="E126" s="5">
        <f t="shared" si="27"/>
        <v>0</v>
      </c>
      <c r="F126" s="5">
        <f t="shared" si="28"/>
        <v>0</v>
      </c>
      <c r="G126" s="7">
        <v>2.8667517575315547E-3</v>
      </c>
      <c r="H126" s="7">
        <v>1.0129864867602666E-5</v>
      </c>
      <c r="I126" s="1">
        <f t="shared" si="29"/>
        <v>-9.924978220790534E-2</v>
      </c>
      <c r="J126" s="5">
        <f t="shared" si="30"/>
        <v>0</v>
      </c>
      <c r="K126" s="5">
        <f t="shared" si="31"/>
        <v>0</v>
      </c>
      <c r="L126" s="1">
        <v>0.56836358892534944</v>
      </c>
      <c r="M126" s="5">
        <f t="shared" si="32"/>
        <v>0</v>
      </c>
      <c r="N126" s="5">
        <f t="shared" si="33"/>
        <v>0</v>
      </c>
      <c r="O126" s="8">
        <f t="shared" si="34"/>
        <v>0</v>
      </c>
      <c r="P126" s="8">
        <f t="shared" si="35"/>
        <v>0</v>
      </c>
      <c r="Q126" s="10" t="str">
        <f t="shared" si="36"/>
        <v>Nee</v>
      </c>
      <c r="R126" s="4">
        <f t="shared" si="37"/>
        <v>0</v>
      </c>
      <c r="S126" s="1">
        <v>4.3977477643248816E-3</v>
      </c>
      <c r="T126" s="8">
        <f t="shared" si="38"/>
        <v>0</v>
      </c>
      <c r="U126" s="1">
        <v>7.3528121435465473E-3</v>
      </c>
      <c r="V126" s="8">
        <f t="shared" si="39"/>
        <v>0</v>
      </c>
      <c r="W126" s="1">
        <v>0.34027229076764115</v>
      </c>
      <c r="X126" s="4">
        <f t="shared" si="40"/>
        <v>0</v>
      </c>
      <c r="Y126" s="5">
        <f t="shared" si="41"/>
        <v>0</v>
      </c>
      <c r="Z126" s="5">
        <f t="shared" si="42"/>
        <v>0</v>
      </c>
      <c r="AA126" s="1">
        <v>3.6923357442411719E-3</v>
      </c>
      <c r="AB126" s="5">
        <f t="shared" si="43"/>
        <v>0.5</v>
      </c>
      <c r="AC126" s="5">
        <f t="shared" si="44"/>
        <v>0</v>
      </c>
      <c r="AD126" s="5">
        <f t="shared" si="45"/>
        <v>0</v>
      </c>
      <c r="AE126" s="5">
        <f t="shared" si="46"/>
        <v>0</v>
      </c>
      <c r="AF126" s="1">
        <v>0.40771693105613971</v>
      </c>
      <c r="AG126" s="5">
        <f t="shared" si="47"/>
        <v>0</v>
      </c>
      <c r="AH126" s="1">
        <v>7.0244464028849832E-2</v>
      </c>
      <c r="AI126" s="6">
        <f t="shared" si="48"/>
        <v>0</v>
      </c>
      <c r="AJ126" s="29">
        <v>1431.249476968251</v>
      </c>
      <c r="AK126" s="29">
        <v>1433.8279557649203</v>
      </c>
      <c r="AP126" t="s">
        <v>350</v>
      </c>
      <c r="AQ126" s="1">
        <v>0.16399999999999998</v>
      </c>
      <c r="AR126" s="1">
        <v>0.27750000000000002</v>
      </c>
      <c r="AS126" s="5">
        <f t="shared" si="49"/>
        <v>0.5</v>
      </c>
      <c r="AT126" s="5">
        <f t="shared" si="50"/>
        <v>0.5</v>
      </c>
      <c r="AU126" s="9">
        <f t="shared" si="51"/>
        <v>8.5</v>
      </c>
    </row>
    <row r="127" spans="1:47" x14ac:dyDescent="0.35">
      <c r="A127" t="s">
        <v>121</v>
      </c>
      <c r="B127" s="1">
        <v>-0.1545662860612233</v>
      </c>
      <c r="C127" s="5">
        <f t="shared" si="26"/>
        <v>0</v>
      </c>
      <c r="D127" s="1">
        <v>0.61209581072876473</v>
      </c>
      <c r="E127" s="5">
        <f t="shared" si="27"/>
        <v>0</v>
      </c>
      <c r="F127" s="5">
        <f t="shared" si="28"/>
        <v>0</v>
      </c>
      <c r="G127" s="7">
        <v>3.2922697271783624E-2</v>
      </c>
      <c r="H127" s="7">
        <v>2.2836326602557824E-2</v>
      </c>
      <c r="I127" s="1">
        <f t="shared" si="29"/>
        <v>0.60006110577958838</v>
      </c>
      <c r="J127" s="5">
        <f t="shared" si="30"/>
        <v>0</v>
      </c>
      <c r="K127" s="5">
        <f t="shared" si="31"/>
        <v>0</v>
      </c>
      <c r="L127" s="1">
        <v>0.26232195587979851</v>
      </c>
      <c r="M127" s="5">
        <f t="shared" si="32"/>
        <v>0</v>
      </c>
      <c r="N127" s="5">
        <f t="shared" si="33"/>
        <v>0</v>
      </c>
      <c r="O127" s="8">
        <f t="shared" si="34"/>
        <v>0</v>
      </c>
      <c r="P127" s="8">
        <f t="shared" si="35"/>
        <v>0</v>
      </c>
      <c r="Q127" s="10" t="str">
        <f t="shared" si="36"/>
        <v>Nee</v>
      </c>
      <c r="R127" s="4">
        <f t="shared" si="37"/>
        <v>0</v>
      </c>
      <c r="S127" s="1">
        <v>7.4413525477272285E-2</v>
      </c>
      <c r="T127" s="8">
        <f t="shared" si="38"/>
        <v>0</v>
      </c>
      <c r="U127" s="1">
        <v>1.223253936213161E-2</v>
      </c>
      <c r="V127" s="8">
        <f t="shared" si="39"/>
        <v>0</v>
      </c>
      <c r="W127" s="1">
        <v>2.0760296911416204E-2</v>
      </c>
      <c r="X127" s="4">
        <f t="shared" si="40"/>
        <v>0</v>
      </c>
      <c r="Y127" s="5">
        <f t="shared" si="41"/>
        <v>0</v>
      </c>
      <c r="Z127" s="5">
        <f t="shared" si="42"/>
        <v>0</v>
      </c>
      <c r="AA127" s="1">
        <v>1.1946963316947062E-2</v>
      </c>
      <c r="AB127" s="5">
        <f t="shared" si="43"/>
        <v>0</v>
      </c>
      <c r="AC127" s="5">
        <f t="shared" si="44"/>
        <v>0</v>
      </c>
      <c r="AD127" s="5">
        <f t="shared" si="45"/>
        <v>0</v>
      </c>
      <c r="AE127" s="5">
        <f t="shared" si="46"/>
        <v>0</v>
      </c>
      <c r="AF127" s="1">
        <v>0.67173270138467267</v>
      </c>
      <c r="AG127" s="5">
        <f t="shared" si="47"/>
        <v>0</v>
      </c>
      <c r="AH127" s="1">
        <v>7.7964119939677445E-3</v>
      </c>
      <c r="AI127" s="6">
        <f t="shared" si="48"/>
        <v>0</v>
      </c>
      <c r="AJ127" s="29">
        <v>1634.8557045173102</v>
      </c>
      <c r="AK127" s="29">
        <v>1525.428389181312</v>
      </c>
      <c r="AP127" t="s">
        <v>350</v>
      </c>
      <c r="AQ127" s="1">
        <v>0.2</v>
      </c>
      <c r="AR127" s="1">
        <v>0.25650000000000001</v>
      </c>
      <c r="AS127" s="5">
        <f t="shared" si="49"/>
        <v>0.5</v>
      </c>
      <c r="AT127" s="5">
        <f t="shared" si="50"/>
        <v>0.5</v>
      </c>
      <c r="AU127" s="9">
        <f t="shared" si="51"/>
        <v>9</v>
      </c>
    </row>
    <row r="128" spans="1:47" x14ac:dyDescent="0.35">
      <c r="A128" t="s">
        <v>122</v>
      </c>
      <c r="B128" s="1">
        <v>-0.10820874115041709</v>
      </c>
      <c r="C128" s="5">
        <f t="shared" si="26"/>
        <v>0</v>
      </c>
      <c r="D128" s="1">
        <v>0.55065920069763974</v>
      </c>
      <c r="E128" s="5">
        <f t="shared" si="27"/>
        <v>0</v>
      </c>
      <c r="F128" s="5">
        <f t="shared" si="28"/>
        <v>0</v>
      </c>
      <c r="G128" s="7">
        <v>2.2948675287719016E-3</v>
      </c>
      <c r="H128" s="7">
        <v>0.10418698580624433</v>
      </c>
      <c r="I128" s="1">
        <f t="shared" si="29"/>
        <v>0.47800369473672133</v>
      </c>
      <c r="J128" s="5">
        <f t="shared" si="30"/>
        <v>0</v>
      </c>
      <c r="K128" s="5">
        <f t="shared" si="31"/>
        <v>0</v>
      </c>
      <c r="L128" s="1">
        <v>0.21180970000795735</v>
      </c>
      <c r="M128" s="5">
        <f t="shared" si="32"/>
        <v>0</v>
      </c>
      <c r="N128" s="5">
        <f t="shared" si="33"/>
        <v>0</v>
      </c>
      <c r="O128" s="8">
        <f t="shared" si="34"/>
        <v>0</v>
      </c>
      <c r="P128" s="8">
        <f t="shared" si="35"/>
        <v>1</v>
      </c>
      <c r="Q128" s="10" t="str">
        <f t="shared" si="36"/>
        <v>Nee</v>
      </c>
      <c r="R128" s="4">
        <f t="shared" si="37"/>
        <v>0</v>
      </c>
      <c r="S128" s="1">
        <v>6.7373619624211886E-3</v>
      </c>
      <c r="T128" s="8">
        <f t="shared" si="38"/>
        <v>0</v>
      </c>
      <c r="U128" s="1">
        <v>2.9589095366025775E-3</v>
      </c>
      <c r="V128" s="8">
        <f t="shared" si="39"/>
        <v>0</v>
      </c>
      <c r="W128" s="1">
        <v>-2.237495840552604E-4</v>
      </c>
      <c r="X128" s="4">
        <f t="shared" si="40"/>
        <v>1</v>
      </c>
      <c r="Y128" s="5">
        <f t="shared" si="41"/>
        <v>0</v>
      </c>
      <c r="Z128" s="5">
        <f t="shared" si="42"/>
        <v>0</v>
      </c>
      <c r="AA128" s="1">
        <v>4.274190772337667E-4</v>
      </c>
      <c r="AB128" s="5">
        <f t="shared" si="43"/>
        <v>0.5</v>
      </c>
      <c r="AC128" s="5">
        <f t="shared" si="44"/>
        <v>0</v>
      </c>
      <c r="AD128" s="5">
        <f t="shared" si="45"/>
        <v>0</v>
      </c>
      <c r="AE128" s="5">
        <f t="shared" si="46"/>
        <v>0</v>
      </c>
      <c r="AF128" s="1">
        <v>0.68106504802010304</v>
      </c>
      <c r="AG128" s="5">
        <f t="shared" si="47"/>
        <v>0</v>
      </c>
      <c r="AH128" s="1">
        <v>1.8548266801297826E-4</v>
      </c>
      <c r="AI128" s="6">
        <f t="shared" si="48"/>
        <v>0</v>
      </c>
      <c r="AJ128" s="29">
        <v>2002.7418305837564</v>
      </c>
      <c r="AK128" s="29">
        <v>1955.6586559613088</v>
      </c>
      <c r="AP128" t="s">
        <v>351</v>
      </c>
      <c r="AQ128" s="1">
        <v>0.127</v>
      </c>
      <c r="AR128" s="1">
        <v>0.21600000000000003</v>
      </c>
      <c r="AS128" s="5">
        <f t="shared" si="49"/>
        <v>0.5</v>
      </c>
      <c r="AT128" s="5">
        <f t="shared" si="50"/>
        <v>0</v>
      </c>
      <c r="AU128" s="9">
        <f t="shared" si="51"/>
        <v>8</v>
      </c>
    </row>
    <row r="129" spans="1:47" x14ac:dyDescent="0.35">
      <c r="A129" t="s">
        <v>123</v>
      </c>
      <c r="B129" s="1">
        <v>7.7688575391485035E-2</v>
      </c>
      <c r="C129" s="5">
        <f t="shared" si="26"/>
        <v>0</v>
      </c>
      <c r="D129" s="1">
        <v>0.27367601487050186</v>
      </c>
      <c r="E129" s="5">
        <f t="shared" si="27"/>
        <v>0</v>
      </c>
      <c r="F129" s="5">
        <f t="shared" si="28"/>
        <v>0</v>
      </c>
      <c r="G129" s="7">
        <v>0</v>
      </c>
      <c r="H129" s="7">
        <v>0.20074661881706293</v>
      </c>
      <c r="I129" s="1">
        <f t="shared" si="29"/>
        <v>0.13315338169855781</v>
      </c>
      <c r="J129" s="5">
        <f t="shared" si="30"/>
        <v>0</v>
      </c>
      <c r="K129" s="5">
        <f t="shared" si="31"/>
        <v>0</v>
      </c>
      <c r="L129" s="1">
        <v>0.43809165181082393</v>
      </c>
      <c r="M129" s="5">
        <f t="shared" si="32"/>
        <v>0</v>
      </c>
      <c r="N129" s="5">
        <f t="shared" si="33"/>
        <v>0</v>
      </c>
      <c r="O129" s="8">
        <f t="shared" si="34"/>
        <v>0</v>
      </c>
      <c r="P129" s="8">
        <f t="shared" si="35"/>
        <v>1</v>
      </c>
      <c r="Q129" s="10" t="str">
        <f t="shared" si="36"/>
        <v>Nee</v>
      </c>
      <c r="R129" s="4">
        <f t="shared" si="37"/>
        <v>0</v>
      </c>
      <c r="S129" s="1">
        <v>5.7526336991418354E-2</v>
      </c>
      <c r="T129" s="8">
        <f t="shared" si="38"/>
        <v>0</v>
      </c>
      <c r="U129" s="1">
        <v>-5.4457742495217148E-2</v>
      </c>
      <c r="V129" s="8">
        <f t="shared" si="39"/>
        <v>1</v>
      </c>
      <c r="W129" s="1">
        <v>-2.9215070562696902E-2</v>
      </c>
      <c r="X129" s="4">
        <f t="shared" si="40"/>
        <v>1</v>
      </c>
      <c r="Y129" s="5">
        <f t="shared" si="41"/>
        <v>0.5</v>
      </c>
      <c r="Z129" s="5">
        <f t="shared" si="42"/>
        <v>0</v>
      </c>
      <c r="AA129" s="1">
        <v>-1.1783222732686746E-2</v>
      </c>
      <c r="AB129" s="5">
        <f t="shared" si="43"/>
        <v>0.5</v>
      </c>
      <c r="AC129" s="5">
        <f t="shared" si="44"/>
        <v>0.5</v>
      </c>
      <c r="AD129" s="5">
        <f t="shared" si="45"/>
        <v>0</v>
      </c>
      <c r="AE129" s="5">
        <f t="shared" si="46"/>
        <v>0</v>
      </c>
      <c r="AF129" s="1">
        <v>0.59360836543072382</v>
      </c>
      <c r="AG129" s="5">
        <f t="shared" si="47"/>
        <v>0</v>
      </c>
      <c r="AH129" s="1">
        <v>1.5748119273387259E-2</v>
      </c>
      <c r="AI129" s="6">
        <f t="shared" si="48"/>
        <v>0</v>
      </c>
      <c r="AJ129" s="29">
        <v>1728.5886941264355</v>
      </c>
      <c r="AK129" s="29">
        <v>1720.5422465221036</v>
      </c>
      <c r="AP129" t="s">
        <v>349</v>
      </c>
      <c r="AQ129" s="1">
        <v>0.156</v>
      </c>
      <c r="AR129" s="1">
        <v>0.29449999999999998</v>
      </c>
      <c r="AS129" s="5">
        <f t="shared" si="49"/>
        <v>0.5</v>
      </c>
      <c r="AT129" s="5">
        <f t="shared" si="50"/>
        <v>0.5</v>
      </c>
      <c r="AU129" s="9">
        <f t="shared" si="51"/>
        <v>6.5</v>
      </c>
    </row>
    <row r="130" spans="1:47" x14ac:dyDescent="0.35">
      <c r="A130" t="s">
        <v>124</v>
      </c>
      <c r="B130" s="1">
        <v>0.21458727680323794</v>
      </c>
      <c r="C130" s="5">
        <f t="shared" ref="C130:C193" si="52">IF(B130&gt;8.5%,0.5,0)</f>
        <v>0.5</v>
      </c>
      <c r="D130" s="1">
        <v>0.70975043832485762</v>
      </c>
      <c r="E130" s="5">
        <f t="shared" ref="E130:E193" si="53">IF(D130&gt;100%,0.5,0)</f>
        <v>0</v>
      </c>
      <c r="F130" s="5">
        <f t="shared" ref="F130:F193" si="54">IF(D130&gt;130%,0.5,0)</f>
        <v>0</v>
      </c>
      <c r="G130" s="7">
        <v>6.3587634441430202E-2</v>
      </c>
      <c r="H130" s="7">
        <v>2.0500955155659844E-2</v>
      </c>
      <c r="I130" s="1">
        <f t="shared" ref="I130:I193" si="55">SUM(D130,0.12*G130,-0.7*H130)</f>
        <v>0.7030302858488674</v>
      </c>
      <c r="J130" s="5">
        <f t="shared" ref="J130:J193" si="56">IF(I130&gt;90%,0.5,0)</f>
        <v>0</v>
      </c>
      <c r="K130" s="5">
        <f t="shared" ref="K130:K193" si="57">IF(I130&gt;120%,0.5,0)</f>
        <v>0</v>
      </c>
      <c r="L130" s="1">
        <v>7.0216062629835013E-2</v>
      </c>
      <c r="M130" s="5">
        <f t="shared" ref="M130:M193" si="58">IF(L130&lt;20%,0.5,0)</f>
        <v>0.5</v>
      </c>
      <c r="N130" s="5">
        <f t="shared" ref="N130:N193" si="59">IF(L130&lt;0%,0.5,0)</f>
        <v>0</v>
      </c>
      <c r="O130" s="8">
        <f t="shared" ref="O130:O193" si="60">IF(SUM(F130,K130,N130)&gt;0,1,0)</f>
        <v>0</v>
      </c>
      <c r="P130" s="8">
        <f t="shared" ref="P130:P193" si="61">IF(SUM(X130,AE130)&gt;0,1,0)</f>
        <v>0</v>
      </c>
      <c r="Q130" s="10" t="str">
        <f t="shared" ref="Q130:Q193" si="62">IF(SUM(O130,P130)&gt;1,"Ja","Nee")</f>
        <v>Nee</v>
      </c>
      <c r="R130" s="4">
        <f t="shared" ref="R130:R193" si="63">IF(Q130="ja",1,0)</f>
        <v>0</v>
      </c>
      <c r="S130" s="1">
        <v>4.8430279554618986E-3</v>
      </c>
      <c r="T130" s="8">
        <f t="shared" ref="T130:T193" si="64">IF(S130&lt;0%,1,0)</f>
        <v>0</v>
      </c>
      <c r="U130" s="1">
        <v>-1.693313288756822E-2</v>
      </c>
      <c r="V130" s="8">
        <f t="shared" ref="V130:V193" si="65">IF(U130&lt;0%,1,0)</f>
        <v>1</v>
      </c>
      <c r="W130" s="1">
        <v>2.8041887282909257E-2</v>
      </c>
      <c r="X130" s="4">
        <f t="shared" ref="X130:X193" si="66">IF(W130&lt;0%,1,0)</f>
        <v>0</v>
      </c>
      <c r="Y130" s="5">
        <f t="shared" ref="Y130:Y193" si="67">IF(SUM(T130,V130,X130)&gt;1,0.5,0)</f>
        <v>0</v>
      </c>
      <c r="Z130" s="5">
        <f t="shared" ref="Z130:Z193" si="68">IF(SUM(T130,V130,X130)&gt;2,0.5,0)</f>
        <v>0</v>
      </c>
      <c r="AA130" s="1">
        <v>4.4954466552106137E-2</v>
      </c>
      <c r="AB130" s="5">
        <f t="shared" ref="AB130:AB193" si="69">IF(AA130&lt;1%,0.5,0)</f>
        <v>0</v>
      </c>
      <c r="AC130" s="5">
        <f t="shared" ref="AC130:AC193" si="70">IF(AA130&lt;0%,0.5,0)</f>
        <v>0</v>
      </c>
      <c r="AD130" s="5">
        <f t="shared" ref="AD130:AD193" si="71">IF(AA130&gt;4%,0.5,0)</f>
        <v>0.5</v>
      </c>
      <c r="AE130" s="5">
        <f t="shared" ref="AE130:AE193" si="72">IF(AA130&gt;5%,0.5,0)</f>
        <v>0</v>
      </c>
      <c r="AF130" s="1">
        <v>0.77523529976186534</v>
      </c>
      <c r="AG130" s="5">
        <f t="shared" ref="AG130:AG193" si="73">IF(AF130&gt;72.5%,0.5,0)</f>
        <v>0.5</v>
      </c>
      <c r="AH130" s="1">
        <v>-8.1243774042445548E-3</v>
      </c>
      <c r="AI130" s="6">
        <f t="shared" ref="AI130:AI193" si="74">IF(AH130&lt;0%,1,0)</f>
        <v>1</v>
      </c>
      <c r="AJ130" s="29">
        <v>2585.4653103867922</v>
      </c>
      <c r="AK130" s="29">
        <v>2311.2509449350282</v>
      </c>
      <c r="AO130" s="5">
        <v>1</v>
      </c>
      <c r="AP130" t="s">
        <v>351</v>
      </c>
      <c r="AQ130" s="1">
        <v>0.126</v>
      </c>
      <c r="AR130" s="1">
        <v>0.26150000000000001</v>
      </c>
      <c r="AS130" s="5">
        <f t="shared" ref="AS130:AS193" si="75">IF(AR130&gt;20%,0.5,0)</f>
        <v>0.5</v>
      </c>
      <c r="AT130" s="5">
        <f t="shared" ref="AT130:AT193" si="76">IF(AR130&gt;25%,0.5,0)</f>
        <v>0.5</v>
      </c>
      <c r="AU130" s="9">
        <f t="shared" ref="AU130:AU193" si="77">SUM(10,-C130,-E130,-F130,-J130,-K130,-M130,-N130,-X130,-Y130,-Z130,-AB130,-AC130,-AD130,-AE130,-AG130,-AI130,-AL130,-AM130,-AN130,-AO130,-AS130,-AT130)</f>
        <v>5</v>
      </c>
    </row>
    <row r="131" spans="1:47" x14ac:dyDescent="0.35">
      <c r="A131" t="s">
        <v>125</v>
      </c>
      <c r="B131" s="1">
        <v>4.5397225725094578E-4</v>
      </c>
      <c r="C131" s="5">
        <f t="shared" si="52"/>
        <v>0</v>
      </c>
      <c r="D131" s="1">
        <v>0.33293820933165197</v>
      </c>
      <c r="E131" s="5">
        <f t="shared" si="53"/>
        <v>0</v>
      </c>
      <c r="F131" s="5">
        <f t="shared" si="54"/>
        <v>0</v>
      </c>
      <c r="G131" s="7">
        <v>0.23924337957124842</v>
      </c>
      <c r="H131" s="7">
        <v>5.3064312736443887E-2</v>
      </c>
      <c r="I131" s="1">
        <f t="shared" si="55"/>
        <v>0.3245023959646911</v>
      </c>
      <c r="J131" s="5">
        <f t="shared" si="56"/>
        <v>0</v>
      </c>
      <c r="K131" s="5">
        <f t="shared" si="57"/>
        <v>0</v>
      </c>
      <c r="L131" s="1">
        <v>0.26606532472464867</v>
      </c>
      <c r="M131" s="5">
        <f t="shared" si="58"/>
        <v>0</v>
      </c>
      <c r="N131" s="5">
        <f t="shared" si="59"/>
        <v>0</v>
      </c>
      <c r="O131" s="8">
        <f t="shared" si="60"/>
        <v>0</v>
      </c>
      <c r="P131" s="8">
        <f t="shared" si="61"/>
        <v>1</v>
      </c>
      <c r="Q131" s="10" t="str">
        <f t="shared" si="62"/>
        <v>Nee</v>
      </c>
      <c r="R131" s="4">
        <f t="shared" si="63"/>
        <v>0</v>
      </c>
      <c r="S131" s="1">
        <v>-2.370682967697893E-2</v>
      </c>
      <c r="T131" s="8">
        <f t="shared" si="64"/>
        <v>1</v>
      </c>
      <c r="U131" s="1">
        <v>2.7211557490599645E-3</v>
      </c>
      <c r="V131" s="8">
        <f t="shared" si="65"/>
        <v>0</v>
      </c>
      <c r="W131" s="1">
        <v>3.4754098360655739E-2</v>
      </c>
      <c r="X131" s="4">
        <f t="shared" si="66"/>
        <v>0</v>
      </c>
      <c r="Y131" s="5">
        <f t="shared" si="67"/>
        <v>0</v>
      </c>
      <c r="Z131" s="5">
        <f t="shared" si="68"/>
        <v>0</v>
      </c>
      <c r="AA131" s="1">
        <v>7.7370744010088269E-2</v>
      </c>
      <c r="AB131" s="5">
        <f t="shared" si="69"/>
        <v>0</v>
      </c>
      <c r="AC131" s="5">
        <f t="shared" si="70"/>
        <v>0</v>
      </c>
      <c r="AD131" s="5">
        <f t="shared" si="71"/>
        <v>0.5</v>
      </c>
      <c r="AE131" s="5">
        <f t="shared" si="72"/>
        <v>0.5</v>
      </c>
      <c r="AF131" s="1">
        <v>0.65331651954602776</v>
      </c>
      <c r="AG131" s="5">
        <f t="shared" si="73"/>
        <v>0</v>
      </c>
      <c r="AH131" s="1">
        <v>5.9314955863808298E-2</v>
      </c>
      <c r="AI131" s="6">
        <f t="shared" si="74"/>
        <v>0</v>
      </c>
      <c r="AJ131" s="29">
        <v>1427.4031007751937</v>
      </c>
      <c r="AK131" s="29">
        <v>1502.4974675161163</v>
      </c>
      <c r="AP131" t="s">
        <v>350</v>
      </c>
      <c r="AQ131" s="1">
        <v>0.20800000000000002</v>
      </c>
      <c r="AR131" s="1">
        <v>0.23550000000000001</v>
      </c>
      <c r="AS131" s="5">
        <f t="shared" si="75"/>
        <v>0.5</v>
      </c>
      <c r="AT131" s="5">
        <f t="shared" si="76"/>
        <v>0</v>
      </c>
      <c r="AU131" s="9">
        <f t="shared" si="77"/>
        <v>8.5</v>
      </c>
    </row>
    <row r="132" spans="1:47" x14ac:dyDescent="0.35">
      <c r="A132" t="s">
        <v>126</v>
      </c>
      <c r="B132" s="1">
        <v>-0.3133964040139755</v>
      </c>
      <c r="C132" s="5">
        <f t="shared" si="52"/>
        <v>0</v>
      </c>
      <c r="D132" s="1">
        <v>0.49890716485059267</v>
      </c>
      <c r="E132" s="5">
        <f t="shared" si="53"/>
        <v>0</v>
      </c>
      <c r="F132" s="5">
        <f t="shared" si="54"/>
        <v>0</v>
      </c>
      <c r="G132" s="7">
        <v>1.5315645889503997E-3</v>
      </c>
      <c r="H132" s="7">
        <v>0.1680732598395048</v>
      </c>
      <c r="I132" s="1">
        <f t="shared" si="55"/>
        <v>0.3814396707136134</v>
      </c>
      <c r="J132" s="5">
        <f t="shared" si="56"/>
        <v>0</v>
      </c>
      <c r="K132" s="5">
        <f t="shared" si="57"/>
        <v>0</v>
      </c>
      <c r="L132" s="1">
        <v>0.28297891717134921</v>
      </c>
      <c r="M132" s="5">
        <f t="shared" si="58"/>
        <v>0</v>
      </c>
      <c r="N132" s="5">
        <f t="shared" si="59"/>
        <v>0</v>
      </c>
      <c r="O132" s="8">
        <f t="shared" si="60"/>
        <v>0</v>
      </c>
      <c r="P132" s="8">
        <f t="shared" si="61"/>
        <v>0</v>
      </c>
      <c r="Q132" s="10" t="str">
        <f t="shared" si="62"/>
        <v>Nee</v>
      </c>
      <c r="R132" s="4">
        <f t="shared" si="63"/>
        <v>0</v>
      </c>
      <c r="S132" s="1">
        <v>1.6379029170270999E-2</v>
      </c>
      <c r="T132" s="8">
        <f t="shared" si="64"/>
        <v>0</v>
      </c>
      <c r="U132" s="1">
        <v>-3.9320822162645222E-2</v>
      </c>
      <c r="V132" s="8">
        <f t="shared" si="65"/>
        <v>1</v>
      </c>
      <c r="W132" s="1">
        <v>2.3133006812271661E-2</v>
      </c>
      <c r="X132" s="4">
        <f t="shared" si="66"/>
        <v>0</v>
      </c>
      <c r="Y132" s="5">
        <f t="shared" si="67"/>
        <v>0</v>
      </c>
      <c r="Z132" s="5">
        <f t="shared" si="68"/>
        <v>0</v>
      </c>
      <c r="AA132" s="1">
        <v>-3.6031652334838307E-2</v>
      </c>
      <c r="AB132" s="5">
        <f t="shared" si="69"/>
        <v>0.5</v>
      </c>
      <c r="AC132" s="5">
        <f t="shared" si="70"/>
        <v>0.5</v>
      </c>
      <c r="AD132" s="5">
        <f t="shared" si="71"/>
        <v>0</v>
      </c>
      <c r="AE132" s="5">
        <f t="shared" si="72"/>
        <v>0</v>
      </c>
      <c r="AF132" s="1">
        <v>0.57302850943667138</v>
      </c>
      <c r="AG132" s="5">
        <f t="shared" si="73"/>
        <v>0</v>
      </c>
      <c r="AH132" s="1">
        <v>6.4280770887509747E-2</v>
      </c>
      <c r="AI132" s="6">
        <f t="shared" si="74"/>
        <v>0</v>
      </c>
      <c r="AJ132" s="29">
        <v>1443.574827802129</v>
      </c>
      <c r="AK132" s="29">
        <v>1673.2559823172751</v>
      </c>
      <c r="AP132" t="s">
        <v>350</v>
      </c>
      <c r="AQ132" s="1">
        <v>0.20600000000000002</v>
      </c>
      <c r="AR132" s="1">
        <v>0.20500000000000002</v>
      </c>
      <c r="AS132" s="5">
        <f t="shared" si="75"/>
        <v>0.5</v>
      </c>
      <c r="AT132" s="5">
        <f t="shared" si="76"/>
        <v>0</v>
      </c>
      <c r="AU132" s="9">
        <f t="shared" si="77"/>
        <v>8.5</v>
      </c>
    </row>
    <row r="133" spans="1:47" x14ac:dyDescent="0.35">
      <c r="A133" t="s">
        <v>127</v>
      </c>
      <c r="B133" s="1">
        <v>-0.21688985215573961</v>
      </c>
      <c r="C133" s="5">
        <f t="shared" si="52"/>
        <v>0</v>
      </c>
      <c r="D133" s="1">
        <v>0.99619746110380059</v>
      </c>
      <c r="E133" s="5">
        <f t="shared" si="53"/>
        <v>0</v>
      </c>
      <c r="F133" s="5">
        <f t="shared" si="54"/>
        <v>0</v>
      </c>
      <c r="G133" s="7">
        <v>5.222927471166499E-2</v>
      </c>
      <c r="H133" s="7">
        <v>6.3443377970431147E-2</v>
      </c>
      <c r="I133" s="1">
        <f t="shared" si="55"/>
        <v>0.95805460948989862</v>
      </c>
      <c r="J133" s="5">
        <f t="shared" si="56"/>
        <v>0.5</v>
      </c>
      <c r="K133" s="5">
        <f t="shared" si="57"/>
        <v>0</v>
      </c>
      <c r="L133" s="1">
        <v>0.10888262438726591</v>
      </c>
      <c r="M133" s="5">
        <f t="shared" si="58"/>
        <v>0.5</v>
      </c>
      <c r="N133" s="5">
        <f t="shared" si="59"/>
        <v>0</v>
      </c>
      <c r="O133" s="8">
        <f t="shared" si="60"/>
        <v>0</v>
      </c>
      <c r="P133" s="8">
        <f t="shared" si="61"/>
        <v>0</v>
      </c>
      <c r="Q133" s="10" t="str">
        <f t="shared" si="62"/>
        <v>Nee</v>
      </c>
      <c r="R133" s="4">
        <f t="shared" si="63"/>
        <v>0</v>
      </c>
      <c r="S133" s="1">
        <v>-3.0063387269892061E-2</v>
      </c>
      <c r="T133" s="8">
        <f t="shared" si="64"/>
        <v>1</v>
      </c>
      <c r="U133" s="1">
        <v>-3.5546879189951627E-2</v>
      </c>
      <c r="V133" s="8">
        <f t="shared" si="65"/>
        <v>1</v>
      </c>
      <c r="W133" s="1">
        <v>5.5393219289418684E-2</v>
      </c>
      <c r="X133" s="4">
        <f t="shared" si="66"/>
        <v>0</v>
      </c>
      <c r="Y133" s="5">
        <f t="shared" si="67"/>
        <v>0.5</v>
      </c>
      <c r="Z133" s="5">
        <f t="shared" si="68"/>
        <v>0</v>
      </c>
      <c r="AA133" s="1">
        <v>1.0473914389658643E-3</v>
      </c>
      <c r="AB133" s="5">
        <f t="shared" si="69"/>
        <v>0.5</v>
      </c>
      <c r="AC133" s="5">
        <f t="shared" si="70"/>
        <v>0</v>
      </c>
      <c r="AD133" s="5">
        <f t="shared" si="71"/>
        <v>0</v>
      </c>
      <c r="AE133" s="5">
        <f t="shared" si="72"/>
        <v>0</v>
      </c>
      <c r="AF133" s="1">
        <v>0.62788335010449725</v>
      </c>
      <c r="AG133" s="5">
        <f t="shared" si="73"/>
        <v>0</v>
      </c>
      <c r="AH133" s="1">
        <v>-1.8171878628378611E-4</v>
      </c>
      <c r="AI133" s="6">
        <f t="shared" si="74"/>
        <v>1</v>
      </c>
      <c r="AJ133" s="29">
        <v>1714.5659143405783</v>
      </c>
      <c r="AK133" s="29">
        <v>1557.356818145503</v>
      </c>
      <c r="AP133" t="s">
        <v>349</v>
      </c>
      <c r="AQ133" s="1">
        <v>0.21299999999999999</v>
      </c>
      <c r="AR133" s="1">
        <v>0.14099999999999999</v>
      </c>
      <c r="AS133" s="5">
        <f t="shared" si="75"/>
        <v>0</v>
      </c>
      <c r="AT133" s="5">
        <f t="shared" si="76"/>
        <v>0</v>
      </c>
      <c r="AU133" s="9">
        <f t="shared" si="77"/>
        <v>7</v>
      </c>
    </row>
    <row r="134" spans="1:47" x14ac:dyDescent="0.35">
      <c r="A134" t="s">
        <v>128</v>
      </c>
      <c r="B134" s="1">
        <v>7.9802605254968212E-2</v>
      </c>
      <c r="C134" s="5">
        <f t="shared" si="52"/>
        <v>0</v>
      </c>
      <c r="D134" s="1">
        <v>0.69700017783310364</v>
      </c>
      <c r="E134" s="5">
        <f t="shared" si="53"/>
        <v>0</v>
      </c>
      <c r="F134" s="5">
        <f t="shared" si="54"/>
        <v>0</v>
      </c>
      <c r="G134" s="7">
        <v>8.891655181612057E-3</v>
      </c>
      <c r="H134" s="7">
        <v>0.35163161872582582</v>
      </c>
      <c r="I134" s="1">
        <f t="shared" si="55"/>
        <v>0.45192504334681904</v>
      </c>
      <c r="J134" s="5">
        <f t="shared" si="56"/>
        <v>0</v>
      </c>
      <c r="K134" s="5">
        <f t="shared" si="57"/>
        <v>0</v>
      </c>
      <c r="L134" s="1">
        <v>0.16693256315041488</v>
      </c>
      <c r="M134" s="5">
        <f t="shared" si="58"/>
        <v>0.5</v>
      </c>
      <c r="N134" s="5">
        <f t="shared" si="59"/>
        <v>0</v>
      </c>
      <c r="O134" s="8">
        <f t="shared" si="60"/>
        <v>0</v>
      </c>
      <c r="P134" s="8">
        <f t="shared" si="61"/>
        <v>0</v>
      </c>
      <c r="Q134" s="10" t="str">
        <f t="shared" si="62"/>
        <v>Nee</v>
      </c>
      <c r="R134" s="4">
        <f t="shared" si="63"/>
        <v>0</v>
      </c>
      <c r="S134" s="1">
        <v>-7.7853729955384962E-2</v>
      </c>
      <c r="T134" s="8">
        <f t="shared" si="64"/>
        <v>1</v>
      </c>
      <c r="U134" s="1">
        <v>-0.11472091355536795</v>
      </c>
      <c r="V134" s="8">
        <f t="shared" si="65"/>
        <v>1</v>
      </c>
      <c r="W134" s="1">
        <v>0.17362068198995242</v>
      </c>
      <c r="X134" s="4">
        <f t="shared" si="66"/>
        <v>0</v>
      </c>
      <c r="Y134" s="5">
        <f t="shared" si="67"/>
        <v>0.5</v>
      </c>
      <c r="Z134" s="5">
        <f t="shared" si="68"/>
        <v>0</v>
      </c>
      <c r="AA134" s="1">
        <v>3.9051038100742452E-2</v>
      </c>
      <c r="AB134" s="5">
        <f t="shared" si="69"/>
        <v>0</v>
      </c>
      <c r="AC134" s="5">
        <f t="shared" si="70"/>
        <v>0</v>
      </c>
      <c r="AD134" s="5">
        <f t="shared" si="71"/>
        <v>0</v>
      </c>
      <c r="AE134" s="5">
        <f t="shared" si="72"/>
        <v>0</v>
      </c>
      <c r="AF134" s="1">
        <v>0.42763304139065489</v>
      </c>
      <c r="AG134" s="5">
        <f t="shared" si="73"/>
        <v>0</v>
      </c>
      <c r="AH134" s="1">
        <v>2.3543852531898803E-2</v>
      </c>
      <c r="AI134" s="6">
        <f t="shared" si="74"/>
        <v>0</v>
      </c>
      <c r="AJ134" s="29">
        <v>1672.1950416521174</v>
      </c>
      <c r="AK134" s="29">
        <v>1673.4886208048702</v>
      </c>
      <c r="AP134" t="s">
        <v>349</v>
      </c>
      <c r="AQ134" s="1">
        <v>0.14800000000000002</v>
      </c>
      <c r="AR134" s="1">
        <v>0.189</v>
      </c>
      <c r="AS134" s="5">
        <f t="shared" si="75"/>
        <v>0</v>
      </c>
      <c r="AT134" s="5">
        <f t="shared" si="76"/>
        <v>0</v>
      </c>
      <c r="AU134" s="9">
        <f t="shared" si="77"/>
        <v>9</v>
      </c>
    </row>
    <row r="135" spans="1:47" x14ac:dyDescent="0.35">
      <c r="A135" t="s">
        <v>129</v>
      </c>
      <c r="B135" s="1">
        <v>-0.1512175386386593</v>
      </c>
      <c r="C135" s="5">
        <f t="shared" si="52"/>
        <v>0</v>
      </c>
      <c r="D135" s="1">
        <v>0.24915282770905062</v>
      </c>
      <c r="E135" s="5">
        <f t="shared" si="53"/>
        <v>0</v>
      </c>
      <c r="F135" s="5">
        <f t="shared" si="54"/>
        <v>0</v>
      </c>
      <c r="G135" s="7">
        <v>5.1321805997545371E-2</v>
      </c>
      <c r="H135" s="7">
        <v>0.34171183108687858</v>
      </c>
      <c r="I135" s="1">
        <f t="shared" si="55"/>
        <v>1.6113162667941106E-2</v>
      </c>
      <c r="J135" s="5">
        <f t="shared" si="56"/>
        <v>0</v>
      </c>
      <c r="K135" s="5">
        <f t="shared" si="57"/>
        <v>0</v>
      </c>
      <c r="L135" s="1">
        <v>0.49091938148562225</v>
      </c>
      <c r="M135" s="5">
        <f t="shared" si="58"/>
        <v>0</v>
      </c>
      <c r="N135" s="5">
        <f t="shared" si="59"/>
        <v>0</v>
      </c>
      <c r="O135" s="8">
        <f t="shared" si="60"/>
        <v>0</v>
      </c>
      <c r="P135" s="8">
        <f t="shared" si="61"/>
        <v>0</v>
      </c>
      <c r="Q135" s="10" t="str">
        <f t="shared" si="62"/>
        <v>Nee</v>
      </c>
      <c r="R135" s="4">
        <f t="shared" si="63"/>
        <v>0</v>
      </c>
      <c r="S135" s="1">
        <v>-2.8374875373878367E-2</v>
      </c>
      <c r="T135" s="8">
        <f t="shared" si="64"/>
        <v>1</v>
      </c>
      <c r="U135" s="1">
        <v>-3.1827245932598641E-2</v>
      </c>
      <c r="V135" s="8">
        <f t="shared" si="65"/>
        <v>1</v>
      </c>
      <c r="W135" s="1">
        <v>1.8257648988280785E-2</v>
      </c>
      <c r="X135" s="4">
        <f t="shared" si="66"/>
        <v>0</v>
      </c>
      <c r="Y135" s="5">
        <f t="shared" si="67"/>
        <v>0.5</v>
      </c>
      <c r="Z135" s="5">
        <f t="shared" si="68"/>
        <v>0</v>
      </c>
      <c r="AA135" s="1">
        <v>6.761086552769059E-4</v>
      </c>
      <c r="AB135" s="5">
        <f t="shared" si="69"/>
        <v>0.5</v>
      </c>
      <c r="AC135" s="5">
        <f t="shared" si="70"/>
        <v>0</v>
      </c>
      <c r="AD135" s="5">
        <f t="shared" si="71"/>
        <v>0</v>
      </c>
      <c r="AE135" s="5">
        <f t="shared" si="72"/>
        <v>0</v>
      </c>
      <c r="AF135" s="1">
        <v>0.72060963821398705</v>
      </c>
      <c r="AG135" s="5">
        <f t="shared" si="73"/>
        <v>0</v>
      </c>
      <c r="AH135" s="1">
        <v>7.8273560621694022E-3</v>
      </c>
      <c r="AI135" s="6">
        <f t="shared" si="74"/>
        <v>0</v>
      </c>
      <c r="AJ135" s="29">
        <v>2073.6902226838929</v>
      </c>
      <c r="AK135" s="29">
        <v>1818.9493692102806</v>
      </c>
      <c r="AP135" t="s">
        <v>351</v>
      </c>
      <c r="AQ135" s="1">
        <v>0.16699999999999998</v>
      </c>
      <c r="AR135" s="1">
        <v>0.3145</v>
      </c>
      <c r="AS135" s="5">
        <f t="shared" si="75"/>
        <v>0.5</v>
      </c>
      <c r="AT135" s="5">
        <f t="shared" si="76"/>
        <v>0.5</v>
      </c>
      <c r="AU135" s="9">
        <f t="shared" si="77"/>
        <v>8</v>
      </c>
    </row>
    <row r="136" spans="1:47" x14ac:dyDescent="0.35">
      <c r="A136" t="s">
        <v>130</v>
      </c>
      <c r="B136" s="1">
        <v>0.10028773478067562</v>
      </c>
      <c r="C136" s="5">
        <f t="shared" si="52"/>
        <v>0.5</v>
      </c>
      <c r="D136" s="1">
        <v>0.89725435586836344</v>
      </c>
      <c r="E136" s="5">
        <f t="shared" si="53"/>
        <v>0</v>
      </c>
      <c r="F136" s="5">
        <f t="shared" si="54"/>
        <v>0</v>
      </c>
      <c r="G136" s="7">
        <v>4.7623042271007575E-2</v>
      </c>
      <c r="H136" s="7">
        <v>0.66476800859009955</v>
      </c>
      <c r="I136" s="1">
        <f t="shared" si="55"/>
        <v>0.43763151492781466</v>
      </c>
      <c r="J136" s="5">
        <f t="shared" si="56"/>
        <v>0</v>
      </c>
      <c r="K136" s="5">
        <f t="shared" si="57"/>
        <v>0</v>
      </c>
      <c r="L136" s="1">
        <v>0.2852636545171271</v>
      </c>
      <c r="M136" s="5">
        <f t="shared" si="58"/>
        <v>0</v>
      </c>
      <c r="N136" s="5">
        <f t="shared" si="59"/>
        <v>0</v>
      </c>
      <c r="O136" s="8">
        <f t="shared" si="60"/>
        <v>0</v>
      </c>
      <c r="P136" s="8">
        <f t="shared" si="61"/>
        <v>0</v>
      </c>
      <c r="Q136" s="10" t="str">
        <f t="shared" si="62"/>
        <v>Nee</v>
      </c>
      <c r="R136" s="4">
        <f t="shared" si="63"/>
        <v>0</v>
      </c>
      <c r="S136" s="1">
        <v>1.2921298876536329E-2</v>
      </c>
      <c r="T136" s="8">
        <f t="shared" si="64"/>
        <v>0</v>
      </c>
      <c r="U136" s="1">
        <v>2.0058559817273933E-2</v>
      </c>
      <c r="V136" s="8">
        <f t="shared" si="65"/>
        <v>0</v>
      </c>
      <c r="W136" s="1">
        <v>0.14718934290771515</v>
      </c>
      <c r="X136" s="4">
        <f t="shared" si="66"/>
        <v>0</v>
      </c>
      <c r="Y136" s="5">
        <f t="shared" si="67"/>
        <v>0</v>
      </c>
      <c r="Z136" s="5">
        <f t="shared" si="68"/>
        <v>0</v>
      </c>
      <c r="AA136" s="1">
        <v>3.372494903822762E-2</v>
      </c>
      <c r="AB136" s="5">
        <f t="shared" si="69"/>
        <v>0</v>
      </c>
      <c r="AC136" s="5">
        <f t="shared" si="70"/>
        <v>0</v>
      </c>
      <c r="AD136" s="5">
        <f t="shared" si="71"/>
        <v>0</v>
      </c>
      <c r="AE136" s="5">
        <f t="shared" si="72"/>
        <v>0</v>
      </c>
      <c r="AF136" s="1">
        <v>0.40410378585150203</v>
      </c>
      <c r="AG136" s="5">
        <f t="shared" si="73"/>
        <v>0</v>
      </c>
      <c r="AH136" s="1">
        <v>1.9668551343461366E-2</v>
      </c>
      <c r="AI136" s="6">
        <f t="shared" si="74"/>
        <v>0</v>
      </c>
      <c r="AJ136" s="29">
        <v>1591.8314765014727</v>
      </c>
      <c r="AK136" s="29">
        <v>1421.5268220394712</v>
      </c>
      <c r="AP136" t="s">
        <v>350</v>
      </c>
      <c r="AQ136" s="1">
        <v>0.19600000000000001</v>
      </c>
      <c r="AR136" s="1">
        <v>0.26150000000000001</v>
      </c>
      <c r="AS136" s="5">
        <f t="shared" si="75"/>
        <v>0.5</v>
      </c>
      <c r="AT136" s="5">
        <f t="shared" si="76"/>
        <v>0.5</v>
      </c>
      <c r="AU136" s="9">
        <f t="shared" si="77"/>
        <v>8.5</v>
      </c>
    </row>
    <row r="137" spans="1:47" x14ac:dyDescent="0.35">
      <c r="A137" t="s">
        <v>131</v>
      </c>
      <c r="B137" s="1">
        <v>-8.2115192403798103E-3</v>
      </c>
      <c r="C137" s="5">
        <f t="shared" si="52"/>
        <v>0</v>
      </c>
      <c r="D137" s="1">
        <v>0.74467766116941525</v>
      </c>
      <c r="E137" s="5">
        <f t="shared" si="53"/>
        <v>0</v>
      </c>
      <c r="F137" s="5">
        <f t="shared" si="54"/>
        <v>0</v>
      </c>
      <c r="G137" s="7">
        <v>0.96030734632683656</v>
      </c>
      <c r="H137" s="7">
        <v>0.24897551224387807</v>
      </c>
      <c r="I137" s="1">
        <f t="shared" si="55"/>
        <v>0.68563168415792108</v>
      </c>
      <c r="J137" s="5">
        <f t="shared" si="56"/>
        <v>0</v>
      </c>
      <c r="K137" s="5">
        <f t="shared" si="57"/>
        <v>0</v>
      </c>
      <c r="L137" s="1">
        <v>0.10168956081991024</v>
      </c>
      <c r="M137" s="5">
        <f t="shared" si="58"/>
        <v>0.5</v>
      </c>
      <c r="N137" s="5">
        <f t="shared" si="59"/>
        <v>0</v>
      </c>
      <c r="O137" s="8">
        <f t="shared" si="60"/>
        <v>0</v>
      </c>
      <c r="P137" s="8">
        <f t="shared" si="61"/>
        <v>0</v>
      </c>
      <c r="Q137" s="10" t="str">
        <f t="shared" si="62"/>
        <v>Nee</v>
      </c>
      <c r="R137" s="4">
        <f t="shared" si="63"/>
        <v>0</v>
      </c>
      <c r="S137" s="1">
        <v>5.1816499156659236E-2</v>
      </c>
      <c r="T137" s="8">
        <f t="shared" si="64"/>
        <v>0</v>
      </c>
      <c r="U137" s="1">
        <v>5.4855831493621958E-3</v>
      </c>
      <c r="V137" s="8">
        <f t="shared" si="65"/>
        <v>0</v>
      </c>
      <c r="W137" s="1">
        <v>5.9820089955022492E-2</v>
      </c>
      <c r="X137" s="4">
        <f t="shared" si="66"/>
        <v>0</v>
      </c>
      <c r="Y137" s="5">
        <f t="shared" si="67"/>
        <v>0</v>
      </c>
      <c r="Z137" s="5">
        <f t="shared" si="68"/>
        <v>0</v>
      </c>
      <c r="AA137" s="1">
        <v>4.7059282858570715E-2</v>
      </c>
      <c r="AB137" s="5">
        <f t="shared" si="69"/>
        <v>0</v>
      </c>
      <c r="AC137" s="5">
        <f t="shared" si="70"/>
        <v>0</v>
      </c>
      <c r="AD137" s="5">
        <f t="shared" si="71"/>
        <v>0.5</v>
      </c>
      <c r="AE137" s="5">
        <f t="shared" si="72"/>
        <v>0</v>
      </c>
      <c r="AF137" s="1">
        <v>0.63715017491254378</v>
      </c>
      <c r="AG137" s="5">
        <f t="shared" si="73"/>
        <v>0</v>
      </c>
      <c r="AH137" s="1">
        <v>-8.7484382808595707E-3</v>
      </c>
      <c r="AI137" s="6">
        <f t="shared" si="74"/>
        <v>1</v>
      </c>
      <c r="AJ137" s="29">
        <v>1994.4514333563195</v>
      </c>
      <c r="AK137" s="29">
        <v>1868.6507853661874</v>
      </c>
      <c r="AP137" t="s">
        <v>351</v>
      </c>
      <c r="AQ137" s="1">
        <v>0.26600000000000001</v>
      </c>
      <c r="AR137" s="1">
        <v>0.16699999999999998</v>
      </c>
      <c r="AS137" s="5">
        <f t="shared" si="75"/>
        <v>0</v>
      </c>
      <c r="AT137" s="5">
        <f t="shared" si="76"/>
        <v>0</v>
      </c>
      <c r="AU137" s="9">
        <f t="shared" si="77"/>
        <v>8</v>
      </c>
    </row>
    <row r="138" spans="1:47" x14ac:dyDescent="0.35">
      <c r="A138" t="s">
        <v>132</v>
      </c>
      <c r="B138" s="1">
        <v>-0.12697453880653661</v>
      </c>
      <c r="C138" s="5">
        <f t="shared" si="52"/>
        <v>0</v>
      </c>
      <c r="D138" s="1">
        <v>0.46009761104191499</v>
      </c>
      <c r="E138" s="5">
        <f t="shared" si="53"/>
        <v>0</v>
      </c>
      <c r="F138" s="5">
        <f t="shared" si="54"/>
        <v>0</v>
      </c>
      <c r="G138" s="7">
        <v>7.1278512206725861E-2</v>
      </c>
      <c r="H138" s="7">
        <v>5.3028561653721351E-3</v>
      </c>
      <c r="I138" s="1">
        <f t="shared" si="55"/>
        <v>0.46493903319096158</v>
      </c>
      <c r="J138" s="5">
        <f t="shared" si="56"/>
        <v>0</v>
      </c>
      <c r="K138" s="5">
        <f t="shared" si="57"/>
        <v>0</v>
      </c>
      <c r="L138" s="1">
        <v>0.19960167632000317</v>
      </c>
      <c r="M138" s="5">
        <f t="shared" si="58"/>
        <v>0.5</v>
      </c>
      <c r="N138" s="5">
        <f t="shared" si="59"/>
        <v>0</v>
      </c>
      <c r="O138" s="8">
        <f t="shared" si="60"/>
        <v>0</v>
      </c>
      <c r="P138" s="8">
        <f t="shared" si="61"/>
        <v>0</v>
      </c>
      <c r="Q138" s="10" t="str">
        <f t="shared" si="62"/>
        <v>Nee</v>
      </c>
      <c r="R138" s="4">
        <f t="shared" si="63"/>
        <v>0</v>
      </c>
      <c r="S138" s="1">
        <v>-7.7371878117177648E-2</v>
      </c>
      <c r="T138" s="8">
        <f t="shared" si="64"/>
        <v>1</v>
      </c>
      <c r="U138" s="1">
        <v>-8.5255066387141865E-2</v>
      </c>
      <c r="V138" s="8">
        <f t="shared" si="65"/>
        <v>1</v>
      </c>
      <c r="W138" s="1">
        <v>1.8137692509181104E-2</v>
      </c>
      <c r="X138" s="4">
        <f t="shared" si="66"/>
        <v>0</v>
      </c>
      <c r="Y138" s="5">
        <f t="shared" si="67"/>
        <v>0.5</v>
      </c>
      <c r="Z138" s="5">
        <f t="shared" si="68"/>
        <v>0</v>
      </c>
      <c r="AA138" s="1">
        <v>9.4483853551363402E-4</v>
      </c>
      <c r="AB138" s="5">
        <f t="shared" si="69"/>
        <v>0.5</v>
      </c>
      <c r="AC138" s="5">
        <f t="shared" si="70"/>
        <v>0</v>
      </c>
      <c r="AD138" s="5">
        <f t="shared" si="71"/>
        <v>0</v>
      </c>
      <c r="AE138" s="5">
        <f t="shared" si="72"/>
        <v>0</v>
      </c>
      <c r="AF138" s="1">
        <v>0.62705205031298616</v>
      </c>
      <c r="AG138" s="5">
        <f t="shared" si="73"/>
        <v>0</v>
      </c>
      <c r="AH138" s="1">
        <v>-3.868167360706478E-2</v>
      </c>
      <c r="AI138" s="6">
        <f t="shared" si="74"/>
        <v>1</v>
      </c>
      <c r="AJ138" s="29">
        <v>2161.110098074068</v>
      </c>
      <c r="AK138" s="29">
        <v>2134.4052825161943</v>
      </c>
      <c r="AO138" s="5">
        <v>1</v>
      </c>
      <c r="AP138" t="s">
        <v>349</v>
      </c>
      <c r="AQ138" s="1">
        <v>7.9000000000000001E-2</v>
      </c>
      <c r="AR138" s="1">
        <v>0.17799999999999999</v>
      </c>
      <c r="AS138" s="5">
        <f t="shared" si="75"/>
        <v>0</v>
      </c>
      <c r="AT138" s="5">
        <f t="shared" si="76"/>
        <v>0</v>
      </c>
      <c r="AU138" s="9">
        <f t="shared" si="77"/>
        <v>6.5</v>
      </c>
    </row>
    <row r="139" spans="1:47" x14ac:dyDescent="0.35">
      <c r="A139" t="s">
        <v>133</v>
      </c>
      <c r="B139" s="1">
        <v>5.5684343856798033E-2</v>
      </c>
      <c r="C139" s="5">
        <f t="shared" si="52"/>
        <v>0</v>
      </c>
      <c r="D139" s="1">
        <v>0.31596682838228618</v>
      </c>
      <c r="E139" s="5">
        <f t="shared" si="53"/>
        <v>0</v>
      </c>
      <c r="F139" s="5">
        <f t="shared" si="54"/>
        <v>0</v>
      </c>
      <c r="G139" s="7">
        <v>0.18710417513084626</v>
      </c>
      <c r="H139" s="7">
        <v>2.3253590803718662E-2</v>
      </c>
      <c r="I139" s="1">
        <f t="shared" si="55"/>
        <v>0.3221418158353847</v>
      </c>
      <c r="J139" s="5">
        <f t="shared" si="56"/>
        <v>0</v>
      </c>
      <c r="K139" s="5">
        <f t="shared" si="57"/>
        <v>0</v>
      </c>
      <c r="L139" s="1">
        <v>0.21810300463164561</v>
      </c>
      <c r="M139" s="5">
        <f t="shared" si="58"/>
        <v>0</v>
      </c>
      <c r="N139" s="5">
        <f t="shared" si="59"/>
        <v>0</v>
      </c>
      <c r="O139" s="8">
        <f t="shared" si="60"/>
        <v>0</v>
      </c>
      <c r="P139" s="8">
        <f t="shared" si="61"/>
        <v>1</v>
      </c>
      <c r="Q139" s="10" t="str">
        <f t="shared" si="62"/>
        <v>Nee</v>
      </c>
      <c r="R139" s="4">
        <f t="shared" si="63"/>
        <v>0</v>
      </c>
      <c r="S139" s="1">
        <v>1.8876106420427009E-2</v>
      </c>
      <c r="T139" s="8">
        <f t="shared" si="64"/>
        <v>0</v>
      </c>
      <c r="U139" s="1">
        <v>-2.4047541107445926E-2</v>
      </c>
      <c r="V139" s="8">
        <f t="shared" si="65"/>
        <v>1</v>
      </c>
      <c r="W139" s="1">
        <v>-1.5080180675381784E-2</v>
      </c>
      <c r="X139" s="4">
        <f t="shared" si="66"/>
        <v>1</v>
      </c>
      <c r="Y139" s="5">
        <f t="shared" si="67"/>
        <v>0.5</v>
      </c>
      <c r="Z139" s="5">
        <f t="shared" si="68"/>
        <v>0</v>
      </c>
      <c r="AA139" s="1">
        <v>0.12070716726812131</v>
      </c>
      <c r="AB139" s="5">
        <f t="shared" si="69"/>
        <v>0</v>
      </c>
      <c r="AC139" s="5">
        <f t="shared" si="70"/>
        <v>0</v>
      </c>
      <c r="AD139" s="5">
        <f t="shared" si="71"/>
        <v>0.5</v>
      </c>
      <c r="AE139" s="5">
        <f t="shared" si="72"/>
        <v>0.5</v>
      </c>
      <c r="AF139" s="1">
        <v>0.64823267930119732</v>
      </c>
      <c r="AG139" s="5">
        <f t="shared" si="73"/>
        <v>0</v>
      </c>
      <c r="AH139" s="1">
        <v>7.2696269387950195E-3</v>
      </c>
      <c r="AI139" s="6">
        <f t="shared" si="74"/>
        <v>0</v>
      </c>
      <c r="AJ139" s="29">
        <v>1685.2391820339601</v>
      </c>
      <c r="AK139" s="29">
        <v>1693.6819603850638</v>
      </c>
      <c r="AP139" t="s">
        <v>350</v>
      </c>
      <c r="AQ139" s="1">
        <v>0.12300000000000001</v>
      </c>
      <c r="AR139" s="1">
        <v>0.27300000000000002</v>
      </c>
      <c r="AS139" s="5">
        <f t="shared" si="75"/>
        <v>0.5</v>
      </c>
      <c r="AT139" s="5">
        <f t="shared" si="76"/>
        <v>0.5</v>
      </c>
      <c r="AU139" s="9">
        <f t="shared" si="77"/>
        <v>6.5</v>
      </c>
    </row>
    <row r="140" spans="1:47" x14ac:dyDescent="0.35">
      <c r="A140" t="s">
        <v>134</v>
      </c>
      <c r="B140" s="1">
        <v>-0.17269926678789993</v>
      </c>
      <c r="C140" s="5">
        <f t="shared" si="52"/>
        <v>0</v>
      </c>
      <c r="D140" s="1">
        <v>0.76946582633751004</v>
      </c>
      <c r="E140" s="5">
        <f t="shared" si="53"/>
        <v>0</v>
      </c>
      <c r="F140" s="5">
        <f t="shared" si="54"/>
        <v>0</v>
      </c>
      <c r="G140" s="7">
        <v>5.4496840462014966E-2</v>
      </c>
      <c r="H140" s="7">
        <v>0.52112032816016074</v>
      </c>
      <c r="I140" s="1">
        <f t="shared" si="55"/>
        <v>0.41122121748083934</v>
      </c>
      <c r="J140" s="5">
        <f t="shared" si="56"/>
        <v>0</v>
      </c>
      <c r="K140" s="5">
        <f t="shared" si="57"/>
        <v>0</v>
      </c>
      <c r="L140" s="1">
        <v>0.1834505978331247</v>
      </c>
      <c r="M140" s="5">
        <f t="shared" si="58"/>
        <v>0.5</v>
      </c>
      <c r="N140" s="5">
        <f t="shared" si="59"/>
        <v>0</v>
      </c>
      <c r="O140" s="8">
        <f t="shared" si="60"/>
        <v>0</v>
      </c>
      <c r="P140" s="8">
        <f t="shared" si="61"/>
        <v>0</v>
      </c>
      <c r="Q140" s="10" t="str">
        <f t="shared" si="62"/>
        <v>Nee</v>
      </c>
      <c r="R140" s="4">
        <f t="shared" si="63"/>
        <v>0</v>
      </c>
      <c r="S140" s="1">
        <v>3.4479618228844121E-2</v>
      </c>
      <c r="T140" s="8">
        <f t="shared" si="64"/>
        <v>0</v>
      </c>
      <c r="U140" s="1">
        <v>1.6528773502425018E-2</v>
      </c>
      <c r="V140" s="8">
        <f t="shared" si="65"/>
        <v>0</v>
      </c>
      <c r="W140" s="1">
        <v>3.3148161987561132E-2</v>
      </c>
      <c r="X140" s="4">
        <f t="shared" si="66"/>
        <v>0</v>
      </c>
      <c r="Y140" s="5">
        <f t="shared" si="67"/>
        <v>0</v>
      </c>
      <c r="Z140" s="5">
        <f t="shared" si="68"/>
        <v>0</v>
      </c>
      <c r="AA140" s="1">
        <v>2.5579387024719961E-2</v>
      </c>
      <c r="AB140" s="5">
        <f t="shared" si="69"/>
        <v>0</v>
      </c>
      <c r="AC140" s="5">
        <f t="shared" si="70"/>
        <v>0</v>
      </c>
      <c r="AD140" s="5">
        <f t="shared" si="71"/>
        <v>0</v>
      </c>
      <c r="AE140" s="5">
        <f t="shared" si="72"/>
        <v>0</v>
      </c>
      <c r="AF140" s="1">
        <v>0.67023723521743106</v>
      </c>
      <c r="AG140" s="5">
        <f t="shared" si="73"/>
        <v>0</v>
      </c>
      <c r="AH140" s="1">
        <v>3.7128872613739199E-2</v>
      </c>
      <c r="AI140" s="6">
        <f t="shared" si="74"/>
        <v>0</v>
      </c>
      <c r="AJ140" s="29">
        <v>1493.9993955133659</v>
      </c>
      <c r="AK140" s="29">
        <v>1509.8623316871458</v>
      </c>
      <c r="AP140" t="s">
        <v>350</v>
      </c>
      <c r="AQ140" s="1">
        <v>0.114</v>
      </c>
      <c r="AR140" s="1">
        <v>0.246</v>
      </c>
      <c r="AS140" s="5">
        <f t="shared" si="75"/>
        <v>0.5</v>
      </c>
      <c r="AT140" s="5">
        <f t="shared" si="76"/>
        <v>0</v>
      </c>
      <c r="AU140" s="9">
        <f t="shared" si="77"/>
        <v>9</v>
      </c>
    </row>
    <row r="141" spans="1:47" x14ac:dyDescent="0.35">
      <c r="A141" t="s">
        <v>135</v>
      </c>
      <c r="B141" s="1">
        <v>-4.9878934624697335E-2</v>
      </c>
      <c r="C141" s="5">
        <f t="shared" si="52"/>
        <v>0</v>
      </c>
      <c r="D141" s="1">
        <v>-2.8804591516455924E-2</v>
      </c>
      <c r="E141" s="5">
        <f t="shared" si="53"/>
        <v>0</v>
      </c>
      <c r="F141" s="5">
        <f t="shared" si="54"/>
        <v>0</v>
      </c>
      <c r="G141" s="7">
        <v>0.15340328221684155</v>
      </c>
      <c r="H141" s="7">
        <v>0.11224105461393596</v>
      </c>
      <c r="I141" s="1">
        <f t="shared" si="55"/>
        <v>-8.896493588019011E-2</v>
      </c>
      <c r="J141" s="5">
        <f t="shared" si="56"/>
        <v>0</v>
      </c>
      <c r="K141" s="5">
        <f t="shared" si="57"/>
        <v>0</v>
      </c>
      <c r="L141" s="1">
        <v>0.72154399588876839</v>
      </c>
      <c r="M141" s="5">
        <f t="shared" si="58"/>
        <v>0</v>
      </c>
      <c r="N141" s="5">
        <f t="shared" si="59"/>
        <v>0</v>
      </c>
      <c r="O141" s="8">
        <f t="shared" si="60"/>
        <v>0</v>
      </c>
      <c r="P141" s="8">
        <f t="shared" si="61"/>
        <v>0</v>
      </c>
      <c r="Q141" s="10" t="str">
        <f t="shared" si="62"/>
        <v>Nee</v>
      </c>
      <c r="R141" s="4">
        <f t="shared" si="63"/>
        <v>0</v>
      </c>
      <c r="S141" s="1">
        <v>-2.0227505986999659E-2</v>
      </c>
      <c r="T141" s="8">
        <f t="shared" si="64"/>
        <v>1</v>
      </c>
      <c r="U141" s="1">
        <v>-7.2515141080435087E-3</v>
      </c>
      <c r="V141" s="8">
        <f t="shared" si="65"/>
        <v>1</v>
      </c>
      <c r="W141" s="1">
        <v>2.0823244552058112E-2</v>
      </c>
      <c r="X141" s="4">
        <f t="shared" si="66"/>
        <v>0</v>
      </c>
      <c r="Y141" s="5">
        <f t="shared" si="67"/>
        <v>0.5</v>
      </c>
      <c r="Z141" s="5">
        <f t="shared" si="68"/>
        <v>0</v>
      </c>
      <c r="AA141" s="1">
        <v>4.2274235494574479E-2</v>
      </c>
      <c r="AB141" s="5">
        <f t="shared" si="69"/>
        <v>0</v>
      </c>
      <c r="AC141" s="5">
        <f t="shared" si="70"/>
        <v>0</v>
      </c>
      <c r="AD141" s="5">
        <f t="shared" si="71"/>
        <v>0.5</v>
      </c>
      <c r="AE141" s="5">
        <f t="shared" si="72"/>
        <v>0</v>
      </c>
      <c r="AF141" s="1">
        <v>0.68255761815083849</v>
      </c>
      <c r="AG141" s="5">
        <f t="shared" si="73"/>
        <v>0</v>
      </c>
      <c r="AH141" s="1">
        <v>5.1195372612321745E-2</v>
      </c>
      <c r="AI141" s="6">
        <f t="shared" si="74"/>
        <v>0</v>
      </c>
      <c r="AJ141" s="29">
        <v>1509.0620919447069</v>
      </c>
      <c r="AK141" s="29">
        <v>1650.7423331848395</v>
      </c>
      <c r="AP141" t="s">
        <v>349</v>
      </c>
      <c r="AQ141" s="1">
        <v>0.21299999999999999</v>
      </c>
      <c r="AR141" s="1">
        <v>0.23949999999999999</v>
      </c>
      <c r="AS141" s="5">
        <f t="shared" si="75"/>
        <v>0.5</v>
      </c>
      <c r="AT141" s="5">
        <f t="shared" si="76"/>
        <v>0</v>
      </c>
      <c r="AU141" s="9">
        <f t="shared" si="77"/>
        <v>8.5</v>
      </c>
    </row>
    <row r="142" spans="1:47" x14ac:dyDescent="0.35">
      <c r="A142" t="s">
        <v>136</v>
      </c>
      <c r="B142" s="1">
        <v>3.9899931074975109E-2</v>
      </c>
      <c r="C142" s="5">
        <f t="shared" si="52"/>
        <v>0</v>
      </c>
      <c r="D142" s="1">
        <v>0.48610011998059888</v>
      </c>
      <c r="E142" s="5">
        <f t="shared" si="53"/>
        <v>0</v>
      </c>
      <c r="F142" s="5">
        <f t="shared" si="54"/>
        <v>0</v>
      </c>
      <c r="G142" s="7">
        <v>6.195593903964465E-2</v>
      </c>
      <c r="H142" s="7">
        <v>9.9864702728920424E-2</v>
      </c>
      <c r="I142" s="1">
        <f t="shared" si="55"/>
        <v>0.42362954075511194</v>
      </c>
      <c r="J142" s="5">
        <f t="shared" si="56"/>
        <v>0</v>
      </c>
      <c r="K142" s="5">
        <f t="shared" si="57"/>
        <v>0</v>
      </c>
      <c r="L142" s="1">
        <v>0.25709496270220433</v>
      </c>
      <c r="M142" s="5">
        <f t="shared" si="58"/>
        <v>0</v>
      </c>
      <c r="N142" s="5">
        <f t="shared" si="59"/>
        <v>0</v>
      </c>
      <c r="O142" s="8">
        <f t="shared" si="60"/>
        <v>0</v>
      </c>
      <c r="P142" s="8">
        <f t="shared" si="61"/>
        <v>1</v>
      </c>
      <c r="Q142" s="10" t="str">
        <f t="shared" si="62"/>
        <v>Nee</v>
      </c>
      <c r="R142" s="4">
        <f t="shared" si="63"/>
        <v>0</v>
      </c>
      <c r="S142" s="1">
        <v>1.3900656640542257E-2</v>
      </c>
      <c r="T142" s="8">
        <f t="shared" si="64"/>
        <v>0</v>
      </c>
      <c r="U142" s="1">
        <v>-8.1692913385826765E-2</v>
      </c>
      <c r="V142" s="8">
        <f t="shared" si="65"/>
        <v>1</v>
      </c>
      <c r="W142" s="1">
        <v>-2.0090368365966355E-2</v>
      </c>
      <c r="X142" s="4">
        <f t="shared" si="66"/>
        <v>1</v>
      </c>
      <c r="Y142" s="5">
        <f t="shared" si="67"/>
        <v>0.5</v>
      </c>
      <c r="Z142" s="5">
        <f t="shared" si="68"/>
        <v>0</v>
      </c>
      <c r="AA142" s="1">
        <v>9.0323692339111125E-2</v>
      </c>
      <c r="AB142" s="5">
        <f t="shared" si="69"/>
        <v>0</v>
      </c>
      <c r="AC142" s="5">
        <f t="shared" si="70"/>
        <v>0</v>
      </c>
      <c r="AD142" s="5">
        <f t="shared" si="71"/>
        <v>0.5</v>
      </c>
      <c r="AE142" s="5">
        <f t="shared" si="72"/>
        <v>0.5</v>
      </c>
      <c r="AF142" s="1">
        <v>0.60774002501723123</v>
      </c>
      <c r="AG142" s="5">
        <f t="shared" si="73"/>
        <v>0</v>
      </c>
      <c r="AH142" s="1">
        <v>4.7531999080999671E-2</v>
      </c>
      <c r="AI142" s="6">
        <f t="shared" si="74"/>
        <v>0</v>
      </c>
      <c r="AJ142" s="29">
        <v>1744.8580632691192</v>
      </c>
      <c r="AK142" s="29">
        <v>1578.2980946419411</v>
      </c>
      <c r="AP142" t="s">
        <v>350</v>
      </c>
      <c r="AQ142" s="1">
        <v>0.161</v>
      </c>
      <c r="AR142" s="1">
        <v>0.28349999999999997</v>
      </c>
      <c r="AS142" s="5">
        <f t="shared" si="75"/>
        <v>0.5</v>
      </c>
      <c r="AT142" s="5">
        <f t="shared" si="76"/>
        <v>0.5</v>
      </c>
      <c r="AU142" s="9">
        <f t="shared" si="77"/>
        <v>6.5</v>
      </c>
    </row>
    <row r="143" spans="1:47" x14ac:dyDescent="0.35">
      <c r="A143" t="s">
        <v>137</v>
      </c>
      <c r="B143" s="1">
        <v>5.3677791586444042E-2</v>
      </c>
      <c r="C143" s="5">
        <f t="shared" si="52"/>
        <v>0</v>
      </c>
      <c r="D143" s="1">
        <v>0.60876578427142825</v>
      </c>
      <c r="E143" s="5">
        <f t="shared" si="53"/>
        <v>0</v>
      </c>
      <c r="F143" s="5">
        <f t="shared" si="54"/>
        <v>0</v>
      </c>
      <c r="G143" s="7">
        <v>6.3848625536874509E-2</v>
      </c>
      <c r="H143" s="7">
        <v>2.2476287371938929E-2</v>
      </c>
      <c r="I143" s="1">
        <f t="shared" si="55"/>
        <v>0.60069421817549595</v>
      </c>
      <c r="J143" s="5">
        <f t="shared" si="56"/>
        <v>0</v>
      </c>
      <c r="K143" s="5">
        <f t="shared" si="57"/>
        <v>0</v>
      </c>
      <c r="L143" s="1">
        <v>0.23016099413432223</v>
      </c>
      <c r="M143" s="5">
        <f t="shared" si="58"/>
        <v>0</v>
      </c>
      <c r="N143" s="5">
        <f t="shared" si="59"/>
        <v>0</v>
      </c>
      <c r="O143" s="8">
        <f t="shared" si="60"/>
        <v>0</v>
      </c>
      <c r="P143" s="8">
        <f t="shared" si="61"/>
        <v>1</v>
      </c>
      <c r="Q143" s="10" t="str">
        <f t="shared" si="62"/>
        <v>Nee</v>
      </c>
      <c r="R143" s="4">
        <f t="shared" si="63"/>
        <v>0</v>
      </c>
      <c r="S143" s="1">
        <v>-2.2462088551019277E-2</v>
      </c>
      <c r="T143" s="8">
        <f t="shared" si="64"/>
        <v>1</v>
      </c>
      <c r="U143" s="1">
        <v>-4.7355977343049374E-2</v>
      </c>
      <c r="V143" s="8">
        <f t="shared" si="65"/>
        <v>1</v>
      </c>
      <c r="W143" s="1">
        <v>-8.7155579309323421E-3</v>
      </c>
      <c r="X143" s="4">
        <f t="shared" si="66"/>
        <v>1</v>
      </c>
      <c r="Y143" s="5">
        <f t="shared" si="67"/>
        <v>0.5</v>
      </c>
      <c r="Z143" s="5">
        <f t="shared" si="68"/>
        <v>0.5</v>
      </c>
      <c r="AA143" s="1">
        <v>-3.2408063259431928E-2</v>
      </c>
      <c r="AB143" s="5">
        <f t="shared" si="69"/>
        <v>0.5</v>
      </c>
      <c r="AC143" s="5">
        <f t="shared" si="70"/>
        <v>0.5</v>
      </c>
      <c r="AD143" s="5">
        <f t="shared" si="71"/>
        <v>0</v>
      </c>
      <c r="AE143" s="5">
        <f t="shared" si="72"/>
        <v>0</v>
      </c>
      <c r="AF143" s="1">
        <v>0.71606663361172462</v>
      </c>
      <c r="AG143" s="5">
        <f t="shared" si="73"/>
        <v>0</v>
      </c>
      <c r="AH143" s="1">
        <v>4.593052988789223E-2</v>
      </c>
      <c r="AI143" s="6">
        <f t="shared" si="74"/>
        <v>0</v>
      </c>
      <c r="AJ143" s="29">
        <v>1759.8725001098853</v>
      </c>
      <c r="AK143" s="29">
        <v>1755.9189175047763</v>
      </c>
      <c r="AP143" t="s">
        <v>351</v>
      </c>
      <c r="AQ143" s="1">
        <v>0.20399999999999999</v>
      </c>
      <c r="AR143" s="1">
        <v>0.20850000000000002</v>
      </c>
      <c r="AS143" s="5">
        <f t="shared" si="75"/>
        <v>0.5</v>
      </c>
      <c r="AT143" s="5">
        <f t="shared" si="76"/>
        <v>0</v>
      </c>
      <c r="AU143" s="9">
        <f t="shared" si="77"/>
        <v>6.5</v>
      </c>
    </row>
    <row r="144" spans="1:47" x14ac:dyDescent="0.35">
      <c r="A144" t="s">
        <v>138</v>
      </c>
      <c r="B144" s="1">
        <v>2.5223901483347327E-3</v>
      </c>
      <c r="C144" s="5">
        <f t="shared" si="52"/>
        <v>0</v>
      </c>
      <c r="D144" s="1">
        <v>-1.2346067730198713E-2</v>
      </c>
      <c r="E144" s="5">
        <f t="shared" si="53"/>
        <v>0</v>
      </c>
      <c r="F144" s="5">
        <f t="shared" si="54"/>
        <v>0</v>
      </c>
      <c r="G144" s="7">
        <v>3.6684858662188638E-2</v>
      </c>
      <c r="H144" s="7">
        <v>-4.0931989924433248E-4</v>
      </c>
      <c r="I144" s="1">
        <f t="shared" si="55"/>
        <v>-7.6573607612650434E-3</v>
      </c>
      <c r="J144" s="5">
        <f t="shared" si="56"/>
        <v>0</v>
      </c>
      <c r="K144" s="5">
        <f t="shared" si="57"/>
        <v>0</v>
      </c>
      <c r="L144" s="1">
        <v>0.69485648575024628</v>
      </c>
      <c r="M144" s="5">
        <f t="shared" si="58"/>
        <v>0</v>
      </c>
      <c r="N144" s="5">
        <f t="shared" si="59"/>
        <v>0</v>
      </c>
      <c r="O144" s="8">
        <f t="shared" si="60"/>
        <v>0</v>
      </c>
      <c r="P144" s="8">
        <f t="shared" si="61"/>
        <v>0</v>
      </c>
      <c r="Q144" s="10" t="str">
        <f t="shared" si="62"/>
        <v>Nee</v>
      </c>
      <c r="R144" s="4">
        <f t="shared" si="63"/>
        <v>0</v>
      </c>
      <c r="S144" s="1">
        <v>-3.0447128819976563E-2</v>
      </c>
      <c r="T144" s="8">
        <f t="shared" si="64"/>
        <v>1</v>
      </c>
      <c r="U144" s="1">
        <v>3.1582380356222316E-2</v>
      </c>
      <c r="V144" s="8">
        <f t="shared" si="65"/>
        <v>0</v>
      </c>
      <c r="W144" s="1">
        <v>0.27929261125104954</v>
      </c>
      <c r="X144" s="4">
        <f t="shared" si="66"/>
        <v>0</v>
      </c>
      <c r="Y144" s="5">
        <f t="shared" si="67"/>
        <v>0</v>
      </c>
      <c r="Z144" s="5">
        <f t="shared" si="68"/>
        <v>0</v>
      </c>
      <c r="AA144" s="1">
        <v>4.9334417856143294E-2</v>
      </c>
      <c r="AB144" s="5">
        <f t="shared" si="69"/>
        <v>0</v>
      </c>
      <c r="AC144" s="5">
        <f t="shared" si="70"/>
        <v>0</v>
      </c>
      <c r="AD144" s="5">
        <f t="shared" si="71"/>
        <v>0.5</v>
      </c>
      <c r="AE144" s="5">
        <f t="shared" si="72"/>
        <v>0</v>
      </c>
      <c r="AF144" s="1">
        <v>0.48977749790092362</v>
      </c>
      <c r="AG144" s="5">
        <f t="shared" si="73"/>
        <v>0</v>
      </c>
      <c r="AH144" s="1">
        <v>3.1292320878813319E-2</v>
      </c>
      <c r="AI144" s="6">
        <f t="shared" si="74"/>
        <v>0</v>
      </c>
      <c r="AJ144" s="29">
        <v>1450.2626294966497</v>
      </c>
      <c r="AK144" s="29">
        <v>1525.3158562698598</v>
      </c>
      <c r="AP144" t="s">
        <v>350</v>
      </c>
      <c r="AQ144" s="1">
        <v>0.23600000000000002</v>
      </c>
      <c r="AR144" s="1">
        <v>0.29600000000000004</v>
      </c>
      <c r="AS144" s="5">
        <f t="shared" si="75"/>
        <v>0.5</v>
      </c>
      <c r="AT144" s="5">
        <f t="shared" si="76"/>
        <v>0.5</v>
      </c>
      <c r="AU144" s="9">
        <f t="shared" si="77"/>
        <v>8.5</v>
      </c>
    </row>
    <row r="145" spans="1:47" x14ac:dyDescent="0.35">
      <c r="A145" t="s">
        <v>139</v>
      </c>
      <c r="B145" s="1">
        <v>5.3136550374119434E-2</v>
      </c>
      <c r="C145" s="5">
        <f t="shared" si="52"/>
        <v>0</v>
      </c>
      <c r="D145" s="1">
        <v>0.38836301819727231</v>
      </c>
      <c r="E145" s="5">
        <f t="shared" si="53"/>
        <v>0</v>
      </c>
      <c r="F145" s="5">
        <f t="shared" si="54"/>
        <v>0</v>
      </c>
      <c r="G145" s="7">
        <v>6.0812116060734847E-2</v>
      </c>
      <c r="H145" s="7">
        <v>4.627232804028384E-2</v>
      </c>
      <c r="I145" s="1">
        <f t="shared" si="55"/>
        <v>0.36326984249636185</v>
      </c>
      <c r="J145" s="5">
        <f t="shared" si="56"/>
        <v>0</v>
      </c>
      <c r="K145" s="5">
        <f t="shared" si="57"/>
        <v>0</v>
      </c>
      <c r="L145" s="1">
        <v>0.608448292127167</v>
      </c>
      <c r="M145" s="5">
        <f t="shared" si="58"/>
        <v>0</v>
      </c>
      <c r="N145" s="5">
        <f t="shared" si="59"/>
        <v>0</v>
      </c>
      <c r="O145" s="8">
        <f t="shared" si="60"/>
        <v>0</v>
      </c>
      <c r="P145" s="8">
        <f t="shared" si="61"/>
        <v>1</v>
      </c>
      <c r="Q145" s="10" t="str">
        <f t="shared" si="62"/>
        <v>Nee</v>
      </c>
      <c r="R145" s="4">
        <f t="shared" si="63"/>
        <v>0</v>
      </c>
      <c r="S145" s="1">
        <v>-7.3670279808419462E-2</v>
      </c>
      <c r="T145" s="8">
        <f t="shared" si="64"/>
        <v>1</v>
      </c>
      <c r="U145" s="1">
        <v>-3.8884610521718141E-2</v>
      </c>
      <c r="V145" s="8">
        <f t="shared" si="65"/>
        <v>1</v>
      </c>
      <c r="W145" s="1">
        <v>-6.637561333693931E-2</v>
      </c>
      <c r="X145" s="4">
        <f t="shared" si="66"/>
        <v>1</v>
      </c>
      <c r="Y145" s="5">
        <f t="shared" si="67"/>
        <v>0.5</v>
      </c>
      <c r="Z145" s="5">
        <f t="shared" si="68"/>
        <v>0.5</v>
      </c>
      <c r="AA145" s="1">
        <v>1.6835374570181201E-2</v>
      </c>
      <c r="AB145" s="5">
        <f t="shared" si="69"/>
        <v>0</v>
      </c>
      <c r="AC145" s="5">
        <f t="shared" si="70"/>
        <v>0</v>
      </c>
      <c r="AD145" s="5">
        <f t="shared" si="71"/>
        <v>0</v>
      </c>
      <c r="AE145" s="5">
        <f t="shared" si="72"/>
        <v>0</v>
      </c>
      <c r="AF145" s="1">
        <v>0.74399999999999999</v>
      </c>
      <c r="AG145" s="5">
        <f t="shared" si="73"/>
        <v>0.5</v>
      </c>
      <c r="AH145" s="1">
        <v>0.12969973856714187</v>
      </c>
      <c r="AI145" s="6">
        <f t="shared" si="74"/>
        <v>0</v>
      </c>
      <c r="AJ145" s="29">
        <v>1835.0722430200326</v>
      </c>
      <c r="AK145" s="29">
        <v>1583</v>
      </c>
      <c r="AP145" t="s">
        <v>350</v>
      </c>
      <c r="AQ145" s="1">
        <v>0.20600000000000002</v>
      </c>
      <c r="AR145" s="1">
        <v>0.34750000000000003</v>
      </c>
      <c r="AS145" s="5">
        <f t="shared" si="75"/>
        <v>0.5</v>
      </c>
      <c r="AT145" s="5">
        <f t="shared" si="76"/>
        <v>0.5</v>
      </c>
      <c r="AU145" s="9">
        <f t="shared" si="77"/>
        <v>6.5</v>
      </c>
    </row>
    <row r="146" spans="1:47" x14ac:dyDescent="0.35">
      <c r="A146" t="s">
        <v>140</v>
      </c>
      <c r="B146" s="1">
        <v>5.1792254000817391E-2</v>
      </c>
      <c r="C146" s="5">
        <f t="shared" si="52"/>
        <v>0</v>
      </c>
      <c r="D146" s="1">
        <v>0.33102005817913727</v>
      </c>
      <c r="E146" s="5">
        <f t="shared" si="53"/>
        <v>0</v>
      </c>
      <c r="F146" s="5">
        <f t="shared" si="54"/>
        <v>0</v>
      </c>
      <c r="G146" s="7">
        <v>3.8329313149606928E-2</v>
      </c>
      <c r="H146" s="7">
        <v>6.40531465617412E-2</v>
      </c>
      <c r="I146" s="1">
        <f t="shared" si="55"/>
        <v>0.29078237316387129</v>
      </c>
      <c r="J146" s="5">
        <f t="shared" si="56"/>
        <v>0</v>
      </c>
      <c r="K146" s="5">
        <f t="shared" si="57"/>
        <v>0</v>
      </c>
      <c r="L146" s="1">
        <v>0.37004995810965963</v>
      </c>
      <c r="M146" s="5">
        <f t="shared" si="58"/>
        <v>0</v>
      </c>
      <c r="N146" s="5">
        <f t="shared" si="59"/>
        <v>0</v>
      </c>
      <c r="O146" s="8">
        <f t="shared" si="60"/>
        <v>0</v>
      </c>
      <c r="P146" s="8">
        <f t="shared" si="61"/>
        <v>1</v>
      </c>
      <c r="Q146" s="10" t="str">
        <f t="shared" si="62"/>
        <v>Nee</v>
      </c>
      <c r="R146" s="4">
        <f t="shared" si="63"/>
        <v>0</v>
      </c>
      <c r="S146" s="1">
        <v>9.0731170576404483E-3</v>
      </c>
      <c r="T146" s="8">
        <f t="shared" si="64"/>
        <v>0</v>
      </c>
      <c r="U146" s="1">
        <v>4.8038631317974104E-2</v>
      </c>
      <c r="V146" s="8">
        <f t="shared" si="65"/>
        <v>0</v>
      </c>
      <c r="W146" s="1">
        <v>2.386466538982426E-2</v>
      </c>
      <c r="X146" s="4">
        <f t="shared" si="66"/>
        <v>0</v>
      </c>
      <c r="Y146" s="5">
        <f t="shared" si="67"/>
        <v>0</v>
      </c>
      <c r="Z146" s="5">
        <f t="shared" si="68"/>
        <v>0</v>
      </c>
      <c r="AA146" s="1">
        <v>5.4030067234567707E-2</v>
      </c>
      <c r="AB146" s="5">
        <f t="shared" si="69"/>
        <v>0</v>
      </c>
      <c r="AC146" s="5">
        <f t="shared" si="70"/>
        <v>0</v>
      </c>
      <c r="AD146" s="5">
        <f t="shared" si="71"/>
        <v>0.5</v>
      </c>
      <c r="AE146" s="5">
        <f t="shared" si="72"/>
        <v>0.5</v>
      </c>
      <c r="AF146" s="1">
        <v>0.67475778726950719</v>
      </c>
      <c r="AG146" s="5">
        <f t="shared" si="73"/>
        <v>0</v>
      </c>
      <c r="AH146" s="1">
        <v>3.6497271350381034E-2</v>
      </c>
      <c r="AI146" s="6">
        <f t="shared" si="74"/>
        <v>0</v>
      </c>
      <c r="AJ146" s="29">
        <v>1534.4128567298558</v>
      </c>
      <c r="AK146" s="29">
        <v>1587.3193647396245</v>
      </c>
      <c r="AP146" t="s">
        <v>350</v>
      </c>
      <c r="AQ146" s="1">
        <v>0.14899999999999999</v>
      </c>
      <c r="AR146" s="1">
        <v>0.23949999999999999</v>
      </c>
      <c r="AS146" s="5">
        <f t="shared" si="75"/>
        <v>0.5</v>
      </c>
      <c r="AT146" s="5">
        <f t="shared" si="76"/>
        <v>0</v>
      </c>
      <c r="AU146" s="9">
        <f t="shared" si="77"/>
        <v>8.5</v>
      </c>
    </row>
    <row r="147" spans="1:47" x14ac:dyDescent="0.35">
      <c r="A147" t="s">
        <v>141</v>
      </c>
      <c r="B147" s="1">
        <v>0.11633148141583061</v>
      </c>
      <c r="C147" s="5">
        <f t="shared" si="52"/>
        <v>0.5</v>
      </c>
      <c r="D147" s="1">
        <v>0.70180751875129777</v>
      </c>
      <c r="E147" s="5">
        <f t="shared" si="53"/>
        <v>0</v>
      </c>
      <c r="F147" s="5">
        <f t="shared" si="54"/>
        <v>0</v>
      </c>
      <c r="G147" s="7">
        <v>5.4889011562245189E-2</v>
      </c>
      <c r="H147" s="7">
        <v>0.10815738428891938</v>
      </c>
      <c r="I147" s="1">
        <f t="shared" si="55"/>
        <v>0.63268403113652361</v>
      </c>
      <c r="J147" s="5">
        <f t="shared" si="56"/>
        <v>0</v>
      </c>
      <c r="K147" s="5">
        <f t="shared" si="57"/>
        <v>0</v>
      </c>
      <c r="L147" s="1">
        <v>6.0125849198432321E-2</v>
      </c>
      <c r="M147" s="5">
        <f t="shared" si="58"/>
        <v>0.5</v>
      </c>
      <c r="N147" s="5">
        <f t="shared" si="59"/>
        <v>0</v>
      </c>
      <c r="O147" s="8">
        <f t="shared" si="60"/>
        <v>0</v>
      </c>
      <c r="P147" s="8">
        <f t="shared" si="61"/>
        <v>1</v>
      </c>
      <c r="Q147" s="10" t="str">
        <f t="shared" si="62"/>
        <v>Nee</v>
      </c>
      <c r="R147" s="4">
        <f t="shared" si="63"/>
        <v>0</v>
      </c>
      <c r="S147" s="1">
        <v>-5.8810605325144469E-2</v>
      </c>
      <c r="T147" s="8">
        <f t="shared" si="64"/>
        <v>1</v>
      </c>
      <c r="U147" s="1">
        <v>-4.1784768302340188E-2</v>
      </c>
      <c r="V147" s="8">
        <f t="shared" si="65"/>
        <v>1</v>
      </c>
      <c r="W147" s="1">
        <v>-4.851787513990671E-3</v>
      </c>
      <c r="X147" s="4">
        <f t="shared" si="66"/>
        <v>1</v>
      </c>
      <c r="Y147" s="5">
        <f t="shared" si="67"/>
        <v>0.5</v>
      </c>
      <c r="Z147" s="5">
        <f t="shared" si="68"/>
        <v>0.5</v>
      </c>
      <c r="AA147" s="1">
        <v>8.5792568358039629E-3</v>
      </c>
      <c r="AB147" s="5">
        <f t="shared" si="69"/>
        <v>0.5</v>
      </c>
      <c r="AC147" s="5">
        <f t="shared" si="70"/>
        <v>0</v>
      </c>
      <c r="AD147" s="5">
        <f t="shared" si="71"/>
        <v>0</v>
      </c>
      <c r="AE147" s="5">
        <f t="shared" si="72"/>
        <v>0</v>
      </c>
      <c r="AF147" s="1">
        <v>0.73863653628964865</v>
      </c>
      <c r="AG147" s="5">
        <f t="shared" si="73"/>
        <v>0.5</v>
      </c>
      <c r="AH147" s="1">
        <v>-4.1102946017534231E-4</v>
      </c>
      <c r="AI147" s="6">
        <f t="shared" si="74"/>
        <v>1</v>
      </c>
      <c r="AJ147" s="29">
        <v>2058.258282186569</v>
      </c>
      <c r="AK147" s="29">
        <v>1907.4675071495583</v>
      </c>
      <c r="AP147" t="s">
        <v>351</v>
      </c>
      <c r="AQ147" s="1">
        <v>0.20600000000000002</v>
      </c>
      <c r="AR147" s="1">
        <v>0.29649999999999999</v>
      </c>
      <c r="AS147" s="5">
        <f t="shared" si="75"/>
        <v>0.5</v>
      </c>
      <c r="AT147" s="5">
        <f t="shared" si="76"/>
        <v>0.5</v>
      </c>
      <c r="AU147" s="9">
        <f t="shared" si="77"/>
        <v>4</v>
      </c>
    </row>
    <row r="148" spans="1:47" x14ac:dyDescent="0.35">
      <c r="A148" t="s">
        <v>142</v>
      </c>
      <c r="B148" s="1">
        <v>5.0453126189932224E-2</v>
      </c>
      <c r="C148" s="5">
        <f t="shared" si="52"/>
        <v>0</v>
      </c>
      <c r="D148" s="1">
        <v>0.43040895590587158</v>
      </c>
      <c r="E148" s="5">
        <f t="shared" si="53"/>
        <v>0</v>
      </c>
      <c r="F148" s="5">
        <f t="shared" si="54"/>
        <v>0</v>
      </c>
      <c r="G148" s="7">
        <v>0.18690884167237834</v>
      </c>
      <c r="H148" s="7">
        <v>-9.7326936257710762E-3</v>
      </c>
      <c r="I148" s="1">
        <f t="shared" si="55"/>
        <v>0.45965090244459678</v>
      </c>
      <c r="J148" s="5">
        <f t="shared" si="56"/>
        <v>0</v>
      </c>
      <c r="K148" s="5">
        <f t="shared" si="57"/>
        <v>0</v>
      </c>
      <c r="L148" s="1">
        <v>0.21652552586331572</v>
      </c>
      <c r="M148" s="5">
        <f t="shared" si="58"/>
        <v>0</v>
      </c>
      <c r="N148" s="5">
        <f t="shared" si="59"/>
        <v>0</v>
      </c>
      <c r="O148" s="8">
        <f t="shared" si="60"/>
        <v>0</v>
      </c>
      <c r="P148" s="8">
        <f t="shared" si="61"/>
        <v>1</v>
      </c>
      <c r="Q148" s="10" t="str">
        <f t="shared" si="62"/>
        <v>Nee</v>
      </c>
      <c r="R148" s="4">
        <f t="shared" si="63"/>
        <v>0</v>
      </c>
      <c r="S148" s="1">
        <v>4.95704038246022E-3</v>
      </c>
      <c r="T148" s="8">
        <f t="shared" si="64"/>
        <v>0</v>
      </c>
      <c r="U148" s="1">
        <v>1.4180177904186005E-3</v>
      </c>
      <c r="V148" s="8">
        <f t="shared" si="65"/>
        <v>0</v>
      </c>
      <c r="W148" s="1">
        <v>-2.3958571319777626E-2</v>
      </c>
      <c r="X148" s="4">
        <f t="shared" si="66"/>
        <v>1</v>
      </c>
      <c r="Y148" s="5">
        <f t="shared" si="67"/>
        <v>0</v>
      </c>
      <c r="Z148" s="5">
        <f t="shared" si="68"/>
        <v>0</v>
      </c>
      <c r="AA148" s="1">
        <v>1.250571167466301E-2</v>
      </c>
      <c r="AB148" s="5">
        <f t="shared" si="69"/>
        <v>0</v>
      </c>
      <c r="AC148" s="5">
        <f t="shared" si="70"/>
        <v>0</v>
      </c>
      <c r="AD148" s="5">
        <f t="shared" si="71"/>
        <v>0</v>
      </c>
      <c r="AE148" s="5">
        <f t="shared" si="72"/>
        <v>0</v>
      </c>
      <c r="AF148" s="1">
        <v>0.70267687152539793</v>
      </c>
      <c r="AG148" s="5">
        <f t="shared" si="73"/>
        <v>0</v>
      </c>
      <c r="AH148" s="1">
        <v>2.9133927347498288E-2</v>
      </c>
      <c r="AI148" s="6">
        <f t="shared" si="74"/>
        <v>0</v>
      </c>
      <c r="AJ148" s="29">
        <v>2067.6193115121073</v>
      </c>
      <c r="AK148" s="29">
        <v>1910.6288613122192</v>
      </c>
      <c r="AP148" t="s">
        <v>351</v>
      </c>
      <c r="AQ148" s="1">
        <v>0.154</v>
      </c>
      <c r="AR148" s="1">
        <v>0.29449999999999998</v>
      </c>
      <c r="AS148" s="5">
        <f t="shared" si="75"/>
        <v>0.5</v>
      </c>
      <c r="AT148" s="5">
        <f t="shared" si="76"/>
        <v>0.5</v>
      </c>
      <c r="AU148" s="9">
        <f t="shared" si="77"/>
        <v>8</v>
      </c>
    </row>
    <row r="149" spans="1:47" x14ac:dyDescent="0.35">
      <c r="A149" t="s">
        <v>143</v>
      </c>
      <c r="B149" s="1">
        <v>0.54502862644636629</v>
      </c>
      <c r="C149" s="5">
        <f t="shared" si="52"/>
        <v>0.5</v>
      </c>
      <c r="D149" s="1">
        <v>0.3788920791568523</v>
      </c>
      <c r="E149" s="5">
        <f t="shared" si="53"/>
        <v>0</v>
      </c>
      <c r="F149" s="5">
        <f t="shared" si="54"/>
        <v>0</v>
      </c>
      <c r="G149" s="7">
        <v>7.7067895397417596E-2</v>
      </c>
      <c r="H149" s="7">
        <v>8.1581073878582606E-3</v>
      </c>
      <c r="I149" s="1">
        <f t="shared" si="55"/>
        <v>0.38242955143304164</v>
      </c>
      <c r="J149" s="5">
        <f t="shared" si="56"/>
        <v>0</v>
      </c>
      <c r="K149" s="5">
        <f t="shared" si="57"/>
        <v>0</v>
      </c>
      <c r="L149" s="1">
        <v>0.24421804257444515</v>
      </c>
      <c r="M149" s="5">
        <f t="shared" si="58"/>
        <v>0</v>
      </c>
      <c r="N149" s="5">
        <f t="shared" si="59"/>
        <v>0</v>
      </c>
      <c r="O149" s="8">
        <f t="shared" si="60"/>
        <v>0</v>
      </c>
      <c r="P149" s="8">
        <f t="shared" si="61"/>
        <v>1</v>
      </c>
      <c r="Q149" s="10" t="str">
        <f t="shared" si="62"/>
        <v>Nee</v>
      </c>
      <c r="R149" s="4">
        <f t="shared" si="63"/>
        <v>0</v>
      </c>
      <c r="S149" s="1">
        <v>-2.2394401399650089E-3</v>
      </c>
      <c r="T149" s="8">
        <f t="shared" si="64"/>
        <v>1</v>
      </c>
      <c r="U149" s="1">
        <v>-8.9787499763468118E-3</v>
      </c>
      <c r="V149" s="8">
        <f t="shared" si="65"/>
        <v>1</v>
      </c>
      <c r="W149" s="1">
        <v>-3.2666815673194297E-4</v>
      </c>
      <c r="X149" s="4">
        <f t="shared" si="66"/>
        <v>1</v>
      </c>
      <c r="Y149" s="5">
        <f t="shared" si="67"/>
        <v>0.5</v>
      </c>
      <c r="Z149" s="5">
        <f t="shared" si="68"/>
        <v>0.5</v>
      </c>
      <c r="AA149" s="1">
        <v>2.450870828533604E-2</v>
      </c>
      <c r="AB149" s="5">
        <f t="shared" si="69"/>
        <v>0</v>
      </c>
      <c r="AC149" s="5">
        <f t="shared" si="70"/>
        <v>0</v>
      </c>
      <c r="AD149" s="5">
        <f t="shared" si="71"/>
        <v>0</v>
      </c>
      <c r="AE149" s="5">
        <f t="shared" si="72"/>
        <v>0</v>
      </c>
      <c r="AF149" s="1">
        <v>0.62104774513006555</v>
      </c>
      <c r="AG149" s="5">
        <f t="shared" si="73"/>
        <v>0</v>
      </c>
      <c r="AH149" s="1">
        <v>1.0876871894503362E-2</v>
      </c>
      <c r="AI149" s="6">
        <f t="shared" si="74"/>
        <v>0</v>
      </c>
      <c r="AJ149" s="29">
        <v>1721.2898987520603</v>
      </c>
      <c r="AK149" s="29">
        <v>1665.7674087881046</v>
      </c>
      <c r="AP149" t="s">
        <v>350</v>
      </c>
      <c r="AQ149" s="1">
        <v>0.21899999999999997</v>
      </c>
      <c r="AR149" s="1">
        <v>0.27</v>
      </c>
      <c r="AS149" s="5">
        <f t="shared" si="75"/>
        <v>0.5</v>
      </c>
      <c r="AT149" s="5">
        <f t="shared" si="76"/>
        <v>0.5</v>
      </c>
      <c r="AU149" s="9">
        <f t="shared" si="77"/>
        <v>6.5</v>
      </c>
    </row>
    <row r="150" spans="1:47" x14ac:dyDescent="0.35">
      <c r="A150" t="s">
        <v>144</v>
      </c>
      <c r="B150" s="1">
        <v>0.18296628996426156</v>
      </c>
      <c r="C150" s="5">
        <f t="shared" si="52"/>
        <v>0.5</v>
      </c>
      <c r="D150" s="1">
        <v>0.68774751279822277</v>
      </c>
      <c r="E150" s="5">
        <f t="shared" si="53"/>
        <v>0</v>
      </c>
      <c r="F150" s="5">
        <f t="shared" si="54"/>
        <v>0</v>
      </c>
      <c r="G150" s="7">
        <v>2.4018802923468238E-2</v>
      </c>
      <c r="H150" s="7">
        <v>0.20472326861779194</v>
      </c>
      <c r="I150" s="1">
        <f t="shared" si="55"/>
        <v>0.54732348111658458</v>
      </c>
      <c r="J150" s="5">
        <f t="shared" si="56"/>
        <v>0</v>
      </c>
      <c r="K150" s="5">
        <f t="shared" si="57"/>
        <v>0</v>
      </c>
      <c r="L150" s="1">
        <v>0.29551055943563515</v>
      </c>
      <c r="M150" s="5">
        <f t="shared" si="58"/>
        <v>0</v>
      </c>
      <c r="N150" s="5">
        <f t="shared" si="59"/>
        <v>0</v>
      </c>
      <c r="O150" s="8">
        <f t="shared" si="60"/>
        <v>0</v>
      </c>
      <c r="P150" s="8">
        <f t="shared" si="61"/>
        <v>0</v>
      </c>
      <c r="Q150" s="10" t="str">
        <f t="shared" si="62"/>
        <v>Nee</v>
      </c>
      <c r="R150" s="4">
        <f t="shared" si="63"/>
        <v>0</v>
      </c>
      <c r="S150" s="1">
        <v>-2.3639015668376229E-2</v>
      </c>
      <c r="T150" s="8">
        <f t="shared" si="64"/>
        <v>1</v>
      </c>
      <c r="U150" s="1">
        <v>-2.318381581054392E-2</v>
      </c>
      <c r="V150" s="8">
        <f t="shared" si="65"/>
        <v>1</v>
      </c>
      <c r="W150" s="1">
        <v>7.5501464953797613E-3</v>
      </c>
      <c r="X150" s="4">
        <f t="shared" si="66"/>
        <v>0</v>
      </c>
      <c r="Y150" s="5">
        <f t="shared" si="67"/>
        <v>0.5</v>
      </c>
      <c r="Z150" s="5">
        <f t="shared" si="68"/>
        <v>0</v>
      </c>
      <c r="AA150" s="1">
        <v>-2.3058936218165429E-2</v>
      </c>
      <c r="AB150" s="5">
        <f t="shared" si="69"/>
        <v>0.5</v>
      </c>
      <c r="AC150" s="5">
        <f t="shared" si="70"/>
        <v>0.5</v>
      </c>
      <c r="AD150" s="5">
        <f t="shared" si="71"/>
        <v>0</v>
      </c>
      <c r="AE150" s="5">
        <f t="shared" si="72"/>
        <v>0</v>
      </c>
      <c r="AF150" s="1">
        <v>0.62052867123861044</v>
      </c>
      <c r="AG150" s="5">
        <f t="shared" si="73"/>
        <v>0</v>
      </c>
      <c r="AH150" s="1">
        <v>3.2457459995492446E-2</v>
      </c>
      <c r="AI150" s="6">
        <f t="shared" si="74"/>
        <v>0</v>
      </c>
      <c r="AJ150" s="29">
        <v>1607.6874651144246</v>
      </c>
      <c r="AK150" s="29">
        <v>1543.8522459631583</v>
      </c>
      <c r="AP150" t="s">
        <v>350</v>
      </c>
      <c r="AQ150" s="1">
        <v>0.17499999999999999</v>
      </c>
      <c r="AR150" s="1">
        <v>0.23849999999999999</v>
      </c>
      <c r="AS150" s="5">
        <f t="shared" si="75"/>
        <v>0.5</v>
      </c>
      <c r="AT150" s="5">
        <f t="shared" si="76"/>
        <v>0</v>
      </c>
      <c r="AU150" s="9">
        <f t="shared" si="77"/>
        <v>7.5</v>
      </c>
    </row>
    <row r="151" spans="1:47" x14ac:dyDescent="0.35">
      <c r="A151" t="s">
        <v>145</v>
      </c>
      <c r="B151" s="1">
        <v>-7.8568395042662442E-3</v>
      </c>
      <c r="C151" s="5">
        <f t="shared" si="52"/>
        <v>0</v>
      </c>
      <c r="D151" s="1">
        <v>-0.58288290027412071</v>
      </c>
      <c r="E151" s="5">
        <f t="shared" si="53"/>
        <v>0</v>
      </c>
      <c r="F151" s="5">
        <f t="shared" si="54"/>
        <v>0</v>
      </c>
      <c r="G151" s="7">
        <v>0.44808115516775415</v>
      </c>
      <c r="H151" s="7">
        <v>1.1408825914057372E-2</v>
      </c>
      <c r="I151" s="1">
        <f t="shared" si="55"/>
        <v>-0.5370993397938304</v>
      </c>
      <c r="J151" s="5">
        <f t="shared" si="56"/>
        <v>0</v>
      </c>
      <c r="K151" s="5">
        <f t="shared" si="57"/>
        <v>0</v>
      </c>
      <c r="L151" s="1">
        <v>0.6501530558389923</v>
      </c>
      <c r="M151" s="5">
        <f t="shared" si="58"/>
        <v>0</v>
      </c>
      <c r="N151" s="5">
        <f t="shared" si="59"/>
        <v>0</v>
      </c>
      <c r="O151" s="8">
        <f t="shared" si="60"/>
        <v>0</v>
      </c>
      <c r="P151" s="8">
        <f t="shared" si="61"/>
        <v>1</v>
      </c>
      <c r="Q151" s="10" t="str">
        <f t="shared" si="62"/>
        <v>Nee</v>
      </c>
      <c r="R151" s="4">
        <f t="shared" si="63"/>
        <v>0</v>
      </c>
      <c r="S151" s="1">
        <v>-4.2304566520965578E-2</v>
      </c>
      <c r="T151" s="8">
        <f t="shared" si="64"/>
        <v>1</v>
      </c>
      <c r="U151" s="1">
        <v>-7.7643090544956259E-2</v>
      </c>
      <c r="V151" s="8">
        <f t="shared" si="65"/>
        <v>1</v>
      </c>
      <c r="W151" s="1">
        <v>-6.0760202308791166E-2</v>
      </c>
      <c r="X151" s="4">
        <f t="shared" si="66"/>
        <v>1</v>
      </c>
      <c r="Y151" s="5">
        <f t="shared" si="67"/>
        <v>0.5</v>
      </c>
      <c r="Z151" s="5">
        <f t="shared" si="68"/>
        <v>0.5</v>
      </c>
      <c r="AA151" s="1">
        <v>3.4940735878923592E-3</v>
      </c>
      <c r="AB151" s="5">
        <f t="shared" si="69"/>
        <v>0.5</v>
      </c>
      <c r="AC151" s="5">
        <f t="shared" si="70"/>
        <v>0</v>
      </c>
      <c r="AD151" s="5">
        <f t="shared" si="71"/>
        <v>0</v>
      </c>
      <c r="AE151" s="5">
        <f t="shared" si="72"/>
        <v>0</v>
      </c>
      <c r="AF151" s="1">
        <v>0.73519362186788151</v>
      </c>
      <c r="AG151" s="5">
        <f t="shared" si="73"/>
        <v>0.5</v>
      </c>
      <c r="AH151" s="1">
        <v>8.6180186093201022E-2</v>
      </c>
      <c r="AI151" s="6">
        <f t="shared" si="74"/>
        <v>0</v>
      </c>
      <c r="AJ151" s="29">
        <v>1727.5299905484333</v>
      </c>
      <c r="AK151" s="29">
        <v>1641.6929768823006</v>
      </c>
      <c r="AP151" t="s">
        <v>349</v>
      </c>
      <c r="AQ151" s="1">
        <v>0.19699999999999998</v>
      </c>
      <c r="AR151" s="1">
        <v>0.33250000000000002</v>
      </c>
      <c r="AS151" s="5">
        <f t="shared" si="75"/>
        <v>0.5</v>
      </c>
      <c r="AT151" s="5">
        <f t="shared" si="76"/>
        <v>0.5</v>
      </c>
      <c r="AU151" s="9">
        <f t="shared" si="77"/>
        <v>6</v>
      </c>
    </row>
    <row r="152" spans="1:47" x14ac:dyDescent="0.35">
      <c r="A152" t="s">
        <v>146</v>
      </c>
      <c r="B152" s="1">
        <v>-3.8377854090754185E-2</v>
      </c>
      <c r="C152" s="5">
        <f t="shared" si="52"/>
        <v>0</v>
      </c>
      <c r="D152" s="1">
        <v>0.45820116916140197</v>
      </c>
      <c r="E152" s="5">
        <f t="shared" si="53"/>
        <v>0</v>
      </c>
      <c r="F152" s="5">
        <f t="shared" si="54"/>
        <v>0</v>
      </c>
      <c r="G152" s="7">
        <v>8.0740294125357173E-3</v>
      </c>
      <c r="H152" s="7">
        <v>4.4472697721970274E-2</v>
      </c>
      <c r="I152" s="1">
        <f t="shared" si="55"/>
        <v>0.42803916428552707</v>
      </c>
      <c r="J152" s="5">
        <f t="shared" si="56"/>
        <v>0</v>
      </c>
      <c r="K152" s="5">
        <f t="shared" si="57"/>
        <v>0</v>
      </c>
      <c r="L152" s="1">
        <v>0.26924863473730465</v>
      </c>
      <c r="M152" s="5">
        <f t="shared" si="58"/>
        <v>0</v>
      </c>
      <c r="N152" s="5">
        <f t="shared" si="59"/>
        <v>0</v>
      </c>
      <c r="O152" s="8">
        <f t="shared" si="60"/>
        <v>0</v>
      </c>
      <c r="P152" s="8">
        <f t="shared" si="61"/>
        <v>0</v>
      </c>
      <c r="Q152" s="10" t="str">
        <f t="shared" si="62"/>
        <v>Nee</v>
      </c>
      <c r="R152" s="4">
        <f t="shared" si="63"/>
        <v>0</v>
      </c>
      <c r="S152" s="1">
        <v>9.3394777265745008E-3</v>
      </c>
      <c r="T152" s="8">
        <f t="shared" si="64"/>
        <v>0</v>
      </c>
      <c r="U152" s="1">
        <v>1.1456847360912981E-2</v>
      </c>
      <c r="V152" s="8">
        <f t="shared" si="65"/>
        <v>0</v>
      </c>
      <c r="W152" s="1">
        <v>4.7972317613442735E-2</v>
      </c>
      <c r="X152" s="4">
        <f t="shared" si="66"/>
        <v>0</v>
      </c>
      <c r="Y152" s="5">
        <f t="shared" si="67"/>
        <v>0</v>
      </c>
      <c r="Z152" s="5">
        <f t="shared" si="68"/>
        <v>0</v>
      </c>
      <c r="AA152" s="1">
        <v>4.1136917713057386E-2</v>
      </c>
      <c r="AB152" s="5">
        <f t="shared" si="69"/>
        <v>0</v>
      </c>
      <c r="AC152" s="5">
        <f t="shared" si="70"/>
        <v>0</v>
      </c>
      <c r="AD152" s="5">
        <f t="shared" si="71"/>
        <v>0.5</v>
      </c>
      <c r="AE152" s="5">
        <f t="shared" si="72"/>
        <v>0</v>
      </c>
      <c r="AF152" s="1">
        <v>0.71055390987495737</v>
      </c>
      <c r="AG152" s="5">
        <f t="shared" si="73"/>
        <v>0</v>
      </c>
      <c r="AH152" s="1">
        <v>2.9299407554984665E-2</v>
      </c>
      <c r="AI152" s="6">
        <f t="shared" si="74"/>
        <v>0</v>
      </c>
      <c r="AJ152" s="29">
        <v>1593.762684778266</v>
      </c>
      <c r="AK152" s="29">
        <v>1559.2403123854815</v>
      </c>
      <c r="AP152" t="s">
        <v>349</v>
      </c>
      <c r="AQ152" s="1">
        <v>0.19</v>
      </c>
      <c r="AR152" s="1">
        <v>0.214</v>
      </c>
      <c r="AS152" s="5">
        <f t="shared" si="75"/>
        <v>0.5</v>
      </c>
      <c r="AT152" s="5">
        <f t="shared" si="76"/>
        <v>0</v>
      </c>
      <c r="AU152" s="9">
        <f t="shared" si="77"/>
        <v>9</v>
      </c>
    </row>
    <row r="153" spans="1:47" x14ac:dyDescent="0.35">
      <c r="A153" t="s">
        <v>147</v>
      </c>
      <c r="B153" s="1">
        <v>-0.13612208913479662</v>
      </c>
      <c r="C153" s="5">
        <f t="shared" si="52"/>
        <v>0</v>
      </c>
      <c r="D153" s="1">
        <v>0.19300784337569163</v>
      </c>
      <c r="E153" s="5">
        <f t="shared" si="53"/>
        <v>0</v>
      </c>
      <c r="F153" s="5">
        <f t="shared" si="54"/>
        <v>0</v>
      </c>
      <c r="G153" s="7">
        <v>0.2189335441113881</v>
      </c>
      <c r="H153" s="7">
        <v>6.0679759226606678E-2</v>
      </c>
      <c r="I153" s="1">
        <f t="shared" si="55"/>
        <v>0.17680403721043353</v>
      </c>
      <c r="J153" s="5">
        <f t="shared" si="56"/>
        <v>0</v>
      </c>
      <c r="K153" s="5">
        <f t="shared" si="57"/>
        <v>0</v>
      </c>
      <c r="L153" s="1">
        <v>0.2610220001753002</v>
      </c>
      <c r="M153" s="5">
        <f t="shared" si="58"/>
        <v>0</v>
      </c>
      <c r="N153" s="5">
        <f t="shared" si="59"/>
        <v>0</v>
      </c>
      <c r="O153" s="8">
        <f t="shared" si="60"/>
        <v>0</v>
      </c>
      <c r="P153" s="8">
        <f t="shared" si="61"/>
        <v>1</v>
      </c>
      <c r="Q153" s="10" t="str">
        <f t="shared" si="62"/>
        <v>Nee</v>
      </c>
      <c r="R153" s="4">
        <f t="shared" si="63"/>
        <v>0</v>
      </c>
      <c r="S153" s="1">
        <v>-7.4969718560741E-2</v>
      </c>
      <c r="T153" s="8">
        <f t="shared" si="64"/>
        <v>1</v>
      </c>
      <c r="U153" s="1">
        <v>-8.9259421385650045E-2</v>
      </c>
      <c r="V153" s="8">
        <f t="shared" si="65"/>
        <v>1</v>
      </c>
      <c r="W153" s="1">
        <v>-2.545145011248252E-2</v>
      </c>
      <c r="X153" s="4">
        <f t="shared" si="66"/>
        <v>1</v>
      </c>
      <c r="Y153" s="5">
        <f t="shared" si="67"/>
        <v>0.5</v>
      </c>
      <c r="Z153" s="5">
        <f t="shared" si="68"/>
        <v>0.5</v>
      </c>
      <c r="AA153" s="1">
        <v>2.8239192557913299E-2</v>
      </c>
      <c r="AB153" s="5">
        <f t="shared" si="69"/>
        <v>0</v>
      </c>
      <c r="AC153" s="5">
        <f t="shared" si="70"/>
        <v>0</v>
      </c>
      <c r="AD153" s="5">
        <f t="shared" si="71"/>
        <v>0</v>
      </c>
      <c r="AE153" s="5">
        <f t="shared" si="72"/>
        <v>0</v>
      </c>
      <c r="AF153" s="1">
        <v>0.752696540402505</v>
      </c>
      <c r="AG153" s="5">
        <f t="shared" si="73"/>
        <v>0.5</v>
      </c>
      <c r="AH153" s="1">
        <v>4.8982963458381448E-2</v>
      </c>
      <c r="AI153" s="6">
        <f t="shared" si="74"/>
        <v>0</v>
      </c>
      <c r="AJ153" s="29">
        <v>1579.8682729511079</v>
      </c>
      <c r="AK153" s="29">
        <v>1558.7110827913834</v>
      </c>
      <c r="AP153" t="s">
        <v>350</v>
      </c>
      <c r="AQ153" s="1">
        <v>0.26600000000000001</v>
      </c>
      <c r="AR153" s="1">
        <v>0.29100000000000004</v>
      </c>
      <c r="AS153" s="5">
        <f t="shared" si="75"/>
        <v>0.5</v>
      </c>
      <c r="AT153" s="5">
        <f t="shared" si="76"/>
        <v>0.5</v>
      </c>
      <c r="AU153" s="9">
        <f t="shared" si="77"/>
        <v>6.5</v>
      </c>
    </row>
    <row r="154" spans="1:47" x14ac:dyDescent="0.35">
      <c r="A154" t="s">
        <v>148</v>
      </c>
      <c r="B154" s="1">
        <v>-7.089579794697585E-3</v>
      </c>
      <c r="C154" s="5">
        <f t="shared" si="52"/>
        <v>0</v>
      </c>
      <c r="D154" s="1">
        <v>0.62439997046008422</v>
      </c>
      <c r="E154" s="5">
        <f t="shared" si="53"/>
        <v>0</v>
      </c>
      <c r="F154" s="5">
        <f t="shared" si="54"/>
        <v>0</v>
      </c>
      <c r="G154" s="7">
        <v>7.9772542648253453E-2</v>
      </c>
      <c r="H154" s="7">
        <v>0.26414592718410751</v>
      </c>
      <c r="I154" s="1">
        <f t="shared" si="55"/>
        <v>0.44907052654899937</v>
      </c>
      <c r="J154" s="5">
        <f t="shared" si="56"/>
        <v>0</v>
      </c>
      <c r="K154" s="5">
        <f t="shared" si="57"/>
        <v>0</v>
      </c>
      <c r="L154" s="1">
        <v>0.27482641836524974</v>
      </c>
      <c r="M154" s="5">
        <f t="shared" si="58"/>
        <v>0</v>
      </c>
      <c r="N154" s="5">
        <f t="shared" si="59"/>
        <v>0</v>
      </c>
      <c r="O154" s="8">
        <f t="shared" si="60"/>
        <v>0</v>
      </c>
      <c r="P154" s="8">
        <f t="shared" si="61"/>
        <v>0</v>
      </c>
      <c r="Q154" s="10" t="str">
        <f t="shared" si="62"/>
        <v>Nee</v>
      </c>
      <c r="R154" s="4">
        <f t="shared" si="63"/>
        <v>0</v>
      </c>
      <c r="S154" s="1">
        <v>-2.2809240666731651E-2</v>
      </c>
      <c r="T154" s="8">
        <f t="shared" si="64"/>
        <v>1</v>
      </c>
      <c r="U154" s="1">
        <v>4.4364108886149334E-2</v>
      </c>
      <c r="V154" s="8">
        <f t="shared" si="65"/>
        <v>0</v>
      </c>
      <c r="W154" s="1">
        <v>9.2903035226349601E-2</v>
      </c>
      <c r="X154" s="4">
        <f t="shared" si="66"/>
        <v>0</v>
      </c>
      <c r="Y154" s="5">
        <f t="shared" si="67"/>
        <v>0</v>
      </c>
      <c r="Z154" s="5">
        <f t="shared" si="68"/>
        <v>0</v>
      </c>
      <c r="AA154" s="1">
        <v>-3.5410974078723878E-3</v>
      </c>
      <c r="AB154" s="5">
        <f t="shared" si="69"/>
        <v>0.5</v>
      </c>
      <c r="AC154" s="5">
        <f t="shared" si="70"/>
        <v>0.5</v>
      </c>
      <c r="AD154" s="5">
        <f t="shared" si="71"/>
        <v>0</v>
      </c>
      <c r="AE154" s="5">
        <f t="shared" si="72"/>
        <v>0</v>
      </c>
      <c r="AF154" s="1">
        <v>0.59457942544863751</v>
      </c>
      <c r="AG154" s="5">
        <f t="shared" si="73"/>
        <v>0</v>
      </c>
      <c r="AH154" s="1">
        <v>4.9334569086478104E-2</v>
      </c>
      <c r="AI154" s="6">
        <f t="shared" si="74"/>
        <v>0</v>
      </c>
      <c r="AJ154" s="29">
        <v>1423.7041964449331</v>
      </c>
      <c r="AK154" s="29">
        <v>1148.5886913473685</v>
      </c>
      <c r="AM154" s="5">
        <v>1</v>
      </c>
      <c r="AP154" t="s">
        <v>350</v>
      </c>
      <c r="AQ154" s="1">
        <v>0.17600000000000002</v>
      </c>
      <c r="AR154" s="60">
        <v>0.13300000000000001</v>
      </c>
      <c r="AS154" s="5">
        <f t="shared" si="75"/>
        <v>0</v>
      </c>
      <c r="AT154" s="5">
        <f t="shared" si="76"/>
        <v>0</v>
      </c>
      <c r="AU154" s="9">
        <f t="shared" si="77"/>
        <v>8</v>
      </c>
    </row>
    <row r="155" spans="1:47" x14ac:dyDescent="0.35">
      <c r="A155" t="s">
        <v>149</v>
      </c>
      <c r="B155" s="1">
        <v>2.2826255625096985E-2</v>
      </c>
      <c r="C155" s="5">
        <f t="shared" si="52"/>
        <v>0</v>
      </c>
      <c r="D155" s="1">
        <v>0.62311074328867744</v>
      </c>
      <c r="E155" s="5">
        <f t="shared" si="53"/>
        <v>0</v>
      </c>
      <c r="F155" s="5">
        <f t="shared" si="54"/>
        <v>0</v>
      </c>
      <c r="G155" s="7">
        <v>5.4166451145709407E-2</v>
      </c>
      <c r="H155" s="7">
        <v>0.34892153312988156</v>
      </c>
      <c r="I155" s="1">
        <f t="shared" si="55"/>
        <v>0.38536564423524555</v>
      </c>
      <c r="J155" s="5">
        <f t="shared" si="56"/>
        <v>0</v>
      </c>
      <c r="K155" s="5">
        <f t="shared" si="57"/>
        <v>0</v>
      </c>
      <c r="L155" s="1">
        <v>0.16047703415823664</v>
      </c>
      <c r="M155" s="5">
        <f t="shared" si="58"/>
        <v>0.5</v>
      </c>
      <c r="N155" s="5">
        <f t="shared" si="59"/>
        <v>0</v>
      </c>
      <c r="O155" s="8">
        <f t="shared" si="60"/>
        <v>0</v>
      </c>
      <c r="P155" s="8">
        <f t="shared" si="61"/>
        <v>0</v>
      </c>
      <c r="Q155" s="10" t="str">
        <f t="shared" si="62"/>
        <v>Nee</v>
      </c>
      <c r="R155" s="4">
        <f t="shared" si="63"/>
        <v>0</v>
      </c>
      <c r="S155" s="1">
        <v>-2.9600709648622232E-2</v>
      </c>
      <c r="T155" s="8">
        <f t="shared" si="64"/>
        <v>1</v>
      </c>
      <c r="U155" s="1">
        <v>-5.3979491501615393E-2</v>
      </c>
      <c r="V155" s="8">
        <f t="shared" si="65"/>
        <v>1</v>
      </c>
      <c r="W155" s="1">
        <v>4.9790513629545334E-2</v>
      </c>
      <c r="X155" s="4">
        <f t="shared" si="66"/>
        <v>0</v>
      </c>
      <c r="Y155" s="5">
        <f t="shared" si="67"/>
        <v>0.5</v>
      </c>
      <c r="Z155" s="5">
        <f t="shared" si="68"/>
        <v>0</v>
      </c>
      <c r="AA155" s="1">
        <v>7.472973671959861E-3</v>
      </c>
      <c r="AB155" s="5">
        <f t="shared" si="69"/>
        <v>0.5</v>
      </c>
      <c r="AC155" s="5">
        <f t="shared" si="70"/>
        <v>0</v>
      </c>
      <c r="AD155" s="5">
        <f t="shared" si="71"/>
        <v>0</v>
      </c>
      <c r="AE155" s="5">
        <f t="shared" si="72"/>
        <v>0</v>
      </c>
      <c r="AF155" s="1">
        <v>0.55086639424817674</v>
      </c>
      <c r="AG155" s="5">
        <f t="shared" si="73"/>
        <v>0</v>
      </c>
      <c r="AH155" s="1">
        <v>9.7895411989861805E-3</v>
      </c>
      <c r="AI155" s="6">
        <f t="shared" si="74"/>
        <v>0</v>
      </c>
      <c r="AJ155" s="29">
        <v>2377.9116044473899</v>
      </c>
      <c r="AK155" s="29">
        <v>1772.7287737790059</v>
      </c>
      <c r="AP155" t="s">
        <v>351</v>
      </c>
      <c r="AQ155" s="1">
        <v>0.21899999999999997</v>
      </c>
      <c r="AR155" s="1">
        <v>0.16650000000000001</v>
      </c>
      <c r="AS155" s="5">
        <f t="shared" si="75"/>
        <v>0</v>
      </c>
      <c r="AT155" s="5">
        <f t="shared" si="76"/>
        <v>0</v>
      </c>
      <c r="AU155" s="9">
        <f t="shared" si="77"/>
        <v>8.5</v>
      </c>
    </row>
    <row r="156" spans="1:47" x14ac:dyDescent="0.35">
      <c r="A156" t="s">
        <v>150</v>
      </c>
      <c r="B156" s="1">
        <v>-0.3062431601438324</v>
      </c>
      <c r="C156" s="5">
        <f t="shared" si="52"/>
        <v>0</v>
      </c>
      <c r="D156" s="1">
        <v>0.69425191515972695</v>
      </c>
      <c r="E156" s="5">
        <f t="shared" si="53"/>
        <v>0</v>
      </c>
      <c r="F156" s="5">
        <f t="shared" si="54"/>
        <v>0</v>
      </c>
      <c r="G156" s="7">
        <v>3.8928552816717914E-2</v>
      </c>
      <c r="H156" s="7">
        <v>5.8418885820001043E-2</v>
      </c>
      <c r="I156" s="1">
        <f t="shared" si="55"/>
        <v>0.65803012142373229</v>
      </c>
      <c r="J156" s="5">
        <f t="shared" si="56"/>
        <v>0</v>
      </c>
      <c r="K156" s="5">
        <f t="shared" si="57"/>
        <v>0</v>
      </c>
      <c r="L156" s="1">
        <v>0.31976277595658148</v>
      </c>
      <c r="M156" s="5">
        <f t="shared" si="58"/>
        <v>0</v>
      </c>
      <c r="N156" s="5">
        <f t="shared" si="59"/>
        <v>0</v>
      </c>
      <c r="O156" s="8">
        <f t="shared" si="60"/>
        <v>0</v>
      </c>
      <c r="P156" s="8">
        <f t="shared" si="61"/>
        <v>1</v>
      </c>
      <c r="Q156" s="10" t="str">
        <f t="shared" si="62"/>
        <v>Nee</v>
      </c>
      <c r="R156" s="4">
        <f t="shared" si="63"/>
        <v>0</v>
      </c>
      <c r="S156" s="1">
        <v>1.4214936058727401E-2</v>
      </c>
      <c r="T156" s="8">
        <f t="shared" si="64"/>
        <v>0</v>
      </c>
      <c r="U156" s="1">
        <v>-4.0169740284602129E-2</v>
      </c>
      <c r="V156" s="8">
        <f t="shared" si="65"/>
        <v>1</v>
      </c>
      <c r="W156" s="1">
        <v>-4.3253947574131016E-3</v>
      </c>
      <c r="X156" s="4">
        <f t="shared" si="66"/>
        <v>1</v>
      </c>
      <c r="Y156" s="5">
        <f t="shared" si="67"/>
        <v>0.5</v>
      </c>
      <c r="Z156" s="5">
        <f t="shared" si="68"/>
        <v>0</v>
      </c>
      <c r="AA156" s="1">
        <v>5.4933816248892597E-2</v>
      </c>
      <c r="AB156" s="5">
        <f t="shared" si="69"/>
        <v>0</v>
      </c>
      <c r="AC156" s="5">
        <f t="shared" si="70"/>
        <v>0</v>
      </c>
      <c r="AD156" s="5">
        <f t="shared" si="71"/>
        <v>0.5</v>
      </c>
      <c r="AE156" s="5">
        <f t="shared" si="72"/>
        <v>0.5</v>
      </c>
      <c r="AF156" s="1">
        <v>0.52644744384803799</v>
      </c>
      <c r="AG156" s="5">
        <f t="shared" si="73"/>
        <v>0</v>
      </c>
      <c r="AH156" s="1">
        <v>2.6421230913544206E-2</v>
      </c>
      <c r="AI156" s="6">
        <f t="shared" si="74"/>
        <v>0</v>
      </c>
      <c r="AJ156" s="29">
        <v>1670.9979474224365</v>
      </c>
      <c r="AK156" s="29">
        <v>1777.8892243749367</v>
      </c>
      <c r="AO156" s="5">
        <v>1</v>
      </c>
      <c r="AP156" t="s">
        <v>350</v>
      </c>
      <c r="AQ156" s="1">
        <v>0.16</v>
      </c>
      <c r="AR156" s="1">
        <v>0.25</v>
      </c>
      <c r="AS156" s="5">
        <f t="shared" si="75"/>
        <v>0.5</v>
      </c>
      <c r="AT156" s="5">
        <f t="shared" si="76"/>
        <v>0</v>
      </c>
      <c r="AU156" s="9">
        <f t="shared" si="77"/>
        <v>6</v>
      </c>
    </row>
    <row r="157" spans="1:47" x14ac:dyDescent="0.35">
      <c r="A157" t="s">
        <v>151</v>
      </c>
      <c r="B157" s="1">
        <v>2.0942811707284861E-2</v>
      </c>
      <c r="C157" s="5">
        <f t="shared" si="52"/>
        <v>0</v>
      </c>
      <c r="D157" s="1">
        <v>0.76872664843479166</v>
      </c>
      <c r="E157" s="5">
        <f t="shared" si="53"/>
        <v>0</v>
      </c>
      <c r="F157" s="5">
        <f t="shared" si="54"/>
        <v>0</v>
      </c>
      <c r="G157" s="7">
        <v>7.7949519349815394E-2</v>
      </c>
      <c r="H157" s="7">
        <v>0.12686743739441927</v>
      </c>
      <c r="I157" s="1">
        <f t="shared" si="55"/>
        <v>0.689273384580676</v>
      </c>
      <c r="J157" s="5">
        <f t="shared" si="56"/>
        <v>0</v>
      </c>
      <c r="K157" s="5">
        <f t="shared" si="57"/>
        <v>0</v>
      </c>
      <c r="L157" s="1">
        <v>0.30962682353559096</v>
      </c>
      <c r="M157" s="5">
        <f t="shared" si="58"/>
        <v>0</v>
      </c>
      <c r="N157" s="5">
        <f t="shared" si="59"/>
        <v>0</v>
      </c>
      <c r="O157" s="8">
        <f t="shared" si="60"/>
        <v>0</v>
      </c>
      <c r="P157" s="8">
        <f t="shared" si="61"/>
        <v>1</v>
      </c>
      <c r="Q157" s="10" t="str">
        <f t="shared" si="62"/>
        <v>Nee</v>
      </c>
      <c r="R157" s="4">
        <f t="shared" si="63"/>
        <v>0</v>
      </c>
      <c r="S157" s="1">
        <v>3.2248360507791348E-3</v>
      </c>
      <c r="T157" s="8">
        <f t="shared" si="64"/>
        <v>0</v>
      </c>
      <c r="U157" s="1">
        <v>-6.151207251849293E-2</v>
      </c>
      <c r="V157" s="8">
        <f t="shared" si="65"/>
        <v>1</v>
      </c>
      <c r="W157" s="1">
        <v>-1.8873842395162133E-3</v>
      </c>
      <c r="X157" s="4">
        <f t="shared" si="66"/>
        <v>1</v>
      </c>
      <c r="Y157" s="5">
        <f t="shared" si="67"/>
        <v>0.5</v>
      </c>
      <c r="Z157" s="5">
        <f t="shared" si="68"/>
        <v>0</v>
      </c>
      <c r="AA157" s="1">
        <v>6.1978286827378624E-2</v>
      </c>
      <c r="AB157" s="5">
        <f t="shared" si="69"/>
        <v>0</v>
      </c>
      <c r="AC157" s="5">
        <f t="shared" si="70"/>
        <v>0</v>
      </c>
      <c r="AD157" s="5">
        <f t="shared" si="71"/>
        <v>0.5</v>
      </c>
      <c r="AE157" s="5">
        <f t="shared" si="72"/>
        <v>0.5</v>
      </c>
      <c r="AF157" s="1">
        <v>0.60550918105132256</v>
      </c>
      <c r="AG157" s="5">
        <f t="shared" si="73"/>
        <v>0</v>
      </c>
      <c r="AH157" s="1">
        <v>4.2465853752483018E-2</v>
      </c>
      <c r="AI157" s="6">
        <f t="shared" si="74"/>
        <v>0</v>
      </c>
      <c r="AJ157" s="29">
        <v>1789.0870465059654</v>
      </c>
      <c r="AK157" s="29">
        <v>1647.6510975996403</v>
      </c>
      <c r="AP157" t="s">
        <v>350</v>
      </c>
      <c r="AQ157" s="1">
        <v>0.22399999999999998</v>
      </c>
      <c r="AR157" s="1">
        <v>0.23449999999999999</v>
      </c>
      <c r="AS157" s="5">
        <f t="shared" si="75"/>
        <v>0.5</v>
      </c>
      <c r="AT157" s="5">
        <f t="shared" si="76"/>
        <v>0</v>
      </c>
      <c r="AU157" s="9">
        <f t="shared" si="77"/>
        <v>7</v>
      </c>
    </row>
    <row r="158" spans="1:47" x14ac:dyDescent="0.35">
      <c r="A158" t="s">
        <v>152</v>
      </c>
      <c r="B158" s="1">
        <v>4.5926006885622164E-2</v>
      </c>
      <c r="C158" s="5">
        <f t="shared" si="52"/>
        <v>0</v>
      </c>
      <c r="D158" s="1">
        <v>0.57673096890540465</v>
      </c>
      <c r="E158" s="5">
        <f t="shared" si="53"/>
        <v>0</v>
      </c>
      <c r="F158" s="5">
        <f t="shared" si="54"/>
        <v>0</v>
      </c>
      <c r="G158" s="7">
        <v>0.14943986010164489</v>
      </c>
      <c r="H158" s="7">
        <v>-4.1040494016066449E-3</v>
      </c>
      <c r="I158" s="1">
        <f t="shared" si="55"/>
        <v>0.59753658669872667</v>
      </c>
      <c r="J158" s="5">
        <f t="shared" si="56"/>
        <v>0</v>
      </c>
      <c r="K158" s="5">
        <f t="shared" si="57"/>
        <v>0</v>
      </c>
      <c r="L158" s="1">
        <v>0.1563365939155382</v>
      </c>
      <c r="M158" s="5">
        <f t="shared" si="58"/>
        <v>0.5</v>
      </c>
      <c r="N158" s="5">
        <f t="shared" si="59"/>
        <v>0</v>
      </c>
      <c r="O158" s="8">
        <f t="shared" si="60"/>
        <v>0</v>
      </c>
      <c r="P158" s="8">
        <f t="shared" si="61"/>
        <v>0</v>
      </c>
      <c r="Q158" s="10" t="str">
        <f t="shared" si="62"/>
        <v>Nee</v>
      </c>
      <c r="R158" s="4">
        <f t="shared" si="63"/>
        <v>0</v>
      </c>
      <c r="S158" s="1">
        <v>-3.0195327926121694E-2</v>
      </c>
      <c r="T158" s="8">
        <f t="shared" si="64"/>
        <v>1</v>
      </c>
      <c r="U158" s="1">
        <v>-1.8606091648699835E-2</v>
      </c>
      <c r="V158" s="8">
        <f t="shared" si="65"/>
        <v>1</v>
      </c>
      <c r="W158" s="1">
        <v>3.2717634843434068E-2</v>
      </c>
      <c r="X158" s="4">
        <f t="shared" si="66"/>
        <v>0</v>
      </c>
      <c r="Y158" s="5">
        <f t="shared" si="67"/>
        <v>0.5</v>
      </c>
      <c r="Z158" s="5">
        <f t="shared" si="68"/>
        <v>0</v>
      </c>
      <c r="AA158" s="1">
        <v>4.5849499972676101E-2</v>
      </c>
      <c r="AB158" s="5">
        <f t="shared" si="69"/>
        <v>0</v>
      </c>
      <c r="AC158" s="5">
        <f t="shared" si="70"/>
        <v>0</v>
      </c>
      <c r="AD158" s="5">
        <f t="shared" si="71"/>
        <v>0.5</v>
      </c>
      <c r="AE158" s="5">
        <f t="shared" si="72"/>
        <v>0</v>
      </c>
      <c r="AF158" s="1">
        <v>0.78145800316957215</v>
      </c>
      <c r="AG158" s="5">
        <f t="shared" si="73"/>
        <v>0.5</v>
      </c>
      <c r="AH158" s="1">
        <v>-1.9300743210011476E-2</v>
      </c>
      <c r="AI158" s="6">
        <f t="shared" si="74"/>
        <v>1</v>
      </c>
      <c r="AJ158" s="29">
        <v>2060.1474883049882</v>
      </c>
      <c r="AK158" s="29">
        <v>1890.8978836629942</v>
      </c>
      <c r="AP158" t="s">
        <v>351</v>
      </c>
      <c r="AQ158" s="1">
        <v>0.20300000000000001</v>
      </c>
      <c r="AR158" s="1">
        <v>0.17850000000000002</v>
      </c>
      <c r="AS158" s="5">
        <f t="shared" si="75"/>
        <v>0</v>
      </c>
      <c r="AT158" s="5">
        <f t="shared" si="76"/>
        <v>0</v>
      </c>
      <c r="AU158" s="9">
        <f t="shared" si="77"/>
        <v>7</v>
      </c>
    </row>
    <row r="159" spans="1:47" x14ac:dyDescent="0.35">
      <c r="A159" t="s">
        <v>153</v>
      </c>
      <c r="B159" s="1">
        <v>-8.1799784987035981E-2</v>
      </c>
      <c r="C159" s="5">
        <f t="shared" si="52"/>
        <v>0</v>
      </c>
      <c r="D159" s="1">
        <v>-1.693227091633466E-2</v>
      </c>
      <c r="E159" s="5">
        <f t="shared" si="53"/>
        <v>0</v>
      </c>
      <c r="F159" s="5">
        <f t="shared" si="54"/>
        <v>0</v>
      </c>
      <c r="G159" s="7">
        <v>4.700246632517549E-2</v>
      </c>
      <c r="H159" s="7">
        <v>-1.5019287927654461E-2</v>
      </c>
      <c r="I159" s="1">
        <f t="shared" si="55"/>
        <v>-7.7847340795547844E-4</v>
      </c>
      <c r="J159" s="5">
        <f t="shared" si="56"/>
        <v>0</v>
      </c>
      <c r="K159" s="5">
        <f t="shared" si="57"/>
        <v>0</v>
      </c>
      <c r="L159" s="1">
        <v>0.60228329231610611</v>
      </c>
      <c r="M159" s="5">
        <f t="shared" si="58"/>
        <v>0</v>
      </c>
      <c r="N159" s="5">
        <f t="shared" si="59"/>
        <v>0</v>
      </c>
      <c r="O159" s="8">
        <f t="shared" si="60"/>
        <v>0</v>
      </c>
      <c r="P159" s="8">
        <f t="shared" si="61"/>
        <v>1</v>
      </c>
      <c r="Q159" s="10" t="str">
        <f t="shared" si="62"/>
        <v>Nee</v>
      </c>
      <c r="R159" s="4">
        <f t="shared" si="63"/>
        <v>0</v>
      </c>
      <c r="S159" s="1">
        <v>1.4422712455462058E-2</v>
      </c>
      <c r="T159" s="8">
        <f t="shared" si="64"/>
        <v>0</v>
      </c>
      <c r="U159" s="1">
        <v>1.5660545316672711E-3</v>
      </c>
      <c r="V159" s="8">
        <f t="shared" si="65"/>
        <v>0</v>
      </c>
      <c r="W159" s="1">
        <v>-6.3903117687978239E-2</v>
      </c>
      <c r="X159" s="4">
        <f t="shared" si="66"/>
        <v>1</v>
      </c>
      <c r="Y159" s="5">
        <f t="shared" si="67"/>
        <v>0</v>
      </c>
      <c r="Z159" s="5">
        <f t="shared" si="68"/>
        <v>0</v>
      </c>
      <c r="AA159" s="1">
        <v>-1.7501422879908936E-2</v>
      </c>
      <c r="AB159" s="5">
        <f t="shared" si="69"/>
        <v>0.5</v>
      </c>
      <c r="AC159" s="5">
        <f t="shared" si="70"/>
        <v>0.5</v>
      </c>
      <c r="AD159" s="5">
        <f t="shared" si="71"/>
        <v>0</v>
      </c>
      <c r="AE159" s="5">
        <f t="shared" si="72"/>
        <v>0</v>
      </c>
      <c r="AF159" s="1">
        <v>0.52975399987352179</v>
      </c>
      <c r="AG159" s="5">
        <f t="shared" si="73"/>
        <v>0</v>
      </c>
      <c r="AH159" s="1">
        <v>5.704208562575095E-2</v>
      </c>
      <c r="AI159" s="6">
        <f t="shared" si="74"/>
        <v>0</v>
      </c>
      <c r="AJ159" s="29">
        <v>1984.8853623251939</v>
      </c>
      <c r="AK159" s="29">
        <v>2115.4037286444204</v>
      </c>
      <c r="AO159" s="5">
        <v>1</v>
      </c>
      <c r="AP159" t="s">
        <v>350</v>
      </c>
      <c r="AQ159" s="1">
        <v>0.20300000000000001</v>
      </c>
      <c r="AR159" s="1">
        <v>0.30249999999999999</v>
      </c>
      <c r="AS159" s="5">
        <f t="shared" si="75"/>
        <v>0.5</v>
      </c>
      <c r="AT159" s="5">
        <f t="shared" si="76"/>
        <v>0.5</v>
      </c>
      <c r="AU159" s="9">
        <f t="shared" si="77"/>
        <v>6</v>
      </c>
    </row>
    <row r="160" spans="1:47" x14ac:dyDescent="0.35">
      <c r="A160" t="s">
        <v>154</v>
      </c>
      <c r="B160" s="1">
        <v>-0.17301485438175951</v>
      </c>
      <c r="C160" s="5">
        <f t="shared" si="52"/>
        <v>0</v>
      </c>
      <c r="D160" s="1">
        <v>0.11452218719918461</v>
      </c>
      <c r="E160" s="5">
        <f t="shared" si="53"/>
        <v>0</v>
      </c>
      <c r="F160" s="5">
        <f t="shared" si="54"/>
        <v>0</v>
      </c>
      <c r="G160" s="7">
        <v>0.13788905456673148</v>
      </c>
      <c r="H160" s="7">
        <v>2.925577093675091E-2</v>
      </c>
      <c r="I160" s="1">
        <f t="shared" si="55"/>
        <v>0.11058983409146676</v>
      </c>
      <c r="J160" s="5">
        <f t="shared" si="56"/>
        <v>0</v>
      </c>
      <c r="K160" s="5">
        <f t="shared" si="57"/>
        <v>0</v>
      </c>
      <c r="L160" s="1">
        <v>0.40431897899674596</v>
      </c>
      <c r="M160" s="5">
        <f t="shared" si="58"/>
        <v>0</v>
      </c>
      <c r="N160" s="5">
        <f t="shared" si="59"/>
        <v>0</v>
      </c>
      <c r="O160" s="8">
        <f t="shared" si="60"/>
        <v>0</v>
      </c>
      <c r="P160" s="8">
        <f t="shared" si="61"/>
        <v>0</v>
      </c>
      <c r="Q160" s="10" t="str">
        <f t="shared" si="62"/>
        <v>Nee</v>
      </c>
      <c r="R160" s="4">
        <f t="shared" si="63"/>
        <v>0</v>
      </c>
      <c r="S160" s="1">
        <v>-1.5613868439800522E-2</v>
      </c>
      <c r="T160" s="8">
        <f t="shared" si="64"/>
        <v>1</v>
      </c>
      <c r="U160" s="1">
        <v>-3.3278656620979175E-2</v>
      </c>
      <c r="V160" s="8">
        <f t="shared" si="65"/>
        <v>1</v>
      </c>
      <c r="W160" s="1">
        <v>0.27443800607765045</v>
      </c>
      <c r="X160" s="4">
        <f t="shared" si="66"/>
        <v>0</v>
      </c>
      <c r="Y160" s="5">
        <f t="shared" si="67"/>
        <v>0.5</v>
      </c>
      <c r="Z160" s="5">
        <f t="shared" si="68"/>
        <v>0</v>
      </c>
      <c r="AA160" s="1">
        <v>2.8220022272135294E-2</v>
      </c>
      <c r="AB160" s="5">
        <f t="shared" si="69"/>
        <v>0</v>
      </c>
      <c r="AC160" s="5">
        <f t="shared" si="70"/>
        <v>0</v>
      </c>
      <c r="AD160" s="5">
        <f t="shared" si="71"/>
        <v>0</v>
      </c>
      <c r="AE160" s="5">
        <f t="shared" si="72"/>
        <v>0</v>
      </c>
      <c r="AF160" s="1">
        <v>0.5264056926067836</v>
      </c>
      <c r="AG160" s="5">
        <f t="shared" si="73"/>
        <v>0</v>
      </c>
      <c r="AH160" s="1">
        <v>1.9396104263792673E-2</v>
      </c>
      <c r="AI160" s="6">
        <f t="shared" si="74"/>
        <v>0</v>
      </c>
      <c r="AJ160" s="29">
        <v>1655.4014041514042</v>
      </c>
      <c r="AK160" s="29">
        <v>1632.7114117327833</v>
      </c>
      <c r="AP160" t="s">
        <v>350</v>
      </c>
      <c r="AQ160" s="1">
        <v>0.159</v>
      </c>
      <c r="AR160" s="1">
        <v>0.2545</v>
      </c>
      <c r="AS160" s="5">
        <f t="shared" si="75"/>
        <v>0.5</v>
      </c>
      <c r="AT160" s="5">
        <f t="shared" si="76"/>
        <v>0.5</v>
      </c>
      <c r="AU160" s="9">
        <f t="shared" si="77"/>
        <v>8.5</v>
      </c>
    </row>
    <row r="161" spans="1:47" x14ac:dyDescent="0.35">
      <c r="A161" t="s">
        <v>155</v>
      </c>
      <c r="B161" s="1">
        <v>-0.14003115081003906</v>
      </c>
      <c r="C161" s="5">
        <f t="shared" si="52"/>
        <v>0</v>
      </c>
      <c r="D161" s="1">
        <v>0.12360617824399107</v>
      </c>
      <c r="E161" s="5">
        <f t="shared" si="53"/>
        <v>0</v>
      </c>
      <c r="F161" s="5">
        <f t="shared" si="54"/>
        <v>0</v>
      </c>
      <c r="G161" s="7">
        <v>3.0897119730026314E-2</v>
      </c>
      <c r="H161" s="7">
        <v>3.6743796386978014E-2</v>
      </c>
      <c r="I161" s="1">
        <f t="shared" si="55"/>
        <v>0.10159317514070962</v>
      </c>
      <c r="J161" s="5">
        <f t="shared" si="56"/>
        <v>0</v>
      </c>
      <c r="K161" s="5">
        <f t="shared" si="57"/>
        <v>0</v>
      </c>
      <c r="L161" s="1">
        <v>0.42381011390274381</v>
      </c>
      <c r="M161" s="5">
        <f t="shared" si="58"/>
        <v>0</v>
      </c>
      <c r="N161" s="5">
        <f t="shared" si="59"/>
        <v>0</v>
      </c>
      <c r="O161" s="8">
        <f t="shared" si="60"/>
        <v>0</v>
      </c>
      <c r="P161" s="8">
        <f t="shared" si="61"/>
        <v>0</v>
      </c>
      <c r="Q161" s="10" t="str">
        <f t="shared" si="62"/>
        <v>Nee</v>
      </c>
      <c r="R161" s="4">
        <f t="shared" si="63"/>
        <v>0</v>
      </c>
      <c r="S161" s="1">
        <v>6.6371086927314252E-3</v>
      </c>
      <c r="T161" s="8">
        <f t="shared" si="64"/>
        <v>0</v>
      </c>
      <c r="U161" s="1">
        <v>-3.0869575455037792E-2</v>
      </c>
      <c r="V161" s="8">
        <f t="shared" si="65"/>
        <v>1</v>
      </c>
      <c r="W161" s="1">
        <v>0.12471533587416961</v>
      </c>
      <c r="X161" s="4">
        <f t="shared" si="66"/>
        <v>0</v>
      </c>
      <c r="Y161" s="5">
        <f t="shared" si="67"/>
        <v>0</v>
      </c>
      <c r="Z161" s="5">
        <f t="shared" si="68"/>
        <v>0</v>
      </c>
      <c r="AA161" s="1">
        <v>1.4486896600549859E-2</v>
      </c>
      <c r="AB161" s="5">
        <f t="shared" si="69"/>
        <v>0</v>
      </c>
      <c r="AC161" s="5">
        <f t="shared" si="70"/>
        <v>0</v>
      </c>
      <c r="AD161" s="5">
        <f t="shared" si="71"/>
        <v>0</v>
      </c>
      <c r="AE161" s="5">
        <f t="shared" si="72"/>
        <v>0</v>
      </c>
      <c r="AF161" s="1">
        <v>0.55270268675736589</v>
      </c>
      <c r="AG161" s="5">
        <f t="shared" si="73"/>
        <v>0</v>
      </c>
      <c r="AH161" s="1">
        <v>2.5488619334741402E-2</v>
      </c>
      <c r="AI161" s="6">
        <f t="shared" si="74"/>
        <v>0</v>
      </c>
      <c r="AJ161" s="29">
        <v>1534.6400099518403</v>
      </c>
      <c r="AK161" s="29">
        <v>1678.8668961173728</v>
      </c>
      <c r="AP161" t="s">
        <v>350</v>
      </c>
      <c r="AQ161" s="1">
        <v>0.214</v>
      </c>
      <c r="AR161" s="1">
        <v>0.3075</v>
      </c>
      <c r="AS161" s="5">
        <f t="shared" si="75"/>
        <v>0.5</v>
      </c>
      <c r="AT161" s="5">
        <f t="shared" si="76"/>
        <v>0.5</v>
      </c>
      <c r="AU161" s="9">
        <f t="shared" si="77"/>
        <v>9</v>
      </c>
    </row>
    <row r="162" spans="1:47" x14ac:dyDescent="0.35">
      <c r="A162" t="s">
        <v>156</v>
      </c>
      <c r="B162" s="1">
        <v>3.6355103637074698E-2</v>
      </c>
      <c r="C162" s="5">
        <f t="shared" si="52"/>
        <v>0</v>
      </c>
      <c r="D162" s="1">
        <v>0.27200625733281186</v>
      </c>
      <c r="E162" s="5">
        <f t="shared" si="53"/>
        <v>0</v>
      </c>
      <c r="F162" s="5">
        <f t="shared" si="54"/>
        <v>0</v>
      </c>
      <c r="G162" s="7">
        <v>2.8157997653500196E-4</v>
      </c>
      <c r="H162" s="7">
        <v>0.27638639030113415</v>
      </c>
      <c r="I162" s="1">
        <f t="shared" si="55"/>
        <v>7.8569573719202174E-2</v>
      </c>
      <c r="J162" s="5">
        <f t="shared" si="56"/>
        <v>0</v>
      </c>
      <c r="K162" s="5">
        <f t="shared" si="57"/>
        <v>0</v>
      </c>
      <c r="L162" s="1">
        <v>0.51455226855912606</v>
      </c>
      <c r="M162" s="5">
        <f t="shared" si="58"/>
        <v>0</v>
      </c>
      <c r="N162" s="5">
        <f t="shared" si="59"/>
        <v>0</v>
      </c>
      <c r="O162" s="8">
        <f t="shared" si="60"/>
        <v>0</v>
      </c>
      <c r="P162" s="8">
        <f t="shared" si="61"/>
        <v>0</v>
      </c>
      <c r="Q162" s="10" t="str">
        <f t="shared" si="62"/>
        <v>Nee</v>
      </c>
      <c r="R162" s="4">
        <f t="shared" si="63"/>
        <v>0</v>
      </c>
      <c r="S162" s="1">
        <v>-3.4850045676300803E-2</v>
      </c>
      <c r="T162" s="8">
        <f t="shared" si="64"/>
        <v>1</v>
      </c>
      <c r="U162" s="1">
        <v>-4.8111590519534252E-2</v>
      </c>
      <c r="V162" s="8">
        <f t="shared" si="65"/>
        <v>1</v>
      </c>
      <c r="W162" s="1">
        <v>4.4348846304262807E-2</v>
      </c>
      <c r="X162" s="4">
        <f t="shared" si="66"/>
        <v>0</v>
      </c>
      <c r="Y162" s="5">
        <f t="shared" si="67"/>
        <v>0.5</v>
      </c>
      <c r="Z162" s="5">
        <f t="shared" si="68"/>
        <v>0</v>
      </c>
      <c r="AA162" s="1">
        <v>1.5107547907704341E-2</v>
      </c>
      <c r="AB162" s="5">
        <f t="shared" si="69"/>
        <v>0</v>
      </c>
      <c r="AC162" s="5">
        <f t="shared" si="70"/>
        <v>0</v>
      </c>
      <c r="AD162" s="5">
        <f t="shared" si="71"/>
        <v>0</v>
      </c>
      <c r="AE162" s="5">
        <f t="shared" si="72"/>
        <v>0</v>
      </c>
      <c r="AF162" s="1">
        <v>0.61827141181071565</v>
      </c>
      <c r="AG162" s="5">
        <f t="shared" si="73"/>
        <v>0</v>
      </c>
      <c r="AH162" s="1">
        <v>2.5302432538130623E-2</v>
      </c>
      <c r="AI162" s="6">
        <f t="shared" si="74"/>
        <v>0</v>
      </c>
      <c r="AJ162" s="29">
        <v>1013.1184549737754</v>
      </c>
      <c r="AK162" s="29">
        <v>1527.6402279145989</v>
      </c>
      <c r="AP162" t="s">
        <v>350</v>
      </c>
      <c r="AQ162" s="1">
        <v>0.20300000000000001</v>
      </c>
      <c r="AR162" s="1">
        <v>0.2165</v>
      </c>
      <c r="AS162" s="5">
        <f t="shared" si="75"/>
        <v>0.5</v>
      </c>
      <c r="AT162" s="5">
        <f t="shared" si="76"/>
        <v>0</v>
      </c>
      <c r="AU162" s="9">
        <f t="shared" si="77"/>
        <v>9</v>
      </c>
    </row>
    <row r="163" spans="1:47" x14ac:dyDescent="0.35">
      <c r="A163" t="s">
        <v>157</v>
      </c>
      <c r="B163" s="1">
        <v>4.6916157248645694E-2</v>
      </c>
      <c r="C163" s="5">
        <f t="shared" si="52"/>
        <v>0</v>
      </c>
      <c r="D163" s="1">
        <v>7.9121316037970277E-2</v>
      </c>
      <c r="E163" s="5">
        <f t="shared" si="53"/>
        <v>0</v>
      </c>
      <c r="F163" s="5">
        <f t="shared" si="54"/>
        <v>0</v>
      </c>
      <c r="G163" s="7">
        <v>3.4789523383529648E-2</v>
      </c>
      <c r="H163" s="7">
        <v>0.21591869191392077</v>
      </c>
      <c r="I163" s="1">
        <f t="shared" si="55"/>
        <v>-6.7847025495750682E-2</v>
      </c>
      <c r="J163" s="5">
        <f t="shared" si="56"/>
        <v>0</v>
      </c>
      <c r="K163" s="5">
        <f t="shared" si="57"/>
        <v>0</v>
      </c>
      <c r="L163" s="1">
        <v>0.42382030297753787</v>
      </c>
      <c r="M163" s="5">
        <f t="shared" si="58"/>
        <v>0</v>
      </c>
      <c r="N163" s="5">
        <f t="shared" si="59"/>
        <v>0</v>
      </c>
      <c r="O163" s="8">
        <f t="shared" si="60"/>
        <v>0</v>
      </c>
      <c r="P163" s="8">
        <f t="shared" si="61"/>
        <v>1</v>
      </c>
      <c r="Q163" s="10" t="str">
        <f t="shared" si="62"/>
        <v>Nee</v>
      </c>
      <c r="R163" s="4">
        <f t="shared" si="63"/>
        <v>0</v>
      </c>
      <c r="S163" s="1">
        <v>-6.0494336235961871E-2</v>
      </c>
      <c r="T163" s="8">
        <f t="shared" si="64"/>
        <v>1</v>
      </c>
      <c r="U163" s="1">
        <v>-5.3524364941400775E-2</v>
      </c>
      <c r="V163" s="8">
        <f t="shared" si="65"/>
        <v>1</v>
      </c>
      <c r="W163" s="1">
        <v>-1.7792356244719448E-2</v>
      </c>
      <c r="X163" s="4">
        <f t="shared" si="66"/>
        <v>1</v>
      </c>
      <c r="Y163" s="5">
        <f t="shared" si="67"/>
        <v>0.5</v>
      </c>
      <c r="Z163" s="5">
        <f t="shared" si="68"/>
        <v>0.5</v>
      </c>
      <c r="AA163" s="1">
        <v>2.8216788429998509E-2</v>
      </c>
      <c r="AB163" s="5">
        <f t="shared" si="69"/>
        <v>0</v>
      </c>
      <c r="AC163" s="5">
        <f t="shared" si="70"/>
        <v>0</v>
      </c>
      <c r="AD163" s="5">
        <f t="shared" si="71"/>
        <v>0</v>
      </c>
      <c r="AE163" s="5">
        <f t="shared" si="72"/>
        <v>0</v>
      </c>
      <c r="AF163" s="1">
        <v>0.69104418269469703</v>
      </c>
      <c r="AG163" s="5">
        <f t="shared" si="73"/>
        <v>0</v>
      </c>
      <c r="AH163" s="1">
        <v>3.976703444162815E-2</v>
      </c>
      <c r="AI163" s="6">
        <f t="shared" si="74"/>
        <v>0</v>
      </c>
      <c r="AJ163" s="29">
        <v>1585.0085948939964</v>
      </c>
      <c r="AK163" s="29">
        <v>1590.6812803490566</v>
      </c>
      <c r="AP163" t="s">
        <v>350</v>
      </c>
      <c r="AQ163" s="1">
        <v>0.221</v>
      </c>
      <c r="AR163" s="1">
        <v>0.32450000000000001</v>
      </c>
      <c r="AS163" s="5">
        <f t="shared" si="75"/>
        <v>0.5</v>
      </c>
      <c r="AT163" s="5">
        <f t="shared" si="76"/>
        <v>0.5</v>
      </c>
      <c r="AU163" s="9">
        <f t="shared" si="77"/>
        <v>7</v>
      </c>
    </row>
    <row r="164" spans="1:47" x14ac:dyDescent="0.35">
      <c r="A164" t="s">
        <v>158</v>
      </c>
      <c r="B164" s="1">
        <v>0.10542809792725359</v>
      </c>
      <c r="C164" s="5">
        <f t="shared" si="52"/>
        <v>0.5</v>
      </c>
      <c r="D164" s="1">
        <v>0.18420659917215812</v>
      </c>
      <c r="E164" s="5">
        <f t="shared" si="53"/>
        <v>0</v>
      </c>
      <c r="F164" s="5">
        <f t="shared" si="54"/>
        <v>0</v>
      </c>
      <c r="G164" s="7">
        <v>7.1953125613616192E-2</v>
      </c>
      <c r="H164" s="7">
        <v>1.9400089538874794E-3</v>
      </c>
      <c r="I164" s="1">
        <f t="shared" si="55"/>
        <v>0.19148296797807082</v>
      </c>
      <c r="J164" s="5">
        <f t="shared" si="56"/>
        <v>0</v>
      </c>
      <c r="K164" s="5">
        <f t="shared" si="57"/>
        <v>0</v>
      </c>
      <c r="L164" s="1">
        <v>0.40393224955315343</v>
      </c>
      <c r="M164" s="5">
        <f t="shared" si="58"/>
        <v>0</v>
      </c>
      <c r="N164" s="5">
        <f t="shared" si="59"/>
        <v>0</v>
      </c>
      <c r="O164" s="8">
        <f t="shared" si="60"/>
        <v>0</v>
      </c>
      <c r="P164" s="8">
        <f t="shared" si="61"/>
        <v>1</v>
      </c>
      <c r="Q164" s="10" t="str">
        <f t="shared" si="62"/>
        <v>Nee</v>
      </c>
      <c r="R164" s="4">
        <f t="shared" si="63"/>
        <v>0</v>
      </c>
      <c r="S164" s="1">
        <v>-5.9044566136859447E-2</v>
      </c>
      <c r="T164" s="8">
        <f t="shared" si="64"/>
        <v>1</v>
      </c>
      <c r="U164" s="1">
        <v>-4.9735944916104016E-2</v>
      </c>
      <c r="V164" s="8">
        <f t="shared" si="65"/>
        <v>1</v>
      </c>
      <c r="W164" s="1">
        <v>-2.474100487751239E-2</v>
      </c>
      <c r="X164" s="4">
        <f t="shared" si="66"/>
        <v>1</v>
      </c>
      <c r="Y164" s="5">
        <f t="shared" si="67"/>
        <v>0.5</v>
      </c>
      <c r="Z164" s="5">
        <f t="shared" si="68"/>
        <v>0.5</v>
      </c>
      <c r="AA164" s="1">
        <v>2.6539636660671228E-2</v>
      </c>
      <c r="AB164" s="5">
        <f t="shared" si="69"/>
        <v>0</v>
      </c>
      <c r="AC164" s="5">
        <f t="shared" si="70"/>
        <v>0</v>
      </c>
      <c r="AD164" s="5">
        <f t="shared" si="71"/>
        <v>0</v>
      </c>
      <c r="AE164" s="5">
        <f t="shared" si="72"/>
        <v>0</v>
      </c>
      <c r="AF164" s="1">
        <v>0.75158460245525016</v>
      </c>
      <c r="AG164" s="5">
        <f t="shared" si="73"/>
        <v>0.5</v>
      </c>
      <c r="AH164" s="1">
        <v>9.6174962103063222E-4</v>
      </c>
      <c r="AI164" s="6">
        <f t="shared" si="74"/>
        <v>0</v>
      </c>
      <c r="AJ164" s="29">
        <v>2236.9986652429257</v>
      </c>
      <c r="AK164" s="29">
        <v>2173.5680938626051</v>
      </c>
      <c r="AP164" t="s">
        <v>351</v>
      </c>
      <c r="AQ164" s="1">
        <v>0.25800000000000001</v>
      </c>
      <c r="AR164" s="1">
        <v>0.29449999999999998</v>
      </c>
      <c r="AS164" s="5">
        <f t="shared" si="75"/>
        <v>0.5</v>
      </c>
      <c r="AT164" s="5">
        <f t="shared" si="76"/>
        <v>0.5</v>
      </c>
      <c r="AU164" s="9">
        <f t="shared" si="77"/>
        <v>6</v>
      </c>
    </row>
    <row r="165" spans="1:47" x14ac:dyDescent="0.35">
      <c r="A165" t="s">
        <v>159</v>
      </c>
      <c r="B165" s="1">
        <v>-5.3605243991260015E-2</v>
      </c>
      <c r="C165" s="5">
        <f t="shared" si="52"/>
        <v>0</v>
      </c>
      <c r="D165" s="1">
        <v>0.61784413692643847</v>
      </c>
      <c r="E165" s="5">
        <f t="shared" si="53"/>
        <v>0</v>
      </c>
      <c r="F165" s="5">
        <f t="shared" si="54"/>
        <v>0</v>
      </c>
      <c r="G165" s="7">
        <v>4.4064093226511289E-3</v>
      </c>
      <c r="H165" s="7">
        <v>3.0881281864530225E-2</v>
      </c>
      <c r="I165" s="1">
        <f t="shared" si="55"/>
        <v>0.59675600873998547</v>
      </c>
      <c r="J165" s="5">
        <f t="shared" si="56"/>
        <v>0</v>
      </c>
      <c r="K165" s="5">
        <f t="shared" si="57"/>
        <v>0</v>
      </c>
      <c r="L165" s="1">
        <v>0.10747506066325155</v>
      </c>
      <c r="M165" s="5">
        <f t="shared" si="58"/>
        <v>0.5</v>
      </c>
      <c r="N165" s="5">
        <f t="shared" si="59"/>
        <v>0</v>
      </c>
      <c r="O165" s="8">
        <f t="shared" si="60"/>
        <v>0</v>
      </c>
      <c r="P165" s="8">
        <f t="shared" si="61"/>
        <v>1</v>
      </c>
      <c r="Q165" s="10" t="str">
        <f t="shared" si="62"/>
        <v>Nee</v>
      </c>
      <c r="R165" s="4">
        <f t="shared" si="63"/>
        <v>0</v>
      </c>
      <c r="S165" s="1">
        <v>-5.6545986469189978E-2</v>
      </c>
      <c r="T165" s="8">
        <f t="shared" si="64"/>
        <v>1</v>
      </c>
      <c r="U165" s="1">
        <v>-9.3776564806943755E-2</v>
      </c>
      <c r="V165" s="8">
        <f t="shared" si="65"/>
        <v>1</v>
      </c>
      <c r="W165" s="1">
        <v>-4.5010924981791697E-2</v>
      </c>
      <c r="X165" s="4">
        <f t="shared" si="66"/>
        <v>1</v>
      </c>
      <c r="Y165" s="5">
        <f t="shared" si="67"/>
        <v>0.5</v>
      </c>
      <c r="Z165" s="5">
        <f t="shared" si="68"/>
        <v>0.5</v>
      </c>
      <c r="AA165" s="1">
        <v>3.2192279679533871E-2</v>
      </c>
      <c r="AB165" s="5">
        <f t="shared" si="69"/>
        <v>0</v>
      </c>
      <c r="AC165" s="5">
        <f t="shared" si="70"/>
        <v>0</v>
      </c>
      <c r="AD165" s="5">
        <f t="shared" si="71"/>
        <v>0</v>
      </c>
      <c r="AE165" s="5">
        <f t="shared" si="72"/>
        <v>0</v>
      </c>
      <c r="AF165" s="1">
        <v>0.71380189366351054</v>
      </c>
      <c r="AG165" s="5">
        <f t="shared" si="73"/>
        <v>0</v>
      </c>
      <c r="AH165" s="1">
        <v>8.6632665695557137E-2</v>
      </c>
      <c r="AI165" s="6">
        <f t="shared" si="74"/>
        <v>0</v>
      </c>
      <c r="AJ165" s="29">
        <v>1508.4493990593974</v>
      </c>
      <c r="AK165" s="29">
        <v>1579.1197330342786</v>
      </c>
      <c r="AP165" t="s">
        <v>350</v>
      </c>
      <c r="AQ165" s="1">
        <v>0.27899999999999997</v>
      </c>
      <c r="AR165" s="1">
        <v>0.35150000000000003</v>
      </c>
      <c r="AS165" s="5">
        <f t="shared" si="75"/>
        <v>0.5</v>
      </c>
      <c r="AT165" s="5">
        <f t="shared" si="76"/>
        <v>0.5</v>
      </c>
      <c r="AU165" s="9">
        <f t="shared" si="77"/>
        <v>6.5</v>
      </c>
    </row>
    <row r="166" spans="1:47" x14ac:dyDescent="0.35">
      <c r="A166" t="s">
        <v>160</v>
      </c>
      <c r="B166" s="1">
        <v>7.6830630280664267E-2</v>
      </c>
      <c r="C166" s="5">
        <f t="shared" si="52"/>
        <v>0</v>
      </c>
      <c r="D166" s="1">
        <v>0.86951296494124497</v>
      </c>
      <c r="E166" s="5">
        <f t="shared" si="53"/>
        <v>0</v>
      </c>
      <c r="F166" s="5">
        <f t="shared" si="54"/>
        <v>0</v>
      </c>
      <c r="G166" s="7">
        <v>4.5850733223268915E-2</v>
      </c>
      <c r="H166" s="7">
        <v>0.24487714868408275</v>
      </c>
      <c r="I166" s="1">
        <f t="shared" si="55"/>
        <v>0.70360104884917929</v>
      </c>
      <c r="J166" s="5">
        <f t="shared" si="56"/>
        <v>0</v>
      </c>
      <c r="K166" s="5">
        <f t="shared" si="57"/>
        <v>0</v>
      </c>
      <c r="L166" s="1">
        <v>0.17324620223842382</v>
      </c>
      <c r="M166" s="5">
        <f t="shared" si="58"/>
        <v>0.5</v>
      </c>
      <c r="N166" s="5">
        <f t="shared" si="59"/>
        <v>0</v>
      </c>
      <c r="O166" s="8">
        <f t="shared" si="60"/>
        <v>0</v>
      </c>
      <c r="P166" s="8">
        <f t="shared" si="61"/>
        <v>1</v>
      </c>
      <c r="Q166" s="10" t="str">
        <f t="shared" si="62"/>
        <v>Nee</v>
      </c>
      <c r="R166" s="4">
        <f t="shared" si="63"/>
        <v>0</v>
      </c>
      <c r="S166" s="1">
        <v>-5.22851807634616E-2</v>
      </c>
      <c r="T166" s="8">
        <f t="shared" si="64"/>
        <v>1</v>
      </c>
      <c r="U166" s="1">
        <v>3.9701651849055625E-3</v>
      </c>
      <c r="V166" s="8">
        <f t="shared" si="65"/>
        <v>0</v>
      </c>
      <c r="W166" s="1">
        <v>-9.2745459842672618E-3</v>
      </c>
      <c r="X166" s="4">
        <f t="shared" si="66"/>
        <v>1</v>
      </c>
      <c r="Y166" s="5">
        <f t="shared" si="67"/>
        <v>0.5</v>
      </c>
      <c r="Z166" s="5">
        <f t="shared" si="68"/>
        <v>0</v>
      </c>
      <c r="AA166" s="1">
        <v>3.928935612314266E-2</v>
      </c>
      <c r="AB166" s="5">
        <f t="shared" si="69"/>
        <v>0</v>
      </c>
      <c r="AC166" s="5">
        <f t="shared" si="70"/>
        <v>0</v>
      </c>
      <c r="AD166" s="5">
        <f t="shared" si="71"/>
        <v>0</v>
      </c>
      <c r="AE166" s="5">
        <f t="shared" si="72"/>
        <v>0</v>
      </c>
      <c r="AF166" s="1">
        <v>0.50852189958240268</v>
      </c>
      <c r="AG166" s="5">
        <f t="shared" si="73"/>
        <v>0</v>
      </c>
      <c r="AH166" s="1">
        <v>3.5557795959988335E-2</v>
      </c>
      <c r="AI166" s="6">
        <f t="shared" si="74"/>
        <v>0</v>
      </c>
      <c r="AJ166" s="29">
        <v>1497.739678817594</v>
      </c>
      <c r="AK166" s="29">
        <v>1854.7069715984628</v>
      </c>
      <c r="AP166" t="s">
        <v>350</v>
      </c>
      <c r="AQ166" s="1">
        <v>0.24399999999999999</v>
      </c>
      <c r="AR166" s="1">
        <v>0.24400000000000002</v>
      </c>
      <c r="AS166" s="5">
        <f t="shared" si="75"/>
        <v>0.5</v>
      </c>
      <c r="AT166" s="5">
        <f t="shared" si="76"/>
        <v>0</v>
      </c>
      <c r="AU166" s="9">
        <f t="shared" si="77"/>
        <v>7.5</v>
      </c>
    </row>
    <row r="167" spans="1:47" x14ac:dyDescent="0.35">
      <c r="A167" t="s">
        <v>161</v>
      </c>
      <c r="B167" s="1">
        <v>-0.39534647880182289</v>
      </c>
      <c r="C167" s="5">
        <f t="shared" si="52"/>
        <v>0</v>
      </c>
      <c r="D167" s="1">
        <v>0.11661691163887357</v>
      </c>
      <c r="E167" s="5">
        <f t="shared" si="53"/>
        <v>0</v>
      </c>
      <c r="F167" s="5">
        <f t="shared" si="54"/>
        <v>0</v>
      </c>
      <c r="G167" s="7">
        <v>1.0816172602409791E-2</v>
      </c>
      <c r="H167" s="7">
        <v>0.27483473091086563</v>
      </c>
      <c r="I167" s="1">
        <f t="shared" si="55"/>
        <v>-7.4469459286443204E-2</v>
      </c>
      <c r="J167" s="5">
        <f t="shared" si="56"/>
        <v>0</v>
      </c>
      <c r="K167" s="5">
        <f t="shared" si="57"/>
        <v>0</v>
      </c>
      <c r="L167" s="1">
        <v>0.55578073082500123</v>
      </c>
      <c r="M167" s="5">
        <f t="shared" si="58"/>
        <v>0</v>
      </c>
      <c r="N167" s="5">
        <f t="shared" si="59"/>
        <v>0</v>
      </c>
      <c r="O167" s="8">
        <f t="shared" si="60"/>
        <v>0</v>
      </c>
      <c r="P167" s="8">
        <f t="shared" si="61"/>
        <v>0</v>
      </c>
      <c r="Q167" s="10" t="str">
        <f t="shared" si="62"/>
        <v>Nee</v>
      </c>
      <c r="R167" s="4">
        <f t="shared" si="63"/>
        <v>0</v>
      </c>
      <c r="S167" s="1">
        <v>4.9518807477187253E-2</v>
      </c>
      <c r="T167" s="8">
        <f t="shared" si="64"/>
        <v>0</v>
      </c>
      <c r="U167" s="1">
        <v>-4.2693293752530019E-3</v>
      </c>
      <c r="V167" s="8">
        <f t="shared" si="65"/>
        <v>1</v>
      </c>
      <c r="W167" s="1">
        <v>0.44635964328497274</v>
      </c>
      <c r="X167" s="4">
        <f t="shared" si="66"/>
        <v>0</v>
      </c>
      <c r="Y167" s="5">
        <f t="shared" si="67"/>
        <v>0</v>
      </c>
      <c r="Z167" s="5">
        <f t="shared" si="68"/>
        <v>0</v>
      </c>
      <c r="AA167" s="1">
        <v>8.1493664949009014E-3</v>
      </c>
      <c r="AB167" s="5">
        <f t="shared" si="69"/>
        <v>0.5</v>
      </c>
      <c r="AC167" s="5">
        <f t="shared" si="70"/>
        <v>0</v>
      </c>
      <c r="AD167" s="5">
        <f t="shared" si="71"/>
        <v>0</v>
      </c>
      <c r="AE167" s="5">
        <f t="shared" si="72"/>
        <v>0</v>
      </c>
      <c r="AF167" s="1">
        <v>0.2809574515284618</v>
      </c>
      <c r="AG167" s="5">
        <f t="shared" si="73"/>
        <v>0</v>
      </c>
      <c r="AH167" s="1">
        <v>2.6563489950752018E-2</v>
      </c>
      <c r="AI167" s="6">
        <f t="shared" si="74"/>
        <v>0</v>
      </c>
      <c r="AJ167" s="29">
        <v>1871.0181523448784</v>
      </c>
      <c r="AK167" s="29">
        <v>1129.1260940347679</v>
      </c>
      <c r="AM167" s="5">
        <v>1</v>
      </c>
      <c r="AP167" t="s">
        <v>350</v>
      </c>
      <c r="AQ167" s="1">
        <v>0.27300000000000002</v>
      </c>
      <c r="AR167" s="1">
        <v>0.2535</v>
      </c>
      <c r="AS167" s="5">
        <f t="shared" si="75"/>
        <v>0.5</v>
      </c>
      <c r="AT167" s="5">
        <f t="shared" si="76"/>
        <v>0.5</v>
      </c>
      <c r="AU167" s="9">
        <f t="shared" si="77"/>
        <v>7.5</v>
      </c>
    </row>
    <row r="168" spans="1:47" x14ac:dyDescent="0.35">
      <c r="A168" t="s">
        <v>162</v>
      </c>
      <c r="B168" s="1">
        <v>0.16499577880962432</v>
      </c>
      <c r="C168" s="5">
        <f t="shared" si="52"/>
        <v>0.5</v>
      </c>
      <c r="D168" s="1">
        <v>0.4051287463064584</v>
      </c>
      <c r="E168" s="5">
        <f t="shared" si="53"/>
        <v>0</v>
      </c>
      <c r="F168" s="5">
        <f t="shared" si="54"/>
        <v>0</v>
      </c>
      <c r="G168" s="7">
        <v>0.40855846348670327</v>
      </c>
      <c r="H168" s="7">
        <v>7.4398480371464749E-3</v>
      </c>
      <c r="I168" s="1">
        <f t="shared" si="55"/>
        <v>0.44894786829886024</v>
      </c>
      <c r="J168" s="5">
        <f t="shared" si="56"/>
        <v>0</v>
      </c>
      <c r="K168" s="5">
        <f t="shared" si="57"/>
        <v>0</v>
      </c>
      <c r="L168" s="1">
        <v>0.12547553033722356</v>
      </c>
      <c r="M168" s="5">
        <f t="shared" si="58"/>
        <v>0.5</v>
      </c>
      <c r="N168" s="5">
        <f t="shared" si="59"/>
        <v>0</v>
      </c>
      <c r="O168" s="8">
        <f t="shared" si="60"/>
        <v>0</v>
      </c>
      <c r="P168" s="8">
        <f t="shared" si="61"/>
        <v>1</v>
      </c>
      <c r="Q168" s="10" t="str">
        <f t="shared" si="62"/>
        <v>Nee</v>
      </c>
      <c r="R168" s="4">
        <f t="shared" si="63"/>
        <v>0</v>
      </c>
      <c r="S168" s="1">
        <v>-2.3668284498771647E-2</v>
      </c>
      <c r="T168" s="8">
        <f t="shared" si="64"/>
        <v>1</v>
      </c>
      <c r="U168" s="1">
        <v>-5.6576321915530428E-2</v>
      </c>
      <c r="V168" s="8">
        <f t="shared" si="65"/>
        <v>1</v>
      </c>
      <c r="W168" s="1">
        <v>-3.197551709582102E-2</v>
      </c>
      <c r="X168" s="4">
        <f t="shared" si="66"/>
        <v>1</v>
      </c>
      <c r="Y168" s="5">
        <f t="shared" si="67"/>
        <v>0.5</v>
      </c>
      <c r="Z168" s="5">
        <f t="shared" si="68"/>
        <v>0.5</v>
      </c>
      <c r="AA168" s="1">
        <v>5.0786196707471509E-4</v>
      </c>
      <c r="AB168" s="5">
        <f t="shared" si="69"/>
        <v>0.5</v>
      </c>
      <c r="AC168" s="5">
        <f t="shared" si="70"/>
        <v>0</v>
      </c>
      <c r="AD168" s="5">
        <f t="shared" si="71"/>
        <v>0</v>
      </c>
      <c r="AE168" s="5">
        <f t="shared" si="72"/>
        <v>0</v>
      </c>
      <c r="AF168" s="1">
        <v>0.44032292106373999</v>
      </c>
      <c r="AG168" s="5">
        <f t="shared" si="73"/>
        <v>0</v>
      </c>
      <c r="AH168" s="1">
        <v>8.2026276910088639E-2</v>
      </c>
      <c r="AI168" s="6">
        <f t="shared" si="74"/>
        <v>0</v>
      </c>
      <c r="AJ168" s="29">
        <v>1635.3042321000798</v>
      </c>
      <c r="AK168" s="29">
        <v>2527.4469670537233</v>
      </c>
      <c r="AO168" s="5">
        <v>1</v>
      </c>
      <c r="AP168" t="s">
        <v>350</v>
      </c>
      <c r="AQ168" s="1">
        <v>0.17399999999999999</v>
      </c>
      <c r="AR168" s="1">
        <v>0.20449999999999999</v>
      </c>
      <c r="AS168" s="5">
        <f t="shared" si="75"/>
        <v>0.5</v>
      </c>
      <c r="AT168" s="5">
        <f t="shared" si="76"/>
        <v>0</v>
      </c>
      <c r="AU168" s="9">
        <f t="shared" si="77"/>
        <v>5</v>
      </c>
    </row>
    <row r="169" spans="1:47" x14ac:dyDescent="0.35">
      <c r="A169" t="s">
        <v>163</v>
      </c>
      <c r="B169" s="1">
        <v>-1.1872908610340741E-2</v>
      </c>
      <c r="C169" s="5">
        <f t="shared" si="52"/>
        <v>0</v>
      </c>
      <c r="D169" s="1">
        <v>0.73379295079619289</v>
      </c>
      <c r="E169" s="5">
        <f t="shared" si="53"/>
        <v>0</v>
      </c>
      <c r="F169" s="5">
        <f t="shared" si="54"/>
        <v>0</v>
      </c>
      <c r="G169" s="7">
        <v>2.7007408564769606E-2</v>
      </c>
      <c r="H169" s="7">
        <v>0.23212146660937724</v>
      </c>
      <c r="I169" s="1">
        <f t="shared" si="55"/>
        <v>0.57454881319740114</v>
      </c>
      <c r="J169" s="5">
        <f t="shared" si="56"/>
        <v>0</v>
      </c>
      <c r="K169" s="5">
        <f t="shared" si="57"/>
        <v>0</v>
      </c>
      <c r="L169" s="1">
        <v>0.11730458481741525</v>
      </c>
      <c r="M169" s="5">
        <f t="shared" si="58"/>
        <v>0.5</v>
      </c>
      <c r="N169" s="5">
        <f t="shared" si="59"/>
        <v>0</v>
      </c>
      <c r="O169" s="8">
        <f t="shared" si="60"/>
        <v>0</v>
      </c>
      <c r="P169" s="8">
        <f t="shared" si="61"/>
        <v>0</v>
      </c>
      <c r="Q169" s="10" t="str">
        <f t="shared" si="62"/>
        <v>Nee</v>
      </c>
      <c r="R169" s="4">
        <f t="shared" si="63"/>
        <v>0</v>
      </c>
      <c r="S169" s="1">
        <v>1.8760819678731028E-2</v>
      </c>
      <c r="T169" s="8">
        <f t="shared" si="64"/>
        <v>0</v>
      </c>
      <c r="U169" s="1">
        <v>5.1245216407278344E-3</v>
      </c>
      <c r="V169" s="8">
        <f t="shared" si="65"/>
        <v>0</v>
      </c>
      <c r="W169" s="1">
        <v>3.0755634545525566E-2</v>
      </c>
      <c r="X169" s="4">
        <f t="shared" si="66"/>
        <v>0</v>
      </c>
      <c r="Y169" s="5">
        <f t="shared" si="67"/>
        <v>0</v>
      </c>
      <c r="Z169" s="5">
        <f t="shared" si="68"/>
        <v>0</v>
      </c>
      <c r="AA169" s="1">
        <v>1.5852245354999153E-2</v>
      </c>
      <c r="AB169" s="5">
        <f t="shared" si="69"/>
        <v>0</v>
      </c>
      <c r="AC169" s="5">
        <f t="shared" si="70"/>
        <v>0</v>
      </c>
      <c r="AD169" s="5">
        <f t="shared" si="71"/>
        <v>0</v>
      </c>
      <c r="AE169" s="5">
        <f t="shared" si="72"/>
        <v>0</v>
      </c>
      <c r="AF169" s="1">
        <v>0.76343046495579603</v>
      </c>
      <c r="AG169" s="5">
        <f t="shared" si="73"/>
        <v>0.5</v>
      </c>
      <c r="AH169" s="1">
        <v>-6.3735693918206384E-3</v>
      </c>
      <c r="AI169" s="6">
        <f t="shared" si="74"/>
        <v>1</v>
      </c>
      <c r="AJ169" s="29">
        <v>2287.5271514536362</v>
      </c>
      <c r="AK169" s="29">
        <v>2102.4304983471147</v>
      </c>
      <c r="AP169" t="s">
        <v>351</v>
      </c>
      <c r="AQ169" s="1">
        <v>0.1</v>
      </c>
      <c r="AR169" s="1">
        <v>0.26650000000000001</v>
      </c>
      <c r="AS169" s="5">
        <f t="shared" si="75"/>
        <v>0.5</v>
      </c>
      <c r="AT169" s="5">
        <f t="shared" si="76"/>
        <v>0.5</v>
      </c>
      <c r="AU169" s="9">
        <f t="shared" si="77"/>
        <v>7</v>
      </c>
    </row>
    <row r="170" spans="1:47" x14ac:dyDescent="0.35">
      <c r="A170" t="s">
        <v>164</v>
      </c>
      <c r="B170" s="1">
        <v>0.12500380552257437</v>
      </c>
      <c r="C170" s="5">
        <f t="shared" si="52"/>
        <v>0.5</v>
      </c>
      <c r="D170" s="1">
        <v>0.97997153469114384</v>
      </c>
      <c r="E170" s="5">
        <f t="shared" si="53"/>
        <v>0</v>
      </c>
      <c r="F170" s="5">
        <f t="shared" si="54"/>
        <v>0</v>
      </c>
      <c r="G170" s="7">
        <v>1.4002420312357293E-2</v>
      </c>
      <c r="H170" s="7">
        <v>2.1919810028313089E-2</v>
      </c>
      <c r="I170" s="1">
        <f t="shared" si="55"/>
        <v>0.96630795810880754</v>
      </c>
      <c r="J170" s="5">
        <f t="shared" si="56"/>
        <v>0.5</v>
      </c>
      <c r="K170" s="5">
        <f t="shared" si="57"/>
        <v>0</v>
      </c>
      <c r="L170" s="1">
        <v>0.32076522391017742</v>
      </c>
      <c r="M170" s="5">
        <f t="shared" si="58"/>
        <v>0</v>
      </c>
      <c r="N170" s="5">
        <f t="shared" si="59"/>
        <v>0</v>
      </c>
      <c r="O170" s="8">
        <f t="shared" si="60"/>
        <v>0</v>
      </c>
      <c r="P170" s="8">
        <f t="shared" si="61"/>
        <v>1</v>
      </c>
      <c r="Q170" s="10" t="str">
        <f t="shared" si="62"/>
        <v>Nee</v>
      </c>
      <c r="R170" s="4">
        <f t="shared" si="63"/>
        <v>0</v>
      </c>
      <c r="S170" s="1">
        <v>-3.4907412526697094E-2</v>
      </c>
      <c r="T170" s="8">
        <f t="shared" si="64"/>
        <v>1</v>
      </c>
      <c r="U170" s="1">
        <v>-5.2447397563676633E-2</v>
      </c>
      <c r="V170" s="8">
        <f t="shared" si="65"/>
        <v>1</v>
      </c>
      <c r="W170" s="1">
        <v>-5.3756811885408103E-2</v>
      </c>
      <c r="X170" s="4">
        <f t="shared" si="66"/>
        <v>1</v>
      </c>
      <c r="Y170" s="5">
        <f t="shared" si="67"/>
        <v>0.5</v>
      </c>
      <c r="Z170" s="5">
        <f t="shared" si="68"/>
        <v>0.5</v>
      </c>
      <c r="AA170" s="1">
        <v>8.6347782902548173E-2</v>
      </c>
      <c r="AB170" s="5">
        <f t="shared" si="69"/>
        <v>0</v>
      </c>
      <c r="AC170" s="5">
        <f t="shared" si="70"/>
        <v>0</v>
      </c>
      <c r="AD170" s="5">
        <f t="shared" si="71"/>
        <v>0.5</v>
      </c>
      <c r="AE170" s="5">
        <f t="shared" si="72"/>
        <v>0.5</v>
      </c>
      <c r="AF170" s="1">
        <v>0.70098677200353154</v>
      </c>
      <c r="AG170" s="5">
        <f t="shared" si="73"/>
        <v>0</v>
      </c>
      <c r="AH170" s="1">
        <v>-1.8465900614972448E-2</v>
      </c>
      <c r="AI170" s="6">
        <f t="shared" si="74"/>
        <v>1</v>
      </c>
      <c r="AJ170" s="29">
        <v>2423.2520552751394</v>
      </c>
      <c r="AK170" s="29">
        <v>2286.8755391498994</v>
      </c>
      <c r="AP170" t="s">
        <v>351</v>
      </c>
      <c r="AQ170" s="1">
        <v>0.17699999999999999</v>
      </c>
      <c r="AR170" s="1">
        <v>0.28449999999999998</v>
      </c>
      <c r="AS170" s="5">
        <f t="shared" si="75"/>
        <v>0.5</v>
      </c>
      <c r="AT170" s="5">
        <f t="shared" si="76"/>
        <v>0.5</v>
      </c>
      <c r="AU170" s="9">
        <f t="shared" si="77"/>
        <v>4</v>
      </c>
    </row>
    <row r="171" spans="1:47" x14ac:dyDescent="0.35">
      <c r="A171" t="s">
        <v>165</v>
      </c>
      <c r="B171" s="1">
        <v>6.397202960882413E-2</v>
      </c>
      <c r="C171" s="5">
        <f t="shared" si="52"/>
        <v>0</v>
      </c>
      <c r="D171" s="1">
        <v>0.39446736300067292</v>
      </c>
      <c r="E171" s="5">
        <f t="shared" si="53"/>
        <v>0</v>
      </c>
      <c r="F171" s="5">
        <f t="shared" si="54"/>
        <v>0</v>
      </c>
      <c r="G171" s="7">
        <v>1.8988267649726439E-2</v>
      </c>
      <c r="H171" s="7">
        <v>-8.9119049708885567E-2</v>
      </c>
      <c r="I171" s="1">
        <f t="shared" si="55"/>
        <v>0.45912928991485996</v>
      </c>
      <c r="J171" s="5">
        <f t="shared" si="56"/>
        <v>0</v>
      </c>
      <c r="K171" s="5">
        <f t="shared" si="57"/>
        <v>0</v>
      </c>
      <c r="L171" s="1">
        <v>0.45846427183387928</v>
      </c>
      <c r="M171" s="5">
        <f t="shared" si="58"/>
        <v>0</v>
      </c>
      <c r="N171" s="5">
        <f t="shared" si="59"/>
        <v>0</v>
      </c>
      <c r="O171" s="8">
        <f t="shared" si="60"/>
        <v>0</v>
      </c>
      <c r="P171" s="8">
        <f t="shared" si="61"/>
        <v>1</v>
      </c>
      <c r="Q171" s="10" t="str">
        <f t="shared" si="62"/>
        <v>Nee</v>
      </c>
      <c r="R171" s="4">
        <f t="shared" si="63"/>
        <v>0</v>
      </c>
      <c r="S171" s="1">
        <v>-6.2526122210147953E-3</v>
      </c>
      <c r="T171" s="8">
        <f t="shared" si="64"/>
        <v>1</v>
      </c>
      <c r="U171" s="1">
        <v>3.5191775405298539E-2</v>
      </c>
      <c r="V171" s="8">
        <f t="shared" si="65"/>
        <v>0</v>
      </c>
      <c r="W171" s="1">
        <v>-3.559203019397876E-2</v>
      </c>
      <c r="X171" s="4">
        <f t="shared" si="66"/>
        <v>1</v>
      </c>
      <c r="Y171" s="5">
        <f t="shared" si="67"/>
        <v>0.5</v>
      </c>
      <c r="Z171" s="5">
        <f t="shared" si="68"/>
        <v>0</v>
      </c>
      <c r="AA171" s="1">
        <v>3.8616548172854676E-2</v>
      </c>
      <c r="AB171" s="5">
        <f t="shared" si="69"/>
        <v>0</v>
      </c>
      <c r="AC171" s="5">
        <f t="shared" si="70"/>
        <v>0</v>
      </c>
      <c r="AD171" s="5">
        <f t="shared" si="71"/>
        <v>0</v>
      </c>
      <c r="AE171" s="5">
        <f t="shared" si="72"/>
        <v>0</v>
      </c>
      <c r="AF171" s="1">
        <v>0.66429679042687029</v>
      </c>
      <c r="AG171" s="5">
        <f t="shared" si="73"/>
        <v>0</v>
      </c>
      <c r="AH171" s="1">
        <v>1.6167149419234004E-2</v>
      </c>
      <c r="AI171" s="6">
        <f t="shared" si="74"/>
        <v>0</v>
      </c>
      <c r="AJ171" s="29">
        <v>1553.215034706838</v>
      </c>
      <c r="AK171" s="29">
        <v>1767.4309110250324</v>
      </c>
      <c r="AO171" s="5">
        <v>1</v>
      </c>
      <c r="AP171" t="s">
        <v>350</v>
      </c>
      <c r="AQ171" s="1">
        <v>0.14300000000000002</v>
      </c>
      <c r="AR171" s="1">
        <v>0.27650000000000002</v>
      </c>
      <c r="AS171" s="5">
        <f t="shared" si="75"/>
        <v>0.5</v>
      </c>
      <c r="AT171" s="5">
        <f t="shared" si="76"/>
        <v>0.5</v>
      </c>
      <c r="AU171" s="9">
        <f t="shared" si="77"/>
        <v>6.5</v>
      </c>
    </row>
    <row r="172" spans="1:47" x14ac:dyDescent="0.35">
      <c r="A172" t="s">
        <v>166</v>
      </c>
      <c r="B172" s="1">
        <v>-9.2471072030098217E-3</v>
      </c>
      <c r="C172" s="5">
        <f t="shared" si="52"/>
        <v>0</v>
      </c>
      <c r="D172" s="1">
        <v>7.415731565938273E-2</v>
      </c>
      <c r="E172" s="5">
        <f t="shared" si="53"/>
        <v>0</v>
      </c>
      <c r="F172" s="5">
        <f t="shared" si="54"/>
        <v>0</v>
      </c>
      <c r="G172" s="7">
        <v>6.2886891090841476E-5</v>
      </c>
      <c r="H172" s="7">
        <v>0.12154122099000372</v>
      </c>
      <c r="I172" s="1">
        <f t="shared" si="55"/>
        <v>-1.091399260668896E-2</v>
      </c>
      <c r="J172" s="5">
        <f t="shared" si="56"/>
        <v>0</v>
      </c>
      <c r="K172" s="5">
        <f t="shared" si="57"/>
        <v>0</v>
      </c>
      <c r="L172" s="1">
        <v>0.6021698860730309</v>
      </c>
      <c r="M172" s="5">
        <f t="shared" si="58"/>
        <v>0</v>
      </c>
      <c r="N172" s="5">
        <f t="shared" si="59"/>
        <v>0</v>
      </c>
      <c r="O172" s="8">
        <f t="shared" si="60"/>
        <v>0</v>
      </c>
      <c r="P172" s="8">
        <f t="shared" si="61"/>
        <v>0</v>
      </c>
      <c r="Q172" s="10" t="str">
        <f t="shared" si="62"/>
        <v>Nee</v>
      </c>
      <c r="R172" s="4">
        <f t="shared" si="63"/>
        <v>0</v>
      </c>
      <c r="S172" s="1">
        <v>-2.7885070258524339E-2</v>
      </c>
      <c r="T172" s="8">
        <f t="shared" si="64"/>
        <v>1</v>
      </c>
      <c r="U172" s="1">
        <v>-4.6929154306375412E-2</v>
      </c>
      <c r="V172" s="8">
        <f t="shared" si="65"/>
        <v>1</v>
      </c>
      <c r="W172" s="1">
        <v>0.37463634971673559</v>
      </c>
      <c r="X172" s="4">
        <f t="shared" si="66"/>
        <v>0</v>
      </c>
      <c r="Y172" s="5">
        <f t="shared" si="67"/>
        <v>0.5</v>
      </c>
      <c r="Z172" s="5">
        <f t="shared" si="68"/>
        <v>0</v>
      </c>
      <c r="AA172" s="1">
        <v>3.337379968064396E-2</v>
      </c>
      <c r="AB172" s="5">
        <f t="shared" si="69"/>
        <v>0</v>
      </c>
      <c r="AC172" s="5">
        <f t="shared" si="70"/>
        <v>0</v>
      </c>
      <c r="AD172" s="5">
        <f t="shared" si="71"/>
        <v>0</v>
      </c>
      <c r="AE172" s="5">
        <f t="shared" si="72"/>
        <v>0</v>
      </c>
      <c r="AF172" s="1">
        <v>0.43959850821357482</v>
      </c>
      <c r="AG172" s="5">
        <f t="shared" si="73"/>
        <v>0</v>
      </c>
      <c r="AH172" s="1">
        <v>3.0566591749239889E-2</v>
      </c>
      <c r="AI172" s="6">
        <f t="shared" si="74"/>
        <v>0</v>
      </c>
      <c r="AJ172" s="29">
        <v>1751.6377758325605</v>
      </c>
      <c r="AK172" s="29">
        <v>1764.3496940219784</v>
      </c>
      <c r="AP172" t="s">
        <v>349</v>
      </c>
      <c r="AQ172" s="1">
        <v>0.18</v>
      </c>
      <c r="AR172" s="1">
        <v>0.27650000000000002</v>
      </c>
      <c r="AS172" s="5">
        <f t="shared" si="75"/>
        <v>0.5</v>
      </c>
      <c r="AT172" s="5">
        <f t="shared" si="76"/>
        <v>0.5</v>
      </c>
      <c r="AU172" s="9">
        <f t="shared" si="77"/>
        <v>8.5</v>
      </c>
    </row>
    <row r="173" spans="1:47" x14ac:dyDescent="0.35">
      <c r="A173" t="s">
        <v>167</v>
      </c>
      <c r="B173" s="1">
        <v>0.12870521913075106</v>
      </c>
      <c r="C173" s="5">
        <f t="shared" si="52"/>
        <v>0.5</v>
      </c>
      <c r="D173" s="1">
        <v>0.45866131504429375</v>
      </c>
      <c r="E173" s="5">
        <f t="shared" si="53"/>
        <v>0</v>
      </c>
      <c r="F173" s="5">
        <f t="shared" si="54"/>
        <v>0</v>
      </c>
      <c r="G173" s="7">
        <v>6.1439742290806121E-2</v>
      </c>
      <c r="H173" s="7">
        <v>0.24736640428129789</v>
      </c>
      <c r="I173" s="1">
        <f t="shared" si="55"/>
        <v>0.29287760112228201</v>
      </c>
      <c r="J173" s="5">
        <f t="shared" si="56"/>
        <v>0</v>
      </c>
      <c r="K173" s="5">
        <f t="shared" si="57"/>
        <v>0</v>
      </c>
      <c r="L173" s="1">
        <v>0.21298954919419549</v>
      </c>
      <c r="M173" s="5">
        <f t="shared" si="58"/>
        <v>0</v>
      </c>
      <c r="N173" s="5">
        <f t="shared" si="59"/>
        <v>0</v>
      </c>
      <c r="O173" s="8">
        <f t="shared" si="60"/>
        <v>0</v>
      </c>
      <c r="P173" s="8">
        <f t="shared" si="61"/>
        <v>0</v>
      </c>
      <c r="Q173" s="10" t="str">
        <f t="shared" si="62"/>
        <v>Nee</v>
      </c>
      <c r="R173" s="4">
        <f t="shared" si="63"/>
        <v>0</v>
      </c>
      <c r="S173" s="1">
        <v>1.5511116300015011E-2</v>
      </c>
      <c r="T173" s="8">
        <f t="shared" si="64"/>
        <v>0</v>
      </c>
      <c r="U173" s="1">
        <v>-4.230462034141521E-2</v>
      </c>
      <c r="V173" s="8">
        <f t="shared" si="65"/>
        <v>1</v>
      </c>
      <c r="W173" s="1">
        <v>1.0661029278050555E-2</v>
      </c>
      <c r="X173" s="4">
        <f t="shared" si="66"/>
        <v>0</v>
      </c>
      <c r="Y173" s="5">
        <f t="shared" si="67"/>
        <v>0</v>
      </c>
      <c r="Z173" s="5">
        <f t="shared" si="68"/>
        <v>0</v>
      </c>
      <c r="AA173" s="1">
        <v>2.4513385550619594E-2</v>
      </c>
      <c r="AB173" s="5">
        <f t="shared" si="69"/>
        <v>0</v>
      </c>
      <c r="AC173" s="5">
        <f t="shared" si="70"/>
        <v>0</v>
      </c>
      <c r="AD173" s="5">
        <f t="shared" si="71"/>
        <v>0</v>
      </c>
      <c r="AE173" s="5">
        <f t="shared" si="72"/>
        <v>0</v>
      </c>
      <c r="AF173" s="1">
        <v>0.68404969734756971</v>
      </c>
      <c r="AG173" s="5">
        <f t="shared" si="73"/>
        <v>0</v>
      </c>
      <c r="AH173" s="1">
        <v>-1.0542173252279647E-2</v>
      </c>
      <c r="AI173" s="6">
        <f t="shared" si="74"/>
        <v>1</v>
      </c>
      <c r="AJ173" s="29">
        <v>2668.2894998090874</v>
      </c>
      <c r="AK173" s="29">
        <v>2175.7832755443715</v>
      </c>
      <c r="AP173" t="s">
        <v>351</v>
      </c>
      <c r="AQ173" s="1">
        <v>0.10300000000000001</v>
      </c>
      <c r="AR173" s="1">
        <v>0.22499999999999998</v>
      </c>
      <c r="AS173" s="5">
        <f t="shared" si="75"/>
        <v>0.5</v>
      </c>
      <c r="AT173" s="5">
        <f t="shared" si="76"/>
        <v>0</v>
      </c>
      <c r="AU173" s="9">
        <f t="shared" si="77"/>
        <v>8</v>
      </c>
    </row>
    <row r="174" spans="1:47" x14ac:dyDescent="0.35">
      <c r="A174" t="s">
        <v>168</v>
      </c>
      <c r="B174" s="1">
        <v>-8.6411924908006074E-2</v>
      </c>
      <c r="C174" s="5">
        <f t="shared" si="52"/>
        <v>0</v>
      </c>
      <c r="D174" s="1">
        <v>0.42171680422444441</v>
      </c>
      <c r="E174" s="5">
        <f t="shared" si="53"/>
        <v>0</v>
      </c>
      <c r="F174" s="5">
        <f t="shared" si="54"/>
        <v>0</v>
      </c>
      <c r="G174" s="7">
        <v>4.6734995114446683E-2</v>
      </c>
      <c r="H174" s="7">
        <v>4.2431550279619965E-2</v>
      </c>
      <c r="I174" s="1">
        <f t="shared" si="55"/>
        <v>0.39762291844244402</v>
      </c>
      <c r="J174" s="5">
        <f t="shared" si="56"/>
        <v>0</v>
      </c>
      <c r="K174" s="5">
        <f t="shared" si="57"/>
        <v>0</v>
      </c>
      <c r="L174" s="1">
        <v>0.4676820879136151</v>
      </c>
      <c r="M174" s="5">
        <f t="shared" si="58"/>
        <v>0</v>
      </c>
      <c r="N174" s="5">
        <f t="shared" si="59"/>
        <v>0</v>
      </c>
      <c r="O174" s="8">
        <f t="shared" si="60"/>
        <v>0</v>
      </c>
      <c r="P174" s="8">
        <f t="shared" si="61"/>
        <v>0</v>
      </c>
      <c r="Q174" s="10" t="str">
        <f t="shared" si="62"/>
        <v>Nee</v>
      </c>
      <c r="R174" s="4">
        <f t="shared" si="63"/>
        <v>0</v>
      </c>
      <c r="S174" s="1">
        <v>-2.8581487228299843E-2</v>
      </c>
      <c r="T174" s="8">
        <f t="shared" si="64"/>
        <v>1</v>
      </c>
      <c r="U174" s="1">
        <v>-6.8292313326345833E-2</v>
      </c>
      <c r="V174" s="8">
        <f t="shared" si="65"/>
        <v>1</v>
      </c>
      <c r="W174" s="1">
        <v>4.0612461279391283E-2</v>
      </c>
      <c r="X174" s="4">
        <f t="shared" si="66"/>
        <v>0</v>
      </c>
      <c r="Y174" s="5">
        <f t="shared" si="67"/>
        <v>0.5</v>
      </c>
      <c r="Z174" s="5">
        <f t="shared" si="68"/>
        <v>0</v>
      </c>
      <c r="AA174" s="1">
        <v>2.6101328454709881E-2</v>
      </c>
      <c r="AB174" s="5">
        <f t="shared" si="69"/>
        <v>0</v>
      </c>
      <c r="AC174" s="5">
        <f t="shared" si="70"/>
        <v>0</v>
      </c>
      <c r="AD174" s="5">
        <f t="shared" si="71"/>
        <v>0</v>
      </c>
      <c r="AE174" s="5">
        <f t="shared" si="72"/>
        <v>0</v>
      </c>
      <c r="AF174" s="1">
        <v>0.7091328662605767</v>
      </c>
      <c r="AG174" s="5">
        <f t="shared" si="73"/>
        <v>0</v>
      </c>
      <c r="AH174" s="1">
        <v>4.3177168873827984E-2</v>
      </c>
      <c r="AI174" s="6">
        <f t="shared" si="74"/>
        <v>0</v>
      </c>
      <c r="AJ174" s="29">
        <v>1667.4765117510942</v>
      </c>
      <c r="AK174" s="29">
        <v>1416.0621160929895</v>
      </c>
      <c r="AP174" t="s">
        <v>350</v>
      </c>
      <c r="AQ174" s="1">
        <v>0.20300000000000001</v>
      </c>
      <c r="AR174" s="1">
        <v>0.22249999999999998</v>
      </c>
      <c r="AS174" s="5">
        <f t="shared" si="75"/>
        <v>0.5</v>
      </c>
      <c r="AT174" s="5">
        <f t="shared" si="76"/>
        <v>0</v>
      </c>
      <c r="AU174" s="9">
        <f t="shared" si="77"/>
        <v>9</v>
      </c>
    </row>
    <row r="175" spans="1:47" x14ac:dyDescent="0.35">
      <c r="A175" t="s">
        <v>169</v>
      </c>
      <c r="B175" s="1">
        <v>-3.6207167969774887E-3</v>
      </c>
      <c r="C175" s="5">
        <f t="shared" si="52"/>
        <v>0</v>
      </c>
      <c r="D175" s="1">
        <v>0.11762082174529044</v>
      </c>
      <c r="E175" s="5">
        <f t="shared" si="53"/>
        <v>0</v>
      </c>
      <c r="F175" s="5">
        <f t="shared" si="54"/>
        <v>0</v>
      </c>
      <c r="G175" s="7">
        <v>2.4938342866138427E-2</v>
      </c>
      <c r="H175" s="7">
        <v>3.132707141732697E-2</v>
      </c>
      <c r="I175" s="1">
        <f t="shared" si="55"/>
        <v>9.8684472897098169E-2</v>
      </c>
      <c r="J175" s="5">
        <f t="shared" si="56"/>
        <v>0</v>
      </c>
      <c r="K175" s="5">
        <f t="shared" si="57"/>
        <v>0</v>
      </c>
      <c r="L175" s="1">
        <v>0.46304873257212253</v>
      </c>
      <c r="M175" s="5">
        <f t="shared" si="58"/>
        <v>0</v>
      </c>
      <c r="N175" s="5">
        <f t="shared" si="59"/>
        <v>0</v>
      </c>
      <c r="O175" s="8">
        <f t="shared" si="60"/>
        <v>0</v>
      </c>
      <c r="P175" s="8">
        <f t="shared" si="61"/>
        <v>1</v>
      </c>
      <c r="Q175" s="10" t="str">
        <f t="shared" si="62"/>
        <v>Nee</v>
      </c>
      <c r="R175" s="4">
        <f t="shared" si="63"/>
        <v>0</v>
      </c>
      <c r="S175" s="1">
        <v>6.1753212292748822E-3</v>
      </c>
      <c r="T175" s="8">
        <f t="shared" si="64"/>
        <v>0</v>
      </c>
      <c r="U175" s="1">
        <v>-3.891696750902527E-2</v>
      </c>
      <c r="V175" s="8">
        <f t="shared" si="65"/>
        <v>1</v>
      </c>
      <c r="W175" s="1">
        <v>4.5652516135803118E-3</v>
      </c>
      <c r="X175" s="4">
        <f t="shared" si="66"/>
        <v>0</v>
      </c>
      <c r="Y175" s="5">
        <f t="shared" si="67"/>
        <v>0</v>
      </c>
      <c r="Z175" s="5">
        <f t="shared" si="68"/>
        <v>0</v>
      </c>
      <c r="AA175" s="1">
        <v>9.5358660859526684E-2</v>
      </c>
      <c r="AB175" s="5">
        <f t="shared" si="69"/>
        <v>0</v>
      </c>
      <c r="AC175" s="5">
        <f t="shared" si="70"/>
        <v>0</v>
      </c>
      <c r="AD175" s="5">
        <f t="shared" si="71"/>
        <v>0.5</v>
      </c>
      <c r="AE175" s="5">
        <f t="shared" si="72"/>
        <v>0.5</v>
      </c>
      <c r="AF175" s="1">
        <v>0.59512252715537595</v>
      </c>
      <c r="AG175" s="5">
        <f t="shared" si="73"/>
        <v>0</v>
      </c>
      <c r="AH175" s="1">
        <v>3.8407671721677049E-2</v>
      </c>
      <c r="AI175" s="6">
        <f t="shared" si="74"/>
        <v>0</v>
      </c>
      <c r="AJ175" s="29">
        <v>1549.3189575645756</v>
      </c>
      <c r="AK175" s="29">
        <v>1478.2724171424793</v>
      </c>
      <c r="AP175" t="s">
        <v>350</v>
      </c>
      <c r="AQ175" s="1">
        <v>0.20300000000000001</v>
      </c>
      <c r="AR175" s="1">
        <v>0.1905</v>
      </c>
      <c r="AS175" s="5">
        <f t="shared" si="75"/>
        <v>0</v>
      </c>
      <c r="AT175" s="5">
        <f t="shared" si="76"/>
        <v>0</v>
      </c>
      <c r="AU175" s="9">
        <f t="shared" si="77"/>
        <v>9</v>
      </c>
    </row>
    <row r="176" spans="1:47" x14ac:dyDescent="0.35">
      <c r="A176" t="s">
        <v>170</v>
      </c>
      <c r="B176" s="1">
        <v>-6.1964867475402322E-3</v>
      </c>
      <c r="C176" s="5">
        <f t="shared" si="52"/>
        <v>0</v>
      </c>
      <c r="D176" s="1">
        <v>0.45205703714617818</v>
      </c>
      <c r="E176" s="5">
        <f t="shared" si="53"/>
        <v>0</v>
      </c>
      <c r="F176" s="5">
        <f t="shared" si="54"/>
        <v>0</v>
      </c>
      <c r="G176" s="7">
        <v>5.1601918700784177E-2</v>
      </c>
      <c r="H176" s="7">
        <v>7.6936299788811946E-2</v>
      </c>
      <c r="I176" s="1">
        <f t="shared" si="55"/>
        <v>0.40439385753810392</v>
      </c>
      <c r="J176" s="5">
        <f t="shared" si="56"/>
        <v>0</v>
      </c>
      <c r="K176" s="5">
        <f t="shared" si="57"/>
        <v>0</v>
      </c>
      <c r="L176" s="1">
        <v>0.33036312984328664</v>
      </c>
      <c r="M176" s="5">
        <f t="shared" si="58"/>
        <v>0</v>
      </c>
      <c r="N176" s="5">
        <f t="shared" si="59"/>
        <v>0</v>
      </c>
      <c r="O176" s="8">
        <f t="shared" si="60"/>
        <v>0</v>
      </c>
      <c r="P176" s="8">
        <f t="shared" si="61"/>
        <v>0</v>
      </c>
      <c r="Q176" s="10" t="str">
        <f t="shared" si="62"/>
        <v>Nee</v>
      </c>
      <c r="R176" s="4">
        <f t="shared" si="63"/>
        <v>0</v>
      </c>
      <c r="S176" s="1">
        <v>-1.7150727173508189E-3</v>
      </c>
      <c r="T176" s="8">
        <f t="shared" si="64"/>
        <v>1</v>
      </c>
      <c r="U176" s="1">
        <v>-4.5249919611275856E-2</v>
      </c>
      <c r="V176" s="8">
        <f t="shared" si="65"/>
        <v>1</v>
      </c>
      <c r="W176" s="1">
        <v>4.5069823027683642E-2</v>
      </c>
      <c r="X176" s="4">
        <f t="shared" si="66"/>
        <v>0</v>
      </c>
      <c r="Y176" s="5">
        <f t="shared" si="67"/>
        <v>0.5</v>
      </c>
      <c r="Z176" s="5">
        <f t="shared" si="68"/>
        <v>0</v>
      </c>
      <c r="AA176" s="1">
        <v>2.1110619976098095E-2</v>
      </c>
      <c r="AB176" s="5">
        <f t="shared" si="69"/>
        <v>0</v>
      </c>
      <c r="AC176" s="5">
        <f t="shared" si="70"/>
        <v>0</v>
      </c>
      <c r="AD176" s="5">
        <f t="shared" si="71"/>
        <v>0</v>
      </c>
      <c r="AE176" s="5">
        <f t="shared" si="72"/>
        <v>0</v>
      </c>
      <c r="AF176" s="1">
        <v>0.63536499517050571</v>
      </c>
      <c r="AG176" s="5">
        <f t="shared" si="73"/>
        <v>0</v>
      </c>
      <c r="AH176" s="1">
        <v>2.8178298380891419E-3</v>
      </c>
      <c r="AI176" s="6">
        <f t="shared" si="74"/>
        <v>0</v>
      </c>
      <c r="AJ176" s="29">
        <v>1797.8343380601975</v>
      </c>
      <c r="AK176" s="29">
        <v>1661.336368079596</v>
      </c>
      <c r="AP176" t="s">
        <v>350</v>
      </c>
      <c r="AQ176" s="1">
        <v>0.247</v>
      </c>
      <c r="AR176" s="1">
        <v>0.20400000000000001</v>
      </c>
      <c r="AS176" s="5">
        <f t="shared" si="75"/>
        <v>0.5</v>
      </c>
      <c r="AT176" s="5">
        <f t="shared" si="76"/>
        <v>0</v>
      </c>
      <c r="AU176" s="9">
        <f t="shared" si="77"/>
        <v>9</v>
      </c>
    </row>
    <row r="177" spans="1:47" x14ac:dyDescent="0.35">
      <c r="A177" t="s">
        <v>171</v>
      </c>
      <c r="B177" s="1">
        <v>-7.3516956330250361E-3</v>
      </c>
      <c r="C177" s="5">
        <f t="shared" si="52"/>
        <v>0</v>
      </c>
      <c r="D177" s="1">
        <v>1.0740590168377546</v>
      </c>
      <c r="E177" s="5">
        <f t="shared" si="53"/>
        <v>0.5</v>
      </c>
      <c r="F177" s="5">
        <f t="shared" si="54"/>
        <v>0</v>
      </c>
      <c r="G177" s="7">
        <v>0.13056882474506218</v>
      </c>
      <c r="H177" s="7">
        <v>0</v>
      </c>
      <c r="I177" s="1">
        <f t="shared" si="55"/>
        <v>1.0897272758071621</v>
      </c>
      <c r="J177" s="5">
        <f t="shared" si="56"/>
        <v>0.5</v>
      </c>
      <c r="K177" s="5">
        <f t="shared" si="57"/>
        <v>0</v>
      </c>
      <c r="L177" s="1">
        <v>0.19201187306298834</v>
      </c>
      <c r="M177" s="5">
        <f t="shared" si="58"/>
        <v>0.5</v>
      </c>
      <c r="N177" s="5">
        <f t="shared" si="59"/>
        <v>0</v>
      </c>
      <c r="O177" s="8">
        <f t="shared" si="60"/>
        <v>0</v>
      </c>
      <c r="P177" s="8">
        <f t="shared" si="61"/>
        <v>1</v>
      </c>
      <c r="Q177" s="10" t="str">
        <f t="shared" si="62"/>
        <v>Nee</v>
      </c>
      <c r="R177" s="4">
        <f t="shared" si="63"/>
        <v>0</v>
      </c>
      <c r="S177" s="1">
        <v>-4.1819689610235751E-2</v>
      </c>
      <c r="T177" s="8">
        <f t="shared" si="64"/>
        <v>1</v>
      </c>
      <c r="U177" s="1">
        <v>-7.2391739104607652E-2</v>
      </c>
      <c r="V177" s="8">
        <f t="shared" si="65"/>
        <v>1</v>
      </c>
      <c r="W177" s="1">
        <v>-2.9982721821323305E-2</v>
      </c>
      <c r="X177" s="4">
        <f t="shared" si="66"/>
        <v>1</v>
      </c>
      <c r="Y177" s="5">
        <f t="shared" si="67"/>
        <v>0.5</v>
      </c>
      <c r="Z177" s="5">
        <f t="shared" si="68"/>
        <v>0.5</v>
      </c>
      <c r="AA177" s="1">
        <v>1.4462004946302131E-2</v>
      </c>
      <c r="AB177" s="5">
        <f t="shared" si="69"/>
        <v>0</v>
      </c>
      <c r="AC177" s="5">
        <f t="shared" si="70"/>
        <v>0</v>
      </c>
      <c r="AD177" s="5">
        <f t="shared" si="71"/>
        <v>0</v>
      </c>
      <c r="AE177" s="5">
        <f t="shared" si="72"/>
        <v>0</v>
      </c>
      <c r="AF177" s="1">
        <v>0.63756479317003756</v>
      </c>
      <c r="AG177" s="5">
        <f t="shared" si="73"/>
        <v>0</v>
      </c>
      <c r="AH177" s="1">
        <v>5.2331622454856494E-2</v>
      </c>
      <c r="AI177" s="6">
        <f t="shared" si="74"/>
        <v>0</v>
      </c>
      <c r="AJ177" s="29">
        <v>1580.7244331833472</v>
      </c>
      <c r="AK177" s="29">
        <v>1812.531569580269</v>
      </c>
      <c r="AO177" s="5">
        <v>1</v>
      </c>
      <c r="AP177" t="s">
        <v>350</v>
      </c>
      <c r="AQ177" s="1">
        <v>0.20499999999999999</v>
      </c>
      <c r="AR177" s="1">
        <v>0.214</v>
      </c>
      <c r="AS177" s="5">
        <f t="shared" si="75"/>
        <v>0.5</v>
      </c>
      <c r="AT177" s="5">
        <f t="shared" si="76"/>
        <v>0</v>
      </c>
      <c r="AU177" s="9">
        <f t="shared" si="77"/>
        <v>5</v>
      </c>
    </row>
    <row r="178" spans="1:47" x14ac:dyDescent="0.35">
      <c r="A178" t="s">
        <v>172</v>
      </c>
      <c r="B178" s="1">
        <v>-4.2149631190727078E-3</v>
      </c>
      <c r="C178" s="5">
        <f t="shared" si="52"/>
        <v>0</v>
      </c>
      <c r="D178" s="1">
        <v>5.3507651277077871E-2</v>
      </c>
      <c r="E178" s="5">
        <f t="shared" si="53"/>
        <v>0</v>
      </c>
      <c r="F178" s="5">
        <f t="shared" si="54"/>
        <v>0</v>
      </c>
      <c r="G178" s="7">
        <v>4.0983988735231312E-2</v>
      </c>
      <c r="H178" s="7">
        <v>0.11065210701530255</v>
      </c>
      <c r="I178" s="1">
        <f t="shared" si="55"/>
        <v>-1.9030744985406155E-2</v>
      </c>
      <c r="J178" s="5">
        <f t="shared" si="56"/>
        <v>0</v>
      </c>
      <c r="K178" s="5">
        <f t="shared" si="57"/>
        <v>0</v>
      </c>
      <c r="L178" s="1">
        <v>0.51345572085698898</v>
      </c>
      <c r="M178" s="5">
        <f t="shared" si="58"/>
        <v>0</v>
      </c>
      <c r="N178" s="5">
        <f t="shared" si="59"/>
        <v>0</v>
      </c>
      <c r="O178" s="8">
        <f t="shared" si="60"/>
        <v>0</v>
      </c>
      <c r="P178" s="8">
        <f t="shared" si="61"/>
        <v>0</v>
      </c>
      <c r="Q178" s="10" t="str">
        <f t="shared" si="62"/>
        <v>Nee</v>
      </c>
      <c r="R178" s="4">
        <f t="shared" si="63"/>
        <v>0</v>
      </c>
      <c r="S178" s="1">
        <v>-3.569337396188086E-2</v>
      </c>
      <c r="T178" s="8">
        <f t="shared" si="64"/>
        <v>1</v>
      </c>
      <c r="U178" s="1">
        <v>4.2533051126875908E-2</v>
      </c>
      <c r="V178" s="8">
        <f t="shared" si="65"/>
        <v>0</v>
      </c>
      <c r="W178" s="1">
        <v>6.6199166332515824E-2</v>
      </c>
      <c r="X178" s="4">
        <f t="shared" si="66"/>
        <v>0</v>
      </c>
      <c r="Y178" s="5">
        <f t="shared" si="67"/>
        <v>0</v>
      </c>
      <c r="Z178" s="5">
        <f t="shared" si="68"/>
        <v>0</v>
      </c>
      <c r="AA178" s="1">
        <v>-4.8490726148624078E-3</v>
      </c>
      <c r="AB178" s="5">
        <f t="shared" si="69"/>
        <v>0.5</v>
      </c>
      <c r="AC178" s="5">
        <f t="shared" si="70"/>
        <v>0.5</v>
      </c>
      <c r="AD178" s="5">
        <f t="shared" si="71"/>
        <v>0</v>
      </c>
      <c r="AE178" s="5">
        <f t="shared" si="72"/>
        <v>0</v>
      </c>
      <c r="AF178" s="1">
        <v>0.59239814616223874</v>
      </c>
      <c r="AG178" s="5">
        <f t="shared" si="73"/>
        <v>0</v>
      </c>
      <c r="AH178" s="1">
        <v>5.6351212734410683E-2</v>
      </c>
      <c r="AI178" s="6">
        <f t="shared" si="74"/>
        <v>0</v>
      </c>
      <c r="AJ178" s="29">
        <v>1686.1655338220889</v>
      </c>
      <c r="AK178" s="29">
        <v>1652.3882541087983</v>
      </c>
      <c r="AP178" t="s">
        <v>350</v>
      </c>
      <c r="AQ178" s="1">
        <v>0.22699999999999998</v>
      </c>
      <c r="AR178" s="1">
        <v>0.17449999999999999</v>
      </c>
      <c r="AS178" s="5">
        <f t="shared" si="75"/>
        <v>0</v>
      </c>
      <c r="AT178" s="5">
        <f t="shared" si="76"/>
        <v>0</v>
      </c>
      <c r="AU178" s="9">
        <f t="shared" si="77"/>
        <v>9</v>
      </c>
    </row>
    <row r="179" spans="1:47" x14ac:dyDescent="0.35">
      <c r="A179" t="s">
        <v>173</v>
      </c>
      <c r="B179" s="1">
        <v>-0.14031180400890869</v>
      </c>
      <c r="C179" s="5">
        <f t="shared" si="52"/>
        <v>0</v>
      </c>
      <c r="D179" s="1">
        <v>0.28282005990323322</v>
      </c>
      <c r="E179" s="5">
        <f t="shared" si="53"/>
        <v>0</v>
      </c>
      <c r="F179" s="5">
        <f t="shared" si="54"/>
        <v>0</v>
      </c>
      <c r="G179" s="7">
        <v>0.10648951693418324</v>
      </c>
      <c r="H179" s="7">
        <v>1.5144766146993319E-2</v>
      </c>
      <c r="I179" s="1">
        <f t="shared" si="55"/>
        <v>0.28499746563243988</v>
      </c>
      <c r="J179" s="5">
        <f t="shared" si="56"/>
        <v>0</v>
      </c>
      <c r="K179" s="5">
        <f t="shared" si="57"/>
        <v>0</v>
      </c>
      <c r="L179" s="1">
        <v>0.25219480763551427</v>
      </c>
      <c r="M179" s="5">
        <f t="shared" si="58"/>
        <v>0</v>
      </c>
      <c r="N179" s="5">
        <f t="shared" si="59"/>
        <v>0</v>
      </c>
      <c r="O179" s="8">
        <f t="shared" si="60"/>
        <v>0</v>
      </c>
      <c r="P179" s="8">
        <f t="shared" si="61"/>
        <v>0</v>
      </c>
      <c r="Q179" s="10" t="str">
        <f t="shared" si="62"/>
        <v>Nee</v>
      </c>
      <c r="R179" s="4">
        <f t="shared" si="63"/>
        <v>0</v>
      </c>
      <c r="S179" s="1">
        <v>-3.7234308994673657E-2</v>
      </c>
      <c r="T179" s="8">
        <f t="shared" si="64"/>
        <v>1</v>
      </c>
      <c r="U179" s="1">
        <v>-4.561671311169882E-2</v>
      </c>
      <c r="V179" s="8">
        <f t="shared" si="65"/>
        <v>1</v>
      </c>
      <c r="W179" s="1">
        <v>3.7692957530143616E-2</v>
      </c>
      <c r="X179" s="4">
        <f t="shared" si="66"/>
        <v>0</v>
      </c>
      <c r="Y179" s="5">
        <f t="shared" si="67"/>
        <v>0.5</v>
      </c>
      <c r="Z179" s="5">
        <f t="shared" si="68"/>
        <v>0</v>
      </c>
      <c r="AA179" s="1">
        <v>1.8412564319176716E-2</v>
      </c>
      <c r="AB179" s="5">
        <f t="shared" si="69"/>
        <v>0</v>
      </c>
      <c r="AC179" s="5">
        <f t="shared" si="70"/>
        <v>0</v>
      </c>
      <c r="AD179" s="5">
        <f t="shared" si="71"/>
        <v>0</v>
      </c>
      <c r="AE179" s="5">
        <f t="shared" si="72"/>
        <v>0</v>
      </c>
      <c r="AF179" s="1">
        <v>0.66136241456109357</v>
      </c>
      <c r="AG179" s="5">
        <f t="shared" si="73"/>
        <v>0</v>
      </c>
      <c r="AH179" s="1">
        <v>1.9267813531986776E-2</v>
      </c>
      <c r="AI179" s="6">
        <f t="shared" si="74"/>
        <v>0</v>
      </c>
      <c r="AJ179" s="29">
        <v>1734.6219658119655</v>
      </c>
      <c r="AK179" s="29">
        <v>1489.9003179113956</v>
      </c>
      <c r="AP179" t="s">
        <v>350</v>
      </c>
      <c r="AQ179" s="1">
        <v>0.19899999999999998</v>
      </c>
      <c r="AR179" s="1">
        <v>0.19750000000000001</v>
      </c>
      <c r="AS179" s="5">
        <f t="shared" si="75"/>
        <v>0</v>
      </c>
      <c r="AT179" s="5">
        <f t="shared" si="76"/>
        <v>0</v>
      </c>
      <c r="AU179" s="9">
        <f t="shared" si="77"/>
        <v>9.5</v>
      </c>
    </row>
    <row r="180" spans="1:47" x14ac:dyDescent="0.35">
      <c r="A180" t="s">
        <v>174</v>
      </c>
      <c r="B180" s="1">
        <v>-3.1196043428638319E-2</v>
      </c>
      <c r="C180" s="5">
        <f t="shared" si="52"/>
        <v>0</v>
      </c>
      <c r="D180" s="1">
        <v>0.12791548388984811</v>
      </c>
      <c r="E180" s="5">
        <f t="shared" si="53"/>
        <v>0</v>
      </c>
      <c r="F180" s="5">
        <f t="shared" si="54"/>
        <v>0</v>
      </c>
      <c r="G180" s="7">
        <v>3.8541453279096312E-2</v>
      </c>
      <c r="H180" s="7">
        <v>0</v>
      </c>
      <c r="I180" s="1">
        <f t="shared" si="55"/>
        <v>0.13254045828333966</v>
      </c>
      <c r="J180" s="5">
        <f t="shared" si="56"/>
        <v>0</v>
      </c>
      <c r="K180" s="5">
        <f t="shared" si="57"/>
        <v>0</v>
      </c>
      <c r="L180" s="1">
        <v>0.50954773869346737</v>
      </c>
      <c r="M180" s="5">
        <f t="shared" si="58"/>
        <v>0</v>
      </c>
      <c r="N180" s="5">
        <f t="shared" si="59"/>
        <v>0</v>
      </c>
      <c r="O180" s="8">
        <f t="shared" si="60"/>
        <v>0</v>
      </c>
      <c r="P180" s="8">
        <f t="shared" si="61"/>
        <v>1</v>
      </c>
      <c r="Q180" s="10" t="str">
        <f t="shared" si="62"/>
        <v>Nee</v>
      </c>
      <c r="R180" s="4">
        <f t="shared" si="63"/>
        <v>0</v>
      </c>
      <c r="S180" s="1">
        <v>-5.2066206291789985E-2</v>
      </c>
      <c r="T180" s="8">
        <f t="shared" si="64"/>
        <v>1</v>
      </c>
      <c r="U180" s="1">
        <v>-8.3004892633867899E-2</v>
      </c>
      <c r="V180" s="8">
        <f t="shared" si="65"/>
        <v>1</v>
      </c>
      <c r="W180" s="1">
        <v>-3.2366626671739195E-2</v>
      </c>
      <c r="X180" s="4">
        <f t="shared" si="66"/>
        <v>1</v>
      </c>
      <c r="Y180" s="5">
        <f t="shared" si="67"/>
        <v>0.5</v>
      </c>
      <c r="Z180" s="5">
        <f t="shared" si="68"/>
        <v>0.5</v>
      </c>
      <c r="AA180" s="1">
        <v>4.3553012788621934E-2</v>
      </c>
      <c r="AB180" s="5">
        <f t="shared" si="69"/>
        <v>0</v>
      </c>
      <c r="AC180" s="5">
        <f t="shared" si="70"/>
        <v>0</v>
      </c>
      <c r="AD180" s="5">
        <f t="shared" si="71"/>
        <v>0.5</v>
      </c>
      <c r="AE180" s="5">
        <f t="shared" si="72"/>
        <v>0</v>
      </c>
      <c r="AF180" s="1">
        <v>0.736384653653683</v>
      </c>
      <c r="AG180" s="5">
        <f t="shared" si="73"/>
        <v>0.5</v>
      </c>
      <c r="AH180" s="1">
        <v>3.7128617833835711E-2</v>
      </c>
      <c r="AI180" s="6">
        <f t="shared" si="74"/>
        <v>0</v>
      </c>
      <c r="AJ180" s="29">
        <v>1554.2168616321728</v>
      </c>
      <c r="AK180" s="29">
        <v>1573.1893123383322</v>
      </c>
      <c r="AP180" t="s">
        <v>350</v>
      </c>
      <c r="AQ180" s="1">
        <v>0.13900000000000001</v>
      </c>
      <c r="AR180" s="1">
        <v>0.30099999999999999</v>
      </c>
      <c r="AS180" s="5">
        <f t="shared" si="75"/>
        <v>0.5</v>
      </c>
      <c r="AT180" s="5">
        <f t="shared" si="76"/>
        <v>0.5</v>
      </c>
      <c r="AU180" s="9">
        <f t="shared" si="77"/>
        <v>6</v>
      </c>
    </row>
    <row r="181" spans="1:47" x14ac:dyDescent="0.35">
      <c r="A181" t="s">
        <v>400</v>
      </c>
      <c r="B181" s="1">
        <v>-0.11773133322096747</v>
      </c>
      <c r="C181" s="5">
        <f t="shared" si="52"/>
        <v>0</v>
      </c>
      <c r="D181" s="1">
        <v>0.87459969661216919</v>
      </c>
      <c r="E181" s="5">
        <f t="shared" si="53"/>
        <v>0</v>
      </c>
      <c r="F181" s="5">
        <f t="shared" si="54"/>
        <v>0</v>
      </c>
      <c r="G181" s="7">
        <v>5.4946907129614024E-2</v>
      </c>
      <c r="H181" s="7">
        <v>2.9299398842631608E-2</v>
      </c>
      <c r="I181" s="1">
        <f t="shared" si="55"/>
        <v>0.8606837462778808</v>
      </c>
      <c r="J181" s="5">
        <f t="shared" si="56"/>
        <v>0</v>
      </c>
      <c r="K181" s="5">
        <f t="shared" si="57"/>
        <v>0</v>
      </c>
      <c r="L181" s="1">
        <v>0.20925760833464435</v>
      </c>
      <c r="M181" s="5">
        <f t="shared" si="58"/>
        <v>0</v>
      </c>
      <c r="N181" s="5">
        <f t="shared" si="59"/>
        <v>0</v>
      </c>
      <c r="O181" s="8">
        <f t="shared" si="60"/>
        <v>0</v>
      </c>
      <c r="P181" s="8">
        <f t="shared" si="61"/>
        <v>1</v>
      </c>
      <c r="Q181" s="10" t="str">
        <f t="shared" si="62"/>
        <v>Nee</v>
      </c>
      <c r="R181" s="4">
        <f t="shared" si="63"/>
        <v>0</v>
      </c>
      <c r="S181" s="1">
        <v>8.2048171893952526E-2</v>
      </c>
      <c r="T181" s="8">
        <f t="shared" si="64"/>
        <v>0</v>
      </c>
      <c r="U181" s="1">
        <v>2.4611985952192137E-2</v>
      </c>
      <c r="V181" s="8">
        <f t="shared" si="65"/>
        <v>0</v>
      </c>
      <c r="W181" s="1">
        <v>-0.12933310860160682</v>
      </c>
      <c r="X181" s="4">
        <f t="shared" si="66"/>
        <v>1</v>
      </c>
      <c r="Y181" s="5">
        <f t="shared" si="67"/>
        <v>0</v>
      </c>
      <c r="Z181" s="5">
        <f t="shared" si="68"/>
        <v>0</v>
      </c>
      <c r="AA181" s="1">
        <v>8.7961402325973367E-2</v>
      </c>
      <c r="AB181" s="5">
        <f t="shared" si="69"/>
        <v>0</v>
      </c>
      <c r="AC181" s="5">
        <f t="shared" si="70"/>
        <v>0</v>
      </c>
      <c r="AD181" s="5">
        <f t="shared" si="71"/>
        <v>0.5</v>
      </c>
      <c r="AE181" s="5">
        <f t="shared" si="72"/>
        <v>0.5</v>
      </c>
      <c r="AF181" s="1">
        <v>0.72622057418956121</v>
      </c>
      <c r="AG181" s="5">
        <f t="shared" si="73"/>
        <v>0.5</v>
      </c>
      <c r="AH181" s="1">
        <v>1.0717147030732064E-2</v>
      </c>
      <c r="AI181" s="6">
        <f t="shared" si="74"/>
        <v>0</v>
      </c>
      <c r="AJ181" s="29">
        <v>1878.8287391258777</v>
      </c>
      <c r="AK181" s="29">
        <v>2317.5820409550429</v>
      </c>
      <c r="AO181" s="5">
        <v>1</v>
      </c>
      <c r="AP181" t="s">
        <v>349</v>
      </c>
      <c r="AR181" s="1">
        <v>0.45100000000000001</v>
      </c>
      <c r="AS181" s="5">
        <f t="shared" si="75"/>
        <v>0.5</v>
      </c>
      <c r="AT181" s="5">
        <f t="shared" si="76"/>
        <v>0.5</v>
      </c>
      <c r="AU181" s="9">
        <f t="shared" si="77"/>
        <v>5.5</v>
      </c>
    </row>
    <row r="182" spans="1:47" x14ac:dyDescent="0.35">
      <c r="A182" t="s">
        <v>175</v>
      </c>
      <c r="B182" s="1">
        <v>0.16839207048458149</v>
      </c>
      <c r="C182" s="5">
        <f t="shared" si="52"/>
        <v>0.5</v>
      </c>
      <c r="D182" s="1">
        <v>0.4878697293895532</v>
      </c>
      <c r="E182" s="5">
        <f t="shared" si="53"/>
        <v>0</v>
      </c>
      <c r="F182" s="5">
        <f t="shared" si="54"/>
        <v>0</v>
      </c>
      <c r="G182" s="7">
        <v>7.2514159848961618E-2</v>
      </c>
      <c r="H182" s="7">
        <v>8.4062303335431091E-2</v>
      </c>
      <c r="I182" s="1">
        <f t="shared" si="55"/>
        <v>0.43772781623662682</v>
      </c>
      <c r="J182" s="5">
        <f t="shared" si="56"/>
        <v>0</v>
      </c>
      <c r="K182" s="5">
        <f t="shared" si="57"/>
        <v>0</v>
      </c>
      <c r="L182" s="1">
        <v>0.34566512162608387</v>
      </c>
      <c r="M182" s="5">
        <f t="shared" si="58"/>
        <v>0</v>
      </c>
      <c r="N182" s="5">
        <f t="shared" si="59"/>
        <v>0</v>
      </c>
      <c r="O182" s="8">
        <f t="shared" si="60"/>
        <v>0</v>
      </c>
      <c r="P182" s="8">
        <f t="shared" si="61"/>
        <v>1</v>
      </c>
      <c r="Q182" s="10" t="str">
        <f t="shared" si="62"/>
        <v>Nee</v>
      </c>
      <c r="R182" s="4">
        <f t="shared" si="63"/>
        <v>0</v>
      </c>
      <c r="S182" s="1">
        <v>3.8586212276170498E-2</v>
      </c>
      <c r="T182" s="8">
        <f t="shared" si="64"/>
        <v>0</v>
      </c>
      <c r="U182" s="1">
        <v>4.8424571667363144E-2</v>
      </c>
      <c r="V182" s="8">
        <f t="shared" si="65"/>
        <v>0</v>
      </c>
      <c r="W182" s="1">
        <v>2.0799244808055381E-2</v>
      </c>
      <c r="X182" s="4">
        <f t="shared" si="66"/>
        <v>0</v>
      </c>
      <c r="Y182" s="5">
        <f t="shared" si="67"/>
        <v>0</v>
      </c>
      <c r="Z182" s="5">
        <f t="shared" si="68"/>
        <v>0</v>
      </c>
      <c r="AA182" s="1">
        <v>6.951699181875394E-2</v>
      </c>
      <c r="AB182" s="5">
        <f t="shared" si="69"/>
        <v>0</v>
      </c>
      <c r="AC182" s="5">
        <f t="shared" si="70"/>
        <v>0</v>
      </c>
      <c r="AD182" s="5">
        <f t="shared" si="71"/>
        <v>0.5</v>
      </c>
      <c r="AE182" s="5">
        <f t="shared" si="72"/>
        <v>0.5</v>
      </c>
      <c r="AF182" s="1">
        <v>0.71209880427942107</v>
      </c>
      <c r="AG182" s="5">
        <f t="shared" si="73"/>
        <v>0</v>
      </c>
      <c r="AH182" s="1">
        <v>1.0415418502202629E-2</v>
      </c>
      <c r="AI182" s="6">
        <f t="shared" si="74"/>
        <v>0</v>
      </c>
      <c r="AJ182" s="29">
        <v>1570.157681108268</v>
      </c>
      <c r="AK182" s="29">
        <v>1587.5840926863316</v>
      </c>
      <c r="AP182" t="s">
        <v>349</v>
      </c>
      <c r="AQ182" s="1">
        <v>0.21600000000000003</v>
      </c>
      <c r="AR182" s="1">
        <v>0.26800000000000002</v>
      </c>
      <c r="AS182" s="5">
        <f t="shared" si="75"/>
        <v>0.5</v>
      </c>
      <c r="AT182" s="5">
        <f t="shared" si="76"/>
        <v>0.5</v>
      </c>
      <c r="AU182" s="9">
        <f t="shared" si="77"/>
        <v>7.5</v>
      </c>
    </row>
    <row r="183" spans="1:47" x14ac:dyDescent="0.35">
      <c r="A183" t="s">
        <v>176</v>
      </c>
      <c r="B183" s="1">
        <v>8.6285508359055518E-2</v>
      </c>
      <c r="C183" s="5">
        <f t="shared" si="52"/>
        <v>0.5</v>
      </c>
      <c r="D183" s="1">
        <v>0.47291728687150403</v>
      </c>
      <c r="E183" s="5">
        <f t="shared" si="53"/>
        <v>0</v>
      </c>
      <c r="F183" s="5">
        <f t="shared" si="54"/>
        <v>0</v>
      </c>
      <c r="G183" s="7">
        <v>3.1916393776538238E-2</v>
      </c>
      <c r="H183" s="7">
        <v>0.11624336054400451</v>
      </c>
      <c r="I183" s="1">
        <f t="shared" si="55"/>
        <v>0.39537690174388546</v>
      </c>
      <c r="J183" s="5">
        <f t="shared" si="56"/>
        <v>0</v>
      </c>
      <c r="K183" s="5">
        <f t="shared" si="57"/>
        <v>0</v>
      </c>
      <c r="L183" s="1">
        <v>0.29631049019266281</v>
      </c>
      <c r="M183" s="5">
        <f t="shared" si="58"/>
        <v>0</v>
      </c>
      <c r="N183" s="5">
        <f t="shared" si="59"/>
        <v>0</v>
      </c>
      <c r="O183" s="8">
        <f t="shared" si="60"/>
        <v>0</v>
      </c>
      <c r="P183" s="8">
        <f t="shared" si="61"/>
        <v>0</v>
      </c>
      <c r="Q183" s="10" t="str">
        <f t="shared" si="62"/>
        <v>Nee</v>
      </c>
      <c r="R183" s="4">
        <f t="shared" si="63"/>
        <v>0</v>
      </c>
      <c r="S183" s="1">
        <v>0.10584867909148171</v>
      </c>
      <c r="T183" s="8">
        <f t="shared" si="64"/>
        <v>0</v>
      </c>
      <c r="U183" s="1">
        <v>-9.8511984317918563E-2</v>
      </c>
      <c r="V183" s="8">
        <f t="shared" si="65"/>
        <v>1</v>
      </c>
      <c r="W183" s="1">
        <v>3.2496122087648655E-2</v>
      </c>
      <c r="X183" s="4">
        <f t="shared" si="66"/>
        <v>0</v>
      </c>
      <c r="Y183" s="5">
        <f t="shared" si="67"/>
        <v>0</v>
      </c>
      <c r="Z183" s="5">
        <f t="shared" si="68"/>
        <v>0</v>
      </c>
      <c r="AA183" s="1">
        <v>4.0044341381633583E-2</v>
      </c>
      <c r="AB183" s="5">
        <f t="shared" si="69"/>
        <v>0</v>
      </c>
      <c r="AC183" s="5">
        <f t="shared" si="70"/>
        <v>0</v>
      </c>
      <c r="AD183" s="5">
        <f t="shared" si="71"/>
        <v>0.5</v>
      </c>
      <c r="AE183" s="5">
        <f t="shared" si="72"/>
        <v>0</v>
      </c>
      <c r="AF183" s="1">
        <v>0.63245225075599709</v>
      </c>
      <c r="AG183" s="5">
        <f t="shared" si="73"/>
        <v>0</v>
      </c>
      <c r="AH183" s="1">
        <v>2.7247951365495182E-2</v>
      </c>
      <c r="AI183" s="6">
        <f t="shared" si="74"/>
        <v>0</v>
      </c>
      <c r="AJ183" s="29">
        <v>1846.4084942394925</v>
      </c>
      <c r="AK183" s="29">
        <v>1567.317771604671</v>
      </c>
      <c r="AP183" t="s">
        <v>350</v>
      </c>
      <c r="AQ183" s="1">
        <v>0.25700000000000001</v>
      </c>
      <c r="AR183" s="1">
        <v>0.2205</v>
      </c>
      <c r="AS183" s="5">
        <f t="shared" si="75"/>
        <v>0.5</v>
      </c>
      <c r="AT183" s="5">
        <f t="shared" si="76"/>
        <v>0</v>
      </c>
      <c r="AU183" s="9">
        <f t="shared" si="77"/>
        <v>8.5</v>
      </c>
    </row>
    <row r="184" spans="1:47" x14ac:dyDescent="0.35">
      <c r="A184" t="s">
        <v>177</v>
      </c>
      <c r="B184" s="1">
        <v>8.541793776693106E-2</v>
      </c>
      <c r="C184" s="5">
        <f t="shared" si="52"/>
        <v>0.5</v>
      </c>
      <c r="D184" s="1">
        <v>0.38583183549626504</v>
      </c>
      <c r="E184" s="5">
        <f t="shared" si="53"/>
        <v>0</v>
      </c>
      <c r="F184" s="5">
        <f t="shared" si="54"/>
        <v>0</v>
      </c>
      <c r="G184" s="7">
        <v>0.11112576884388965</v>
      </c>
      <c r="H184" s="7">
        <v>1.4527645400128622E-2</v>
      </c>
      <c r="I184" s="1">
        <f t="shared" si="55"/>
        <v>0.38899757597744178</v>
      </c>
      <c r="J184" s="5">
        <f t="shared" si="56"/>
        <v>0</v>
      </c>
      <c r="K184" s="5">
        <f t="shared" si="57"/>
        <v>0</v>
      </c>
      <c r="L184" s="1">
        <v>0.47439555357781676</v>
      </c>
      <c r="M184" s="5">
        <f t="shared" si="58"/>
        <v>0</v>
      </c>
      <c r="N184" s="5">
        <f t="shared" si="59"/>
        <v>0</v>
      </c>
      <c r="O184" s="8">
        <f t="shared" si="60"/>
        <v>0</v>
      </c>
      <c r="P184" s="8">
        <f t="shared" si="61"/>
        <v>1</v>
      </c>
      <c r="Q184" s="10" t="str">
        <f t="shared" si="62"/>
        <v>Nee</v>
      </c>
      <c r="R184" s="4">
        <f t="shared" si="63"/>
        <v>0</v>
      </c>
      <c r="S184" s="1">
        <v>-9.7851802782246613E-3</v>
      </c>
      <c r="T184" s="8">
        <f t="shared" si="64"/>
        <v>1</v>
      </c>
      <c r="U184" s="1">
        <v>-5.2165354330708659E-2</v>
      </c>
      <c r="V184" s="8">
        <f t="shared" si="65"/>
        <v>1</v>
      </c>
      <c r="W184" s="1">
        <v>2.1931632669887702E-3</v>
      </c>
      <c r="X184" s="4">
        <f t="shared" si="66"/>
        <v>0</v>
      </c>
      <c r="Y184" s="5">
        <f t="shared" si="67"/>
        <v>0.5</v>
      </c>
      <c r="Z184" s="5">
        <f t="shared" si="68"/>
        <v>0</v>
      </c>
      <c r="AA184" s="1">
        <v>8.5661164520224917E-2</v>
      </c>
      <c r="AB184" s="5">
        <f t="shared" si="69"/>
        <v>0</v>
      </c>
      <c r="AC184" s="5">
        <f t="shared" si="70"/>
        <v>0</v>
      </c>
      <c r="AD184" s="5">
        <f t="shared" si="71"/>
        <v>0.5</v>
      </c>
      <c r="AE184" s="5">
        <f t="shared" si="72"/>
        <v>0.5</v>
      </c>
      <c r="AF184" s="1">
        <v>0.71685107926718661</v>
      </c>
      <c r="AG184" s="5">
        <f t="shared" si="73"/>
        <v>0</v>
      </c>
      <c r="AH184" s="1">
        <v>3.9025509951684446E-2</v>
      </c>
      <c r="AI184" s="6">
        <f t="shared" si="74"/>
        <v>0</v>
      </c>
      <c r="AJ184" s="29">
        <v>1603.9555917617074</v>
      </c>
      <c r="AK184" s="29">
        <v>1585.7011025275076</v>
      </c>
      <c r="AP184" t="s">
        <v>349</v>
      </c>
      <c r="AQ184" s="1">
        <v>0.14000000000000001</v>
      </c>
      <c r="AR184" s="1">
        <v>0.26800000000000002</v>
      </c>
      <c r="AS184" s="5">
        <f t="shared" si="75"/>
        <v>0.5</v>
      </c>
      <c r="AT184" s="5">
        <f t="shared" si="76"/>
        <v>0.5</v>
      </c>
      <c r="AU184" s="9">
        <f t="shared" si="77"/>
        <v>7</v>
      </c>
    </row>
    <row r="185" spans="1:47" x14ac:dyDescent="0.35">
      <c r="A185" t="s">
        <v>178</v>
      </c>
      <c r="B185" s="1">
        <v>6.8563478885248844E-2</v>
      </c>
      <c r="C185" s="5">
        <f t="shared" si="52"/>
        <v>0</v>
      </c>
      <c r="D185" s="1">
        <v>0.46483866624781223</v>
      </c>
      <c r="E185" s="5">
        <f t="shared" si="53"/>
        <v>0</v>
      </c>
      <c r="F185" s="5">
        <f t="shared" si="54"/>
        <v>0</v>
      </c>
      <c r="G185" s="7">
        <v>2.4395278912175199E-2</v>
      </c>
      <c r="H185" s="7">
        <v>2.494278149261769E-2</v>
      </c>
      <c r="I185" s="1">
        <f t="shared" si="55"/>
        <v>0.45030615267244084</v>
      </c>
      <c r="J185" s="5">
        <f t="shared" si="56"/>
        <v>0</v>
      </c>
      <c r="K185" s="5">
        <f t="shared" si="57"/>
        <v>0</v>
      </c>
      <c r="L185" s="1">
        <v>0.35284526746189976</v>
      </c>
      <c r="M185" s="5">
        <f t="shared" si="58"/>
        <v>0</v>
      </c>
      <c r="N185" s="5">
        <f t="shared" si="59"/>
        <v>0</v>
      </c>
      <c r="O185" s="8">
        <f t="shared" si="60"/>
        <v>0</v>
      </c>
      <c r="P185" s="8">
        <f t="shared" si="61"/>
        <v>0</v>
      </c>
      <c r="Q185" s="10" t="str">
        <f t="shared" si="62"/>
        <v>Nee</v>
      </c>
      <c r="R185" s="4">
        <f t="shared" si="63"/>
        <v>0</v>
      </c>
      <c r="S185" s="1">
        <v>-2.7149472744518215E-2</v>
      </c>
      <c r="T185" s="8">
        <f t="shared" si="64"/>
        <v>1</v>
      </c>
      <c r="U185" s="1">
        <v>2.226857887874837E-2</v>
      </c>
      <c r="V185" s="8">
        <f t="shared" si="65"/>
        <v>0</v>
      </c>
      <c r="W185" s="1">
        <v>4.4679800744962528E-2</v>
      </c>
      <c r="X185" s="4">
        <f t="shared" si="66"/>
        <v>0</v>
      </c>
      <c r="Y185" s="5">
        <f t="shared" si="67"/>
        <v>0</v>
      </c>
      <c r="Z185" s="5">
        <f t="shared" si="68"/>
        <v>0</v>
      </c>
      <c r="AA185" s="1">
        <v>3.5841224251671681E-2</v>
      </c>
      <c r="AB185" s="5">
        <f t="shared" si="69"/>
        <v>0</v>
      </c>
      <c r="AC185" s="5">
        <f t="shared" si="70"/>
        <v>0</v>
      </c>
      <c r="AD185" s="5">
        <f t="shared" si="71"/>
        <v>0</v>
      </c>
      <c r="AE185" s="5">
        <f t="shared" si="72"/>
        <v>0</v>
      </c>
      <c r="AF185" s="1">
        <v>0.66264865592604227</v>
      </c>
      <c r="AG185" s="5">
        <f t="shared" si="73"/>
        <v>0</v>
      </c>
      <c r="AH185" s="1">
        <v>1.1920342862271678E-2</v>
      </c>
      <c r="AI185" s="6">
        <f t="shared" si="74"/>
        <v>0</v>
      </c>
      <c r="AJ185" s="29">
        <v>1706.8814218523878</v>
      </c>
      <c r="AK185" s="29">
        <v>1812.9144037515773</v>
      </c>
      <c r="AP185" t="s">
        <v>349</v>
      </c>
      <c r="AQ185" s="1">
        <v>0.17800000000000002</v>
      </c>
      <c r="AR185" s="1">
        <v>0.1875</v>
      </c>
      <c r="AS185" s="5">
        <f t="shared" si="75"/>
        <v>0</v>
      </c>
      <c r="AT185" s="5">
        <f t="shared" si="76"/>
        <v>0</v>
      </c>
      <c r="AU185" s="9">
        <f t="shared" si="77"/>
        <v>10</v>
      </c>
    </row>
    <row r="186" spans="1:47" x14ac:dyDescent="0.35">
      <c r="A186" t="s">
        <v>179</v>
      </c>
      <c r="B186" s="1">
        <v>7.5147700927912744E-2</v>
      </c>
      <c r="C186" s="5">
        <f t="shared" si="52"/>
        <v>0</v>
      </c>
      <c r="D186" s="1">
        <v>0.63884078980925918</v>
      </c>
      <c r="E186" s="5">
        <f t="shared" si="53"/>
        <v>0</v>
      </c>
      <c r="F186" s="5">
        <f t="shared" si="54"/>
        <v>0</v>
      </c>
      <c r="G186" s="7">
        <v>0.13903925843683423</v>
      </c>
      <c r="H186" s="7">
        <v>2.4351237696383268E-2</v>
      </c>
      <c r="I186" s="1">
        <f t="shared" si="55"/>
        <v>0.63847963443421096</v>
      </c>
      <c r="J186" s="5">
        <f t="shared" si="56"/>
        <v>0</v>
      </c>
      <c r="K186" s="5">
        <f t="shared" si="57"/>
        <v>0</v>
      </c>
      <c r="L186" s="1">
        <v>0.23470760310288089</v>
      </c>
      <c r="M186" s="5">
        <f t="shared" si="58"/>
        <v>0</v>
      </c>
      <c r="N186" s="5">
        <f t="shared" si="59"/>
        <v>0</v>
      </c>
      <c r="O186" s="8">
        <f t="shared" si="60"/>
        <v>0</v>
      </c>
      <c r="P186" s="8">
        <f t="shared" si="61"/>
        <v>1</v>
      </c>
      <c r="Q186" s="10" t="str">
        <f t="shared" si="62"/>
        <v>Nee</v>
      </c>
      <c r="R186" s="4">
        <f t="shared" si="63"/>
        <v>0</v>
      </c>
      <c r="S186" s="1">
        <v>3.5452258753767667E-3</v>
      </c>
      <c r="T186" s="8">
        <f t="shared" si="64"/>
        <v>0</v>
      </c>
      <c r="U186" s="1">
        <v>-1.7245437667477784E-2</v>
      </c>
      <c r="V186" s="8">
        <f t="shared" si="65"/>
        <v>1</v>
      </c>
      <c r="W186" s="1">
        <v>-6.8284713313505651E-3</v>
      </c>
      <c r="X186" s="4">
        <f t="shared" si="66"/>
        <v>1</v>
      </c>
      <c r="Y186" s="5">
        <f t="shared" si="67"/>
        <v>0.5</v>
      </c>
      <c r="Z186" s="5">
        <f t="shared" si="68"/>
        <v>0</v>
      </c>
      <c r="AA186" s="1">
        <v>4.830266178069504E-2</v>
      </c>
      <c r="AB186" s="5">
        <f t="shared" si="69"/>
        <v>0</v>
      </c>
      <c r="AC186" s="5">
        <f t="shared" si="70"/>
        <v>0</v>
      </c>
      <c r="AD186" s="5">
        <f t="shared" si="71"/>
        <v>0.5</v>
      </c>
      <c r="AE186" s="5">
        <f t="shared" si="72"/>
        <v>0</v>
      </c>
      <c r="AF186" s="1">
        <v>0.69542256559531956</v>
      </c>
      <c r="AG186" s="5">
        <f t="shared" si="73"/>
        <v>0</v>
      </c>
      <c r="AH186" s="1">
        <v>1.0129023783636584E-2</v>
      </c>
      <c r="AI186" s="6">
        <f t="shared" si="74"/>
        <v>0</v>
      </c>
      <c r="AJ186" s="29">
        <v>3403.9665211898473</v>
      </c>
      <c r="AK186" s="29">
        <v>1232.6385200454863</v>
      </c>
      <c r="AM186" s="5">
        <v>1</v>
      </c>
      <c r="AP186" t="s">
        <v>351</v>
      </c>
      <c r="AQ186" s="1">
        <v>0.26500000000000001</v>
      </c>
      <c r="AR186" s="1">
        <v>0.24049999999999999</v>
      </c>
      <c r="AS186" s="5">
        <f t="shared" si="75"/>
        <v>0.5</v>
      </c>
      <c r="AT186" s="5">
        <f t="shared" si="76"/>
        <v>0</v>
      </c>
      <c r="AU186" s="9">
        <f t="shared" si="77"/>
        <v>6.5</v>
      </c>
    </row>
    <row r="187" spans="1:47" x14ac:dyDescent="0.35">
      <c r="A187" t="s">
        <v>180</v>
      </c>
      <c r="B187" s="1">
        <v>8.3518166455428811E-2</v>
      </c>
      <c r="C187" s="5">
        <f t="shared" si="52"/>
        <v>0</v>
      </c>
      <c r="D187" s="1">
        <v>0.13999788762146176</v>
      </c>
      <c r="E187" s="5">
        <f t="shared" si="53"/>
        <v>0</v>
      </c>
      <c r="F187" s="5">
        <f t="shared" si="54"/>
        <v>0</v>
      </c>
      <c r="G187" s="7">
        <v>3.9237431347697506E-2</v>
      </c>
      <c r="H187" s="7">
        <v>5.1216377974933107E-2</v>
      </c>
      <c r="I187" s="1">
        <f t="shared" si="55"/>
        <v>0.10885491480073228</v>
      </c>
      <c r="J187" s="5">
        <f t="shared" si="56"/>
        <v>0</v>
      </c>
      <c r="K187" s="5">
        <f t="shared" si="57"/>
        <v>0</v>
      </c>
      <c r="L187" s="1">
        <v>0.37176180625852734</v>
      </c>
      <c r="M187" s="5">
        <f t="shared" si="58"/>
        <v>0</v>
      </c>
      <c r="N187" s="5">
        <f t="shared" si="59"/>
        <v>0</v>
      </c>
      <c r="O187" s="8">
        <f t="shared" si="60"/>
        <v>0</v>
      </c>
      <c r="P187" s="8">
        <f t="shared" si="61"/>
        <v>1</v>
      </c>
      <c r="Q187" s="10" t="str">
        <f t="shared" si="62"/>
        <v>Nee</v>
      </c>
      <c r="R187" s="4">
        <f t="shared" si="63"/>
        <v>0</v>
      </c>
      <c r="S187" s="1">
        <v>-2.4246640252447348E-2</v>
      </c>
      <c r="T187" s="8">
        <f t="shared" si="64"/>
        <v>1</v>
      </c>
      <c r="U187" s="1">
        <v>-5.2789067906468999E-2</v>
      </c>
      <c r="V187" s="8">
        <f t="shared" si="65"/>
        <v>1</v>
      </c>
      <c r="W187" s="1">
        <v>-4.5821011125193635E-2</v>
      </c>
      <c r="X187" s="4">
        <f t="shared" si="66"/>
        <v>1</v>
      </c>
      <c r="Y187" s="5">
        <f t="shared" si="67"/>
        <v>0.5</v>
      </c>
      <c r="Z187" s="5">
        <f t="shared" si="68"/>
        <v>0.5</v>
      </c>
      <c r="AA187" s="1">
        <v>1.2916314603576961E-3</v>
      </c>
      <c r="AB187" s="5">
        <f t="shared" si="69"/>
        <v>0.5</v>
      </c>
      <c r="AC187" s="5">
        <f t="shared" si="70"/>
        <v>0</v>
      </c>
      <c r="AD187" s="5">
        <f t="shared" si="71"/>
        <v>0</v>
      </c>
      <c r="AE187" s="5">
        <f t="shared" si="72"/>
        <v>0</v>
      </c>
      <c r="AF187" s="1">
        <v>0.71454724686663851</v>
      </c>
      <c r="AG187" s="5">
        <f t="shared" si="73"/>
        <v>0</v>
      </c>
      <c r="AH187" s="1">
        <v>5.9979281087170808E-2</v>
      </c>
      <c r="AI187" s="6">
        <f t="shared" si="74"/>
        <v>0</v>
      </c>
      <c r="AJ187" s="29">
        <v>1610.6940829582995</v>
      </c>
      <c r="AK187" s="29">
        <v>1643.963666126868</v>
      </c>
      <c r="AP187" t="s">
        <v>349</v>
      </c>
      <c r="AQ187" s="1">
        <v>0.20899999999999999</v>
      </c>
      <c r="AR187" s="1">
        <v>0.33450000000000002</v>
      </c>
      <c r="AS187" s="5">
        <f t="shared" si="75"/>
        <v>0.5</v>
      </c>
      <c r="AT187" s="5">
        <f t="shared" si="76"/>
        <v>0.5</v>
      </c>
      <c r="AU187" s="9">
        <f t="shared" si="77"/>
        <v>6.5</v>
      </c>
    </row>
    <row r="188" spans="1:47" x14ac:dyDescent="0.35">
      <c r="A188" t="s">
        <v>181</v>
      </c>
      <c r="B188" s="1">
        <v>8.7716087044946101E-2</v>
      </c>
      <c r="C188" s="5">
        <f t="shared" si="52"/>
        <v>0.5</v>
      </c>
      <c r="D188" s="1">
        <v>9.3552979459019733E-3</v>
      </c>
      <c r="E188" s="5">
        <f t="shared" si="53"/>
        <v>0</v>
      </c>
      <c r="F188" s="5">
        <f t="shared" si="54"/>
        <v>0</v>
      </c>
      <c r="G188" s="7">
        <v>1.2749033963799064</v>
      </c>
      <c r="H188" s="7">
        <v>0</v>
      </c>
      <c r="I188" s="1">
        <f t="shared" si="55"/>
        <v>0.16234370551149074</v>
      </c>
      <c r="J188" s="5">
        <f t="shared" si="56"/>
        <v>0</v>
      </c>
      <c r="K188" s="5">
        <f t="shared" si="57"/>
        <v>0</v>
      </c>
      <c r="L188" s="1">
        <v>0.31442306972286083</v>
      </c>
      <c r="M188" s="5">
        <f t="shared" si="58"/>
        <v>0</v>
      </c>
      <c r="N188" s="5">
        <f t="shared" si="59"/>
        <v>0</v>
      </c>
      <c r="O188" s="8">
        <f t="shared" si="60"/>
        <v>0</v>
      </c>
      <c r="P188" s="8">
        <f t="shared" si="61"/>
        <v>1</v>
      </c>
      <c r="Q188" s="10" t="str">
        <f t="shared" si="62"/>
        <v>Nee</v>
      </c>
      <c r="R188" s="4">
        <f t="shared" si="63"/>
        <v>0</v>
      </c>
      <c r="S188" s="1">
        <v>-2.2079477408818726E-2</v>
      </c>
      <c r="T188" s="8">
        <f t="shared" si="64"/>
        <v>1</v>
      </c>
      <c r="U188" s="1">
        <v>3.4658324132008346E-2</v>
      </c>
      <c r="V188" s="8">
        <f t="shared" si="65"/>
        <v>0</v>
      </c>
      <c r="W188" s="1">
        <v>-5.6660565385397599E-2</v>
      </c>
      <c r="X188" s="4">
        <f t="shared" si="66"/>
        <v>1</v>
      </c>
      <c r="Y188" s="5">
        <f t="shared" si="67"/>
        <v>0.5</v>
      </c>
      <c r="Z188" s="5">
        <f t="shared" si="68"/>
        <v>0</v>
      </c>
      <c r="AA188" s="1">
        <v>5.1576164327842178E-2</v>
      </c>
      <c r="AB188" s="5">
        <f t="shared" si="69"/>
        <v>0</v>
      </c>
      <c r="AC188" s="5">
        <f t="shared" si="70"/>
        <v>0</v>
      </c>
      <c r="AD188" s="5">
        <f t="shared" si="71"/>
        <v>0.5</v>
      </c>
      <c r="AE188" s="5">
        <f t="shared" si="72"/>
        <v>0.5</v>
      </c>
      <c r="AF188" s="1">
        <v>0.67563555013219445</v>
      </c>
      <c r="AG188" s="5">
        <f t="shared" si="73"/>
        <v>0</v>
      </c>
      <c r="AH188" s="1">
        <v>2.0632499491559896E-3</v>
      </c>
      <c r="AI188" s="6">
        <f t="shared" si="74"/>
        <v>0</v>
      </c>
      <c r="AJ188" s="29">
        <v>1573.289961246483</v>
      </c>
      <c r="AK188" s="29">
        <v>1697.2602400546687</v>
      </c>
      <c r="AP188" t="s">
        <v>349</v>
      </c>
      <c r="AQ188" s="1">
        <v>0.125</v>
      </c>
      <c r="AR188" s="1">
        <v>0.35099999999999998</v>
      </c>
      <c r="AS188" s="5">
        <f t="shared" si="75"/>
        <v>0.5</v>
      </c>
      <c r="AT188" s="5">
        <f t="shared" si="76"/>
        <v>0.5</v>
      </c>
      <c r="AU188" s="9">
        <f t="shared" si="77"/>
        <v>6</v>
      </c>
    </row>
    <row r="189" spans="1:47" x14ac:dyDescent="0.35">
      <c r="A189" t="s">
        <v>182</v>
      </c>
      <c r="B189" s="1">
        <v>4.4346482800195923E-2</v>
      </c>
      <c r="C189" s="5">
        <f t="shared" si="52"/>
        <v>0</v>
      </c>
      <c r="D189" s="1">
        <v>0.5450686359468998</v>
      </c>
      <c r="E189" s="5">
        <f t="shared" si="53"/>
        <v>0</v>
      </c>
      <c r="F189" s="5">
        <f t="shared" si="54"/>
        <v>0</v>
      </c>
      <c r="G189" s="7">
        <v>0.12897445880377947</v>
      </c>
      <c r="H189" s="7">
        <v>0.49970067275368507</v>
      </c>
      <c r="I189" s="1">
        <f t="shared" si="55"/>
        <v>0.2107551000757738</v>
      </c>
      <c r="J189" s="5">
        <f t="shared" si="56"/>
        <v>0</v>
      </c>
      <c r="K189" s="5">
        <f t="shared" si="57"/>
        <v>0</v>
      </c>
      <c r="L189" s="1">
        <v>0.321346968278378</v>
      </c>
      <c r="M189" s="5">
        <f t="shared" si="58"/>
        <v>0</v>
      </c>
      <c r="N189" s="5">
        <f t="shared" si="59"/>
        <v>0</v>
      </c>
      <c r="O189" s="8">
        <f t="shared" si="60"/>
        <v>0</v>
      </c>
      <c r="P189" s="8">
        <f t="shared" si="61"/>
        <v>0</v>
      </c>
      <c r="Q189" s="10" t="str">
        <f t="shared" si="62"/>
        <v>Nee</v>
      </c>
      <c r="R189" s="4">
        <f t="shared" si="63"/>
        <v>0</v>
      </c>
      <c r="S189" s="1">
        <v>2.7284092001853326E-2</v>
      </c>
      <c r="T189" s="8">
        <f t="shared" si="64"/>
        <v>0</v>
      </c>
      <c r="U189" s="1">
        <v>-5.0988034454534828E-2</v>
      </c>
      <c r="V189" s="8">
        <f t="shared" si="65"/>
        <v>1</v>
      </c>
      <c r="W189" s="1">
        <v>7.661102947640757E-3</v>
      </c>
      <c r="X189" s="4">
        <f t="shared" si="66"/>
        <v>0</v>
      </c>
      <c r="Y189" s="5">
        <f t="shared" si="67"/>
        <v>0</v>
      </c>
      <c r="Z189" s="5">
        <f t="shared" si="68"/>
        <v>0</v>
      </c>
      <c r="AA189" s="1">
        <v>-2.5882387417371028E-3</v>
      </c>
      <c r="AB189" s="5">
        <f t="shared" si="69"/>
        <v>0.5</v>
      </c>
      <c r="AC189" s="5">
        <f t="shared" si="70"/>
        <v>0.5</v>
      </c>
      <c r="AD189" s="5">
        <f t="shared" si="71"/>
        <v>0</v>
      </c>
      <c r="AE189" s="5">
        <f t="shared" si="72"/>
        <v>0</v>
      </c>
      <c r="AF189" s="1">
        <v>0.61124716895034514</v>
      </c>
      <c r="AG189" s="5">
        <f t="shared" si="73"/>
        <v>0</v>
      </c>
      <c r="AH189" s="1">
        <v>3.1317073374946082E-2</v>
      </c>
      <c r="AI189" s="6">
        <f t="shared" si="74"/>
        <v>0</v>
      </c>
      <c r="AJ189" s="29">
        <v>2228.9828370070104</v>
      </c>
      <c r="AK189" s="29">
        <v>1655.483572225025</v>
      </c>
      <c r="AP189" t="s">
        <v>350</v>
      </c>
      <c r="AQ189" s="1">
        <v>0.155</v>
      </c>
      <c r="AR189" s="1">
        <v>0.186</v>
      </c>
      <c r="AS189" s="5">
        <f t="shared" si="75"/>
        <v>0</v>
      </c>
      <c r="AT189" s="5">
        <f t="shared" si="76"/>
        <v>0</v>
      </c>
      <c r="AU189" s="9">
        <f t="shared" si="77"/>
        <v>9</v>
      </c>
    </row>
    <row r="190" spans="1:47" x14ac:dyDescent="0.35">
      <c r="A190" t="s">
        <v>183</v>
      </c>
      <c r="B190" s="1">
        <v>9.704098846487029E-2</v>
      </c>
      <c r="C190" s="5">
        <f t="shared" si="52"/>
        <v>0.5</v>
      </c>
      <c r="D190" s="1">
        <v>0.94843386677609087</v>
      </c>
      <c r="E190" s="5">
        <f t="shared" si="53"/>
        <v>0</v>
      </c>
      <c r="F190" s="5">
        <f t="shared" si="54"/>
        <v>0</v>
      </c>
      <c r="G190" s="7">
        <v>7.8794510554871661E-2</v>
      </c>
      <c r="H190" s="7">
        <v>0.18869283727716227</v>
      </c>
      <c r="I190" s="1">
        <f t="shared" si="55"/>
        <v>0.82580422194866188</v>
      </c>
      <c r="J190" s="5">
        <f t="shared" si="56"/>
        <v>0</v>
      </c>
      <c r="K190" s="5">
        <f t="shared" si="57"/>
        <v>0</v>
      </c>
      <c r="L190" s="1">
        <v>8.2072185260272407E-2</v>
      </c>
      <c r="M190" s="5">
        <f t="shared" si="58"/>
        <v>0.5</v>
      </c>
      <c r="N190" s="5">
        <f t="shared" si="59"/>
        <v>0</v>
      </c>
      <c r="O190" s="8">
        <f t="shared" si="60"/>
        <v>0</v>
      </c>
      <c r="P190" s="8">
        <f t="shared" si="61"/>
        <v>1</v>
      </c>
      <c r="Q190" s="10" t="str">
        <f t="shared" si="62"/>
        <v>Nee</v>
      </c>
      <c r="R190" s="4">
        <f t="shared" si="63"/>
        <v>0</v>
      </c>
      <c r="S190" s="1">
        <v>5.0071465637318716E-3</v>
      </c>
      <c r="T190" s="8">
        <f t="shared" si="64"/>
        <v>0</v>
      </c>
      <c r="U190" s="1">
        <v>-9.1407845687436467E-3</v>
      </c>
      <c r="V190" s="8">
        <f t="shared" si="65"/>
        <v>1</v>
      </c>
      <c r="W190" s="1">
        <v>-5.5715132448821408E-3</v>
      </c>
      <c r="X190" s="4">
        <f t="shared" si="66"/>
        <v>1</v>
      </c>
      <c r="Y190" s="5">
        <f t="shared" si="67"/>
        <v>0.5</v>
      </c>
      <c r="Z190" s="5">
        <f t="shared" si="68"/>
        <v>0</v>
      </c>
      <c r="AA190" s="1">
        <v>5.5304791866137787E-3</v>
      </c>
      <c r="AB190" s="5">
        <f t="shared" si="69"/>
        <v>0.5</v>
      </c>
      <c r="AC190" s="5">
        <f t="shared" si="70"/>
        <v>0</v>
      </c>
      <c r="AD190" s="5">
        <f t="shared" si="71"/>
        <v>0</v>
      </c>
      <c r="AE190" s="5">
        <f t="shared" si="72"/>
        <v>0</v>
      </c>
      <c r="AF190" s="1">
        <v>0.72490767336889617</v>
      </c>
      <c r="AG190" s="5">
        <f t="shared" si="73"/>
        <v>0</v>
      </c>
      <c r="AH190" s="1">
        <v>3.3260748643596239E-3</v>
      </c>
      <c r="AI190" s="6">
        <f t="shared" si="74"/>
        <v>0</v>
      </c>
      <c r="AJ190" s="29">
        <v>1867.2711579320114</v>
      </c>
      <c r="AK190" s="29">
        <v>1786.9084814957816</v>
      </c>
      <c r="AP190" t="s">
        <v>351</v>
      </c>
      <c r="AQ190" s="1">
        <v>0.23600000000000002</v>
      </c>
      <c r="AR190" s="1">
        <v>0.23400000000000001</v>
      </c>
      <c r="AS190" s="5">
        <f t="shared" si="75"/>
        <v>0.5</v>
      </c>
      <c r="AT190" s="5">
        <f t="shared" si="76"/>
        <v>0</v>
      </c>
      <c r="AU190" s="9">
        <f t="shared" si="77"/>
        <v>6.5</v>
      </c>
    </row>
    <row r="191" spans="1:47" x14ac:dyDescent="0.35">
      <c r="A191" t="s">
        <v>184</v>
      </c>
      <c r="B191" s="1">
        <v>5.8479795788417867E-2</v>
      </c>
      <c r="C191" s="5">
        <f t="shared" si="52"/>
        <v>0</v>
      </c>
      <c r="D191" s="1">
        <v>0.88879935535858179</v>
      </c>
      <c r="E191" s="5">
        <f t="shared" si="53"/>
        <v>0</v>
      </c>
      <c r="F191" s="5">
        <f t="shared" si="54"/>
        <v>0</v>
      </c>
      <c r="G191" s="7">
        <v>7.8630475084947291E-2</v>
      </c>
      <c r="H191" s="7">
        <v>0.40174008103097547</v>
      </c>
      <c r="I191" s="1">
        <f t="shared" si="55"/>
        <v>0.61701695564709258</v>
      </c>
      <c r="J191" s="5">
        <f t="shared" si="56"/>
        <v>0</v>
      </c>
      <c r="K191" s="5">
        <f t="shared" si="57"/>
        <v>0</v>
      </c>
      <c r="L191" s="1">
        <v>0.159453222084147</v>
      </c>
      <c r="M191" s="5">
        <f t="shared" si="58"/>
        <v>0.5</v>
      </c>
      <c r="N191" s="5">
        <f t="shared" si="59"/>
        <v>0</v>
      </c>
      <c r="O191" s="8">
        <f t="shared" si="60"/>
        <v>0</v>
      </c>
      <c r="P191" s="8">
        <f t="shared" si="61"/>
        <v>0</v>
      </c>
      <c r="Q191" s="10" t="str">
        <f t="shared" si="62"/>
        <v>Nee</v>
      </c>
      <c r="R191" s="4">
        <f t="shared" si="63"/>
        <v>0</v>
      </c>
      <c r="S191" s="1">
        <v>2.1774096747089185E-2</v>
      </c>
      <c r="T191" s="8">
        <f t="shared" si="64"/>
        <v>0</v>
      </c>
      <c r="U191" s="1">
        <v>-2.1699205271476594E-2</v>
      </c>
      <c r="V191" s="8">
        <f t="shared" si="65"/>
        <v>1</v>
      </c>
      <c r="W191" s="1">
        <v>7.0437217898942309E-4</v>
      </c>
      <c r="X191" s="4">
        <f t="shared" si="66"/>
        <v>0</v>
      </c>
      <c r="Y191" s="5">
        <f t="shared" si="67"/>
        <v>0</v>
      </c>
      <c r="Z191" s="5">
        <f t="shared" si="68"/>
        <v>0</v>
      </c>
      <c r="AA191" s="1">
        <v>-8.1322585553044863E-2</v>
      </c>
      <c r="AB191" s="5">
        <f t="shared" si="69"/>
        <v>0.5</v>
      </c>
      <c r="AC191" s="5">
        <f t="shared" si="70"/>
        <v>0.5</v>
      </c>
      <c r="AD191" s="5">
        <f t="shared" si="71"/>
        <v>0</v>
      </c>
      <c r="AE191" s="5">
        <f t="shared" si="72"/>
        <v>0</v>
      </c>
      <c r="AF191" s="1">
        <v>0.6765861052726484</v>
      </c>
      <c r="AG191" s="5">
        <f t="shared" si="73"/>
        <v>0</v>
      </c>
      <c r="AH191" s="1">
        <v>6.67459132326174E-3</v>
      </c>
      <c r="AI191" s="6">
        <f t="shared" si="74"/>
        <v>0</v>
      </c>
      <c r="AJ191" s="29">
        <v>2415.9839089884185</v>
      </c>
      <c r="AK191" s="29">
        <v>1998.242328374635</v>
      </c>
      <c r="AP191" t="s">
        <v>351</v>
      </c>
      <c r="AQ191" s="1">
        <v>0.155</v>
      </c>
      <c r="AR191" s="1">
        <v>0.19550000000000001</v>
      </c>
      <c r="AS191" s="5">
        <f t="shared" si="75"/>
        <v>0</v>
      </c>
      <c r="AT191" s="5">
        <f t="shared" si="76"/>
        <v>0</v>
      </c>
      <c r="AU191" s="9">
        <f t="shared" si="77"/>
        <v>8.5</v>
      </c>
    </row>
    <row r="192" spans="1:47" x14ac:dyDescent="0.35">
      <c r="A192" t="s">
        <v>185</v>
      </c>
      <c r="B192" s="1">
        <v>-7.3503415026114904E-2</v>
      </c>
      <c r="C192" s="5">
        <f t="shared" si="52"/>
        <v>0</v>
      </c>
      <c r="D192" s="1">
        <v>1.1974085978304541</v>
      </c>
      <c r="E192" s="5">
        <f t="shared" si="53"/>
        <v>0.5</v>
      </c>
      <c r="F192" s="5">
        <f t="shared" si="54"/>
        <v>0</v>
      </c>
      <c r="G192" s="7">
        <v>0.40020088388911207</v>
      </c>
      <c r="H192" s="7">
        <v>0.2402973081558859</v>
      </c>
      <c r="I192" s="1">
        <f t="shared" si="55"/>
        <v>1.0772245881880274</v>
      </c>
      <c r="J192" s="5">
        <f t="shared" si="56"/>
        <v>0.5</v>
      </c>
      <c r="K192" s="5">
        <f t="shared" si="57"/>
        <v>0</v>
      </c>
      <c r="L192" s="1">
        <v>0.3677458067834386</v>
      </c>
      <c r="M192" s="5">
        <f t="shared" si="58"/>
        <v>0</v>
      </c>
      <c r="N192" s="5">
        <f t="shared" si="59"/>
        <v>0</v>
      </c>
      <c r="O192" s="8">
        <f t="shared" si="60"/>
        <v>0</v>
      </c>
      <c r="P192" s="8">
        <f t="shared" si="61"/>
        <v>1</v>
      </c>
      <c r="Q192" s="10" t="str">
        <f t="shared" si="62"/>
        <v>Nee</v>
      </c>
      <c r="R192" s="4">
        <f t="shared" si="63"/>
        <v>0</v>
      </c>
      <c r="S192" s="1">
        <v>-6.7723066596346554E-2</v>
      </c>
      <c r="T192" s="8">
        <f t="shared" si="64"/>
        <v>1</v>
      </c>
      <c r="U192" s="1">
        <v>-3.8167938931297711E-2</v>
      </c>
      <c r="V192" s="8">
        <f t="shared" si="65"/>
        <v>1</v>
      </c>
      <c r="W192" s="1">
        <v>-9.1803937324226592E-3</v>
      </c>
      <c r="X192" s="4">
        <f t="shared" si="66"/>
        <v>1</v>
      </c>
      <c r="Y192" s="5">
        <f t="shared" si="67"/>
        <v>0.5</v>
      </c>
      <c r="Z192" s="5">
        <f t="shared" si="68"/>
        <v>0.5</v>
      </c>
      <c r="AA192" s="1">
        <v>0.32129871434310969</v>
      </c>
      <c r="AB192" s="5">
        <f t="shared" si="69"/>
        <v>0</v>
      </c>
      <c r="AC192" s="5">
        <f t="shared" si="70"/>
        <v>0</v>
      </c>
      <c r="AD192" s="5">
        <f t="shared" si="71"/>
        <v>0.5</v>
      </c>
      <c r="AE192" s="5">
        <f t="shared" si="72"/>
        <v>0.5</v>
      </c>
      <c r="AF192" s="1">
        <v>0.51161108879067896</v>
      </c>
      <c r="AG192" s="5">
        <f t="shared" si="73"/>
        <v>0</v>
      </c>
      <c r="AH192" s="1">
        <v>4.1235978304539955E-2</v>
      </c>
      <c r="AI192" s="6">
        <f t="shared" si="74"/>
        <v>0</v>
      </c>
      <c r="AJ192" s="29">
        <v>1795.0940617086155</v>
      </c>
      <c r="AK192" s="29">
        <v>1540.9777642820791</v>
      </c>
      <c r="AP192" t="s">
        <v>350</v>
      </c>
      <c r="AQ192" s="1">
        <v>0.17199999999999999</v>
      </c>
      <c r="AR192" s="1">
        <v>0.20500000000000002</v>
      </c>
      <c r="AS192" s="5">
        <f t="shared" si="75"/>
        <v>0.5</v>
      </c>
      <c r="AT192" s="5">
        <f t="shared" si="76"/>
        <v>0</v>
      </c>
      <c r="AU192" s="9">
        <f t="shared" si="77"/>
        <v>5.5</v>
      </c>
    </row>
    <row r="193" spans="1:47" x14ac:dyDescent="0.35">
      <c r="A193" t="s">
        <v>186</v>
      </c>
      <c r="B193" s="1">
        <v>-7.1862249591445795E-3</v>
      </c>
      <c r="C193" s="5">
        <f t="shared" si="52"/>
        <v>0</v>
      </c>
      <c r="D193" s="1">
        <v>0.3519626835788266</v>
      </c>
      <c r="E193" s="5">
        <f t="shared" si="53"/>
        <v>0</v>
      </c>
      <c r="F193" s="5">
        <f t="shared" si="54"/>
        <v>0</v>
      </c>
      <c r="G193" s="7">
        <v>0.10070455307957879</v>
      </c>
      <c r="H193" s="7">
        <v>5.869111137566424E-2</v>
      </c>
      <c r="I193" s="1">
        <f t="shared" si="55"/>
        <v>0.3229634519854111</v>
      </c>
      <c r="J193" s="5">
        <f t="shared" si="56"/>
        <v>0</v>
      </c>
      <c r="K193" s="5">
        <f t="shared" si="57"/>
        <v>0</v>
      </c>
      <c r="L193" s="1">
        <v>0.35059907992309802</v>
      </c>
      <c r="M193" s="5">
        <f t="shared" si="58"/>
        <v>0</v>
      </c>
      <c r="N193" s="5">
        <f t="shared" si="59"/>
        <v>0</v>
      </c>
      <c r="O193" s="8">
        <f t="shared" si="60"/>
        <v>0</v>
      </c>
      <c r="P193" s="8">
        <f t="shared" si="61"/>
        <v>0</v>
      </c>
      <c r="Q193" s="10" t="str">
        <f t="shared" si="62"/>
        <v>Nee</v>
      </c>
      <c r="R193" s="4">
        <f t="shared" si="63"/>
        <v>0</v>
      </c>
      <c r="S193" s="1">
        <v>9.5326237852845913E-3</v>
      </c>
      <c r="T193" s="8">
        <f t="shared" si="64"/>
        <v>0</v>
      </c>
      <c r="U193" s="1">
        <v>9.4877868622806356E-3</v>
      </c>
      <c r="V193" s="8">
        <f t="shared" si="65"/>
        <v>0</v>
      </c>
      <c r="W193" s="1">
        <v>4.2132490611370255E-2</v>
      </c>
      <c r="X193" s="4">
        <f t="shared" si="66"/>
        <v>0</v>
      </c>
      <c r="Y193" s="5">
        <f t="shared" si="67"/>
        <v>0</v>
      </c>
      <c r="Z193" s="5">
        <f t="shared" si="68"/>
        <v>0</v>
      </c>
      <c r="AA193" s="1">
        <v>2.132598837649758E-2</v>
      </c>
      <c r="AB193" s="5">
        <f t="shared" si="69"/>
        <v>0</v>
      </c>
      <c r="AC193" s="5">
        <f t="shared" si="70"/>
        <v>0</v>
      </c>
      <c r="AD193" s="5">
        <f t="shared" si="71"/>
        <v>0</v>
      </c>
      <c r="AE193" s="5">
        <f t="shared" si="72"/>
        <v>0</v>
      </c>
      <c r="AF193" s="1">
        <v>0.69484518230716785</v>
      </c>
      <c r="AG193" s="5">
        <f t="shared" si="73"/>
        <v>0</v>
      </c>
      <c r="AH193" s="1">
        <v>3.0746707215446055E-2</v>
      </c>
      <c r="AI193" s="6">
        <f t="shared" si="74"/>
        <v>0</v>
      </c>
      <c r="AJ193" s="29">
        <v>1546.0719956530927</v>
      </c>
      <c r="AK193" s="29">
        <v>1435.8484900416981</v>
      </c>
      <c r="AM193" s="5">
        <v>1</v>
      </c>
      <c r="AP193" t="s">
        <v>349</v>
      </c>
      <c r="AQ193" s="1">
        <v>0.14599999999999999</v>
      </c>
      <c r="AR193" s="1">
        <v>0.19750000000000001</v>
      </c>
      <c r="AS193" s="5">
        <f t="shared" si="75"/>
        <v>0</v>
      </c>
      <c r="AT193" s="5">
        <f t="shared" si="76"/>
        <v>0</v>
      </c>
      <c r="AU193" s="9">
        <f t="shared" si="77"/>
        <v>9</v>
      </c>
    </row>
    <row r="194" spans="1:47" x14ac:dyDescent="0.35">
      <c r="A194" t="s">
        <v>187</v>
      </c>
      <c r="B194" s="1">
        <v>-4.5713616841195376E-2</v>
      </c>
      <c r="C194" s="5">
        <f t="shared" ref="C194:C257" si="78">IF(B194&gt;8.5%,0.5,0)</f>
        <v>0</v>
      </c>
      <c r="D194" s="1">
        <v>0.62058238265457721</v>
      </c>
      <c r="E194" s="5">
        <f t="shared" ref="E194:E257" si="79">IF(D194&gt;100%,0.5,0)</f>
        <v>0</v>
      </c>
      <c r="F194" s="5">
        <f t="shared" ref="F194:F257" si="80">IF(D194&gt;130%,0.5,0)</f>
        <v>0</v>
      </c>
      <c r="G194" s="7">
        <v>3.1635767731246794E-2</v>
      </c>
      <c r="H194" s="7">
        <v>2.8389803801514481E-2</v>
      </c>
      <c r="I194" s="1">
        <f t="shared" ref="I194:I257" si="81">SUM(D194,0.12*G194,-0.7*H194)</f>
        <v>0.60450581212126664</v>
      </c>
      <c r="J194" s="5">
        <f t="shared" ref="J194:J257" si="82">IF(I194&gt;90%,0.5,0)</f>
        <v>0</v>
      </c>
      <c r="K194" s="5">
        <f t="shared" ref="K194:K257" si="83">IF(I194&gt;120%,0.5,0)</f>
        <v>0</v>
      </c>
      <c r="L194" s="1">
        <v>0.1047282294485827</v>
      </c>
      <c r="M194" s="5">
        <f t="shared" ref="M194:M257" si="84">IF(L194&lt;20%,0.5,0)</f>
        <v>0.5</v>
      </c>
      <c r="N194" s="5">
        <f t="shared" ref="N194:N257" si="85">IF(L194&lt;0%,0.5,0)</f>
        <v>0</v>
      </c>
      <c r="O194" s="8">
        <f t="shared" ref="O194:O257" si="86">IF(SUM(F194,K194,N194)&gt;0,1,0)</f>
        <v>0</v>
      </c>
      <c r="P194" s="8">
        <f t="shared" ref="P194:P257" si="87">IF(SUM(X194,AE194)&gt;0,1,0)</f>
        <v>1</v>
      </c>
      <c r="Q194" s="10" t="str">
        <f t="shared" ref="Q194:Q257" si="88">IF(SUM(O194,P194)&gt;1,"Ja","Nee")</f>
        <v>Nee</v>
      </c>
      <c r="R194" s="4">
        <f t="shared" ref="R194:R257" si="89">IF(Q194="ja",1,0)</f>
        <v>0</v>
      </c>
      <c r="S194" s="1">
        <v>-2.9366260334854205E-2</v>
      </c>
      <c r="T194" s="8">
        <f t="shared" ref="T194:T257" si="90">IF(S194&lt;0%,1,0)</f>
        <v>1</v>
      </c>
      <c r="U194" s="1">
        <v>-2.2574682259192215E-2</v>
      </c>
      <c r="V194" s="8">
        <f t="shared" ref="V194:V257" si="91">IF(U194&lt;0%,1,0)</f>
        <v>1</v>
      </c>
      <c r="W194" s="1">
        <v>-1.0624791781093273E-2</v>
      </c>
      <c r="X194" s="4">
        <f t="shared" ref="X194:X257" si="92">IF(W194&lt;0%,1,0)</f>
        <v>1</v>
      </c>
      <c r="Y194" s="5">
        <f t="shared" ref="Y194:Y257" si="93">IF(SUM(T194,V194,X194)&gt;1,0.5,0)</f>
        <v>0.5</v>
      </c>
      <c r="Z194" s="5">
        <f t="shared" ref="Z194:Z257" si="94">IF(SUM(T194,V194,X194)&gt;2,0.5,0)</f>
        <v>0.5</v>
      </c>
      <c r="AA194" s="1">
        <v>2.8774727402058328E-2</v>
      </c>
      <c r="AB194" s="5">
        <f t="shared" ref="AB194:AB257" si="95">IF(AA194&lt;1%,0.5,0)</f>
        <v>0</v>
      </c>
      <c r="AC194" s="5">
        <f t="shared" ref="AC194:AC257" si="96">IF(AA194&lt;0%,0.5,0)</f>
        <v>0</v>
      </c>
      <c r="AD194" s="5">
        <f t="shared" ref="AD194:AD257" si="97">IF(AA194&gt;4%,0.5,0)</f>
        <v>0</v>
      </c>
      <c r="AE194" s="5">
        <f t="shared" ref="AE194:AE257" si="98">IF(AA194&gt;5%,0.5,0)</f>
        <v>0</v>
      </c>
      <c r="AF194" s="1">
        <v>0.73080559332258854</v>
      </c>
      <c r="AG194" s="5">
        <f t="shared" ref="AG194:AG257" si="99">IF(AF194&gt;72.5%,0.5,0)</f>
        <v>0.5</v>
      </c>
      <c r="AH194" s="1">
        <v>-2.6831885180216286E-2</v>
      </c>
      <c r="AI194" s="6">
        <f t="shared" ref="AI194:AI257" si="100">IF(AH194&lt;0%,1,0)</f>
        <v>1</v>
      </c>
      <c r="AJ194" s="29">
        <v>2077.9006456064267</v>
      </c>
      <c r="AK194" s="29">
        <v>2073.3832257770382</v>
      </c>
      <c r="AP194" t="s">
        <v>351</v>
      </c>
      <c r="AQ194" s="1">
        <v>0.157</v>
      </c>
      <c r="AR194" s="1">
        <v>0.23249999999999998</v>
      </c>
      <c r="AS194" s="5">
        <f t="shared" ref="AS194:AS257" si="101">IF(AR194&gt;20%,0.5,0)</f>
        <v>0.5</v>
      </c>
      <c r="AT194" s="5">
        <f t="shared" ref="AT194:AT257" si="102">IF(AR194&gt;25%,0.5,0)</f>
        <v>0</v>
      </c>
      <c r="AU194" s="9">
        <f t="shared" ref="AU194:AU257" si="103">SUM(10,-C194,-E194,-F194,-J194,-K194,-M194,-N194,-X194,-Y194,-Z194,-AB194,-AC194,-AD194,-AE194,-AG194,-AI194,-AL194,-AM194,-AN194,-AO194,-AS194,-AT194)</f>
        <v>5.5</v>
      </c>
    </row>
    <row r="195" spans="1:47" x14ac:dyDescent="0.35">
      <c r="A195" t="s">
        <v>188</v>
      </c>
      <c r="B195" s="1">
        <v>0.18278100444140757</v>
      </c>
      <c r="C195" s="5">
        <f t="shared" si="78"/>
        <v>0.5</v>
      </c>
      <c r="D195" s="1">
        <v>0.28250768705158863</v>
      </c>
      <c r="E195" s="5">
        <f t="shared" si="79"/>
        <v>0</v>
      </c>
      <c r="F195" s="5">
        <f t="shared" si="80"/>
        <v>0</v>
      </c>
      <c r="G195" s="7">
        <v>2.0942944994875298E-2</v>
      </c>
      <c r="H195" s="7">
        <v>2.2104543901605739E-2</v>
      </c>
      <c r="I195" s="1">
        <f t="shared" si="81"/>
        <v>0.26954765971984962</v>
      </c>
      <c r="J195" s="5">
        <f t="shared" si="82"/>
        <v>0</v>
      </c>
      <c r="K195" s="5">
        <f t="shared" si="83"/>
        <v>0</v>
      </c>
      <c r="L195" s="1">
        <v>0.39926443955309132</v>
      </c>
      <c r="M195" s="5">
        <f t="shared" si="84"/>
        <v>0</v>
      </c>
      <c r="N195" s="5">
        <f t="shared" si="85"/>
        <v>0</v>
      </c>
      <c r="O195" s="8">
        <f t="shared" si="86"/>
        <v>0</v>
      </c>
      <c r="P195" s="8">
        <f t="shared" si="87"/>
        <v>0</v>
      </c>
      <c r="Q195" s="10" t="str">
        <f t="shared" si="88"/>
        <v>Nee</v>
      </c>
      <c r="R195" s="4">
        <f t="shared" si="89"/>
        <v>0</v>
      </c>
      <c r="S195" s="1">
        <v>-3.7232103066888143E-2</v>
      </c>
      <c r="T195" s="8">
        <f t="shared" si="90"/>
        <v>1</v>
      </c>
      <c r="U195" s="1">
        <v>5.1158876538448049E-2</v>
      </c>
      <c r="V195" s="8">
        <f t="shared" si="91"/>
        <v>0</v>
      </c>
      <c r="W195" s="1">
        <v>2.2002049880423643E-2</v>
      </c>
      <c r="X195" s="4">
        <f t="shared" si="92"/>
        <v>0</v>
      </c>
      <c r="Y195" s="5">
        <f t="shared" si="93"/>
        <v>0</v>
      </c>
      <c r="Z195" s="5">
        <f t="shared" si="94"/>
        <v>0</v>
      </c>
      <c r="AA195" s="1">
        <v>-2.2377861291424668E-2</v>
      </c>
      <c r="AB195" s="5">
        <f t="shared" si="95"/>
        <v>0.5</v>
      </c>
      <c r="AC195" s="5">
        <f t="shared" si="96"/>
        <v>0.5</v>
      </c>
      <c r="AD195" s="5">
        <f t="shared" si="97"/>
        <v>0</v>
      </c>
      <c r="AE195" s="5">
        <f t="shared" si="98"/>
        <v>0</v>
      </c>
      <c r="AF195" s="1">
        <v>0.70960027331738984</v>
      </c>
      <c r="AG195" s="5">
        <f t="shared" si="99"/>
        <v>0</v>
      </c>
      <c r="AH195" s="1">
        <v>8.4179706183805953E-3</v>
      </c>
      <c r="AI195" s="6">
        <f t="shared" si="100"/>
        <v>0</v>
      </c>
      <c r="AJ195" s="29">
        <v>1631.6807052804677</v>
      </c>
      <c r="AK195" s="29">
        <v>1608.9677101875061</v>
      </c>
      <c r="AP195" t="s">
        <v>350</v>
      </c>
      <c r="AQ195" s="1">
        <v>0.17800000000000002</v>
      </c>
      <c r="AR195" s="1">
        <v>0.27050000000000002</v>
      </c>
      <c r="AS195" s="5">
        <f t="shared" si="101"/>
        <v>0.5</v>
      </c>
      <c r="AT195" s="5">
        <f t="shared" si="102"/>
        <v>0.5</v>
      </c>
      <c r="AU195" s="9">
        <f t="shared" si="103"/>
        <v>7.5</v>
      </c>
    </row>
    <row r="196" spans="1:47" x14ac:dyDescent="0.35">
      <c r="A196" t="s">
        <v>189</v>
      </c>
      <c r="B196" s="1">
        <v>-9.3117408906882599E-3</v>
      </c>
      <c r="C196" s="5">
        <f t="shared" si="78"/>
        <v>0</v>
      </c>
      <c r="D196" s="1">
        <v>-5.6314232326378076E-2</v>
      </c>
      <c r="E196" s="5">
        <f t="shared" si="79"/>
        <v>0</v>
      </c>
      <c r="F196" s="5">
        <f t="shared" si="80"/>
        <v>0</v>
      </c>
      <c r="G196" s="7">
        <v>8.9356898162566173E-2</v>
      </c>
      <c r="H196" s="7">
        <v>0.17256306446589847</v>
      </c>
      <c r="I196" s="1">
        <f t="shared" si="81"/>
        <v>-0.16638554967299907</v>
      </c>
      <c r="J196" s="5">
        <f t="shared" si="82"/>
        <v>0</v>
      </c>
      <c r="K196" s="5">
        <f t="shared" si="83"/>
        <v>0</v>
      </c>
      <c r="L196" s="1">
        <v>0.56287780686823907</v>
      </c>
      <c r="M196" s="5">
        <f t="shared" si="84"/>
        <v>0</v>
      </c>
      <c r="N196" s="5">
        <f t="shared" si="85"/>
        <v>0</v>
      </c>
      <c r="O196" s="8">
        <f t="shared" si="86"/>
        <v>0</v>
      </c>
      <c r="P196" s="8">
        <f t="shared" si="87"/>
        <v>1</v>
      </c>
      <c r="Q196" s="10" t="str">
        <f t="shared" si="88"/>
        <v>Nee</v>
      </c>
      <c r="R196" s="4">
        <f t="shared" si="89"/>
        <v>0</v>
      </c>
      <c r="S196" s="1">
        <v>7.2093771546770852E-2</v>
      </c>
      <c r="T196" s="8">
        <f t="shared" si="90"/>
        <v>0</v>
      </c>
      <c r="U196" s="1">
        <v>5.568052405199108E-2</v>
      </c>
      <c r="V196" s="8">
        <f t="shared" si="91"/>
        <v>0</v>
      </c>
      <c r="W196" s="1">
        <v>0.14882435378386796</v>
      </c>
      <c r="X196" s="4">
        <f t="shared" si="92"/>
        <v>0</v>
      </c>
      <c r="Y196" s="5">
        <f t="shared" si="93"/>
        <v>0</v>
      </c>
      <c r="Z196" s="5">
        <f t="shared" si="94"/>
        <v>0</v>
      </c>
      <c r="AA196" s="1">
        <v>5.3007240734973531E-2</v>
      </c>
      <c r="AB196" s="5">
        <f t="shared" si="95"/>
        <v>0</v>
      </c>
      <c r="AC196" s="5">
        <f t="shared" si="96"/>
        <v>0</v>
      </c>
      <c r="AD196" s="5">
        <f t="shared" si="97"/>
        <v>0.5</v>
      </c>
      <c r="AE196" s="5">
        <f t="shared" si="98"/>
        <v>0.5</v>
      </c>
      <c r="AF196" s="1">
        <v>0.51723762067891621</v>
      </c>
      <c r="AG196" s="5">
        <f t="shared" si="99"/>
        <v>0</v>
      </c>
      <c r="AH196" s="1">
        <v>3.6256150731859235E-3</v>
      </c>
      <c r="AI196" s="6">
        <f t="shared" si="100"/>
        <v>0</v>
      </c>
      <c r="AJ196" s="29">
        <v>1576.9687130097923</v>
      </c>
      <c r="AK196" s="29">
        <v>1156.6419405974427</v>
      </c>
      <c r="AM196" s="5">
        <v>1</v>
      </c>
      <c r="AP196" t="s">
        <v>350</v>
      </c>
      <c r="AQ196" s="1">
        <v>0.161</v>
      </c>
      <c r="AR196" s="1">
        <v>3.5000000000000003E-2</v>
      </c>
      <c r="AS196" s="5">
        <f t="shared" si="101"/>
        <v>0</v>
      </c>
      <c r="AT196" s="5">
        <f t="shared" si="102"/>
        <v>0</v>
      </c>
      <c r="AU196" s="9">
        <f t="shared" si="103"/>
        <v>8</v>
      </c>
    </row>
    <row r="197" spans="1:47" x14ac:dyDescent="0.35">
      <c r="A197" t="s">
        <v>190</v>
      </c>
      <c r="B197" s="1">
        <v>-8.359782362276128E-4</v>
      </c>
      <c r="C197" s="5">
        <f t="shared" si="78"/>
        <v>0</v>
      </c>
      <c r="D197" s="1">
        <v>-6.5107118567218319E-2</v>
      </c>
      <c r="E197" s="5">
        <f t="shared" si="79"/>
        <v>0</v>
      </c>
      <c r="F197" s="5">
        <f t="shared" si="80"/>
        <v>0</v>
      </c>
      <c r="G197" s="7">
        <v>6.0835128088868734E-2</v>
      </c>
      <c r="H197" s="7">
        <v>5.8879789163455001E-2</v>
      </c>
      <c r="I197" s="1">
        <f t="shared" si="81"/>
        <v>-9.9022755610972568E-2</v>
      </c>
      <c r="J197" s="5">
        <f t="shared" si="82"/>
        <v>0</v>
      </c>
      <c r="K197" s="5">
        <f t="shared" si="83"/>
        <v>0</v>
      </c>
      <c r="L197" s="1">
        <v>0.65371298665474509</v>
      </c>
      <c r="M197" s="5">
        <f t="shared" si="84"/>
        <v>0</v>
      </c>
      <c r="N197" s="5">
        <f t="shared" si="85"/>
        <v>0</v>
      </c>
      <c r="O197" s="8">
        <f t="shared" si="86"/>
        <v>0</v>
      </c>
      <c r="P197" s="8">
        <f t="shared" si="87"/>
        <v>1</v>
      </c>
      <c r="Q197" s="10" t="str">
        <f t="shared" si="88"/>
        <v>Nee</v>
      </c>
      <c r="R197" s="4">
        <f t="shared" si="89"/>
        <v>0</v>
      </c>
      <c r="S197" s="1">
        <v>4.4682077102560953E-3</v>
      </c>
      <c r="T197" s="8">
        <f t="shared" si="90"/>
        <v>0</v>
      </c>
      <c r="U197" s="1">
        <v>1.0120374948288213E-2</v>
      </c>
      <c r="V197" s="8">
        <f t="shared" si="91"/>
        <v>0</v>
      </c>
      <c r="W197" s="1">
        <v>0.27667337338472003</v>
      </c>
      <c r="X197" s="4">
        <f t="shared" si="92"/>
        <v>0</v>
      </c>
      <c r="Y197" s="5">
        <f t="shared" si="93"/>
        <v>0</v>
      </c>
      <c r="Z197" s="5">
        <f t="shared" si="94"/>
        <v>0</v>
      </c>
      <c r="AA197" s="1">
        <v>8.2069329517116305E-2</v>
      </c>
      <c r="AB197" s="5">
        <f t="shared" si="95"/>
        <v>0</v>
      </c>
      <c r="AC197" s="5">
        <f t="shared" si="96"/>
        <v>0</v>
      </c>
      <c r="AD197" s="5">
        <f t="shared" si="97"/>
        <v>0.5</v>
      </c>
      <c r="AE197" s="5">
        <f t="shared" si="98"/>
        <v>0.5</v>
      </c>
      <c r="AF197" s="1">
        <v>0.45180372931308094</v>
      </c>
      <c r="AG197" s="5">
        <f t="shared" si="99"/>
        <v>0</v>
      </c>
      <c r="AH197" s="1">
        <v>3.3231098390387653E-2</v>
      </c>
      <c r="AI197" s="6">
        <f t="shared" si="100"/>
        <v>0</v>
      </c>
      <c r="AJ197" s="29">
        <v>1432.204528370652</v>
      </c>
      <c r="AK197" s="29">
        <v>1424.1539361690807</v>
      </c>
      <c r="AP197" t="s">
        <v>350</v>
      </c>
      <c r="AQ197" s="1">
        <v>0.182</v>
      </c>
      <c r="AR197" s="1">
        <v>0.26150000000000001</v>
      </c>
      <c r="AS197" s="5">
        <f t="shared" si="101"/>
        <v>0.5</v>
      </c>
      <c r="AT197" s="5">
        <f t="shared" si="102"/>
        <v>0.5</v>
      </c>
      <c r="AU197" s="9">
        <f t="shared" si="103"/>
        <v>8</v>
      </c>
    </row>
    <row r="198" spans="1:47" x14ac:dyDescent="0.35">
      <c r="A198" t="s">
        <v>191</v>
      </c>
      <c r="B198" s="1">
        <v>-8.0293781946305393E-3</v>
      </c>
      <c r="C198" s="5">
        <f t="shared" si="78"/>
        <v>0</v>
      </c>
      <c r="D198" s="1">
        <v>0.57676542107091455</v>
      </c>
      <c r="E198" s="5">
        <f t="shared" si="79"/>
        <v>0</v>
      </c>
      <c r="F198" s="5">
        <f t="shared" si="80"/>
        <v>0</v>
      </c>
      <c r="G198" s="7">
        <v>7.5847352488710232E-2</v>
      </c>
      <c r="H198" s="7">
        <v>4.2052503597836334E-2</v>
      </c>
      <c r="I198" s="1">
        <f t="shared" si="81"/>
        <v>0.5564303508510744</v>
      </c>
      <c r="J198" s="5">
        <f t="shared" si="82"/>
        <v>0</v>
      </c>
      <c r="K198" s="5">
        <f t="shared" si="83"/>
        <v>0</v>
      </c>
      <c r="L198" s="1">
        <v>0.27354589799742268</v>
      </c>
      <c r="M198" s="5">
        <f t="shared" si="84"/>
        <v>0</v>
      </c>
      <c r="N198" s="5">
        <f t="shared" si="85"/>
        <v>0</v>
      </c>
      <c r="O198" s="8">
        <f t="shared" si="86"/>
        <v>0</v>
      </c>
      <c r="P198" s="8">
        <f t="shared" si="87"/>
        <v>0</v>
      </c>
      <c r="Q198" s="10" t="str">
        <f t="shared" si="88"/>
        <v>Nee</v>
      </c>
      <c r="R198" s="4">
        <f t="shared" si="89"/>
        <v>0</v>
      </c>
      <c r="S198" s="1">
        <v>1.2488264960810427E-2</v>
      </c>
      <c r="T198" s="8">
        <f t="shared" si="90"/>
        <v>0</v>
      </c>
      <c r="U198" s="1">
        <v>-1.1609765051395007E-2</v>
      </c>
      <c r="V198" s="8">
        <f t="shared" si="91"/>
        <v>1</v>
      </c>
      <c r="W198" s="1">
        <v>3.0082874299042231E-2</v>
      </c>
      <c r="X198" s="4">
        <f t="shared" si="92"/>
        <v>0</v>
      </c>
      <c r="Y198" s="5">
        <f t="shared" si="93"/>
        <v>0</v>
      </c>
      <c r="Z198" s="5">
        <f t="shared" si="94"/>
        <v>0</v>
      </c>
      <c r="AA198" s="1">
        <v>-1.0818321671381073E-2</v>
      </c>
      <c r="AB198" s="5">
        <f t="shared" si="95"/>
        <v>0.5</v>
      </c>
      <c r="AC198" s="5">
        <f t="shared" si="96"/>
        <v>0.5</v>
      </c>
      <c r="AD198" s="5">
        <f t="shared" si="97"/>
        <v>0</v>
      </c>
      <c r="AE198" s="5">
        <f t="shared" si="98"/>
        <v>0</v>
      </c>
      <c r="AF198" s="1">
        <v>0.66746067192695147</v>
      </c>
      <c r="AG198" s="5">
        <f t="shared" si="99"/>
        <v>0</v>
      </c>
      <c r="AH198" s="1">
        <v>1.5112758672026202E-2</v>
      </c>
      <c r="AI198" s="6">
        <f t="shared" si="100"/>
        <v>0</v>
      </c>
      <c r="AJ198" s="29">
        <v>2183.9995009980044</v>
      </c>
      <c r="AK198" s="29">
        <v>1475.6557861158165</v>
      </c>
      <c r="AM198" s="5">
        <v>1</v>
      </c>
      <c r="AP198" t="s">
        <v>349</v>
      </c>
      <c r="AQ198" s="1">
        <v>0.192</v>
      </c>
      <c r="AR198" s="1">
        <v>0.23050000000000001</v>
      </c>
      <c r="AS198" s="5">
        <f t="shared" si="101"/>
        <v>0.5</v>
      </c>
      <c r="AT198" s="5">
        <f t="shared" si="102"/>
        <v>0</v>
      </c>
      <c r="AU198" s="9">
        <f t="shared" si="103"/>
        <v>7.5</v>
      </c>
    </row>
    <row r="199" spans="1:47" x14ac:dyDescent="0.35">
      <c r="A199" t="s">
        <v>192</v>
      </c>
      <c r="B199" s="1">
        <v>6.7483336335795355E-2</v>
      </c>
      <c r="C199" s="5">
        <f t="shared" si="78"/>
        <v>0</v>
      </c>
      <c r="D199" s="1">
        <v>0.56584399207350022</v>
      </c>
      <c r="E199" s="5">
        <f t="shared" si="79"/>
        <v>0</v>
      </c>
      <c r="F199" s="5">
        <f t="shared" si="80"/>
        <v>0</v>
      </c>
      <c r="G199" s="7">
        <v>6.4132588722752657E-3</v>
      </c>
      <c r="H199" s="7">
        <v>5.0837686903260675E-2</v>
      </c>
      <c r="I199" s="1">
        <f t="shared" si="81"/>
        <v>0.53102720230589073</v>
      </c>
      <c r="J199" s="5">
        <f t="shared" si="82"/>
        <v>0</v>
      </c>
      <c r="K199" s="5">
        <f t="shared" si="83"/>
        <v>0</v>
      </c>
      <c r="L199" s="1">
        <v>0.10798816568047337</v>
      </c>
      <c r="M199" s="5">
        <f t="shared" si="84"/>
        <v>0.5</v>
      </c>
      <c r="N199" s="5">
        <f t="shared" si="85"/>
        <v>0</v>
      </c>
      <c r="O199" s="8">
        <f t="shared" si="86"/>
        <v>0</v>
      </c>
      <c r="P199" s="8">
        <f t="shared" si="87"/>
        <v>1</v>
      </c>
      <c r="Q199" s="10" t="str">
        <f t="shared" si="88"/>
        <v>Nee</v>
      </c>
      <c r="R199" s="4">
        <f t="shared" si="89"/>
        <v>0</v>
      </c>
      <c r="S199" s="1">
        <v>7.741658005089423E-3</v>
      </c>
      <c r="T199" s="8">
        <f t="shared" si="90"/>
        <v>0</v>
      </c>
      <c r="U199" s="1">
        <v>-8.21196040796357E-2</v>
      </c>
      <c r="V199" s="8">
        <f t="shared" si="91"/>
        <v>1</v>
      </c>
      <c r="W199" s="1">
        <v>-8.1642947216717707E-2</v>
      </c>
      <c r="X199" s="4">
        <f t="shared" si="92"/>
        <v>1</v>
      </c>
      <c r="Y199" s="5">
        <f t="shared" si="93"/>
        <v>0.5</v>
      </c>
      <c r="Z199" s="5">
        <f t="shared" si="94"/>
        <v>0</v>
      </c>
      <c r="AA199" s="1">
        <v>2.2059088452531076E-2</v>
      </c>
      <c r="AB199" s="5">
        <f t="shared" si="95"/>
        <v>0</v>
      </c>
      <c r="AC199" s="5">
        <f t="shared" si="96"/>
        <v>0</v>
      </c>
      <c r="AD199" s="5">
        <f t="shared" si="97"/>
        <v>0</v>
      </c>
      <c r="AE199" s="5">
        <f t="shared" si="98"/>
        <v>0</v>
      </c>
      <c r="AF199" s="1">
        <v>0.69670329670329667</v>
      </c>
      <c r="AG199" s="5">
        <f t="shared" si="99"/>
        <v>0</v>
      </c>
      <c r="AH199" s="1">
        <v>1.8544082147360835E-2</v>
      </c>
      <c r="AI199" s="6">
        <f t="shared" si="100"/>
        <v>0</v>
      </c>
      <c r="AJ199" s="29">
        <v>1473.5880410595075</v>
      </c>
      <c r="AK199" s="29">
        <v>1523.9330929318774</v>
      </c>
      <c r="AP199" t="s">
        <v>350</v>
      </c>
      <c r="AQ199" s="1">
        <v>0.13300000000000001</v>
      </c>
      <c r="AR199" s="1">
        <v>0.37949999999999995</v>
      </c>
      <c r="AS199" s="5">
        <f t="shared" si="101"/>
        <v>0.5</v>
      </c>
      <c r="AT199" s="5">
        <f t="shared" si="102"/>
        <v>0.5</v>
      </c>
      <c r="AU199" s="9">
        <f t="shared" si="103"/>
        <v>7</v>
      </c>
    </row>
    <row r="200" spans="1:47" x14ac:dyDescent="0.35">
      <c r="A200" t="s">
        <v>193</v>
      </c>
      <c r="B200" s="1">
        <v>-0.29657202216066481</v>
      </c>
      <c r="C200" s="5">
        <f t="shared" si="78"/>
        <v>0</v>
      </c>
      <c r="D200" s="1">
        <v>-0.16135734072022162</v>
      </c>
      <c r="E200" s="5">
        <f t="shared" si="79"/>
        <v>0</v>
      </c>
      <c r="F200" s="5">
        <f t="shared" si="80"/>
        <v>0</v>
      </c>
      <c r="G200" s="7">
        <v>2.7816251154201294E-2</v>
      </c>
      <c r="H200" s="7">
        <v>0</v>
      </c>
      <c r="I200" s="1">
        <f t="shared" si="81"/>
        <v>-0.15801939058171746</v>
      </c>
      <c r="J200" s="5">
        <f t="shared" si="82"/>
        <v>0</v>
      </c>
      <c r="K200" s="5">
        <f t="shared" si="83"/>
        <v>0</v>
      </c>
      <c r="L200" s="1">
        <v>0.3183057350565428</v>
      </c>
      <c r="M200" s="5">
        <f t="shared" si="84"/>
        <v>0</v>
      </c>
      <c r="N200" s="5">
        <f t="shared" si="85"/>
        <v>0</v>
      </c>
      <c r="O200" s="8">
        <f t="shared" si="86"/>
        <v>0</v>
      </c>
      <c r="P200" s="8">
        <f t="shared" si="87"/>
        <v>1</v>
      </c>
      <c r="Q200" s="10" t="str">
        <f t="shared" si="88"/>
        <v>Nee</v>
      </c>
      <c r="R200" s="4">
        <f t="shared" si="89"/>
        <v>0</v>
      </c>
      <c r="S200" s="1">
        <v>-5.9247253736718894E-2</v>
      </c>
      <c r="T200" s="8">
        <f t="shared" si="90"/>
        <v>1</v>
      </c>
      <c r="U200" s="1">
        <v>-0.12012787409320054</v>
      </c>
      <c r="V200" s="8">
        <f t="shared" si="91"/>
        <v>1</v>
      </c>
      <c r="W200" s="1">
        <v>-7.0810249307479228E-2</v>
      </c>
      <c r="X200" s="4">
        <f t="shared" si="92"/>
        <v>1</v>
      </c>
      <c r="Y200" s="5">
        <f t="shared" si="93"/>
        <v>0.5</v>
      </c>
      <c r="Z200" s="5">
        <f t="shared" si="94"/>
        <v>0.5</v>
      </c>
      <c r="AA200" s="1">
        <v>4.1089566020313946E-2</v>
      </c>
      <c r="AB200" s="5">
        <f t="shared" si="95"/>
        <v>0</v>
      </c>
      <c r="AC200" s="5">
        <f t="shared" si="96"/>
        <v>0</v>
      </c>
      <c r="AD200" s="5">
        <f t="shared" si="97"/>
        <v>0.5</v>
      </c>
      <c r="AE200" s="5">
        <f t="shared" si="98"/>
        <v>0</v>
      </c>
      <c r="AF200" s="1">
        <v>0.71733610341643583</v>
      </c>
      <c r="AG200" s="5">
        <f t="shared" si="99"/>
        <v>0</v>
      </c>
      <c r="AH200" s="1">
        <v>2.6000923361034163E-2</v>
      </c>
      <c r="AI200" s="6">
        <f t="shared" si="100"/>
        <v>0</v>
      </c>
      <c r="AJ200" s="29">
        <v>1693.0696162182837</v>
      </c>
      <c r="AK200" s="29">
        <v>1629.4081652570931</v>
      </c>
      <c r="AP200" t="s">
        <v>350</v>
      </c>
      <c r="AQ200" s="1">
        <v>0.22500000000000001</v>
      </c>
      <c r="AR200" s="1">
        <v>0.35399999999999998</v>
      </c>
      <c r="AS200" s="5">
        <f t="shared" si="101"/>
        <v>0.5</v>
      </c>
      <c r="AT200" s="5">
        <f t="shared" si="102"/>
        <v>0.5</v>
      </c>
      <c r="AU200" s="9">
        <f t="shared" si="103"/>
        <v>6.5</v>
      </c>
    </row>
    <row r="201" spans="1:47" x14ac:dyDescent="0.35">
      <c r="A201" t="s">
        <v>383</v>
      </c>
      <c r="B201" s="1">
        <v>-8.5094241452812139E-3</v>
      </c>
      <c r="C201" s="5">
        <f t="shared" si="78"/>
        <v>0</v>
      </c>
      <c r="D201" s="1">
        <v>0.33695305550427151</v>
      </c>
      <c r="E201" s="5">
        <f t="shared" si="79"/>
        <v>0</v>
      </c>
      <c r="F201" s="5">
        <f t="shared" si="80"/>
        <v>0</v>
      </c>
      <c r="G201" s="7">
        <v>1.3175341132240144E-2</v>
      </c>
      <c r="H201" s="7">
        <v>5.7081955657004753E-2</v>
      </c>
      <c r="I201" s="1">
        <f t="shared" si="81"/>
        <v>0.298576727480237</v>
      </c>
      <c r="J201" s="5">
        <f t="shared" si="82"/>
        <v>0</v>
      </c>
      <c r="K201" s="5">
        <f t="shared" si="83"/>
        <v>0</v>
      </c>
      <c r="L201" s="1">
        <v>0.42104304258711001</v>
      </c>
      <c r="M201" s="5">
        <f t="shared" si="84"/>
        <v>0</v>
      </c>
      <c r="N201" s="5">
        <f t="shared" si="85"/>
        <v>0</v>
      </c>
      <c r="O201" s="8">
        <f t="shared" si="86"/>
        <v>0</v>
      </c>
      <c r="P201" s="8">
        <f t="shared" si="87"/>
        <v>0</v>
      </c>
      <c r="Q201" s="10" t="str">
        <f t="shared" si="88"/>
        <v>Nee</v>
      </c>
      <c r="R201" s="4">
        <f t="shared" si="89"/>
        <v>0</v>
      </c>
      <c r="S201" s="1">
        <v>4.9914346175808672E-2</v>
      </c>
      <c r="T201" s="8">
        <f t="shared" si="90"/>
        <v>0</v>
      </c>
      <c r="U201" s="1">
        <v>-2.271518246621981E-2</v>
      </c>
      <c r="V201" s="8">
        <f t="shared" si="91"/>
        <v>1</v>
      </c>
      <c r="W201" s="1">
        <v>2.4168778637485102E-3</v>
      </c>
      <c r="X201" s="4">
        <f t="shared" si="92"/>
        <v>0</v>
      </c>
      <c r="Y201" s="5">
        <f t="shared" si="93"/>
        <v>0</v>
      </c>
      <c r="Z201" s="5">
        <f t="shared" si="94"/>
        <v>0</v>
      </c>
      <c r="AA201" s="1">
        <v>1.2931974958459911E-2</v>
      </c>
      <c r="AB201" s="5">
        <f t="shared" si="95"/>
        <v>0</v>
      </c>
      <c r="AC201" s="5">
        <f t="shared" si="96"/>
        <v>0</v>
      </c>
      <c r="AD201" s="5">
        <f t="shared" si="97"/>
        <v>0</v>
      </c>
      <c r="AE201" s="5">
        <f t="shared" si="98"/>
        <v>0</v>
      </c>
      <c r="AF201" s="1">
        <v>0.66480925127137847</v>
      </c>
      <c r="AG201" s="5">
        <f t="shared" si="99"/>
        <v>0</v>
      </c>
      <c r="AH201" s="1">
        <v>1.5759218542824055E-2</v>
      </c>
      <c r="AI201" s="6">
        <f t="shared" si="100"/>
        <v>0</v>
      </c>
      <c r="AJ201" s="29">
        <v>1611.363520460621</v>
      </c>
      <c r="AK201" s="29">
        <v>1583.5948760157432</v>
      </c>
      <c r="AP201" t="s">
        <v>350</v>
      </c>
      <c r="AQ201" s="1">
        <v>0.183</v>
      </c>
      <c r="AR201" s="60">
        <v>0.28250000000000003</v>
      </c>
      <c r="AS201" s="5">
        <f t="shared" si="101"/>
        <v>0.5</v>
      </c>
      <c r="AT201" s="5">
        <f t="shared" si="102"/>
        <v>0.5</v>
      </c>
      <c r="AU201" s="9">
        <f t="shared" si="103"/>
        <v>9</v>
      </c>
    </row>
    <row r="202" spans="1:47" x14ac:dyDescent="0.35">
      <c r="A202" t="s">
        <v>194</v>
      </c>
      <c r="B202" s="1">
        <v>-0.67628981188303228</v>
      </c>
      <c r="C202" s="5">
        <f t="shared" si="78"/>
        <v>0</v>
      </c>
      <c r="D202" s="1">
        <v>-0.64628215475673101</v>
      </c>
      <c r="E202" s="5">
        <f t="shared" si="79"/>
        <v>0</v>
      </c>
      <c r="F202" s="5">
        <f t="shared" si="80"/>
        <v>0</v>
      </c>
      <c r="G202" s="7">
        <v>1.2375571697605597E-2</v>
      </c>
      <c r="H202" s="7">
        <v>2.7586349620247926E-2</v>
      </c>
      <c r="I202" s="1">
        <f t="shared" si="81"/>
        <v>-0.66410753088719188</v>
      </c>
      <c r="J202" s="5">
        <f t="shared" si="82"/>
        <v>0</v>
      </c>
      <c r="K202" s="5">
        <f t="shared" si="83"/>
        <v>0</v>
      </c>
      <c r="L202" s="1">
        <v>0.50366705572879467</v>
      </c>
      <c r="M202" s="5">
        <f t="shared" si="84"/>
        <v>0</v>
      </c>
      <c r="N202" s="5">
        <f t="shared" si="85"/>
        <v>0</v>
      </c>
      <c r="O202" s="8">
        <f t="shared" si="86"/>
        <v>0</v>
      </c>
      <c r="P202" s="8">
        <f t="shared" si="87"/>
        <v>0</v>
      </c>
      <c r="Q202" s="10" t="str">
        <f t="shared" si="88"/>
        <v>Nee</v>
      </c>
      <c r="R202" s="4">
        <f t="shared" si="89"/>
        <v>0</v>
      </c>
      <c r="S202" s="1">
        <v>-1.7467027820671848E-3</v>
      </c>
      <c r="T202" s="8">
        <f t="shared" si="90"/>
        <v>1</v>
      </c>
      <c r="U202" s="1">
        <v>-1.6229568750577152E-2</v>
      </c>
      <c r="V202" s="8">
        <f t="shared" si="91"/>
        <v>1</v>
      </c>
      <c r="W202" s="1">
        <v>1.5231472858591503E-2</v>
      </c>
      <c r="X202" s="4">
        <f t="shared" si="92"/>
        <v>0</v>
      </c>
      <c r="Y202" s="5">
        <f t="shared" si="93"/>
        <v>0.5</v>
      </c>
      <c r="Z202" s="5">
        <f t="shared" si="94"/>
        <v>0</v>
      </c>
      <c r="AA202" s="1">
        <v>-1.0243993294840752E-2</v>
      </c>
      <c r="AB202" s="5">
        <f t="shared" si="95"/>
        <v>0.5</v>
      </c>
      <c r="AC202" s="5">
        <f t="shared" si="96"/>
        <v>0.5</v>
      </c>
      <c r="AD202" s="5">
        <f t="shared" si="97"/>
        <v>0</v>
      </c>
      <c r="AE202" s="5">
        <f t="shared" si="98"/>
        <v>0</v>
      </c>
      <c r="AF202" s="1">
        <v>0.65890606568572674</v>
      </c>
      <c r="AG202" s="5">
        <f t="shared" si="99"/>
        <v>0</v>
      </c>
      <c r="AH202" s="1">
        <v>1.9565716769106581E-2</v>
      </c>
      <c r="AI202" s="6">
        <f t="shared" si="100"/>
        <v>0</v>
      </c>
      <c r="AJ202" s="29">
        <v>1642.3367011278197</v>
      </c>
      <c r="AK202" s="29">
        <v>1543.2437150881017</v>
      </c>
      <c r="AP202" t="s">
        <v>350</v>
      </c>
      <c r="AQ202" s="1">
        <v>0.28300000000000003</v>
      </c>
      <c r="AR202" s="1">
        <v>0.29649999999999999</v>
      </c>
      <c r="AS202" s="5">
        <f t="shared" si="101"/>
        <v>0.5</v>
      </c>
      <c r="AT202" s="5">
        <f t="shared" si="102"/>
        <v>0.5</v>
      </c>
      <c r="AU202" s="9">
        <f t="shared" si="103"/>
        <v>7.5</v>
      </c>
    </row>
    <row r="203" spans="1:47" x14ac:dyDescent="0.35">
      <c r="A203" t="s">
        <v>195</v>
      </c>
      <c r="B203" s="1">
        <v>-3.2072532289911783E-2</v>
      </c>
      <c r="C203" s="5">
        <f t="shared" si="78"/>
        <v>0</v>
      </c>
      <c r="D203" s="1">
        <v>0.58150825136315054</v>
      </c>
      <c r="E203" s="5">
        <f t="shared" si="79"/>
        <v>0</v>
      </c>
      <c r="F203" s="5">
        <f t="shared" si="80"/>
        <v>0</v>
      </c>
      <c r="G203" s="7">
        <v>3.4377660634385812E-2</v>
      </c>
      <c r="H203" s="7">
        <v>-7.5312935891165333E-2</v>
      </c>
      <c r="I203" s="1">
        <f t="shared" si="81"/>
        <v>0.63835262576309248</v>
      </c>
      <c r="J203" s="5">
        <f t="shared" si="82"/>
        <v>0</v>
      </c>
      <c r="K203" s="5">
        <f t="shared" si="83"/>
        <v>0</v>
      </c>
      <c r="L203" s="1">
        <v>0.33183216761646245</v>
      </c>
      <c r="M203" s="5">
        <f t="shared" si="84"/>
        <v>0</v>
      </c>
      <c r="N203" s="5">
        <f t="shared" si="85"/>
        <v>0</v>
      </c>
      <c r="O203" s="8">
        <f t="shared" si="86"/>
        <v>0</v>
      </c>
      <c r="P203" s="8">
        <f t="shared" si="87"/>
        <v>0</v>
      </c>
      <c r="Q203" s="10" t="str">
        <f t="shared" si="88"/>
        <v>Nee</v>
      </c>
      <c r="R203" s="4">
        <f t="shared" si="89"/>
        <v>0</v>
      </c>
      <c r="S203" s="1">
        <v>-5.9403676121942375E-2</v>
      </c>
      <c r="T203" s="8">
        <f t="shared" si="90"/>
        <v>1</v>
      </c>
      <c r="U203" s="1">
        <v>-6.5879940668353551E-2</v>
      </c>
      <c r="V203" s="8">
        <f t="shared" si="91"/>
        <v>1</v>
      </c>
      <c r="W203" s="1">
        <v>1.2888792275782114E-2</v>
      </c>
      <c r="X203" s="4">
        <f t="shared" si="92"/>
        <v>0</v>
      </c>
      <c r="Y203" s="5">
        <f t="shared" si="93"/>
        <v>0.5</v>
      </c>
      <c r="Z203" s="5">
        <f t="shared" si="94"/>
        <v>0</v>
      </c>
      <c r="AA203" s="1">
        <v>-2.4421227107222433E-3</v>
      </c>
      <c r="AB203" s="5">
        <f t="shared" si="95"/>
        <v>0.5</v>
      </c>
      <c r="AC203" s="5">
        <f t="shared" si="96"/>
        <v>0.5</v>
      </c>
      <c r="AD203" s="5">
        <f t="shared" si="97"/>
        <v>0</v>
      </c>
      <c r="AE203" s="5">
        <f t="shared" si="98"/>
        <v>0</v>
      </c>
      <c r="AF203" s="1">
        <v>0.57657192543883484</v>
      </c>
      <c r="AG203" s="5">
        <f t="shared" si="99"/>
        <v>0</v>
      </c>
      <c r="AH203" s="1">
        <v>8.4763011068238869E-3</v>
      </c>
      <c r="AI203" s="6">
        <f t="shared" si="100"/>
        <v>0</v>
      </c>
      <c r="AJ203" s="29">
        <v>2115.9087072237357</v>
      </c>
      <c r="AK203" s="29">
        <v>1761.6294111316433</v>
      </c>
      <c r="AP203" t="s">
        <v>349</v>
      </c>
      <c r="AQ203" s="1">
        <v>0.32</v>
      </c>
      <c r="AR203" s="1">
        <v>0.16850000000000001</v>
      </c>
      <c r="AS203" s="5">
        <f t="shared" si="101"/>
        <v>0</v>
      </c>
      <c r="AT203" s="5">
        <f t="shared" si="102"/>
        <v>0</v>
      </c>
      <c r="AU203" s="9">
        <f t="shared" si="103"/>
        <v>8.5</v>
      </c>
    </row>
    <row r="204" spans="1:47" x14ac:dyDescent="0.35">
      <c r="A204" t="s">
        <v>196</v>
      </c>
      <c r="B204" s="1">
        <v>-3.4277376931225391E-3</v>
      </c>
      <c r="C204" s="5">
        <f t="shared" si="78"/>
        <v>0</v>
      </c>
      <c r="D204" s="1">
        <v>9.7485659464753266E-2</v>
      </c>
      <c r="E204" s="5">
        <f t="shared" si="79"/>
        <v>0</v>
      </c>
      <c r="F204" s="5">
        <f t="shared" si="80"/>
        <v>0</v>
      </c>
      <c r="G204" s="7">
        <v>1.2761577358943097E-2</v>
      </c>
      <c r="H204" s="7">
        <v>0.49227509843503287</v>
      </c>
      <c r="I204" s="1">
        <f t="shared" si="81"/>
        <v>-0.24557552015669656</v>
      </c>
      <c r="J204" s="5">
        <f t="shared" si="82"/>
        <v>0</v>
      </c>
      <c r="K204" s="5">
        <f t="shared" si="83"/>
        <v>0</v>
      </c>
      <c r="L204" s="1">
        <v>0.41422912517064653</v>
      </c>
      <c r="M204" s="5">
        <f t="shared" si="84"/>
        <v>0</v>
      </c>
      <c r="N204" s="5">
        <f t="shared" si="85"/>
        <v>0</v>
      </c>
      <c r="O204" s="8">
        <f t="shared" si="86"/>
        <v>0</v>
      </c>
      <c r="P204" s="8">
        <f t="shared" si="87"/>
        <v>1</v>
      </c>
      <c r="Q204" s="10" t="str">
        <f t="shared" si="88"/>
        <v>Nee</v>
      </c>
      <c r="R204" s="4">
        <f t="shared" si="89"/>
        <v>0</v>
      </c>
      <c r="S204" s="1">
        <v>2.3176006017299737E-2</v>
      </c>
      <c r="T204" s="8">
        <f t="shared" si="90"/>
        <v>0</v>
      </c>
      <c r="U204" s="1">
        <v>3.2848728187253193E-2</v>
      </c>
      <c r="V204" s="8">
        <f t="shared" si="91"/>
        <v>0</v>
      </c>
      <c r="W204" s="1">
        <v>1.8867547418703657E-2</v>
      </c>
      <c r="X204" s="4">
        <f t="shared" si="92"/>
        <v>0</v>
      </c>
      <c r="Y204" s="5">
        <f t="shared" si="93"/>
        <v>0</v>
      </c>
      <c r="Z204" s="5">
        <f t="shared" si="94"/>
        <v>0</v>
      </c>
      <c r="AA204" s="1">
        <v>7.1755141606539688E-2</v>
      </c>
      <c r="AB204" s="5">
        <f t="shared" si="95"/>
        <v>0</v>
      </c>
      <c r="AC204" s="5">
        <f t="shared" si="96"/>
        <v>0</v>
      </c>
      <c r="AD204" s="5">
        <f t="shared" si="97"/>
        <v>0.5</v>
      </c>
      <c r="AE204" s="5">
        <f t="shared" si="98"/>
        <v>0.5</v>
      </c>
      <c r="AF204" s="1">
        <v>0.41698479003857453</v>
      </c>
      <c r="AG204" s="5">
        <f t="shared" si="99"/>
        <v>0</v>
      </c>
      <c r="AH204" s="1">
        <v>1.4901614934143464E-2</v>
      </c>
      <c r="AI204" s="6">
        <f t="shared" si="100"/>
        <v>0</v>
      </c>
      <c r="AJ204" s="29">
        <v>1604.4130872949681</v>
      </c>
      <c r="AK204" s="29">
        <v>1588.0839019906305</v>
      </c>
      <c r="AP204" t="s">
        <v>350</v>
      </c>
      <c r="AQ204" s="1">
        <v>0.247</v>
      </c>
      <c r="AR204" s="1">
        <v>0.26349999999999996</v>
      </c>
      <c r="AS204" s="5">
        <f t="shared" si="101"/>
        <v>0.5</v>
      </c>
      <c r="AT204" s="5">
        <f t="shared" si="102"/>
        <v>0.5</v>
      </c>
      <c r="AU204" s="9">
        <f t="shared" si="103"/>
        <v>8</v>
      </c>
    </row>
    <row r="205" spans="1:47" x14ac:dyDescent="0.35">
      <c r="A205" t="s">
        <v>197</v>
      </c>
      <c r="B205" s="1">
        <v>7.441208080587282E-3</v>
      </c>
      <c r="C205" s="5">
        <f t="shared" si="78"/>
        <v>0</v>
      </c>
      <c r="D205" s="1">
        <v>0.46471574038654206</v>
      </c>
      <c r="E205" s="5">
        <f t="shared" si="79"/>
        <v>0</v>
      </c>
      <c r="F205" s="5">
        <f t="shared" si="80"/>
        <v>0</v>
      </c>
      <c r="G205" s="7">
        <v>9.2172614168351645E-3</v>
      </c>
      <c r="H205" s="7">
        <v>0.22839135107565076</v>
      </c>
      <c r="I205" s="1">
        <f t="shared" si="81"/>
        <v>0.30594786600360679</v>
      </c>
      <c r="J205" s="5">
        <f t="shared" si="82"/>
        <v>0</v>
      </c>
      <c r="K205" s="5">
        <f t="shared" si="83"/>
        <v>0</v>
      </c>
      <c r="L205" s="1">
        <v>0.42763493335275693</v>
      </c>
      <c r="M205" s="5">
        <f t="shared" si="84"/>
        <v>0</v>
      </c>
      <c r="N205" s="5">
        <f t="shared" si="85"/>
        <v>0</v>
      </c>
      <c r="O205" s="8">
        <f t="shared" si="86"/>
        <v>0</v>
      </c>
      <c r="P205" s="8">
        <f t="shared" si="87"/>
        <v>1</v>
      </c>
      <c r="Q205" s="10" t="str">
        <f t="shared" si="88"/>
        <v>Nee</v>
      </c>
      <c r="R205" s="4">
        <f t="shared" si="89"/>
        <v>0</v>
      </c>
      <c r="S205" s="1">
        <v>7.9795448450605239E-2</v>
      </c>
      <c r="T205" s="8">
        <f t="shared" si="90"/>
        <v>0</v>
      </c>
      <c r="U205" s="1">
        <v>-2.5467740541993453E-2</v>
      </c>
      <c r="V205" s="8">
        <f t="shared" si="91"/>
        <v>1</v>
      </c>
      <c r="W205" s="1">
        <v>-9.8366030930651955E-3</v>
      </c>
      <c r="X205" s="4">
        <f t="shared" si="92"/>
        <v>1</v>
      </c>
      <c r="Y205" s="5">
        <f t="shared" si="93"/>
        <v>0.5</v>
      </c>
      <c r="Z205" s="5">
        <f t="shared" si="94"/>
        <v>0</v>
      </c>
      <c r="AA205" s="1">
        <v>8.3044155418328866E-2</v>
      </c>
      <c r="AB205" s="5">
        <f t="shared" si="95"/>
        <v>0</v>
      </c>
      <c r="AC205" s="5">
        <f t="shared" si="96"/>
        <v>0</v>
      </c>
      <c r="AD205" s="5">
        <f t="shared" si="97"/>
        <v>0.5</v>
      </c>
      <c r="AE205" s="5">
        <f t="shared" si="98"/>
        <v>0.5</v>
      </c>
      <c r="AF205" s="1">
        <v>0.62563528061642715</v>
      </c>
      <c r="AG205" s="5">
        <f t="shared" si="99"/>
        <v>0</v>
      </c>
      <c r="AH205" s="1">
        <v>4.8267919922764448E-2</v>
      </c>
      <c r="AI205" s="6">
        <f t="shared" si="100"/>
        <v>0</v>
      </c>
      <c r="AJ205" s="29">
        <v>1619.1709785755645</v>
      </c>
      <c r="AK205" s="29">
        <v>1568.8419943417136</v>
      </c>
      <c r="AP205" t="s">
        <v>350</v>
      </c>
      <c r="AQ205" s="1">
        <v>0.218</v>
      </c>
      <c r="AR205" s="1">
        <v>0.27900000000000003</v>
      </c>
      <c r="AS205" s="5">
        <f t="shared" si="101"/>
        <v>0.5</v>
      </c>
      <c r="AT205" s="5">
        <f t="shared" si="102"/>
        <v>0.5</v>
      </c>
      <c r="AU205" s="9">
        <f t="shared" si="103"/>
        <v>6.5</v>
      </c>
    </row>
    <row r="206" spans="1:47" x14ac:dyDescent="0.35">
      <c r="A206" t="s">
        <v>198</v>
      </c>
      <c r="B206" s="1">
        <v>9.7247024326521533E-2</v>
      </c>
      <c r="C206" s="5">
        <f t="shared" si="78"/>
        <v>0.5</v>
      </c>
      <c r="D206" s="1">
        <v>0.654308849313609</v>
      </c>
      <c r="E206" s="5">
        <f t="shared" si="79"/>
        <v>0</v>
      </c>
      <c r="F206" s="5">
        <f t="shared" si="80"/>
        <v>0</v>
      </c>
      <c r="G206" s="7">
        <v>6.796973255418054E-2</v>
      </c>
      <c r="H206" s="7">
        <v>0.33258984924180834</v>
      </c>
      <c r="I206" s="1">
        <f t="shared" si="81"/>
        <v>0.42965232275084486</v>
      </c>
      <c r="J206" s="5">
        <f t="shared" si="82"/>
        <v>0</v>
      </c>
      <c r="K206" s="5">
        <f t="shared" si="83"/>
        <v>0</v>
      </c>
      <c r="L206" s="1">
        <v>0.13953267456219998</v>
      </c>
      <c r="M206" s="5">
        <f t="shared" si="84"/>
        <v>0.5</v>
      </c>
      <c r="N206" s="5">
        <f t="shared" si="85"/>
        <v>0</v>
      </c>
      <c r="O206" s="8">
        <f t="shared" si="86"/>
        <v>0</v>
      </c>
      <c r="P206" s="8">
        <f t="shared" si="87"/>
        <v>0</v>
      </c>
      <c r="Q206" s="10" t="str">
        <f t="shared" si="88"/>
        <v>Nee</v>
      </c>
      <c r="R206" s="4">
        <f t="shared" si="89"/>
        <v>0</v>
      </c>
      <c r="S206" s="1">
        <v>1.6060592532423342E-3</v>
      </c>
      <c r="T206" s="8">
        <f t="shared" si="90"/>
        <v>0</v>
      </c>
      <c r="U206" s="1">
        <v>6.281446256170616E-4</v>
      </c>
      <c r="V206" s="8">
        <f t="shared" si="91"/>
        <v>0</v>
      </c>
      <c r="W206" s="1">
        <v>2.4834916421733823E-2</v>
      </c>
      <c r="X206" s="4">
        <f t="shared" si="92"/>
        <v>0</v>
      </c>
      <c r="Y206" s="5">
        <f t="shared" si="93"/>
        <v>0</v>
      </c>
      <c r="Z206" s="5">
        <f t="shared" si="94"/>
        <v>0</v>
      </c>
      <c r="AA206" s="1">
        <v>-8.1065243624218588E-5</v>
      </c>
      <c r="AB206" s="5">
        <f t="shared" si="95"/>
        <v>0.5</v>
      </c>
      <c r="AC206" s="5">
        <f t="shared" si="96"/>
        <v>0.5</v>
      </c>
      <c r="AD206" s="5">
        <f t="shared" si="97"/>
        <v>0</v>
      </c>
      <c r="AE206" s="5">
        <f t="shared" si="98"/>
        <v>0</v>
      </c>
      <c r="AF206" s="1">
        <v>0.67125611753070635</v>
      </c>
      <c r="AG206" s="5">
        <f t="shared" si="99"/>
        <v>0</v>
      </c>
      <c r="AH206" s="1">
        <v>-3.8491861049540138E-2</v>
      </c>
      <c r="AI206" s="6">
        <f t="shared" si="100"/>
        <v>1</v>
      </c>
      <c r="AJ206" s="29">
        <v>2258.2183451052724</v>
      </c>
      <c r="AK206" s="29">
        <v>2061.6132583624535</v>
      </c>
      <c r="AP206" t="s">
        <v>351</v>
      </c>
      <c r="AQ206" s="1">
        <v>-5.4000000000000006E-2</v>
      </c>
      <c r="AR206" s="1">
        <v>0.17799999999999999</v>
      </c>
      <c r="AS206" s="5">
        <f t="shared" si="101"/>
        <v>0</v>
      </c>
      <c r="AT206" s="5">
        <f t="shared" si="102"/>
        <v>0</v>
      </c>
      <c r="AU206" s="9">
        <f t="shared" si="103"/>
        <v>7</v>
      </c>
    </row>
    <row r="207" spans="1:47" x14ac:dyDescent="0.35">
      <c r="A207" t="s">
        <v>199</v>
      </c>
      <c r="B207" s="1">
        <v>-2.0828858720742204E-2</v>
      </c>
      <c r="C207" s="5">
        <f t="shared" si="78"/>
        <v>0</v>
      </c>
      <c r="D207" s="1">
        <v>0.4541071388895061</v>
      </c>
      <c r="E207" s="5">
        <f t="shared" si="79"/>
        <v>0</v>
      </c>
      <c r="F207" s="5">
        <f t="shared" si="80"/>
        <v>0</v>
      </c>
      <c r="G207" s="7">
        <v>8.0051745037191743E-2</v>
      </c>
      <c r="H207" s="7">
        <v>8.7075343835403385E-2</v>
      </c>
      <c r="I207" s="1">
        <f t="shared" si="81"/>
        <v>0.40276060760918675</v>
      </c>
      <c r="J207" s="5">
        <f t="shared" si="82"/>
        <v>0</v>
      </c>
      <c r="K207" s="5">
        <f t="shared" si="83"/>
        <v>0</v>
      </c>
      <c r="L207" s="1">
        <v>0.30219874150209475</v>
      </c>
      <c r="M207" s="5">
        <f t="shared" si="84"/>
        <v>0</v>
      </c>
      <c r="N207" s="5">
        <f t="shared" si="85"/>
        <v>0</v>
      </c>
      <c r="O207" s="8">
        <f t="shared" si="86"/>
        <v>0</v>
      </c>
      <c r="P207" s="8">
        <f t="shared" si="87"/>
        <v>0</v>
      </c>
      <c r="Q207" s="10" t="str">
        <f t="shared" si="88"/>
        <v>Nee</v>
      </c>
      <c r="R207" s="4">
        <f t="shared" si="89"/>
        <v>0</v>
      </c>
      <c r="S207" s="1">
        <v>5.707522535048868E-2</v>
      </c>
      <c r="T207" s="8">
        <f t="shared" si="90"/>
        <v>0</v>
      </c>
      <c r="U207" s="1">
        <v>-8.7170183283095962E-2</v>
      </c>
      <c r="V207" s="8">
        <f t="shared" si="91"/>
        <v>1</v>
      </c>
      <c r="W207" s="1">
        <v>0.21151771452835733</v>
      </c>
      <c r="X207" s="4">
        <f t="shared" si="92"/>
        <v>0</v>
      </c>
      <c r="Y207" s="5">
        <f t="shared" si="93"/>
        <v>0</v>
      </c>
      <c r="Z207" s="5">
        <f t="shared" si="94"/>
        <v>0</v>
      </c>
      <c r="AA207" s="1">
        <v>-1.9327857641897681E-2</v>
      </c>
      <c r="AB207" s="5">
        <f t="shared" si="95"/>
        <v>0.5</v>
      </c>
      <c r="AC207" s="5">
        <f t="shared" si="96"/>
        <v>0.5</v>
      </c>
      <c r="AD207" s="5">
        <f t="shared" si="97"/>
        <v>0</v>
      </c>
      <c r="AE207" s="5">
        <f t="shared" si="98"/>
        <v>0</v>
      </c>
      <c r="AF207" s="1">
        <v>0.55685658774067248</v>
      </c>
      <c r="AG207" s="5">
        <f t="shared" si="99"/>
        <v>0</v>
      </c>
      <c r="AH207" s="1">
        <v>7.3191676356517384E-3</v>
      </c>
      <c r="AI207" s="6">
        <f t="shared" si="100"/>
        <v>0</v>
      </c>
      <c r="AJ207" s="29">
        <v>3449.0660246786151</v>
      </c>
      <c r="AK207" s="29">
        <v>1911.3112570251506</v>
      </c>
      <c r="AP207" t="s">
        <v>349</v>
      </c>
      <c r="AQ207" s="1">
        <v>0.12</v>
      </c>
      <c r="AR207" s="1">
        <v>0.26849999999999996</v>
      </c>
      <c r="AS207" s="5">
        <f t="shared" si="101"/>
        <v>0.5</v>
      </c>
      <c r="AT207" s="5">
        <f t="shared" si="102"/>
        <v>0.5</v>
      </c>
      <c r="AU207" s="9">
        <f t="shared" si="103"/>
        <v>8</v>
      </c>
    </row>
    <row r="208" spans="1:47" x14ac:dyDescent="0.35">
      <c r="A208" t="s">
        <v>200</v>
      </c>
      <c r="B208" s="1">
        <v>-6.2259649716737107E-3</v>
      </c>
      <c r="C208" s="5">
        <f t="shared" si="78"/>
        <v>0</v>
      </c>
      <c r="D208" s="1">
        <v>0.2764180336106894</v>
      </c>
      <c r="E208" s="5">
        <f t="shared" si="79"/>
        <v>0</v>
      </c>
      <c r="F208" s="5">
        <f t="shared" si="80"/>
        <v>0</v>
      </c>
      <c r="G208" s="7">
        <v>2.6665326611900745E-2</v>
      </c>
      <c r="H208" s="7">
        <v>6.8078308568768611E-3</v>
      </c>
      <c r="I208" s="1">
        <f t="shared" si="81"/>
        <v>0.27485239120430366</v>
      </c>
      <c r="J208" s="5">
        <f t="shared" si="82"/>
        <v>0</v>
      </c>
      <c r="K208" s="5">
        <f t="shared" si="83"/>
        <v>0</v>
      </c>
      <c r="L208" s="1">
        <v>0.25083036043793827</v>
      </c>
      <c r="M208" s="5">
        <f t="shared" si="84"/>
        <v>0</v>
      </c>
      <c r="N208" s="5">
        <f t="shared" si="85"/>
        <v>0</v>
      </c>
      <c r="O208" s="8">
        <f t="shared" si="86"/>
        <v>0</v>
      </c>
      <c r="P208" s="8">
        <f t="shared" si="87"/>
        <v>0</v>
      </c>
      <c r="Q208" s="10" t="str">
        <f t="shared" si="88"/>
        <v>Nee</v>
      </c>
      <c r="R208" s="4">
        <f t="shared" si="89"/>
        <v>0</v>
      </c>
      <c r="S208" s="1">
        <v>-4.9989947439469225E-2</v>
      </c>
      <c r="T208" s="8">
        <f t="shared" si="90"/>
        <v>1</v>
      </c>
      <c r="U208" s="1">
        <v>-1.7100608687338665E-2</v>
      </c>
      <c r="V208" s="8">
        <f t="shared" si="91"/>
        <v>1</v>
      </c>
      <c r="W208" s="1">
        <v>0.12002835273767899</v>
      </c>
      <c r="X208" s="4">
        <f t="shared" si="92"/>
        <v>0</v>
      </c>
      <c r="Y208" s="5">
        <f t="shared" si="93"/>
        <v>0.5</v>
      </c>
      <c r="Z208" s="5">
        <f t="shared" si="94"/>
        <v>0</v>
      </c>
      <c r="AA208" s="1">
        <v>3.9302395700540078E-3</v>
      </c>
      <c r="AB208" s="5">
        <f t="shared" si="95"/>
        <v>0.5</v>
      </c>
      <c r="AC208" s="5">
        <f t="shared" si="96"/>
        <v>0</v>
      </c>
      <c r="AD208" s="5">
        <f t="shared" si="97"/>
        <v>0</v>
      </c>
      <c r="AE208" s="5">
        <f t="shared" si="98"/>
        <v>0</v>
      </c>
      <c r="AF208" s="1">
        <v>0.60665866160267023</v>
      </c>
      <c r="AG208" s="5">
        <f t="shared" si="99"/>
        <v>0</v>
      </c>
      <c r="AH208" s="1">
        <v>2.5693187408422245E-3</v>
      </c>
      <c r="AI208" s="6">
        <f t="shared" si="100"/>
        <v>0</v>
      </c>
      <c r="AJ208" s="29">
        <v>2381.2262170463837</v>
      </c>
      <c r="AK208" s="29">
        <v>1869.4887143317583</v>
      </c>
      <c r="AP208" t="s">
        <v>349</v>
      </c>
      <c r="AQ208" s="1">
        <v>0.22899999999999998</v>
      </c>
      <c r="AR208" s="1">
        <v>0.224</v>
      </c>
      <c r="AS208" s="5">
        <f t="shared" si="101"/>
        <v>0.5</v>
      </c>
      <c r="AT208" s="5">
        <f t="shared" si="102"/>
        <v>0</v>
      </c>
      <c r="AU208" s="9">
        <f t="shared" si="103"/>
        <v>8.5</v>
      </c>
    </row>
    <row r="209" spans="1:47" x14ac:dyDescent="0.35">
      <c r="A209" t="s">
        <v>201</v>
      </c>
      <c r="B209" s="1">
        <v>-4.8528088443244632E-2</v>
      </c>
      <c r="C209" s="5">
        <f t="shared" si="78"/>
        <v>0</v>
      </c>
      <c r="D209" s="1">
        <v>0.36505334875948064</v>
      </c>
      <c r="E209" s="5">
        <f t="shared" si="79"/>
        <v>0</v>
      </c>
      <c r="F209" s="5">
        <f t="shared" si="80"/>
        <v>0</v>
      </c>
      <c r="G209" s="7">
        <v>3.7311993829541069E-2</v>
      </c>
      <c r="H209" s="7">
        <v>0.13655354158632216</v>
      </c>
      <c r="I209" s="1">
        <f t="shared" si="81"/>
        <v>0.27394330890860008</v>
      </c>
      <c r="J209" s="5">
        <f t="shared" si="82"/>
        <v>0</v>
      </c>
      <c r="K209" s="5">
        <f t="shared" si="83"/>
        <v>0</v>
      </c>
      <c r="L209" s="1">
        <v>0.47823326042475128</v>
      </c>
      <c r="M209" s="5">
        <f t="shared" si="84"/>
        <v>0</v>
      </c>
      <c r="N209" s="5">
        <f t="shared" si="85"/>
        <v>0</v>
      </c>
      <c r="O209" s="8">
        <f t="shared" si="86"/>
        <v>0</v>
      </c>
      <c r="P209" s="8">
        <f t="shared" si="87"/>
        <v>1</v>
      </c>
      <c r="Q209" s="10" t="str">
        <f t="shared" si="88"/>
        <v>Nee</v>
      </c>
      <c r="R209" s="4">
        <f t="shared" si="89"/>
        <v>0</v>
      </c>
      <c r="S209" s="1">
        <v>-3.033445683173451E-2</v>
      </c>
      <c r="T209" s="8">
        <f t="shared" si="90"/>
        <v>1</v>
      </c>
      <c r="U209" s="1">
        <v>-2.1392999929859016E-2</v>
      </c>
      <c r="V209" s="8">
        <f t="shared" si="91"/>
        <v>1</v>
      </c>
      <c r="W209" s="1">
        <v>7.4495436431417913E-2</v>
      </c>
      <c r="X209" s="4">
        <f t="shared" si="92"/>
        <v>0</v>
      </c>
      <c r="Y209" s="5">
        <f t="shared" si="93"/>
        <v>0.5</v>
      </c>
      <c r="Z209" s="5">
        <f t="shared" si="94"/>
        <v>0</v>
      </c>
      <c r="AA209" s="1">
        <v>6.6750224964648414E-2</v>
      </c>
      <c r="AB209" s="5">
        <f t="shared" si="95"/>
        <v>0</v>
      </c>
      <c r="AC209" s="5">
        <f t="shared" si="96"/>
        <v>0</v>
      </c>
      <c r="AD209" s="5">
        <f t="shared" si="97"/>
        <v>0.5</v>
      </c>
      <c r="AE209" s="5">
        <f t="shared" si="98"/>
        <v>0.5</v>
      </c>
      <c r="AF209" s="1">
        <v>0.52249646484123924</v>
      </c>
      <c r="AG209" s="5">
        <f t="shared" si="99"/>
        <v>0</v>
      </c>
      <c r="AH209" s="1">
        <v>3.8762726571538758E-2</v>
      </c>
      <c r="AI209" s="6">
        <f t="shared" si="100"/>
        <v>0</v>
      </c>
      <c r="AJ209" s="29">
        <v>2607.7296311309283</v>
      </c>
      <c r="AK209" s="29">
        <v>1713.5235816483125</v>
      </c>
      <c r="AP209" t="s">
        <v>349</v>
      </c>
      <c r="AQ209" s="1">
        <v>0.111</v>
      </c>
      <c r="AR209" s="1">
        <v>0.13650000000000001</v>
      </c>
      <c r="AS209" s="5">
        <f t="shared" si="101"/>
        <v>0</v>
      </c>
      <c r="AT209" s="5">
        <f t="shared" si="102"/>
        <v>0</v>
      </c>
      <c r="AU209" s="9">
        <f t="shared" si="103"/>
        <v>8.5</v>
      </c>
    </row>
    <row r="210" spans="1:47" x14ac:dyDescent="0.35">
      <c r="A210" t="s">
        <v>202</v>
      </c>
      <c r="B210" s="1">
        <v>-4.0488705782071319E-3</v>
      </c>
      <c r="C210" s="5">
        <f t="shared" si="78"/>
        <v>0</v>
      </c>
      <c r="D210" s="1">
        <v>0.49464590140644976</v>
      </c>
      <c r="E210" s="5">
        <f t="shared" si="79"/>
        <v>0</v>
      </c>
      <c r="F210" s="5">
        <f t="shared" si="80"/>
        <v>0</v>
      </c>
      <c r="G210" s="7">
        <v>3.3776104560306865E-2</v>
      </c>
      <c r="H210" s="7">
        <v>9.7670123597101864E-5</v>
      </c>
      <c r="I210" s="1">
        <f t="shared" si="81"/>
        <v>0.49863066486716862</v>
      </c>
      <c r="J210" s="5">
        <f t="shared" si="82"/>
        <v>0</v>
      </c>
      <c r="K210" s="5">
        <f t="shared" si="83"/>
        <v>0</v>
      </c>
      <c r="L210" s="1">
        <v>0.19374630687413827</v>
      </c>
      <c r="M210" s="5">
        <f t="shared" si="84"/>
        <v>0.5</v>
      </c>
      <c r="N210" s="5">
        <f t="shared" si="85"/>
        <v>0</v>
      </c>
      <c r="O210" s="8">
        <f t="shared" si="86"/>
        <v>0</v>
      </c>
      <c r="P210" s="8">
        <f t="shared" si="87"/>
        <v>1</v>
      </c>
      <c r="Q210" s="10" t="str">
        <f t="shared" si="88"/>
        <v>Nee</v>
      </c>
      <c r="R210" s="4">
        <f t="shared" si="89"/>
        <v>0</v>
      </c>
      <c r="S210" s="1">
        <v>-9.9433325551287217E-3</v>
      </c>
      <c r="T210" s="8">
        <f t="shared" si="90"/>
        <v>1</v>
      </c>
      <c r="U210" s="1">
        <v>-6.6109978441338008E-2</v>
      </c>
      <c r="V210" s="8">
        <f t="shared" si="91"/>
        <v>1</v>
      </c>
      <c r="W210" s="1">
        <v>-1.4881375195340248E-2</v>
      </c>
      <c r="X210" s="4">
        <f t="shared" si="92"/>
        <v>1</v>
      </c>
      <c r="Y210" s="5">
        <f t="shared" si="93"/>
        <v>0.5</v>
      </c>
      <c r="Z210" s="5">
        <f t="shared" si="94"/>
        <v>0.5</v>
      </c>
      <c r="AA210" s="1">
        <v>2.668170194629919E-3</v>
      </c>
      <c r="AB210" s="5">
        <f t="shared" si="95"/>
        <v>0.5</v>
      </c>
      <c r="AC210" s="5">
        <f t="shared" si="96"/>
        <v>0</v>
      </c>
      <c r="AD210" s="5">
        <f t="shared" si="97"/>
        <v>0</v>
      </c>
      <c r="AE210" s="5">
        <f t="shared" si="98"/>
        <v>0</v>
      </c>
      <c r="AF210" s="1">
        <v>0.67041660747265241</v>
      </c>
      <c r="AG210" s="5">
        <f t="shared" si="99"/>
        <v>0</v>
      </c>
      <c r="AH210" s="1">
        <v>3.3424136951271471E-2</v>
      </c>
      <c r="AI210" s="6">
        <f t="shared" si="100"/>
        <v>0</v>
      </c>
      <c r="AJ210" s="29">
        <v>1905.8421625428123</v>
      </c>
      <c r="AK210" s="29">
        <v>1642.7201494844107</v>
      </c>
      <c r="AP210" t="s">
        <v>349</v>
      </c>
      <c r="AQ210" s="1">
        <v>0.13600000000000001</v>
      </c>
      <c r="AR210" s="1">
        <v>0.29949999999999999</v>
      </c>
      <c r="AS210" s="5">
        <f t="shared" si="101"/>
        <v>0.5</v>
      </c>
      <c r="AT210" s="5">
        <f t="shared" si="102"/>
        <v>0.5</v>
      </c>
      <c r="AU210" s="9">
        <f t="shared" si="103"/>
        <v>6</v>
      </c>
    </row>
    <row r="211" spans="1:47" x14ac:dyDescent="0.35">
      <c r="A211" t="s">
        <v>203</v>
      </c>
      <c r="B211" s="1">
        <v>-0.19831249922105762</v>
      </c>
      <c r="C211" s="5">
        <f t="shared" si="78"/>
        <v>0</v>
      </c>
      <c r="D211" s="1">
        <v>-0.13650809476924611</v>
      </c>
      <c r="E211" s="5">
        <f t="shared" si="79"/>
        <v>0</v>
      </c>
      <c r="F211" s="5">
        <f t="shared" si="80"/>
        <v>0</v>
      </c>
      <c r="G211" s="7">
        <v>3.0229196006829766E-2</v>
      </c>
      <c r="H211" s="7">
        <v>0.10773084736468212</v>
      </c>
      <c r="I211" s="1">
        <f t="shared" si="81"/>
        <v>-0.20829218440370403</v>
      </c>
      <c r="J211" s="5">
        <f t="shared" si="82"/>
        <v>0</v>
      </c>
      <c r="K211" s="5">
        <f t="shared" si="83"/>
        <v>0</v>
      </c>
      <c r="L211" s="1">
        <v>0.72171675510631228</v>
      </c>
      <c r="M211" s="5">
        <f t="shared" si="84"/>
        <v>0</v>
      </c>
      <c r="N211" s="5">
        <f t="shared" si="85"/>
        <v>0</v>
      </c>
      <c r="O211" s="8">
        <f t="shared" si="86"/>
        <v>0</v>
      </c>
      <c r="P211" s="8">
        <f t="shared" si="87"/>
        <v>0</v>
      </c>
      <c r="Q211" s="10" t="str">
        <f t="shared" si="88"/>
        <v>Nee</v>
      </c>
      <c r="R211" s="4">
        <f t="shared" si="89"/>
        <v>0</v>
      </c>
      <c r="S211" s="1">
        <v>9.0011762538440829E-2</v>
      </c>
      <c r="T211" s="8">
        <f t="shared" si="90"/>
        <v>0</v>
      </c>
      <c r="U211" s="1">
        <v>3.3904443721727816E-2</v>
      </c>
      <c r="V211" s="8">
        <f t="shared" si="91"/>
        <v>0</v>
      </c>
      <c r="W211" s="1">
        <v>6.9612522900906068E-2</v>
      </c>
      <c r="X211" s="4">
        <f t="shared" si="92"/>
        <v>0</v>
      </c>
      <c r="Y211" s="5">
        <f t="shared" si="93"/>
        <v>0</v>
      </c>
      <c r="Z211" s="5">
        <f t="shared" si="94"/>
        <v>0</v>
      </c>
      <c r="AA211" s="1">
        <v>3.1481735358998966E-2</v>
      </c>
      <c r="AB211" s="5">
        <f t="shared" si="95"/>
        <v>0</v>
      </c>
      <c r="AC211" s="5">
        <f t="shared" si="96"/>
        <v>0</v>
      </c>
      <c r="AD211" s="5">
        <f t="shared" si="97"/>
        <v>0</v>
      </c>
      <c r="AE211" s="5">
        <f t="shared" si="98"/>
        <v>0</v>
      </c>
      <c r="AF211" s="1">
        <v>0.60902077595124449</v>
      </c>
      <c r="AG211" s="5">
        <f t="shared" si="99"/>
        <v>0</v>
      </c>
      <c r="AH211" s="1">
        <v>1.6268062115981405E-2</v>
      </c>
      <c r="AI211" s="6">
        <f t="shared" si="100"/>
        <v>0</v>
      </c>
      <c r="AJ211" s="29">
        <v>1807.0792682926829</v>
      </c>
      <c r="AK211" s="29">
        <v>1753.8929520776287</v>
      </c>
      <c r="AP211" t="s">
        <v>349</v>
      </c>
      <c r="AQ211" s="1">
        <v>0.17300000000000001</v>
      </c>
      <c r="AR211" s="1">
        <v>0.217</v>
      </c>
      <c r="AS211" s="5">
        <f t="shared" si="101"/>
        <v>0.5</v>
      </c>
      <c r="AT211" s="5">
        <f t="shared" si="102"/>
        <v>0</v>
      </c>
      <c r="AU211" s="9">
        <f t="shared" si="103"/>
        <v>9.5</v>
      </c>
    </row>
    <row r="212" spans="1:47" x14ac:dyDescent="0.35">
      <c r="A212" t="s">
        <v>204</v>
      </c>
      <c r="B212" s="1">
        <v>8.3803523055509824E-2</v>
      </c>
      <c r="C212" s="5">
        <f t="shared" si="78"/>
        <v>0</v>
      </c>
      <c r="D212" s="1">
        <v>0.20729006091264199</v>
      </c>
      <c r="E212" s="5">
        <f t="shared" si="79"/>
        <v>0</v>
      </c>
      <c r="F212" s="5">
        <f t="shared" si="80"/>
        <v>0</v>
      </c>
      <c r="G212" s="7">
        <v>8.3212356136911261E-2</v>
      </c>
      <c r="H212" s="7">
        <v>0.14256850801442747</v>
      </c>
      <c r="I212" s="1">
        <f t="shared" si="81"/>
        <v>0.11747758803897211</v>
      </c>
      <c r="J212" s="5">
        <f t="shared" si="82"/>
        <v>0</v>
      </c>
      <c r="K212" s="5">
        <f t="shared" si="83"/>
        <v>0</v>
      </c>
      <c r="L212" s="1">
        <v>0.57386814125109276</v>
      </c>
      <c r="M212" s="5">
        <f t="shared" si="84"/>
        <v>0</v>
      </c>
      <c r="N212" s="5">
        <f t="shared" si="85"/>
        <v>0</v>
      </c>
      <c r="O212" s="8">
        <f t="shared" si="86"/>
        <v>0</v>
      </c>
      <c r="P212" s="8">
        <f t="shared" si="87"/>
        <v>0</v>
      </c>
      <c r="Q212" s="10" t="str">
        <f t="shared" si="88"/>
        <v>Nee</v>
      </c>
      <c r="R212" s="4">
        <f t="shared" si="89"/>
        <v>0</v>
      </c>
      <c r="S212" s="1">
        <v>-5.3539919673315742E-2</v>
      </c>
      <c r="T212" s="8">
        <f t="shared" si="90"/>
        <v>1</v>
      </c>
      <c r="U212" s="1">
        <v>-2.3238161966485666E-2</v>
      </c>
      <c r="V212" s="8">
        <f t="shared" si="91"/>
        <v>1</v>
      </c>
      <c r="W212" s="1">
        <v>3.55897451247437E-2</v>
      </c>
      <c r="X212" s="4">
        <f t="shared" si="92"/>
        <v>0</v>
      </c>
      <c r="Y212" s="5">
        <f t="shared" si="93"/>
        <v>0.5</v>
      </c>
      <c r="Z212" s="5">
        <f t="shared" si="94"/>
        <v>0</v>
      </c>
      <c r="AA212" s="1">
        <v>4.9411078019067002E-2</v>
      </c>
      <c r="AB212" s="5">
        <f t="shared" si="95"/>
        <v>0</v>
      </c>
      <c r="AC212" s="5">
        <f t="shared" si="96"/>
        <v>0</v>
      </c>
      <c r="AD212" s="5">
        <f t="shared" si="97"/>
        <v>0.5</v>
      </c>
      <c r="AE212" s="5">
        <f t="shared" si="98"/>
        <v>0</v>
      </c>
      <c r="AF212" s="1">
        <v>0.57662720565125647</v>
      </c>
      <c r="AG212" s="5">
        <f t="shared" si="99"/>
        <v>0</v>
      </c>
      <c r="AH212" s="1">
        <v>6.1349185087627399E-2</v>
      </c>
      <c r="AI212" s="6">
        <f t="shared" si="100"/>
        <v>0</v>
      </c>
      <c r="AJ212" s="29">
        <v>1748.6999333593767</v>
      </c>
      <c r="AK212" s="29">
        <v>1606.5454814501679</v>
      </c>
      <c r="AP212" t="s">
        <v>349</v>
      </c>
      <c r="AQ212" s="1">
        <v>0.14800000000000002</v>
      </c>
      <c r="AR212" s="1">
        <v>0.123</v>
      </c>
      <c r="AS212" s="5">
        <f t="shared" si="101"/>
        <v>0</v>
      </c>
      <c r="AT212" s="5">
        <f t="shared" si="102"/>
        <v>0</v>
      </c>
      <c r="AU212" s="9">
        <f t="shared" si="103"/>
        <v>9</v>
      </c>
    </row>
    <row r="213" spans="1:47" x14ac:dyDescent="0.35">
      <c r="A213" t="s">
        <v>205</v>
      </c>
      <c r="B213" s="1">
        <v>0.431599927523102</v>
      </c>
      <c r="C213" s="5">
        <f t="shared" si="78"/>
        <v>0.5</v>
      </c>
      <c r="D213" s="1">
        <v>1.1160618689156467</v>
      </c>
      <c r="E213" s="5">
        <f t="shared" si="79"/>
        <v>0.5</v>
      </c>
      <c r="F213" s="5">
        <f t="shared" si="80"/>
        <v>0</v>
      </c>
      <c r="G213" s="7">
        <v>5.506597044919205E-2</v>
      </c>
      <c r="H213" s="7">
        <v>1.1415111433230658</v>
      </c>
      <c r="I213" s="1">
        <f t="shared" si="81"/>
        <v>0.32361198504340372</v>
      </c>
      <c r="J213" s="5">
        <f t="shared" si="82"/>
        <v>0</v>
      </c>
      <c r="K213" s="5">
        <f t="shared" si="83"/>
        <v>0</v>
      </c>
      <c r="L213" s="1">
        <v>0.28474414639608725</v>
      </c>
      <c r="M213" s="5">
        <f t="shared" si="84"/>
        <v>0</v>
      </c>
      <c r="N213" s="5">
        <f t="shared" si="85"/>
        <v>0</v>
      </c>
      <c r="O213" s="8">
        <f t="shared" si="86"/>
        <v>0</v>
      </c>
      <c r="P213" s="8">
        <f t="shared" si="87"/>
        <v>1</v>
      </c>
      <c r="Q213" s="10" t="str">
        <f t="shared" si="88"/>
        <v>Nee</v>
      </c>
      <c r="R213" s="4">
        <f t="shared" si="89"/>
        <v>0</v>
      </c>
      <c r="S213" s="1">
        <v>5.6700616241090247E-2</v>
      </c>
      <c r="T213" s="8">
        <f t="shared" si="90"/>
        <v>0</v>
      </c>
      <c r="U213" s="1">
        <v>7.0679855318520708E-3</v>
      </c>
      <c r="V213" s="8">
        <f t="shared" si="91"/>
        <v>0</v>
      </c>
      <c r="W213" s="1">
        <v>1.0640926386532475E-2</v>
      </c>
      <c r="X213" s="4">
        <f t="shared" si="92"/>
        <v>0</v>
      </c>
      <c r="Y213" s="5">
        <f t="shared" si="93"/>
        <v>0</v>
      </c>
      <c r="Z213" s="5">
        <f t="shared" si="94"/>
        <v>0</v>
      </c>
      <c r="AA213" s="1">
        <v>5.2714589270124693E-2</v>
      </c>
      <c r="AB213" s="5">
        <f t="shared" si="95"/>
        <v>0</v>
      </c>
      <c r="AC213" s="5">
        <f t="shared" si="96"/>
        <v>0</v>
      </c>
      <c r="AD213" s="5">
        <f t="shared" si="97"/>
        <v>0.5</v>
      </c>
      <c r="AE213" s="5">
        <f t="shared" si="98"/>
        <v>0.5</v>
      </c>
      <c r="AF213" s="1">
        <v>0.6017559175740006</v>
      </c>
      <c r="AG213" s="5">
        <f t="shared" si="99"/>
        <v>0</v>
      </c>
      <c r="AH213" s="1">
        <v>2.9356273369681579E-2</v>
      </c>
      <c r="AI213" s="6">
        <f t="shared" si="100"/>
        <v>0</v>
      </c>
      <c r="AJ213" s="29">
        <v>1502.8852669404519</v>
      </c>
      <c r="AK213" s="29">
        <v>1394.5507600151886</v>
      </c>
      <c r="AP213" t="s">
        <v>350</v>
      </c>
      <c r="AQ213" s="1">
        <v>0.27399999999999997</v>
      </c>
      <c r="AR213" s="1">
        <v>0.27150000000000002</v>
      </c>
      <c r="AS213" s="5">
        <f t="shared" si="101"/>
        <v>0.5</v>
      </c>
      <c r="AT213" s="5">
        <f t="shared" si="102"/>
        <v>0.5</v>
      </c>
      <c r="AU213" s="9">
        <f t="shared" si="103"/>
        <v>7</v>
      </c>
    </row>
    <row r="214" spans="1:47" x14ac:dyDescent="0.35">
      <c r="A214" t="s">
        <v>206</v>
      </c>
      <c r="B214" s="1">
        <v>-0.24699643262304716</v>
      </c>
      <c r="C214" s="5">
        <f t="shared" si="78"/>
        <v>0</v>
      </c>
      <c r="D214" s="1">
        <v>-8.0805871820455691E-2</v>
      </c>
      <c r="E214" s="5">
        <f t="shared" si="79"/>
        <v>0</v>
      </c>
      <c r="F214" s="5">
        <f t="shared" si="80"/>
        <v>0</v>
      </c>
      <c r="G214" s="7">
        <v>2.9126744392657489E-2</v>
      </c>
      <c r="H214" s="7">
        <v>8.0983557262550743E-2</v>
      </c>
      <c r="I214" s="1">
        <f t="shared" si="81"/>
        <v>-0.1339991525771223</v>
      </c>
      <c r="J214" s="5">
        <f t="shared" si="82"/>
        <v>0</v>
      </c>
      <c r="K214" s="5">
        <f t="shared" si="83"/>
        <v>0</v>
      </c>
      <c r="L214" s="1">
        <v>0.62777822818823037</v>
      </c>
      <c r="M214" s="5">
        <f t="shared" si="84"/>
        <v>0</v>
      </c>
      <c r="N214" s="5">
        <f t="shared" si="85"/>
        <v>0</v>
      </c>
      <c r="O214" s="8">
        <f t="shared" si="86"/>
        <v>0</v>
      </c>
      <c r="P214" s="8">
        <f t="shared" si="87"/>
        <v>0</v>
      </c>
      <c r="Q214" s="10" t="str">
        <f t="shared" si="88"/>
        <v>Nee</v>
      </c>
      <c r="R214" s="4">
        <f t="shared" si="89"/>
        <v>0</v>
      </c>
      <c r="S214" s="1">
        <v>2.011164145295688E-2</v>
      </c>
      <c r="T214" s="8">
        <f t="shared" si="90"/>
        <v>0</v>
      </c>
      <c r="U214" s="1">
        <v>3.8694710794927312E-2</v>
      </c>
      <c r="V214" s="8">
        <f t="shared" si="91"/>
        <v>0</v>
      </c>
      <c r="W214" s="1">
        <v>7.276902259338737E-2</v>
      </c>
      <c r="X214" s="4">
        <f t="shared" si="92"/>
        <v>0</v>
      </c>
      <c r="Y214" s="5">
        <f t="shared" si="93"/>
        <v>0</v>
      </c>
      <c r="Z214" s="5">
        <f t="shared" si="94"/>
        <v>0</v>
      </c>
      <c r="AA214" s="1">
        <v>3.7761573472930306E-2</v>
      </c>
      <c r="AB214" s="5">
        <f t="shared" si="95"/>
        <v>0</v>
      </c>
      <c r="AC214" s="5">
        <f t="shared" si="96"/>
        <v>0</v>
      </c>
      <c r="AD214" s="5">
        <f t="shared" si="97"/>
        <v>0</v>
      </c>
      <c r="AE214" s="5">
        <f t="shared" si="98"/>
        <v>0</v>
      </c>
      <c r="AF214" s="1">
        <v>0.68135532987985725</v>
      </c>
      <c r="AG214" s="5">
        <f t="shared" si="99"/>
        <v>0</v>
      </c>
      <c r="AH214" s="1">
        <v>4.8658461244071444E-2</v>
      </c>
      <c r="AI214" s="6">
        <f t="shared" si="100"/>
        <v>0</v>
      </c>
      <c r="AJ214" s="29">
        <v>1529.7851361559769</v>
      </c>
      <c r="AK214" s="29">
        <v>1551.2164351965821</v>
      </c>
      <c r="AP214" t="s">
        <v>350</v>
      </c>
      <c r="AQ214" s="1">
        <v>0.17600000000000002</v>
      </c>
      <c r="AR214" s="1">
        <v>0.25700000000000001</v>
      </c>
      <c r="AS214" s="5">
        <f t="shared" si="101"/>
        <v>0.5</v>
      </c>
      <c r="AT214" s="5">
        <f t="shared" si="102"/>
        <v>0.5</v>
      </c>
      <c r="AU214" s="9">
        <f t="shared" si="103"/>
        <v>9</v>
      </c>
    </row>
    <row r="215" spans="1:47" x14ac:dyDescent="0.35">
      <c r="A215" t="s">
        <v>207</v>
      </c>
      <c r="B215" s="1">
        <v>-6.8936409679234663E-4</v>
      </c>
      <c r="C215" s="5">
        <f t="shared" si="78"/>
        <v>0</v>
      </c>
      <c r="D215" s="1">
        <v>0.41838773213280811</v>
      </c>
      <c r="E215" s="5">
        <f t="shared" si="79"/>
        <v>0</v>
      </c>
      <c r="F215" s="5">
        <f t="shared" si="80"/>
        <v>0</v>
      </c>
      <c r="G215" s="7">
        <v>7.0765334833989869E-3</v>
      </c>
      <c r="H215" s="7">
        <v>-5.0014068655036575E-2</v>
      </c>
      <c r="I215" s="1">
        <f t="shared" si="81"/>
        <v>0.45424676420934157</v>
      </c>
      <c r="J215" s="5">
        <f t="shared" si="82"/>
        <v>0</v>
      </c>
      <c r="K215" s="5">
        <f t="shared" si="83"/>
        <v>0</v>
      </c>
      <c r="L215" s="1">
        <v>0.34666567908549983</v>
      </c>
      <c r="M215" s="5">
        <f t="shared" si="84"/>
        <v>0</v>
      </c>
      <c r="N215" s="5">
        <f t="shared" si="85"/>
        <v>0</v>
      </c>
      <c r="O215" s="8">
        <f t="shared" si="86"/>
        <v>0</v>
      </c>
      <c r="P215" s="8">
        <f t="shared" si="87"/>
        <v>0</v>
      </c>
      <c r="Q215" s="10" t="str">
        <f t="shared" si="88"/>
        <v>Nee</v>
      </c>
      <c r="R215" s="4">
        <f t="shared" si="89"/>
        <v>0</v>
      </c>
      <c r="S215" s="1">
        <v>7.3705950690589911E-2</v>
      </c>
      <c r="T215" s="8">
        <f t="shared" si="90"/>
        <v>0</v>
      </c>
      <c r="U215" s="1">
        <v>-8.36752755652104E-4</v>
      </c>
      <c r="V215" s="8">
        <f t="shared" si="91"/>
        <v>1</v>
      </c>
      <c r="W215" s="1">
        <v>1.776871131119865E-2</v>
      </c>
      <c r="X215" s="4">
        <f t="shared" si="92"/>
        <v>0</v>
      </c>
      <c r="Y215" s="5">
        <f t="shared" si="93"/>
        <v>0</v>
      </c>
      <c r="Z215" s="5">
        <f t="shared" si="94"/>
        <v>0</v>
      </c>
      <c r="AA215" s="1">
        <v>4.2205965109735509E-4</v>
      </c>
      <c r="AB215" s="5">
        <f t="shared" si="95"/>
        <v>0.5</v>
      </c>
      <c r="AC215" s="5">
        <f t="shared" si="96"/>
        <v>0</v>
      </c>
      <c r="AD215" s="5">
        <f t="shared" si="97"/>
        <v>0</v>
      </c>
      <c r="AE215" s="5">
        <f t="shared" si="98"/>
        <v>0</v>
      </c>
      <c r="AF215" s="1">
        <v>0.51349184018007876</v>
      </c>
      <c r="AG215" s="5">
        <f t="shared" si="99"/>
        <v>0</v>
      </c>
      <c r="AH215" s="1">
        <v>4.229338773213278E-2</v>
      </c>
      <c r="AI215" s="6">
        <f t="shared" si="100"/>
        <v>0</v>
      </c>
      <c r="AJ215" s="29">
        <v>1467.3191746108362</v>
      </c>
      <c r="AK215" s="29">
        <v>1404.1659626693922</v>
      </c>
      <c r="AP215" t="s">
        <v>350</v>
      </c>
      <c r="AQ215" s="1">
        <v>9.6000000000000002E-2</v>
      </c>
      <c r="AR215" s="1">
        <v>0.19550000000000001</v>
      </c>
      <c r="AS215" s="5">
        <f t="shared" si="101"/>
        <v>0</v>
      </c>
      <c r="AT215" s="5">
        <f t="shared" si="102"/>
        <v>0</v>
      </c>
      <c r="AU215" s="9">
        <f t="shared" si="103"/>
        <v>9.5</v>
      </c>
    </row>
    <row r="216" spans="1:47" x14ac:dyDescent="0.35">
      <c r="A216" t="s">
        <v>208</v>
      </c>
      <c r="B216" s="1">
        <v>-7.1359735670689737E-3</v>
      </c>
      <c r="C216" s="5">
        <f t="shared" si="78"/>
        <v>0</v>
      </c>
      <c r="D216" s="1">
        <v>0.29032628149235923</v>
      </c>
      <c r="E216" s="5">
        <f t="shared" si="79"/>
        <v>0</v>
      </c>
      <c r="F216" s="5">
        <f t="shared" si="80"/>
        <v>0</v>
      </c>
      <c r="G216" s="7">
        <v>1.4593180670919187E-2</v>
      </c>
      <c r="H216" s="7">
        <v>-4.3825432518012023E-3</v>
      </c>
      <c r="I216" s="1">
        <f t="shared" si="81"/>
        <v>0.2951452434491304</v>
      </c>
      <c r="J216" s="5">
        <f t="shared" si="82"/>
        <v>0</v>
      </c>
      <c r="K216" s="5">
        <f t="shared" si="83"/>
        <v>0</v>
      </c>
      <c r="L216" s="1">
        <v>0.50004458049751832</v>
      </c>
      <c r="M216" s="5">
        <f t="shared" si="84"/>
        <v>0</v>
      </c>
      <c r="N216" s="5">
        <f t="shared" si="85"/>
        <v>0</v>
      </c>
      <c r="O216" s="8">
        <f t="shared" si="86"/>
        <v>0</v>
      </c>
      <c r="P216" s="8">
        <f t="shared" si="87"/>
        <v>1</v>
      </c>
      <c r="Q216" s="10" t="str">
        <f t="shared" si="88"/>
        <v>Nee</v>
      </c>
      <c r="R216" s="4">
        <f t="shared" si="89"/>
        <v>0</v>
      </c>
      <c r="S216" s="1">
        <v>3.0616099002421737E-2</v>
      </c>
      <c r="T216" s="8">
        <f t="shared" si="90"/>
        <v>0</v>
      </c>
      <c r="U216" s="1">
        <v>-9.6315636785610677E-3</v>
      </c>
      <c r="V216" s="8">
        <f t="shared" si="91"/>
        <v>1</v>
      </c>
      <c r="W216" s="1">
        <v>-4.0613097150199624E-3</v>
      </c>
      <c r="X216" s="4">
        <f t="shared" si="92"/>
        <v>1</v>
      </c>
      <c r="Y216" s="5">
        <f t="shared" si="93"/>
        <v>0.5</v>
      </c>
      <c r="Z216" s="5">
        <f t="shared" si="94"/>
        <v>0</v>
      </c>
      <c r="AA216" s="1">
        <v>4.1932449176265429E-2</v>
      </c>
      <c r="AB216" s="5">
        <f t="shared" si="95"/>
        <v>0</v>
      </c>
      <c r="AC216" s="5">
        <f t="shared" si="96"/>
        <v>0</v>
      </c>
      <c r="AD216" s="5">
        <f t="shared" si="97"/>
        <v>0.5</v>
      </c>
      <c r="AE216" s="5">
        <f t="shared" si="98"/>
        <v>0</v>
      </c>
      <c r="AF216" s="1">
        <v>0.66045615162222937</v>
      </c>
      <c r="AG216" s="5">
        <f t="shared" si="99"/>
        <v>0</v>
      </c>
      <c r="AH216" s="1">
        <v>2.1879927493001678E-2</v>
      </c>
      <c r="AI216" s="6">
        <f t="shared" si="100"/>
        <v>0</v>
      </c>
      <c r="AJ216" s="29">
        <v>2058.3120930729001</v>
      </c>
      <c r="AK216" s="29">
        <v>1509.5405866974029</v>
      </c>
      <c r="AP216" t="s">
        <v>350</v>
      </c>
      <c r="AQ216" s="1">
        <v>0.26200000000000001</v>
      </c>
      <c r="AR216" s="1">
        <v>0.27</v>
      </c>
      <c r="AS216" s="5">
        <f t="shared" si="101"/>
        <v>0.5</v>
      </c>
      <c r="AT216" s="5">
        <f t="shared" si="102"/>
        <v>0.5</v>
      </c>
      <c r="AU216" s="9">
        <f t="shared" si="103"/>
        <v>7</v>
      </c>
    </row>
    <row r="217" spans="1:47" x14ac:dyDescent="0.35">
      <c r="A217" t="s">
        <v>209</v>
      </c>
      <c r="B217" s="1">
        <v>-3.3701711766110122E-3</v>
      </c>
      <c r="C217" s="5">
        <f t="shared" si="78"/>
        <v>0</v>
      </c>
      <c r="D217" s="1">
        <v>0.72384255683653265</v>
      </c>
      <c r="E217" s="5">
        <f t="shared" si="79"/>
        <v>0</v>
      </c>
      <c r="F217" s="5">
        <f t="shared" si="80"/>
        <v>0</v>
      </c>
      <c r="G217" s="7">
        <v>9.8296659317821187E-5</v>
      </c>
      <c r="H217" s="7">
        <v>9.2567368317582457E-2</v>
      </c>
      <c r="I217" s="1">
        <f t="shared" si="81"/>
        <v>0.659057194613343</v>
      </c>
      <c r="J217" s="5">
        <f t="shared" si="82"/>
        <v>0</v>
      </c>
      <c r="K217" s="5">
        <f t="shared" si="83"/>
        <v>0</v>
      </c>
      <c r="L217" s="1">
        <v>0.16324130462627651</v>
      </c>
      <c r="M217" s="5">
        <f t="shared" si="84"/>
        <v>0.5</v>
      </c>
      <c r="N217" s="5">
        <f t="shared" si="85"/>
        <v>0</v>
      </c>
      <c r="O217" s="8">
        <f t="shared" si="86"/>
        <v>0</v>
      </c>
      <c r="P217" s="8">
        <f t="shared" si="87"/>
        <v>0</v>
      </c>
      <c r="Q217" s="10" t="str">
        <f t="shared" si="88"/>
        <v>Nee</v>
      </c>
      <c r="R217" s="4">
        <f t="shared" si="89"/>
        <v>0</v>
      </c>
      <c r="S217" s="1">
        <v>-7.1242289372999146E-2</v>
      </c>
      <c r="T217" s="8">
        <f t="shared" si="90"/>
        <v>1</v>
      </c>
      <c r="U217" s="1">
        <v>-6.1785274784644476E-2</v>
      </c>
      <c r="V217" s="8">
        <f t="shared" si="91"/>
        <v>1</v>
      </c>
      <c r="W217" s="1">
        <v>2.1091654613623917E-2</v>
      </c>
      <c r="X217" s="4">
        <f t="shared" si="92"/>
        <v>0</v>
      </c>
      <c r="Y217" s="5">
        <f t="shared" si="93"/>
        <v>0.5</v>
      </c>
      <c r="Z217" s="5">
        <f t="shared" si="94"/>
        <v>0</v>
      </c>
      <c r="AA217" s="1">
        <v>3.4000112339039219E-2</v>
      </c>
      <c r="AB217" s="5">
        <f t="shared" si="95"/>
        <v>0</v>
      </c>
      <c r="AC217" s="5">
        <f t="shared" si="96"/>
        <v>0</v>
      </c>
      <c r="AD217" s="5">
        <f t="shared" si="97"/>
        <v>0</v>
      </c>
      <c r="AE217" s="5">
        <f t="shared" si="98"/>
        <v>0</v>
      </c>
      <c r="AF217" s="1">
        <v>0.66466796792720428</v>
      </c>
      <c r="AG217" s="5">
        <f t="shared" si="99"/>
        <v>0</v>
      </c>
      <c r="AH217" s="1">
        <v>4.0058542681813684E-2</v>
      </c>
      <c r="AI217" s="6">
        <f t="shared" si="100"/>
        <v>0</v>
      </c>
      <c r="AJ217" s="29">
        <v>1751.5481066239563</v>
      </c>
      <c r="AK217" s="29">
        <v>1563.3883118424949</v>
      </c>
      <c r="AP217" t="s">
        <v>350</v>
      </c>
      <c r="AQ217" s="1">
        <v>0.183</v>
      </c>
      <c r="AR217" s="1">
        <v>0.16049999999999998</v>
      </c>
      <c r="AS217" s="5">
        <f t="shared" si="101"/>
        <v>0</v>
      </c>
      <c r="AT217" s="5">
        <f t="shared" si="102"/>
        <v>0</v>
      </c>
      <c r="AU217" s="9">
        <f t="shared" si="103"/>
        <v>9</v>
      </c>
    </row>
    <row r="218" spans="1:47" x14ac:dyDescent="0.35">
      <c r="A218" t="s">
        <v>210</v>
      </c>
      <c r="B218" s="1">
        <v>-6.483030238324021E-3</v>
      </c>
      <c r="C218" s="5">
        <f t="shared" si="78"/>
        <v>0</v>
      </c>
      <c r="D218" s="1">
        <v>0.35075981351649527</v>
      </c>
      <c r="E218" s="5">
        <f t="shared" si="79"/>
        <v>0</v>
      </c>
      <c r="F218" s="5">
        <f t="shared" si="80"/>
        <v>0</v>
      </c>
      <c r="G218" s="7">
        <v>6.4765056882214081E-2</v>
      </c>
      <c r="H218" s="7">
        <v>3.1371223175201968E-2</v>
      </c>
      <c r="I218" s="1">
        <f t="shared" si="81"/>
        <v>0.33657176411971956</v>
      </c>
      <c r="J218" s="5">
        <f t="shared" si="82"/>
        <v>0</v>
      </c>
      <c r="K218" s="5">
        <f t="shared" si="83"/>
        <v>0</v>
      </c>
      <c r="L218" s="1">
        <v>0.29559489501852615</v>
      </c>
      <c r="M218" s="5">
        <f t="shared" si="84"/>
        <v>0</v>
      </c>
      <c r="N218" s="5">
        <f t="shared" si="85"/>
        <v>0</v>
      </c>
      <c r="O218" s="8">
        <f t="shared" si="86"/>
        <v>0</v>
      </c>
      <c r="P218" s="8">
        <f t="shared" si="87"/>
        <v>0</v>
      </c>
      <c r="Q218" s="10" t="str">
        <f t="shared" si="88"/>
        <v>Nee</v>
      </c>
      <c r="R218" s="4">
        <f t="shared" si="89"/>
        <v>0</v>
      </c>
      <c r="S218" s="1">
        <v>1.8049047485548746E-2</v>
      </c>
      <c r="T218" s="8">
        <f t="shared" si="90"/>
        <v>0</v>
      </c>
      <c r="U218" s="1">
        <v>-2.7645723144889656E-2</v>
      </c>
      <c r="V218" s="8">
        <f t="shared" si="91"/>
        <v>1</v>
      </c>
      <c r="W218" s="1">
        <v>6.787904670391591E-2</v>
      </c>
      <c r="X218" s="4">
        <f t="shared" si="92"/>
        <v>0</v>
      </c>
      <c r="Y218" s="5">
        <f t="shared" si="93"/>
        <v>0</v>
      </c>
      <c r="Z218" s="5">
        <f t="shared" si="94"/>
        <v>0</v>
      </c>
      <c r="AA218" s="1">
        <v>-2.4096349810788049E-3</v>
      </c>
      <c r="AB218" s="5">
        <f t="shared" si="95"/>
        <v>0.5</v>
      </c>
      <c r="AC218" s="5">
        <f t="shared" si="96"/>
        <v>0.5</v>
      </c>
      <c r="AD218" s="5">
        <f t="shared" si="97"/>
        <v>0</v>
      </c>
      <c r="AE218" s="5">
        <f t="shared" si="98"/>
        <v>0</v>
      </c>
      <c r="AF218" s="1">
        <v>0.7519306736894551</v>
      </c>
      <c r="AG218" s="5">
        <f t="shared" si="99"/>
        <v>0.5</v>
      </c>
      <c r="AH218" s="1">
        <v>-2.8592162235904005E-2</v>
      </c>
      <c r="AI218" s="6">
        <f t="shared" si="100"/>
        <v>1</v>
      </c>
      <c r="AJ218" s="29">
        <v>2180.208589760377</v>
      </c>
      <c r="AK218" s="29">
        <v>1912.6871770692117</v>
      </c>
      <c r="AP218" t="s">
        <v>351</v>
      </c>
      <c r="AQ218" s="1">
        <v>0.13</v>
      </c>
      <c r="AR218" s="1">
        <v>0.155</v>
      </c>
      <c r="AS218" s="5">
        <f t="shared" si="101"/>
        <v>0</v>
      </c>
      <c r="AT218" s="5">
        <f t="shared" si="102"/>
        <v>0</v>
      </c>
      <c r="AU218" s="9">
        <f t="shared" si="103"/>
        <v>7.5</v>
      </c>
    </row>
    <row r="219" spans="1:47" x14ac:dyDescent="0.35">
      <c r="A219" t="s">
        <v>211</v>
      </c>
      <c r="B219" s="1">
        <v>2.1481286241433844E-2</v>
      </c>
      <c r="C219" s="5">
        <f t="shared" si="78"/>
        <v>0</v>
      </c>
      <c r="D219" s="1">
        <v>0.16503330617721762</v>
      </c>
      <c r="E219" s="5">
        <f t="shared" si="79"/>
        <v>0</v>
      </c>
      <c r="F219" s="5">
        <f t="shared" si="80"/>
        <v>0</v>
      </c>
      <c r="G219" s="7">
        <v>6.2443091963387168E-2</v>
      </c>
      <c r="H219" s="7">
        <v>7.390856376096229E-2</v>
      </c>
      <c r="I219" s="1">
        <f t="shared" si="81"/>
        <v>0.12079048258015047</v>
      </c>
      <c r="J219" s="5">
        <f t="shared" si="82"/>
        <v>0</v>
      </c>
      <c r="K219" s="5">
        <f t="shared" si="83"/>
        <v>0</v>
      </c>
      <c r="L219" s="1">
        <v>0.40611196772435859</v>
      </c>
      <c r="M219" s="5">
        <f t="shared" si="84"/>
        <v>0</v>
      </c>
      <c r="N219" s="5">
        <f t="shared" si="85"/>
        <v>0</v>
      </c>
      <c r="O219" s="8">
        <f t="shared" si="86"/>
        <v>0</v>
      </c>
      <c r="P219" s="8">
        <f t="shared" si="87"/>
        <v>1</v>
      </c>
      <c r="Q219" s="10" t="str">
        <f t="shared" si="88"/>
        <v>Nee</v>
      </c>
      <c r="R219" s="4">
        <f t="shared" si="89"/>
        <v>0</v>
      </c>
      <c r="S219" s="1">
        <v>-1.7089569611239679E-2</v>
      </c>
      <c r="T219" s="8">
        <f t="shared" si="90"/>
        <v>1</v>
      </c>
      <c r="U219" s="1">
        <v>-4.8452163573824793E-2</v>
      </c>
      <c r="V219" s="8">
        <f t="shared" si="91"/>
        <v>1</v>
      </c>
      <c r="W219" s="1">
        <v>-4.1692624718454975E-3</v>
      </c>
      <c r="X219" s="4">
        <f t="shared" si="92"/>
        <v>1</v>
      </c>
      <c r="Y219" s="5">
        <f t="shared" si="93"/>
        <v>0.5</v>
      </c>
      <c r="Z219" s="5">
        <f t="shared" si="94"/>
        <v>0.5</v>
      </c>
      <c r="AA219" s="1">
        <v>7.4405760291369152E-2</v>
      </c>
      <c r="AB219" s="5">
        <f t="shared" si="95"/>
        <v>0</v>
      </c>
      <c r="AC219" s="5">
        <f t="shared" si="96"/>
        <v>0</v>
      </c>
      <c r="AD219" s="5">
        <f t="shared" si="97"/>
        <v>0.5</v>
      </c>
      <c r="AE219" s="5">
        <f t="shared" si="98"/>
        <v>0.5</v>
      </c>
      <c r="AF219" s="1">
        <v>0.48985239852398527</v>
      </c>
      <c r="AG219" s="5">
        <f t="shared" si="99"/>
        <v>0</v>
      </c>
      <c r="AH219" s="1">
        <v>1.5767946997651782E-2</v>
      </c>
      <c r="AI219" s="6">
        <f t="shared" si="100"/>
        <v>0</v>
      </c>
      <c r="AJ219" s="29">
        <v>2160.7929209534695</v>
      </c>
      <c r="AK219" s="29">
        <v>2190.1800771118155</v>
      </c>
      <c r="AO219" s="5">
        <v>1</v>
      </c>
      <c r="AP219" t="s">
        <v>350</v>
      </c>
      <c r="AQ219" s="1">
        <v>0.18</v>
      </c>
      <c r="AR219" s="1">
        <v>0.193</v>
      </c>
      <c r="AS219" s="5">
        <f t="shared" si="101"/>
        <v>0</v>
      </c>
      <c r="AT219" s="5">
        <f t="shared" si="102"/>
        <v>0</v>
      </c>
      <c r="AU219" s="9">
        <f t="shared" si="103"/>
        <v>6</v>
      </c>
    </row>
    <row r="220" spans="1:47" x14ac:dyDescent="0.35">
      <c r="A220" t="s">
        <v>212</v>
      </c>
      <c r="B220" s="1">
        <v>1.953526118784988E-2</v>
      </c>
      <c r="C220" s="5">
        <f t="shared" si="78"/>
        <v>0</v>
      </c>
      <c r="D220" s="1">
        <v>0.35395342674484082</v>
      </c>
      <c r="E220" s="5">
        <f t="shared" si="79"/>
        <v>0</v>
      </c>
      <c r="F220" s="5">
        <f t="shared" si="80"/>
        <v>0</v>
      </c>
      <c r="G220" s="7">
        <v>4.0635661996091289E-2</v>
      </c>
      <c r="H220" s="7">
        <v>4.7119811851999071E-3</v>
      </c>
      <c r="I220" s="1">
        <f t="shared" si="81"/>
        <v>0.35553131935473181</v>
      </c>
      <c r="J220" s="5">
        <f t="shared" si="82"/>
        <v>0</v>
      </c>
      <c r="K220" s="5">
        <f t="shared" si="83"/>
        <v>0</v>
      </c>
      <c r="L220" s="1">
        <v>0.34472461207558763</v>
      </c>
      <c r="M220" s="5">
        <f t="shared" si="84"/>
        <v>0</v>
      </c>
      <c r="N220" s="5">
        <f t="shared" si="85"/>
        <v>0</v>
      </c>
      <c r="O220" s="8">
        <f t="shared" si="86"/>
        <v>0</v>
      </c>
      <c r="P220" s="8">
        <f t="shared" si="87"/>
        <v>0</v>
      </c>
      <c r="Q220" s="10" t="str">
        <f t="shared" si="88"/>
        <v>Nee</v>
      </c>
      <c r="R220" s="4">
        <f t="shared" si="89"/>
        <v>0</v>
      </c>
      <c r="S220" s="1">
        <v>-0.14865731654779571</v>
      </c>
      <c r="T220" s="8">
        <f t="shared" si="90"/>
        <v>1</v>
      </c>
      <c r="U220" s="1">
        <v>-5.3657299480106516E-2</v>
      </c>
      <c r="V220" s="8">
        <f t="shared" si="91"/>
        <v>1</v>
      </c>
      <c r="W220" s="1">
        <v>6.7574282023253503E-3</v>
      </c>
      <c r="X220" s="4">
        <f t="shared" si="92"/>
        <v>0</v>
      </c>
      <c r="Y220" s="5">
        <f t="shared" si="93"/>
        <v>0.5</v>
      </c>
      <c r="Z220" s="5">
        <f t="shared" si="94"/>
        <v>0</v>
      </c>
      <c r="AA220" s="1">
        <v>-2.7524512239557455E-2</v>
      </c>
      <c r="AB220" s="5">
        <f t="shared" si="95"/>
        <v>0.5</v>
      </c>
      <c r="AC220" s="5">
        <f t="shared" si="96"/>
        <v>0.5</v>
      </c>
      <c r="AD220" s="5">
        <f t="shared" si="97"/>
        <v>0</v>
      </c>
      <c r="AE220" s="5">
        <f t="shared" si="98"/>
        <v>0</v>
      </c>
      <c r="AF220" s="1">
        <v>0.5756566961476034</v>
      </c>
      <c r="AG220" s="5">
        <f t="shared" si="99"/>
        <v>0</v>
      </c>
      <c r="AH220" s="1">
        <v>1.1775812381993427E-2</v>
      </c>
      <c r="AI220" s="6">
        <f t="shared" si="100"/>
        <v>0</v>
      </c>
      <c r="AJ220" s="29">
        <v>2303.3005370097044</v>
      </c>
      <c r="AK220" s="29">
        <v>2207.0051442892373</v>
      </c>
      <c r="AO220" s="5">
        <v>1</v>
      </c>
      <c r="AP220" t="s">
        <v>349</v>
      </c>
      <c r="AQ220" s="1">
        <v>0.23899999999999999</v>
      </c>
      <c r="AR220" s="1">
        <v>0.20850000000000002</v>
      </c>
      <c r="AS220" s="5">
        <f t="shared" si="101"/>
        <v>0.5</v>
      </c>
      <c r="AT220" s="5">
        <f t="shared" si="102"/>
        <v>0</v>
      </c>
      <c r="AU220" s="9">
        <f t="shared" si="103"/>
        <v>7</v>
      </c>
    </row>
    <row r="221" spans="1:47" x14ac:dyDescent="0.35">
      <c r="A221" t="s">
        <v>213</v>
      </c>
      <c r="B221" s="1">
        <v>-3.7638315098922542E-2</v>
      </c>
      <c r="C221" s="5">
        <f t="shared" si="78"/>
        <v>0</v>
      </c>
      <c r="D221" s="1">
        <v>0.44555627063048847</v>
      </c>
      <c r="E221" s="5">
        <f t="shared" si="79"/>
        <v>0</v>
      </c>
      <c r="F221" s="5">
        <f t="shared" si="80"/>
        <v>0</v>
      </c>
      <c r="G221" s="7">
        <v>0.17760385310054183</v>
      </c>
      <c r="H221" s="7">
        <v>4.8080715813074798E-2</v>
      </c>
      <c r="I221" s="1">
        <f t="shared" si="81"/>
        <v>0.43321223193340114</v>
      </c>
      <c r="J221" s="5">
        <f t="shared" si="82"/>
        <v>0</v>
      </c>
      <c r="K221" s="5">
        <f t="shared" si="83"/>
        <v>0</v>
      </c>
      <c r="L221" s="1">
        <v>0.23843780240647081</v>
      </c>
      <c r="M221" s="5">
        <f t="shared" si="84"/>
        <v>0</v>
      </c>
      <c r="N221" s="5">
        <f t="shared" si="85"/>
        <v>0</v>
      </c>
      <c r="O221" s="8">
        <f t="shared" si="86"/>
        <v>0</v>
      </c>
      <c r="P221" s="8">
        <f t="shared" si="87"/>
        <v>1</v>
      </c>
      <c r="Q221" s="10" t="str">
        <f t="shared" si="88"/>
        <v>Nee</v>
      </c>
      <c r="R221" s="4">
        <f t="shared" si="89"/>
        <v>0</v>
      </c>
      <c r="S221" s="1">
        <v>-2.8883138681026644E-2</v>
      </c>
      <c r="T221" s="8">
        <f t="shared" si="90"/>
        <v>1</v>
      </c>
      <c r="U221" s="1">
        <v>-3.8833904737262004E-2</v>
      </c>
      <c r="V221" s="8">
        <f t="shared" si="91"/>
        <v>1</v>
      </c>
      <c r="W221" s="1">
        <v>-4.2869895575992856E-2</v>
      </c>
      <c r="X221" s="4">
        <f t="shared" si="92"/>
        <v>1</v>
      </c>
      <c r="Y221" s="5">
        <f t="shared" si="93"/>
        <v>0.5</v>
      </c>
      <c r="Z221" s="5">
        <f t="shared" si="94"/>
        <v>0.5</v>
      </c>
      <c r="AA221" s="1">
        <v>-1.8393572629699598E-2</v>
      </c>
      <c r="AB221" s="5">
        <f t="shared" si="95"/>
        <v>0.5</v>
      </c>
      <c r="AC221" s="5">
        <f t="shared" si="96"/>
        <v>0.5</v>
      </c>
      <c r="AD221" s="5">
        <f t="shared" si="97"/>
        <v>0</v>
      </c>
      <c r="AE221" s="5">
        <f t="shared" si="98"/>
        <v>0</v>
      </c>
      <c r="AF221" s="1">
        <v>0.66953849986505842</v>
      </c>
      <c r="AG221" s="5">
        <f t="shared" si="99"/>
        <v>0</v>
      </c>
      <c r="AH221" s="1">
        <v>9.5315036641823586E-3</v>
      </c>
      <c r="AI221" s="6">
        <f t="shared" si="100"/>
        <v>0</v>
      </c>
      <c r="AJ221" s="29">
        <v>1643.9930338434535</v>
      </c>
      <c r="AK221" s="29">
        <v>1655.5014315290221</v>
      </c>
      <c r="AP221" t="s">
        <v>350</v>
      </c>
      <c r="AQ221" s="1">
        <v>0.21</v>
      </c>
      <c r="AR221" s="1">
        <v>0.31950000000000001</v>
      </c>
      <c r="AS221" s="5">
        <f t="shared" si="101"/>
        <v>0.5</v>
      </c>
      <c r="AT221" s="5">
        <f t="shared" si="102"/>
        <v>0.5</v>
      </c>
      <c r="AU221" s="9">
        <f t="shared" si="103"/>
        <v>6</v>
      </c>
    </row>
    <row r="222" spans="1:47" x14ac:dyDescent="0.35">
      <c r="A222" t="s">
        <v>214</v>
      </c>
      <c r="B222" s="1">
        <v>-0.24063004846526656</v>
      </c>
      <c r="C222" s="5">
        <f t="shared" si="78"/>
        <v>0</v>
      </c>
      <c r="D222" s="1">
        <v>0.27260096930533118</v>
      </c>
      <c r="E222" s="5">
        <f t="shared" si="79"/>
        <v>0</v>
      </c>
      <c r="F222" s="5">
        <f t="shared" si="80"/>
        <v>0</v>
      </c>
      <c r="G222" s="7">
        <v>5.7835218093699514E-2</v>
      </c>
      <c r="H222" s="7">
        <v>0.24290791599353798</v>
      </c>
      <c r="I222" s="1">
        <f t="shared" si="81"/>
        <v>0.10950565428109857</v>
      </c>
      <c r="J222" s="5">
        <f t="shared" si="82"/>
        <v>0</v>
      </c>
      <c r="K222" s="5">
        <f t="shared" si="83"/>
        <v>0</v>
      </c>
      <c r="L222" s="1">
        <v>0.265483799867754</v>
      </c>
      <c r="M222" s="5">
        <f t="shared" si="84"/>
        <v>0</v>
      </c>
      <c r="N222" s="5">
        <f t="shared" si="85"/>
        <v>0</v>
      </c>
      <c r="O222" s="8">
        <f t="shared" si="86"/>
        <v>0</v>
      </c>
      <c r="P222" s="8">
        <f t="shared" si="87"/>
        <v>0</v>
      </c>
      <c r="Q222" s="10" t="str">
        <f t="shared" si="88"/>
        <v>Nee</v>
      </c>
      <c r="R222" s="4">
        <f t="shared" si="89"/>
        <v>0</v>
      </c>
      <c r="S222" s="1">
        <v>8.4445185679341783E-2</v>
      </c>
      <c r="T222" s="8">
        <f t="shared" si="90"/>
        <v>0</v>
      </c>
      <c r="U222" s="1">
        <v>5.2687372140598848E-2</v>
      </c>
      <c r="V222" s="8">
        <f t="shared" si="91"/>
        <v>0</v>
      </c>
      <c r="W222" s="1">
        <v>3.3457189014539583E-2</v>
      </c>
      <c r="X222" s="4">
        <f t="shared" si="92"/>
        <v>0</v>
      </c>
      <c r="Y222" s="5">
        <f t="shared" si="93"/>
        <v>0</v>
      </c>
      <c r="Z222" s="5">
        <f t="shared" si="94"/>
        <v>0</v>
      </c>
      <c r="AA222" s="1">
        <v>-6.5670436187399029E-3</v>
      </c>
      <c r="AB222" s="5">
        <f t="shared" si="95"/>
        <v>0.5</v>
      </c>
      <c r="AC222" s="5">
        <f t="shared" si="96"/>
        <v>0.5</v>
      </c>
      <c r="AD222" s="5">
        <f t="shared" si="97"/>
        <v>0</v>
      </c>
      <c r="AE222" s="5">
        <f t="shared" si="98"/>
        <v>0</v>
      </c>
      <c r="AF222" s="1">
        <v>0.58103392568659129</v>
      </c>
      <c r="AG222" s="5">
        <f t="shared" si="99"/>
        <v>0</v>
      </c>
      <c r="AH222" s="1">
        <v>2.579689822294021E-2</v>
      </c>
      <c r="AI222" s="6">
        <f t="shared" si="100"/>
        <v>0</v>
      </c>
      <c r="AJ222" s="29">
        <v>1727.0856571492056</v>
      </c>
      <c r="AK222" s="29">
        <v>1736.2070534535101</v>
      </c>
      <c r="AP222" t="s">
        <v>350</v>
      </c>
      <c r="AQ222" s="1">
        <v>0.20699999999999999</v>
      </c>
      <c r="AR222" s="1">
        <v>0.26650000000000001</v>
      </c>
      <c r="AS222" s="5">
        <f t="shared" si="101"/>
        <v>0.5</v>
      </c>
      <c r="AT222" s="5">
        <f t="shared" si="102"/>
        <v>0.5</v>
      </c>
      <c r="AU222" s="9">
        <f t="shared" si="103"/>
        <v>8</v>
      </c>
    </row>
    <row r="223" spans="1:47" x14ac:dyDescent="0.35">
      <c r="A223" t="s">
        <v>215</v>
      </c>
      <c r="B223" s="1">
        <v>2.8434865065737204E-2</v>
      </c>
      <c r="C223" s="5">
        <f t="shared" si="78"/>
        <v>0</v>
      </c>
      <c r="D223" s="1">
        <v>0.71702247622952919</v>
      </c>
      <c r="E223" s="5">
        <f t="shared" si="79"/>
        <v>0</v>
      </c>
      <c r="F223" s="5">
        <f t="shared" si="80"/>
        <v>0</v>
      </c>
      <c r="G223" s="7">
        <v>0.11302186114457059</v>
      </c>
      <c r="H223" s="7">
        <v>3.1459032778902586E-2</v>
      </c>
      <c r="I223" s="1">
        <f t="shared" si="81"/>
        <v>0.70856377662164582</v>
      </c>
      <c r="J223" s="5">
        <f t="shared" si="82"/>
        <v>0</v>
      </c>
      <c r="K223" s="5">
        <f t="shared" si="83"/>
        <v>0</v>
      </c>
      <c r="L223" s="1">
        <v>0.3314970295829292</v>
      </c>
      <c r="M223" s="5">
        <f t="shared" si="84"/>
        <v>0</v>
      </c>
      <c r="N223" s="5">
        <f t="shared" si="85"/>
        <v>0</v>
      </c>
      <c r="O223" s="8">
        <f t="shared" si="86"/>
        <v>0</v>
      </c>
      <c r="P223" s="8">
        <f t="shared" si="87"/>
        <v>1</v>
      </c>
      <c r="Q223" s="10" t="str">
        <f t="shared" si="88"/>
        <v>Nee</v>
      </c>
      <c r="R223" s="4">
        <f t="shared" si="89"/>
        <v>0</v>
      </c>
      <c r="S223" s="1">
        <v>-2.8465639398115281E-2</v>
      </c>
      <c r="T223" s="8">
        <f t="shared" si="90"/>
        <v>1</v>
      </c>
      <c r="U223" s="1">
        <v>-7.3357198357198353E-2</v>
      </c>
      <c r="V223" s="8">
        <f t="shared" si="91"/>
        <v>1</v>
      </c>
      <c r="W223" s="1">
        <v>-1.4800481816550911E-2</v>
      </c>
      <c r="X223" s="4">
        <f t="shared" si="92"/>
        <v>1</v>
      </c>
      <c r="Y223" s="5">
        <f t="shared" si="93"/>
        <v>0.5</v>
      </c>
      <c r="Z223" s="5">
        <f t="shared" si="94"/>
        <v>0.5</v>
      </c>
      <c r="AA223" s="1">
        <v>5.5219892872703041E-2</v>
      </c>
      <c r="AB223" s="5">
        <f t="shared" si="95"/>
        <v>0</v>
      </c>
      <c r="AC223" s="5">
        <f t="shared" si="96"/>
        <v>0</v>
      </c>
      <c r="AD223" s="5">
        <f t="shared" si="97"/>
        <v>0.5</v>
      </c>
      <c r="AE223" s="5">
        <f t="shared" si="98"/>
        <v>0.5</v>
      </c>
      <c r="AF223" s="1">
        <v>0.75606755683128735</v>
      </c>
      <c r="AG223" s="5">
        <f t="shared" si="99"/>
        <v>0.5</v>
      </c>
      <c r="AH223" s="1">
        <v>2.6291050513852214E-2</v>
      </c>
      <c r="AI223" s="6">
        <f t="shared" si="100"/>
        <v>0</v>
      </c>
      <c r="AJ223" s="29">
        <v>1617.6306808582531</v>
      </c>
      <c r="AK223" s="29">
        <v>1469.616477138348</v>
      </c>
      <c r="AM223" s="5">
        <v>1</v>
      </c>
      <c r="AP223" t="s">
        <v>349</v>
      </c>
      <c r="AQ223" s="1">
        <v>0.23199999999999998</v>
      </c>
      <c r="AR223" s="1">
        <v>0.28699999999999998</v>
      </c>
      <c r="AS223" s="5">
        <f t="shared" si="101"/>
        <v>0.5</v>
      </c>
      <c r="AT223" s="5">
        <f t="shared" si="102"/>
        <v>0.5</v>
      </c>
      <c r="AU223" s="9">
        <f t="shared" si="103"/>
        <v>4.5</v>
      </c>
    </row>
    <row r="224" spans="1:47" x14ac:dyDescent="0.35">
      <c r="A224" t="s">
        <v>216</v>
      </c>
      <c r="B224" s="1">
        <v>6.3110751572492949E-2</v>
      </c>
      <c r="C224" s="5">
        <f t="shared" si="78"/>
        <v>0</v>
      </c>
      <c r="D224" s="1">
        <v>0.37901623199620138</v>
      </c>
      <c r="E224" s="5">
        <f t="shared" si="79"/>
        <v>0</v>
      </c>
      <c r="F224" s="5">
        <f t="shared" si="80"/>
        <v>0</v>
      </c>
      <c r="G224" s="7">
        <v>0.1055050442877325</v>
      </c>
      <c r="H224" s="7">
        <v>7.2695191366383527E-2</v>
      </c>
      <c r="I224" s="1">
        <f t="shared" si="81"/>
        <v>0.3407902033542608</v>
      </c>
      <c r="J224" s="5">
        <f t="shared" si="82"/>
        <v>0</v>
      </c>
      <c r="K224" s="5">
        <f t="shared" si="83"/>
        <v>0</v>
      </c>
      <c r="L224" s="1">
        <v>0.56614644802334024</v>
      </c>
      <c r="M224" s="5">
        <f t="shared" si="84"/>
        <v>0</v>
      </c>
      <c r="N224" s="5">
        <f t="shared" si="85"/>
        <v>0</v>
      </c>
      <c r="O224" s="8">
        <f t="shared" si="86"/>
        <v>0</v>
      </c>
      <c r="P224" s="8">
        <f t="shared" si="87"/>
        <v>0</v>
      </c>
      <c r="Q224" s="10" t="str">
        <f t="shared" si="88"/>
        <v>Nee</v>
      </c>
      <c r="R224" s="4">
        <f t="shared" si="89"/>
        <v>0</v>
      </c>
      <c r="S224" s="1">
        <v>-2.5909557156787014E-2</v>
      </c>
      <c r="T224" s="8">
        <f t="shared" si="90"/>
        <v>1</v>
      </c>
      <c r="U224" s="1">
        <v>2.2504904915173819E-3</v>
      </c>
      <c r="V224" s="8">
        <f t="shared" si="91"/>
        <v>0</v>
      </c>
      <c r="W224" s="1">
        <v>4.414118143608322E-2</v>
      </c>
      <c r="X224" s="4">
        <f t="shared" si="92"/>
        <v>0</v>
      </c>
      <c r="Y224" s="5">
        <f t="shared" si="93"/>
        <v>0</v>
      </c>
      <c r="Z224" s="5">
        <f t="shared" si="94"/>
        <v>0</v>
      </c>
      <c r="AA224" s="1">
        <v>3.0141157987912469E-2</v>
      </c>
      <c r="AB224" s="5">
        <f t="shared" si="95"/>
        <v>0</v>
      </c>
      <c r="AC224" s="5">
        <f t="shared" si="96"/>
        <v>0</v>
      </c>
      <c r="AD224" s="5">
        <f t="shared" si="97"/>
        <v>0</v>
      </c>
      <c r="AE224" s="5">
        <f t="shared" si="98"/>
        <v>0</v>
      </c>
      <c r="AF224" s="1">
        <v>0.67997936560974037</v>
      </c>
      <c r="AG224" s="5">
        <f t="shared" si="99"/>
        <v>0</v>
      </c>
      <c r="AH224" s="1">
        <v>3.1939943372667638E-2</v>
      </c>
      <c r="AI224" s="6">
        <f t="shared" si="100"/>
        <v>0</v>
      </c>
      <c r="AJ224" s="29">
        <v>1646.7103528360876</v>
      </c>
      <c r="AK224" s="29">
        <v>1476.3205874925973</v>
      </c>
      <c r="AM224" s="5">
        <v>1</v>
      </c>
      <c r="AP224" t="s">
        <v>349</v>
      </c>
      <c r="AQ224" s="1">
        <v>0.24299999999999999</v>
      </c>
      <c r="AR224" s="1">
        <v>0.13500000000000001</v>
      </c>
      <c r="AS224" s="5">
        <f t="shared" si="101"/>
        <v>0</v>
      </c>
      <c r="AT224" s="5">
        <f t="shared" si="102"/>
        <v>0</v>
      </c>
      <c r="AU224" s="9">
        <f t="shared" si="103"/>
        <v>9</v>
      </c>
    </row>
    <row r="225" spans="1:47" x14ac:dyDescent="0.35">
      <c r="A225" t="s">
        <v>217</v>
      </c>
      <c r="B225" s="1">
        <v>-5.99936447410232E-3</v>
      </c>
      <c r="C225" s="5">
        <f t="shared" si="78"/>
        <v>0</v>
      </c>
      <c r="D225" s="1">
        <v>0.28176676199555134</v>
      </c>
      <c r="E225" s="5">
        <f t="shared" si="79"/>
        <v>0</v>
      </c>
      <c r="F225" s="5">
        <f t="shared" si="80"/>
        <v>0</v>
      </c>
      <c r="G225" s="7">
        <v>5.7426120114394665E-2</v>
      </c>
      <c r="H225" s="7">
        <v>3.4941213854464567E-2</v>
      </c>
      <c r="I225" s="1">
        <f t="shared" si="81"/>
        <v>0.26419904671115352</v>
      </c>
      <c r="J225" s="5">
        <f t="shared" si="82"/>
        <v>0</v>
      </c>
      <c r="K225" s="5">
        <f t="shared" si="83"/>
        <v>0</v>
      </c>
      <c r="L225" s="1">
        <v>0.36282394995531725</v>
      </c>
      <c r="M225" s="5">
        <f t="shared" si="84"/>
        <v>0</v>
      </c>
      <c r="N225" s="5">
        <f t="shared" si="85"/>
        <v>0</v>
      </c>
      <c r="O225" s="8">
        <f t="shared" si="86"/>
        <v>0</v>
      </c>
      <c r="P225" s="8">
        <f t="shared" si="87"/>
        <v>0</v>
      </c>
      <c r="Q225" s="10" t="str">
        <f t="shared" si="88"/>
        <v>Nee</v>
      </c>
      <c r="R225" s="4">
        <f t="shared" si="89"/>
        <v>0</v>
      </c>
      <c r="S225" s="1">
        <v>1.2531900029939693E-2</v>
      </c>
      <c r="T225" s="8">
        <f t="shared" si="90"/>
        <v>0</v>
      </c>
      <c r="U225" s="1">
        <v>-3.6744252057905193E-2</v>
      </c>
      <c r="V225" s="8">
        <f t="shared" si="91"/>
        <v>1</v>
      </c>
      <c r="W225" s="1">
        <v>5.4871306005719732E-2</v>
      </c>
      <c r="X225" s="4">
        <f t="shared" si="92"/>
        <v>0</v>
      </c>
      <c r="Y225" s="5">
        <f t="shared" si="93"/>
        <v>0</v>
      </c>
      <c r="Z225" s="5">
        <f t="shared" si="94"/>
        <v>0</v>
      </c>
      <c r="AA225" s="1">
        <v>-1.4521766761995552E-3</v>
      </c>
      <c r="AB225" s="5">
        <f t="shared" si="95"/>
        <v>0.5</v>
      </c>
      <c r="AC225" s="5">
        <f t="shared" si="96"/>
        <v>0.5</v>
      </c>
      <c r="AD225" s="5">
        <f t="shared" si="97"/>
        <v>0</v>
      </c>
      <c r="AE225" s="5">
        <f t="shared" si="98"/>
        <v>0</v>
      </c>
      <c r="AF225" s="1">
        <v>0.72930409914204009</v>
      </c>
      <c r="AG225" s="5">
        <f t="shared" si="99"/>
        <v>0.5</v>
      </c>
      <c r="AH225" s="1">
        <v>4.0608859231013664E-2</v>
      </c>
      <c r="AI225" s="6">
        <f t="shared" si="100"/>
        <v>0</v>
      </c>
      <c r="AJ225" s="29">
        <v>1959.2203948659576</v>
      </c>
      <c r="AK225" s="29">
        <v>1858.3666560170368</v>
      </c>
      <c r="AP225" t="s">
        <v>349</v>
      </c>
      <c r="AQ225" s="1">
        <v>0.18</v>
      </c>
      <c r="AR225" s="1">
        <v>0.18100000000000002</v>
      </c>
      <c r="AS225" s="5">
        <f t="shared" si="101"/>
        <v>0</v>
      </c>
      <c r="AT225" s="5">
        <f t="shared" si="102"/>
        <v>0</v>
      </c>
      <c r="AU225" s="9">
        <f t="shared" si="103"/>
        <v>8.5</v>
      </c>
    </row>
    <row r="226" spans="1:47" x14ac:dyDescent="0.35">
      <c r="A226" t="s">
        <v>218</v>
      </c>
      <c r="B226" s="1">
        <v>8.4105904952810492E-2</v>
      </c>
      <c r="C226" s="5">
        <f t="shared" si="78"/>
        <v>0</v>
      </c>
      <c r="D226" s="1">
        <v>1.1479579052868956</v>
      </c>
      <c r="E226" s="5">
        <f t="shared" si="79"/>
        <v>0.5</v>
      </c>
      <c r="F226" s="5">
        <f t="shared" si="80"/>
        <v>0</v>
      </c>
      <c r="G226" s="7">
        <v>2.2300175394637935E-2</v>
      </c>
      <c r="H226" s="7">
        <v>1.1692975862356971E-3</v>
      </c>
      <c r="I226" s="1">
        <f t="shared" si="81"/>
        <v>1.1498154180238873</v>
      </c>
      <c r="J226" s="5">
        <f t="shared" si="82"/>
        <v>0.5</v>
      </c>
      <c r="K226" s="5">
        <f t="shared" si="83"/>
        <v>0</v>
      </c>
      <c r="L226" s="1">
        <v>9.6782424536245568E-2</v>
      </c>
      <c r="M226" s="5">
        <f t="shared" si="84"/>
        <v>0.5</v>
      </c>
      <c r="N226" s="5">
        <f t="shared" si="85"/>
        <v>0</v>
      </c>
      <c r="O226" s="8">
        <f t="shared" si="86"/>
        <v>0</v>
      </c>
      <c r="P226" s="8">
        <f t="shared" si="87"/>
        <v>1</v>
      </c>
      <c r="Q226" s="10" t="str">
        <f t="shared" si="88"/>
        <v>Nee</v>
      </c>
      <c r="R226" s="4">
        <f t="shared" si="89"/>
        <v>0</v>
      </c>
      <c r="S226" s="1">
        <v>-2.3390289643675767E-2</v>
      </c>
      <c r="T226" s="8">
        <f t="shared" si="90"/>
        <v>1</v>
      </c>
      <c r="U226" s="1">
        <v>1.8334674894911009E-2</v>
      </c>
      <c r="V226" s="8">
        <f t="shared" si="91"/>
        <v>0</v>
      </c>
      <c r="W226" s="1">
        <v>-6.8863275703666585E-2</v>
      </c>
      <c r="X226" s="4">
        <f t="shared" si="92"/>
        <v>1</v>
      </c>
      <c r="Y226" s="5">
        <f t="shared" si="93"/>
        <v>0.5</v>
      </c>
      <c r="Z226" s="5">
        <f t="shared" si="94"/>
        <v>0</v>
      </c>
      <c r="AA226" s="1">
        <v>1.4616219827946213E-4</v>
      </c>
      <c r="AB226" s="5">
        <f t="shared" si="95"/>
        <v>0.5</v>
      </c>
      <c r="AC226" s="5">
        <f t="shared" si="96"/>
        <v>0</v>
      </c>
      <c r="AD226" s="5">
        <f t="shared" si="97"/>
        <v>0</v>
      </c>
      <c r="AE226" s="5">
        <f t="shared" si="98"/>
        <v>0</v>
      </c>
      <c r="AF226" s="1">
        <v>0.67213730894512658</v>
      </c>
      <c r="AG226" s="5">
        <f t="shared" si="99"/>
        <v>0</v>
      </c>
      <c r="AH226" s="1">
        <v>5.6916896350121086E-2</v>
      </c>
      <c r="AI226" s="6">
        <f t="shared" si="100"/>
        <v>0</v>
      </c>
      <c r="AJ226" s="29">
        <v>1397.9454937384521</v>
      </c>
      <c r="AK226" s="29">
        <v>1576.9633212981898</v>
      </c>
      <c r="AP226" t="s">
        <v>350</v>
      </c>
      <c r="AQ226" s="1">
        <v>0.255</v>
      </c>
      <c r="AR226" s="1">
        <v>0.27400000000000002</v>
      </c>
      <c r="AS226" s="5">
        <f t="shared" si="101"/>
        <v>0.5</v>
      </c>
      <c r="AT226" s="5">
        <f t="shared" si="102"/>
        <v>0.5</v>
      </c>
      <c r="AU226" s="9">
        <f t="shared" si="103"/>
        <v>5.5</v>
      </c>
    </row>
    <row r="227" spans="1:47" x14ac:dyDescent="0.35">
      <c r="A227" t="s">
        <v>219</v>
      </c>
      <c r="B227" s="1">
        <v>-3.6264983528499846E-3</v>
      </c>
      <c r="C227" s="5">
        <f t="shared" si="78"/>
        <v>0</v>
      </c>
      <c r="D227" s="1">
        <v>-0.30307560280153917</v>
      </c>
      <c r="E227" s="5">
        <f t="shared" si="79"/>
        <v>0</v>
      </c>
      <c r="F227" s="5">
        <f t="shared" si="80"/>
        <v>0</v>
      </c>
      <c r="G227" s="7">
        <v>3.9559283558951358E-2</v>
      </c>
      <c r="H227" s="7">
        <v>3.756609362456053E-2</v>
      </c>
      <c r="I227" s="1">
        <f t="shared" si="81"/>
        <v>-0.32462475431165738</v>
      </c>
      <c r="J227" s="5">
        <f t="shared" si="82"/>
        <v>0</v>
      </c>
      <c r="K227" s="5">
        <f t="shared" si="83"/>
        <v>0</v>
      </c>
      <c r="L227" s="1">
        <v>0.63667093605165515</v>
      </c>
      <c r="M227" s="5">
        <f t="shared" si="84"/>
        <v>0</v>
      </c>
      <c r="N227" s="5">
        <f t="shared" si="85"/>
        <v>0</v>
      </c>
      <c r="O227" s="8">
        <f t="shared" si="86"/>
        <v>0</v>
      </c>
      <c r="P227" s="8">
        <f t="shared" si="87"/>
        <v>0</v>
      </c>
      <c r="Q227" s="10" t="str">
        <f t="shared" si="88"/>
        <v>Nee</v>
      </c>
      <c r="R227" s="4">
        <f t="shared" si="89"/>
        <v>0</v>
      </c>
      <c r="S227" s="1">
        <v>5.5084375273235986E-3</v>
      </c>
      <c r="T227" s="8">
        <f t="shared" si="90"/>
        <v>0</v>
      </c>
      <c r="U227" s="1">
        <v>-3.0075828576297179E-2</v>
      </c>
      <c r="V227" s="8">
        <f t="shared" si="91"/>
        <v>1</v>
      </c>
      <c r="W227" s="1">
        <v>0.11142485397115411</v>
      </c>
      <c r="X227" s="4">
        <f t="shared" si="92"/>
        <v>0</v>
      </c>
      <c r="Y227" s="5">
        <f t="shared" si="93"/>
        <v>0</v>
      </c>
      <c r="Z227" s="5">
        <f t="shared" si="94"/>
        <v>0</v>
      </c>
      <c r="AA227" s="1">
        <v>-2.9067353209866289E-3</v>
      </c>
      <c r="AB227" s="5">
        <f t="shared" si="95"/>
        <v>0.5</v>
      </c>
      <c r="AC227" s="5">
        <f t="shared" si="96"/>
        <v>0.5</v>
      </c>
      <c r="AD227" s="5">
        <f t="shared" si="97"/>
        <v>0</v>
      </c>
      <c r="AE227" s="5">
        <f t="shared" si="98"/>
        <v>0</v>
      </c>
      <c r="AF227" s="1">
        <v>0.50516291559394289</v>
      </c>
      <c r="AG227" s="5">
        <f t="shared" si="99"/>
        <v>0</v>
      </c>
      <c r="AH227" s="1">
        <v>3.6317609279406457E-2</v>
      </c>
      <c r="AI227" s="6">
        <f t="shared" si="100"/>
        <v>0</v>
      </c>
      <c r="AJ227" s="29">
        <v>1962.6418226475819</v>
      </c>
      <c r="AK227" s="29">
        <v>1751.2838101910158</v>
      </c>
      <c r="AO227" s="5">
        <v>1</v>
      </c>
      <c r="AP227" t="s">
        <v>350</v>
      </c>
      <c r="AQ227" s="1">
        <v>0.125</v>
      </c>
      <c r="AR227" s="1">
        <v>0.1215</v>
      </c>
      <c r="AS227" s="5">
        <f t="shared" si="101"/>
        <v>0</v>
      </c>
      <c r="AT227" s="5">
        <f t="shared" si="102"/>
        <v>0</v>
      </c>
      <c r="AU227" s="9">
        <f t="shared" si="103"/>
        <v>8</v>
      </c>
    </row>
    <row r="228" spans="1:47" x14ac:dyDescent="0.35">
      <c r="A228" t="s">
        <v>220</v>
      </c>
      <c r="B228" s="1">
        <v>-7.2235340646046829E-3</v>
      </c>
      <c r="C228" s="5">
        <f t="shared" si="78"/>
        <v>0</v>
      </c>
      <c r="D228" s="1">
        <v>0.29692098314508719</v>
      </c>
      <c r="E228" s="5">
        <f t="shared" si="79"/>
        <v>0</v>
      </c>
      <c r="F228" s="5">
        <f t="shared" si="80"/>
        <v>0</v>
      </c>
      <c r="G228" s="7">
        <v>2.6986471867766287E-3</v>
      </c>
      <c r="H228" s="7">
        <v>5.0018029754911658E-3</v>
      </c>
      <c r="I228" s="1">
        <f t="shared" si="81"/>
        <v>0.29374355872465657</v>
      </c>
      <c r="J228" s="5">
        <f t="shared" si="82"/>
        <v>0</v>
      </c>
      <c r="K228" s="5">
        <f t="shared" si="83"/>
        <v>0</v>
      </c>
      <c r="L228" s="1">
        <v>0.25837603267900616</v>
      </c>
      <c r="M228" s="5">
        <f t="shared" si="84"/>
        <v>0</v>
      </c>
      <c r="N228" s="5">
        <f t="shared" si="85"/>
        <v>0</v>
      </c>
      <c r="O228" s="8">
        <f t="shared" si="86"/>
        <v>0</v>
      </c>
      <c r="P228" s="8">
        <f t="shared" si="87"/>
        <v>0</v>
      </c>
      <c r="Q228" s="10" t="str">
        <f t="shared" si="88"/>
        <v>Nee</v>
      </c>
      <c r="R228" s="4">
        <f t="shared" si="89"/>
        <v>0</v>
      </c>
      <c r="S228" s="1">
        <v>-5.1614361601928947E-3</v>
      </c>
      <c r="T228" s="8">
        <f t="shared" si="90"/>
        <v>1</v>
      </c>
      <c r="U228" s="1">
        <v>-2.0271307304518246E-2</v>
      </c>
      <c r="V228" s="8">
        <f t="shared" si="91"/>
        <v>1</v>
      </c>
      <c r="W228" s="1">
        <v>2.7521548465144412E-2</v>
      </c>
      <c r="X228" s="4">
        <f t="shared" si="92"/>
        <v>0</v>
      </c>
      <c r="Y228" s="5">
        <f t="shared" si="93"/>
        <v>0.5</v>
      </c>
      <c r="Z228" s="5">
        <f t="shared" si="94"/>
        <v>0</v>
      </c>
      <c r="AA228" s="1">
        <v>5.8742104712163686E-4</v>
      </c>
      <c r="AB228" s="5">
        <f t="shared" si="95"/>
        <v>0.5</v>
      </c>
      <c r="AC228" s="5">
        <f t="shared" si="96"/>
        <v>0</v>
      </c>
      <c r="AD228" s="5">
        <f t="shared" si="97"/>
        <v>0</v>
      </c>
      <c r="AE228" s="5">
        <f t="shared" si="98"/>
        <v>0</v>
      </c>
      <c r="AF228" s="1">
        <v>0.7105235608184346</v>
      </c>
      <c r="AG228" s="5">
        <f t="shared" si="99"/>
        <v>0</v>
      </c>
      <c r="AH228" s="1">
        <v>3.2777524456490133E-2</v>
      </c>
      <c r="AI228" s="6">
        <f t="shared" si="100"/>
        <v>0</v>
      </c>
      <c r="AJ228" s="29">
        <v>1985.4380465491727</v>
      </c>
      <c r="AK228" s="29">
        <v>1714.1420119099603</v>
      </c>
      <c r="AP228" t="s">
        <v>349</v>
      </c>
      <c r="AQ228" s="1">
        <v>0.20799999999999999</v>
      </c>
      <c r="AR228" s="1">
        <v>0.2465</v>
      </c>
      <c r="AS228" s="5">
        <f t="shared" si="101"/>
        <v>0.5</v>
      </c>
      <c r="AT228" s="5">
        <f t="shared" si="102"/>
        <v>0</v>
      </c>
      <c r="AU228" s="9">
        <f t="shared" si="103"/>
        <v>8.5</v>
      </c>
    </row>
    <row r="229" spans="1:47" x14ac:dyDescent="0.35">
      <c r="A229" t="s">
        <v>221</v>
      </c>
      <c r="B229" s="1">
        <v>-8.1818304154162907E-4</v>
      </c>
      <c r="C229" s="5">
        <f t="shared" si="78"/>
        <v>0</v>
      </c>
      <c r="D229" s="1">
        <v>5.4880165789721574E-2</v>
      </c>
      <c r="E229" s="5">
        <f t="shared" si="79"/>
        <v>0</v>
      </c>
      <c r="F229" s="5">
        <f t="shared" si="80"/>
        <v>0</v>
      </c>
      <c r="G229" s="7">
        <v>6.5906797109445442E-2</v>
      </c>
      <c r="H229" s="7">
        <v>1.7623232092153249E-2</v>
      </c>
      <c r="I229" s="1">
        <f t="shared" si="81"/>
        <v>5.0452718978347751E-2</v>
      </c>
      <c r="J229" s="5">
        <f t="shared" si="82"/>
        <v>0</v>
      </c>
      <c r="K229" s="5">
        <f t="shared" si="83"/>
        <v>0</v>
      </c>
      <c r="L229" s="1">
        <v>0.40987987774539769</v>
      </c>
      <c r="M229" s="5">
        <f t="shared" si="84"/>
        <v>0</v>
      </c>
      <c r="N229" s="5">
        <f t="shared" si="85"/>
        <v>0</v>
      </c>
      <c r="O229" s="8">
        <f t="shared" si="86"/>
        <v>0</v>
      </c>
      <c r="P229" s="8">
        <f t="shared" si="87"/>
        <v>0</v>
      </c>
      <c r="Q229" s="10" t="str">
        <f t="shared" si="88"/>
        <v>Nee</v>
      </c>
      <c r="R229" s="4">
        <f t="shared" si="89"/>
        <v>0</v>
      </c>
      <c r="S229" s="1">
        <v>6.0181292027400293E-3</v>
      </c>
      <c r="T229" s="8">
        <f t="shared" si="90"/>
        <v>0</v>
      </c>
      <c r="U229" s="1">
        <v>-2.0123370328121032E-3</v>
      </c>
      <c r="V229" s="8">
        <f t="shared" si="91"/>
        <v>1</v>
      </c>
      <c r="W229" s="1">
        <v>5.8941475690005518E-2</v>
      </c>
      <c r="X229" s="4">
        <f t="shared" si="92"/>
        <v>0</v>
      </c>
      <c r="Y229" s="5">
        <f t="shared" si="93"/>
        <v>0</v>
      </c>
      <c r="Z229" s="5">
        <f t="shared" si="94"/>
        <v>0</v>
      </c>
      <c r="AA229" s="1">
        <v>1.8321648208206052E-2</v>
      </c>
      <c r="AB229" s="5">
        <f t="shared" si="95"/>
        <v>0</v>
      </c>
      <c r="AC229" s="5">
        <f t="shared" si="96"/>
        <v>0</v>
      </c>
      <c r="AD229" s="5">
        <f t="shared" si="97"/>
        <v>0</v>
      </c>
      <c r="AE229" s="5">
        <f t="shared" si="98"/>
        <v>0</v>
      </c>
      <c r="AF229" s="1">
        <v>0.61773627053868208</v>
      </c>
      <c r="AG229" s="5">
        <f t="shared" si="99"/>
        <v>0</v>
      </c>
      <c r="AH229" s="1">
        <v>1.5792668649325124E-2</v>
      </c>
      <c r="AI229" s="6">
        <f t="shared" si="100"/>
        <v>0</v>
      </c>
      <c r="AJ229" s="29">
        <v>2244.6160767650863</v>
      </c>
      <c r="AK229" s="29">
        <v>2154.7401707229392</v>
      </c>
      <c r="AP229" t="s">
        <v>351</v>
      </c>
      <c r="AQ229" s="1">
        <v>0.127</v>
      </c>
      <c r="AR229" s="1">
        <v>0.24199999999999999</v>
      </c>
      <c r="AS229" s="5">
        <f t="shared" si="101"/>
        <v>0.5</v>
      </c>
      <c r="AT229" s="5">
        <f t="shared" si="102"/>
        <v>0</v>
      </c>
      <c r="AU229" s="9">
        <f t="shared" si="103"/>
        <v>9.5</v>
      </c>
    </row>
    <row r="230" spans="1:47" x14ac:dyDescent="0.35">
      <c r="A230" t="s">
        <v>222</v>
      </c>
      <c r="B230" s="1">
        <v>6.6141842360486151E-3</v>
      </c>
      <c r="C230" s="5">
        <f t="shared" si="78"/>
        <v>0</v>
      </c>
      <c r="D230" s="1">
        <v>0.96099640894356542</v>
      </c>
      <c r="E230" s="5">
        <f t="shared" si="79"/>
        <v>0</v>
      </c>
      <c r="F230" s="5">
        <f t="shared" si="80"/>
        <v>0</v>
      </c>
      <c r="G230" s="7">
        <v>8.8579392054241549E-2</v>
      </c>
      <c r="H230" s="7">
        <v>6.5460328000629092E-2</v>
      </c>
      <c r="I230" s="1">
        <f t="shared" si="81"/>
        <v>0.92580370638963405</v>
      </c>
      <c r="J230" s="5">
        <f t="shared" si="82"/>
        <v>0.5</v>
      </c>
      <c r="K230" s="5">
        <f t="shared" si="83"/>
        <v>0</v>
      </c>
      <c r="L230" s="1">
        <v>0.17543205122033409</v>
      </c>
      <c r="M230" s="5">
        <f t="shared" si="84"/>
        <v>0.5</v>
      </c>
      <c r="N230" s="5">
        <f t="shared" si="85"/>
        <v>0</v>
      </c>
      <c r="O230" s="8">
        <f t="shared" si="86"/>
        <v>0</v>
      </c>
      <c r="P230" s="8">
        <f t="shared" si="87"/>
        <v>0</v>
      </c>
      <c r="Q230" s="10" t="str">
        <f t="shared" si="88"/>
        <v>Nee</v>
      </c>
      <c r="R230" s="4">
        <f t="shared" si="89"/>
        <v>0</v>
      </c>
      <c r="S230" s="1">
        <v>-2.5045412010788791E-3</v>
      </c>
      <c r="T230" s="8">
        <f t="shared" si="90"/>
        <v>1</v>
      </c>
      <c r="U230" s="1">
        <v>6.6092679324302852E-3</v>
      </c>
      <c r="V230" s="8">
        <f t="shared" si="91"/>
        <v>0</v>
      </c>
      <c r="W230" s="1">
        <v>8.256808590575879E-3</v>
      </c>
      <c r="X230" s="4">
        <f t="shared" si="92"/>
        <v>0</v>
      </c>
      <c r="Y230" s="5">
        <f t="shared" si="93"/>
        <v>0</v>
      </c>
      <c r="Z230" s="5">
        <f t="shared" si="94"/>
        <v>0</v>
      </c>
      <c r="AA230" s="1">
        <v>-1.1649090003582319E-2</v>
      </c>
      <c r="AB230" s="5">
        <f t="shared" si="95"/>
        <v>0.5</v>
      </c>
      <c r="AC230" s="5">
        <f t="shared" si="96"/>
        <v>0.5</v>
      </c>
      <c r="AD230" s="5">
        <f t="shared" si="97"/>
        <v>0</v>
      </c>
      <c r="AE230" s="5">
        <f t="shared" si="98"/>
        <v>0</v>
      </c>
      <c r="AF230" s="1">
        <v>0.71763462092948072</v>
      </c>
      <c r="AG230" s="5">
        <f t="shared" si="99"/>
        <v>0</v>
      </c>
      <c r="AH230" s="1">
        <v>1.1925662510594053E-2</v>
      </c>
      <c r="AI230" s="6">
        <f t="shared" si="100"/>
        <v>0</v>
      </c>
      <c r="AJ230" s="29">
        <v>1793.0681373917901</v>
      </c>
      <c r="AK230" s="29">
        <v>1697.9850450217828</v>
      </c>
      <c r="AP230" t="s">
        <v>349</v>
      </c>
      <c r="AQ230" s="1">
        <v>0.24299999999999999</v>
      </c>
      <c r="AR230" s="1">
        <v>0.2205</v>
      </c>
      <c r="AS230" s="5">
        <f t="shared" si="101"/>
        <v>0.5</v>
      </c>
      <c r="AT230" s="5">
        <f t="shared" si="102"/>
        <v>0</v>
      </c>
      <c r="AU230" s="9">
        <f t="shared" si="103"/>
        <v>7.5</v>
      </c>
    </row>
    <row r="231" spans="1:47" x14ac:dyDescent="0.35">
      <c r="A231" t="s">
        <v>223</v>
      </c>
      <c r="B231" s="1">
        <v>-0.15372882716544914</v>
      </c>
      <c r="C231" s="5">
        <f t="shared" si="78"/>
        <v>0</v>
      </c>
      <c r="D231" s="1">
        <v>-7.6262342458055715E-2</v>
      </c>
      <c r="E231" s="5">
        <f t="shared" si="79"/>
        <v>0</v>
      </c>
      <c r="F231" s="5">
        <f t="shared" si="80"/>
        <v>0</v>
      </c>
      <c r="G231" s="7">
        <v>-2.7293890984988359E-3</v>
      </c>
      <c r="H231" s="7">
        <v>0</v>
      </c>
      <c r="I231" s="1">
        <f t="shared" si="81"/>
        <v>-7.6589869149875575E-2</v>
      </c>
      <c r="J231" s="5">
        <f t="shared" si="82"/>
        <v>0</v>
      </c>
      <c r="K231" s="5">
        <f t="shared" si="83"/>
        <v>0</v>
      </c>
      <c r="L231" s="1">
        <v>0.40942857949891254</v>
      </c>
      <c r="M231" s="5">
        <f t="shared" si="84"/>
        <v>0</v>
      </c>
      <c r="N231" s="5">
        <f t="shared" si="85"/>
        <v>0</v>
      </c>
      <c r="O231" s="8">
        <f t="shared" si="86"/>
        <v>0</v>
      </c>
      <c r="P231" s="8">
        <f t="shared" si="87"/>
        <v>1</v>
      </c>
      <c r="Q231" s="10" t="str">
        <f t="shared" si="88"/>
        <v>Nee</v>
      </c>
      <c r="R231" s="4">
        <f t="shared" si="89"/>
        <v>0</v>
      </c>
      <c r="S231" s="1">
        <v>-4.3982159716118109E-2</v>
      </c>
      <c r="T231" s="8">
        <f t="shared" si="90"/>
        <v>1</v>
      </c>
      <c r="U231" s="1">
        <v>-2.3370689389027817E-2</v>
      </c>
      <c r="V231" s="8">
        <f t="shared" si="91"/>
        <v>1</v>
      </c>
      <c r="W231" s="1">
        <v>-5.0466939605576515E-2</v>
      </c>
      <c r="X231" s="4">
        <f t="shared" si="92"/>
        <v>1</v>
      </c>
      <c r="Y231" s="5">
        <f t="shared" si="93"/>
        <v>0.5</v>
      </c>
      <c r="Z231" s="5">
        <f t="shared" si="94"/>
        <v>0.5</v>
      </c>
      <c r="AA231" s="1">
        <v>-6.9104385753659256E-3</v>
      </c>
      <c r="AB231" s="5">
        <f t="shared" si="95"/>
        <v>0.5</v>
      </c>
      <c r="AC231" s="5">
        <f t="shared" si="96"/>
        <v>0.5</v>
      </c>
      <c r="AD231" s="5">
        <f t="shared" si="97"/>
        <v>0</v>
      </c>
      <c r="AE231" s="5">
        <f t="shared" si="98"/>
        <v>0</v>
      </c>
      <c r="AF231" s="1">
        <v>0.58309919456262882</v>
      </c>
      <c r="AG231" s="5">
        <f t="shared" si="99"/>
        <v>0</v>
      </c>
      <c r="AH231" s="1">
        <v>6.7467635332209439E-2</v>
      </c>
      <c r="AI231" s="6">
        <f t="shared" si="100"/>
        <v>0</v>
      </c>
      <c r="AJ231" s="29">
        <v>1689.8664953237667</v>
      </c>
      <c r="AK231" s="29">
        <v>1820.18643570016</v>
      </c>
      <c r="AO231" s="5">
        <v>1</v>
      </c>
      <c r="AP231" t="s">
        <v>350</v>
      </c>
      <c r="AQ231" s="1">
        <v>0.19399999999999998</v>
      </c>
      <c r="AR231" s="1">
        <v>0.308</v>
      </c>
      <c r="AS231" s="5">
        <f t="shared" si="101"/>
        <v>0.5</v>
      </c>
      <c r="AT231" s="5">
        <f t="shared" si="102"/>
        <v>0.5</v>
      </c>
      <c r="AU231" s="9">
        <f t="shared" si="103"/>
        <v>5</v>
      </c>
    </row>
    <row r="232" spans="1:47" x14ac:dyDescent="0.35">
      <c r="A232" t="s">
        <v>224</v>
      </c>
      <c r="B232" s="1">
        <v>8.033953528251736E-2</v>
      </c>
      <c r="C232" s="5">
        <f t="shared" si="78"/>
        <v>0</v>
      </c>
      <c r="D232" s="1">
        <v>0.58522678556117635</v>
      </c>
      <c r="E232" s="5">
        <f t="shared" si="79"/>
        <v>0</v>
      </c>
      <c r="F232" s="5">
        <f t="shared" si="80"/>
        <v>0</v>
      </c>
      <c r="G232" s="7">
        <v>2.1178084540855697E-2</v>
      </c>
      <c r="H232" s="7">
        <v>0.1226528337477493</v>
      </c>
      <c r="I232" s="1">
        <f t="shared" si="81"/>
        <v>0.50191117208265446</v>
      </c>
      <c r="J232" s="5">
        <f t="shared" si="82"/>
        <v>0</v>
      </c>
      <c r="K232" s="5">
        <f t="shared" si="83"/>
        <v>0</v>
      </c>
      <c r="L232" s="1">
        <v>0.17102378693191114</v>
      </c>
      <c r="M232" s="5">
        <f t="shared" si="84"/>
        <v>0.5</v>
      </c>
      <c r="N232" s="5">
        <f t="shared" si="85"/>
        <v>0</v>
      </c>
      <c r="O232" s="8">
        <f t="shared" si="86"/>
        <v>0</v>
      </c>
      <c r="P232" s="8">
        <f t="shared" si="87"/>
        <v>1</v>
      </c>
      <c r="Q232" s="10" t="str">
        <f t="shared" si="88"/>
        <v>Nee</v>
      </c>
      <c r="R232" s="4">
        <f t="shared" si="89"/>
        <v>0</v>
      </c>
      <c r="S232" s="1">
        <v>-1.890020366598778E-2</v>
      </c>
      <c r="T232" s="8">
        <f t="shared" si="90"/>
        <v>1</v>
      </c>
      <c r="U232" s="1">
        <v>-3.248360620141573E-2</v>
      </c>
      <c r="V232" s="8">
        <f t="shared" si="91"/>
        <v>1</v>
      </c>
      <c r="W232" s="1">
        <v>-9.9459830232358735E-3</v>
      </c>
      <c r="X232" s="4">
        <f t="shared" si="92"/>
        <v>1</v>
      </c>
      <c r="Y232" s="5">
        <f t="shared" si="93"/>
        <v>0.5</v>
      </c>
      <c r="Z232" s="5">
        <f t="shared" si="94"/>
        <v>0.5</v>
      </c>
      <c r="AA232" s="1">
        <v>7.7670839406670675E-2</v>
      </c>
      <c r="AB232" s="5">
        <f t="shared" si="95"/>
        <v>0</v>
      </c>
      <c r="AC232" s="5">
        <f t="shared" si="96"/>
        <v>0</v>
      </c>
      <c r="AD232" s="5">
        <f t="shared" si="97"/>
        <v>0.5</v>
      </c>
      <c r="AE232" s="5">
        <f t="shared" si="98"/>
        <v>0.5</v>
      </c>
      <c r="AF232" s="1">
        <v>0.70119180313812912</v>
      </c>
      <c r="AG232" s="5">
        <f t="shared" si="99"/>
        <v>0</v>
      </c>
      <c r="AH232" s="1">
        <v>2.7751779130583878E-2</v>
      </c>
      <c r="AI232" s="6">
        <f t="shared" si="100"/>
        <v>0</v>
      </c>
      <c r="AJ232" s="29">
        <v>1738.4189228814387</v>
      </c>
      <c r="AK232" s="29">
        <v>1618.1384024198019</v>
      </c>
      <c r="AP232" t="s">
        <v>350</v>
      </c>
      <c r="AQ232" s="1">
        <v>0.22399999999999998</v>
      </c>
      <c r="AR232" s="1">
        <v>0.29600000000000004</v>
      </c>
      <c r="AS232" s="5">
        <f t="shared" si="101"/>
        <v>0.5</v>
      </c>
      <c r="AT232" s="5">
        <f t="shared" si="102"/>
        <v>0.5</v>
      </c>
      <c r="AU232" s="9">
        <f t="shared" si="103"/>
        <v>5.5</v>
      </c>
    </row>
    <row r="233" spans="1:47" x14ac:dyDescent="0.35">
      <c r="A233" t="s">
        <v>225</v>
      </c>
      <c r="B233" s="1">
        <v>0.11500091753832808</v>
      </c>
      <c r="C233" s="5">
        <f t="shared" si="78"/>
        <v>0.5</v>
      </c>
      <c r="D233" s="1">
        <v>0.74197988088684252</v>
      </c>
      <c r="E233" s="5">
        <f t="shared" si="79"/>
        <v>0</v>
      </c>
      <c r="F233" s="5">
        <f t="shared" si="80"/>
        <v>0</v>
      </c>
      <c r="G233" s="7">
        <v>7.1175950486295311E-2</v>
      </c>
      <c r="H233" s="7">
        <v>8.5514572176901393E-2</v>
      </c>
      <c r="I233" s="1">
        <f t="shared" si="81"/>
        <v>0.69066079442136696</v>
      </c>
      <c r="J233" s="5">
        <f t="shared" si="82"/>
        <v>0</v>
      </c>
      <c r="K233" s="5">
        <f t="shared" si="83"/>
        <v>0</v>
      </c>
      <c r="L233" s="1">
        <v>0.195598043343782</v>
      </c>
      <c r="M233" s="5">
        <f t="shared" si="84"/>
        <v>0.5</v>
      </c>
      <c r="N233" s="5">
        <f t="shared" si="85"/>
        <v>0</v>
      </c>
      <c r="O233" s="8">
        <f t="shared" si="86"/>
        <v>0</v>
      </c>
      <c r="P233" s="8">
        <f t="shared" si="87"/>
        <v>1</v>
      </c>
      <c r="Q233" s="10" t="str">
        <f t="shared" si="88"/>
        <v>Nee</v>
      </c>
      <c r="R233" s="4">
        <f t="shared" si="89"/>
        <v>0</v>
      </c>
      <c r="S233" s="1">
        <v>-8.4621580443875119E-3</v>
      </c>
      <c r="T233" s="8">
        <f t="shared" si="90"/>
        <v>1</v>
      </c>
      <c r="U233" s="1">
        <v>-1.3860001593103631E-2</v>
      </c>
      <c r="V233" s="8">
        <f t="shared" si="91"/>
        <v>1</v>
      </c>
      <c r="W233" s="1">
        <v>-1.6999482842033266E-2</v>
      </c>
      <c r="X233" s="4">
        <f t="shared" si="92"/>
        <v>1</v>
      </c>
      <c r="Y233" s="5">
        <f t="shared" si="93"/>
        <v>0.5</v>
      </c>
      <c r="Z233" s="5">
        <f t="shared" si="94"/>
        <v>0.5</v>
      </c>
      <c r="AA233" s="1">
        <v>6.2102747610229721E-2</v>
      </c>
      <c r="AB233" s="5">
        <f t="shared" si="95"/>
        <v>0</v>
      </c>
      <c r="AC233" s="5">
        <f t="shared" si="96"/>
        <v>0</v>
      </c>
      <c r="AD233" s="5">
        <f t="shared" si="97"/>
        <v>0.5</v>
      </c>
      <c r="AE233" s="5">
        <f t="shared" si="98"/>
        <v>0.5</v>
      </c>
      <c r="AF233" s="1">
        <v>0.69903074587524816</v>
      </c>
      <c r="AG233" s="5">
        <f t="shared" si="99"/>
        <v>0</v>
      </c>
      <c r="AH233" s="1">
        <v>4.5448592829855028E-2</v>
      </c>
      <c r="AI233" s="6">
        <f t="shared" si="100"/>
        <v>0</v>
      </c>
      <c r="AJ233" s="29">
        <v>1614.2528087541243</v>
      </c>
      <c r="AK233" s="29">
        <v>1629.1945795383367</v>
      </c>
      <c r="AP233" t="s">
        <v>350</v>
      </c>
      <c r="AQ233" s="1">
        <v>0.14499999999999999</v>
      </c>
      <c r="AR233" s="1">
        <v>0.29499999999999998</v>
      </c>
      <c r="AS233" s="5">
        <f t="shared" si="101"/>
        <v>0.5</v>
      </c>
      <c r="AT233" s="5">
        <f t="shared" si="102"/>
        <v>0.5</v>
      </c>
      <c r="AU233" s="9">
        <f t="shared" si="103"/>
        <v>5</v>
      </c>
    </row>
    <row r="234" spans="1:47" x14ac:dyDescent="0.35">
      <c r="A234" t="s">
        <v>226</v>
      </c>
      <c r="B234" s="1">
        <v>9.8471460019223023E-2</v>
      </c>
      <c r="C234" s="5">
        <f t="shared" si="78"/>
        <v>0.5</v>
      </c>
      <c r="D234" s="1">
        <v>0.40017982823303261</v>
      </c>
      <c r="E234" s="5">
        <f t="shared" si="79"/>
        <v>0</v>
      </c>
      <c r="F234" s="5">
        <f t="shared" si="80"/>
        <v>0</v>
      </c>
      <c r="G234" s="7">
        <v>0.14786996558459678</v>
      </c>
      <c r="H234" s="7">
        <v>1.6099277586581095E-2</v>
      </c>
      <c r="I234" s="1">
        <f t="shared" si="81"/>
        <v>0.40665472979257744</v>
      </c>
      <c r="J234" s="5">
        <f t="shared" si="82"/>
        <v>0</v>
      </c>
      <c r="K234" s="5">
        <f t="shared" si="83"/>
        <v>0</v>
      </c>
      <c r="L234" s="1">
        <v>0.37930813094967109</v>
      </c>
      <c r="M234" s="5">
        <f t="shared" si="84"/>
        <v>0</v>
      </c>
      <c r="N234" s="5">
        <f t="shared" si="85"/>
        <v>0</v>
      </c>
      <c r="O234" s="8">
        <f t="shared" si="86"/>
        <v>0</v>
      </c>
      <c r="P234" s="8">
        <f t="shared" si="87"/>
        <v>0</v>
      </c>
      <c r="Q234" s="10" t="str">
        <f t="shared" si="88"/>
        <v>Nee</v>
      </c>
      <c r="R234" s="4">
        <f t="shared" si="89"/>
        <v>0</v>
      </c>
      <c r="S234" s="1">
        <v>3.9676537320379309E-3</v>
      </c>
      <c r="T234" s="8">
        <f t="shared" si="90"/>
        <v>0</v>
      </c>
      <c r="U234" s="1">
        <v>1.8446714650568841E-2</v>
      </c>
      <c r="V234" s="8">
        <f t="shared" si="91"/>
        <v>0</v>
      </c>
      <c r="W234" s="1">
        <v>0.18220010541655041</v>
      </c>
      <c r="X234" s="4">
        <f t="shared" si="92"/>
        <v>0</v>
      </c>
      <c r="Y234" s="5">
        <f t="shared" si="93"/>
        <v>0</v>
      </c>
      <c r="Z234" s="5">
        <f t="shared" si="94"/>
        <v>0</v>
      </c>
      <c r="AA234" s="1">
        <v>3.4506480017362728E-2</v>
      </c>
      <c r="AB234" s="5">
        <f t="shared" si="95"/>
        <v>0</v>
      </c>
      <c r="AC234" s="5">
        <f t="shared" si="96"/>
        <v>0</v>
      </c>
      <c r="AD234" s="5">
        <f t="shared" si="97"/>
        <v>0</v>
      </c>
      <c r="AE234" s="5">
        <f t="shared" si="98"/>
        <v>0</v>
      </c>
      <c r="AF234" s="1">
        <v>0.46060831550553438</v>
      </c>
      <c r="AG234" s="5">
        <f t="shared" si="99"/>
        <v>0</v>
      </c>
      <c r="AH234" s="1">
        <v>1.8945826744798919E-2</v>
      </c>
      <c r="AI234" s="6">
        <f t="shared" si="100"/>
        <v>0</v>
      </c>
      <c r="AJ234" s="29">
        <v>1690.7343677124468</v>
      </c>
      <c r="AK234" s="29">
        <v>1786.8643226198599</v>
      </c>
      <c r="AO234" s="5">
        <v>1</v>
      </c>
      <c r="AP234" t="s">
        <v>350</v>
      </c>
      <c r="AQ234" s="1">
        <v>0.222</v>
      </c>
      <c r="AR234" s="1">
        <v>0.30449999999999999</v>
      </c>
      <c r="AS234" s="5">
        <f t="shared" si="101"/>
        <v>0.5</v>
      </c>
      <c r="AT234" s="5">
        <f t="shared" si="102"/>
        <v>0.5</v>
      </c>
      <c r="AU234" s="9">
        <f t="shared" si="103"/>
        <v>7.5</v>
      </c>
    </row>
    <row r="235" spans="1:47" x14ac:dyDescent="0.35">
      <c r="A235" t="s">
        <v>227</v>
      </c>
      <c r="B235" s="1">
        <v>7.1331268194371869E-2</v>
      </c>
      <c r="C235" s="5">
        <f t="shared" si="78"/>
        <v>0</v>
      </c>
      <c r="D235" s="1">
        <v>0.80702769276703734</v>
      </c>
      <c r="E235" s="5">
        <f t="shared" si="79"/>
        <v>0</v>
      </c>
      <c r="F235" s="5">
        <f t="shared" si="80"/>
        <v>0</v>
      </c>
      <c r="G235" s="7">
        <v>7.5828543703814283E-2</v>
      </c>
      <c r="H235" s="7">
        <v>6.8028289915652754E-2</v>
      </c>
      <c r="I235" s="1">
        <f t="shared" si="81"/>
        <v>0.76850731507053816</v>
      </c>
      <c r="J235" s="5">
        <f t="shared" si="82"/>
        <v>0</v>
      </c>
      <c r="K235" s="5">
        <f t="shared" si="83"/>
        <v>0</v>
      </c>
      <c r="L235" s="1">
        <v>0.27011603795925676</v>
      </c>
      <c r="M235" s="5">
        <f t="shared" si="84"/>
        <v>0</v>
      </c>
      <c r="N235" s="5">
        <f t="shared" si="85"/>
        <v>0</v>
      </c>
      <c r="O235" s="8">
        <f t="shared" si="86"/>
        <v>0</v>
      </c>
      <c r="P235" s="8">
        <f t="shared" si="87"/>
        <v>1</v>
      </c>
      <c r="Q235" s="10" t="str">
        <f t="shared" si="88"/>
        <v>Nee</v>
      </c>
      <c r="R235" s="4">
        <f t="shared" si="89"/>
        <v>0</v>
      </c>
      <c r="S235" s="1">
        <v>-4.7420317887477921E-2</v>
      </c>
      <c r="T235" s="8">
        <f t="shared" si="90"/>
        <v>1</v>
      </c>
      <c r="U235" s="1">
        <v>-4.2796940845949739E-2</v>
      </c>
      <c r="V235" s="8">
        <f t="shared" si="91"/>
        <v>1</v>
      </c>
      <c r="W235" s="1">
        <v>-2.3139508845263865E-2</v>
      </c>
      <c r="X235" s="4">
        <f t="shared" si="92"/>
        <v>1</v>
      </c>
      <c r="Y235" s="5">
        <f t="shared" si="93"/>
        <v>0.5</v>
      </c>
      <c r="Z235" s="5">
        <f t="shared" si="94"/>
        <v>0.5</v>
      </c>
      <c r="AA235" s="1">
        <v>3.0370605359408824E-2</v>
      </c>
      <c r="AB235" s="5">
        <f t="shared" si="95"/>
        <v>0</v>
      </c>
      <c r="AC235" s="5">
        <f t="shared" si="96"/>
        <v>0</v>
      </c>
      <c r="AD235" s="5">
        <f t="shared" si="97"/>
        <v>0</v>
      </c>
      <c r="AE235" s="5">
        <f t="shared" si="98"/>
        <v>0</v>
      </c>
      <c r="AF235" s="1">
        <v>0.68775658729566325</v>
      </c>
      <c r="AG235" s="5">
        <f t="shared" si="99"/>
        <v>0</v>
      </c>
      <c r="AH235" s="1">
        <v>4.5255337015749776E-2</v>
      </c>
      <c r="AI235" s="6">
        <f t="shared" si="100"/>
        <v>0</v>
      </c>
      <c r="AJ235" s="29">
        <v>1269.3028488519381</v>
      </c>
      <c r="AK235" s="29">
        <v>1504.6923434809764</v>
      </c>
      <c r="AP235" t="s">
        <v>350</v>
      </c>
      <c r="AQ235" s="1">
        <v>0.24</v>
      </c>
      <c r="AR235" s="1">
        <v>0.28849999999999998</v>
      </c>
      <c r="AS235" s="5">
        <f t="shared" si="101"/>
        <v>0.5</v>
      </c>
      <c r="AT235" s="5">
        <f t="shared" si="102"/>
        <v>0.5</v>
      </c>
      <c r="AU235" s="9">
        <f t="shared" si="103"/>
        <v>7</v>
      </c>
    </row>
    <row r="236" spans="1:47" x14ac:dyDescent="0.35">
      <c r="A236" t="s">
        <v>228</v>
      </c>
      <c r="B236" s="1">
        <v>4.7206727166763801E-2</v>
      </c>
      <c r="C236" s="5">
        <f t="shared" si="78"/>
        <v>0</v>
      </c>
      <c r="D236" s="1">
        <v>0.13154608275747232</v>
      </c>
      <c r="E236" s="5">
        <f t="shared" si="79"/>
        <v>0</v>
      </c>
      <c r="F236" s="5">
        <f t="shared" si="80"/>
        <v>0</v>
      </c>
      <c r="G236" s="7">
        <v>2.5601531929065023E-3</v>
      </c>
      <c r="H236" s="7">
        <v>7.8532178836066932E-2</v>
      </c>
      <c r="I236" s="1">
        <f t="shared" si="81"/>
        <v>7.6880775955374264E-2</v>
      </c>
      <c r="J236" s="5">
        <f t="shared" si="82"/>
        <v>0</v>
      </c>
      <c r="K236" s="5">
        <f t="shared" si="83"/>
        <v>0</v>
      </c>
      <c r="L236" s="1">
        <v>0.42350663716814158</v>
      </c>
      <c r="M236" s="5">
        <f t="shared" si="84"/>
        <v>0</v>
      </c>
      <c r="N236" s="5">
        <f t="shared" si="85"/>
        <v>0</v>
      </c>
      <c r="O236" s="8">
        <f t="shared" si="86"/>
        <v>0</v>
      </c>
      <c r="P236" s="8">
        <f t="shared" si="87"/>
        <v>0</v>
      </c>
      <c r="Q236" s="10" t="str">
        <f t="shared" si="88"/>
        <v>Nee</v>
      </c>
      <c r="R236" s="4">
        <f t="shared" si="89"/>
        <v>0</v>
      </c>
      <c r="S236" s="1">
        <v>1.1117728806829461E-2</v>
      </c>
      <c r="T236" s="8">
        <f t="shared" si="90"/>
        <v>0</v>
      </c>
      <c r="U236" s="1">
        <v>3.2612548741581003E-2</v>
      </c>
      <c r="V236" s="8">
        <f t="shared" si="91"/>
        <v>0</v>
      </c>
      <c r="W236" s="1">
        <v>5.0079094163683294E-2</v>
      </c>
      <c r="X236" s="4">
        <f t="shared" si="92"/>
        <v>0</v>
      </c>
      <c r="Y236" s="5">
        <f t="shared" si="93"/>
        <v>0</v>
      </c>
      <c r="Z236" s="5">
        <f t="shared" si="94"/>
        <v>0</v>
      </c>
      <c r="AA236" s="1">
        <v>4.9902173008075932E-3</v>
      </c>
      <c r="AB236" s="5">
        <f t="shared" si="95"/>
        <v>0.5</v>
      </c>
      <c r="AC236" s="5">
        <f t="shared" si="96"/>
        <v>0</v>
      </c>
      <c r="AD236" s="5">
        <f t="shared" si="97"/>
        <v>0</v>
      </c>
      <c r="AE236" s="5">
        <f t="shared" si="98"/>
        <v>0</v>
      </c>
      <c r="AF236" s="1">
        <v>0.80141120639413865</v>
      </c>
      <c r="AG236" s="5">
        <f t="shared" si="99"/>
        <v>0.5</v>
      </c>
      <c r="AH236" s="1">
        <v>-2.1334609940887525E-2</v>
      </c>
      <c r="AI236" s="6">
        <f t="shared" si="100"/>
        <v>1</v>
      </c>
      <c r="AJ236" s="29">
        <v>1954.2716393442622</v>
      </c>
      <c r="AK236" s="29">
        <v>1928.9733913040682</v>
      </c>
      <c r="AP236" t="s">
        <v>351</v>
      </c>
      <c r="AQ236" s="1">
        <v>0.23800000000000002</v>
      </c>
      <c r="AR236" s="1">
        <v>0.20850000000000002</v>
      </c>
      <c r="AS236" s="5">
        <f t="shared" si="101"/>
        <v>0.5</v>
      </c>
      <c r="AT236" s="5">
        <f t="shared" si="102"/>
        <v>0</v>
      </c>
      <c r="AU236" s="9">
        <f t="shared" si="103"/>
        <v>7.5</v>
      </c>
    </row>
    <row r="237" spans="1:47" x14ac:dyDescent="0.35">
      <c r="A237" t="s">
        <v>229</v>
      </c>
      <c r="B237" s="1">
        <v>-0.58798879867840526</v>
      </c>
      <c r="C237" s="5">
        <f t="shared" si="78"/>
        <v>0</v>
      </c>
      <c r="D237" s="1">
        <v>-0.11496665793661986</v>
      </c>
      <c r="E237" s="5">
        <f t="shared" si="79"/>
        <v>0</v>
      </c>
      <c r="F237" s="5">
        <f t="shared" si="80"/>
        <v>0</v>
      </c>
      <c r="G237" s="7">
        <v>1.6785865382678244E-2</v>
      </c>
      <c r="H237" s="7">
        <v>7.3513709531196486E-2</v>
      </c>
      <c r="I237" s="1">
        <f t="shared" si="81"/>
        <v>-0.16441195076253601</v>
      </c>
      <c r="J237" s="5">
        <f t="shared" si="82"/>
        <v>0</v>
      </c>
      <c r="K237" s="5">
        <f t="shared" si="83"/>
        <v>0</v>
      </c>
      <c r="L237" s="1">
        <v>0.51589495407086539</v>
      </c>
      <c r="M237" s="5">
        <f t="shared" si="84"/>
        <v>0</v>
      </c>
      <c r="N237" s="5">
        <f t="shared" si="85"/>
        <v>0</v>
      </c>
      <c r="O237" s="8">
        <f t="shared" si="86"/>
        <v>0</v>
      </c>
      <c r="P237" s="8">
        <f t="shared" si="87"/>
        <v>0</v>
      </c>
      <c r="Q237" s="10" t="str">
        <f t="shared" si="88"/>
        <v>Nee</v>
      </c>
      <c r="R237" s="4">
        <f t="shared" si="89"/>
        <v>0</v>
      </c>
      <c r="S237" s="1">
        <v>5.0342096297978652E-2</v>
      </c>
      <c r="T237" s="8">
        <f t="shared" si="90"/>
        <v>0</v>
      </c>
      <c r="U237" s="1">
        <v>-4.1390599423181858E-3</v>
      </c>
      <c r="V237" s="8">
        <f t="shared" si="91"/>
        <v>1</v>
      </c>
      <c r="W237" s="1">
        <v>0.36870076757257692</v>
      </c>
      <c r="X237" s="4">
        <f t="shared" si="92"/>
        <v>0</v>
      </c>
      <c r="Y237" s="5">
        <f t="shared" si="93"/>
        <v>0</v>
      </c>
      <c r="Z237" s="5">
        <f t="shared" si="94"/>
        <v>0</v>
      </c>
      <c r="AA237" s="1">
        <v>3.3724842355500936E-3</v>
      </c>
      <c r="AB237" s="5">
        <f t="shared" si="95"/>
        <v>0.5</v>
      </c>
      <c r="AC237" s="5">
        <f t="shared" si="96"/>
        <v>0</v>
      </c>
      <c r="AD237" s="5">
        <f t="shared" si="97"/>
        <v>0</v>
      </c>
      <c r="AE237" s="5">
        <f t="shared" si="98"/>
        <v>0</v>
      </c>
      <c r="AF237" s="1">
        <v>0.31058283135564196</v>
      </c>
      <c r="AG237" s="5">
        <f t="shared" si="99"/>
        <v>0</v>
      </c>
      <c r="AH237" s="1">
        <v>2.9291451941092329E-2</v>
      </c>
      <c r="AI237" s="6">
        <f t="shared" si="100"/>
        <v>0</v>
      </c>
      <c r="AJ237" s="29">
        <v>1441</v>
      </c>
      <c r="AK237" s="29">
        <v>1366.6416071460005</v>
      </c>
      <c r="AM237" s="5">
        <v>1</v>
      </c>
      <c r="AP237" t="s">
        <v>350</v>
      </c>
      <c r="AQ237" s="1">
        <v>0.13900000000000001</v>
      </c>
      <c r="AR237" s="1">
        <v>0.1915</v>
      </c>
      <c r="AS237" s="5">
        <f t="shared" si="101"/>
        <v>0</v>
      </c>
      <c r="AT237" s="5">
        <f t="shared" si="102"/>
        <v>0</v>
      </c>
      <c r="AU237" s="9">
        <f t="shared" si="103"/>
        <v>8.5</v>
      </c>
    </row>
    <row r="238" spans="1:47" x14ac:dyDescent="0.35">
      <c r="A238" t="s">
        <v>230</v>
      </c>
      <c r="B238" s="1">
        <v>7.9865656546380934E-2</v>
      </c>
      <c r="C238" s="5">
        <f t="shared" si="78"/>
        <v>0</v>
      </c>
      <c r="D238" s="1">
        <v>1.0095490716180371</v>
      </c>
      <c r="E238" s="5">
        <f t="shared" si="79"/>
        <v>0.5</v>
      </c>
      <c r="F238" s="5">
        <f t="shared" si="80"/>
        <v>0</v>
      </c>
      <c r="G238" s="7">
        <v>5.78592828654848E-2</v>
      </c>
      <c r="H238" s="7">
        <v>0.13337022689540676</v>
      </c>
      <c r="I238" s="1">
        <f t="shared" si="81"/>
        <v>0.92313302673511066</v>
      </c>
      <c r="J238" s="5">
        <f t="shared" si="82"/>
        <v>0.5</v>
      </c>
      <c r="K238" s="5">
        <f t="shared" si="83"/>
        <v>0</v>
      </c>
      <c r="L238" s="1">
        <v>0.13057895853014326</v>
      </c>
      <c r="M238" s="5">
        <f t="shared" si="84"/>
        <v>0.5</v>
      </c>
      <c r="N238" s="5">
        <f t="shared" si="85"/>
        <v>0</v>
      </c>
      <c r="O238" s="8">
        <f t="shared" si="86"/>
        <v>0</v>
      </c>
      <c r="P238" s="8">
        <f t="shared" si="87"/>
        <v>0</v>
      </c>
      <c r="Q238" s="10" t="str">
        <f t="shared" si="88"/>
        <v>Nee</v>
      </c>
      <c r="R238" s="4">
        <f t="shared" si="89"/>
        <v>0</v>
      </c>
      <c r="S238" s="1">
        <v>-5.7301444081915413E-4</v>
      </c>
      <c r="T238" s="8">
        <f t="shared" si="90"/>
        <v>1</v>
      </c>
      <c r="U238" s="1">
        <v>5.0044754171728149E-2</v>
      </c>
      <c r="V238" s="8">
        <f t="shared" si="91"/>
        <v>0</v>
      </c>
      <c r="W238" s="1">
        <v>5.1409270461614791E-3</v>
      </c>
      <c r="X238" s="4">
        <f t="shared" si="92"/>
        <v>0</v>
      </c>
      <c r="Y238" s="5">
        <f t="shared" si="93"/>
        <v>0</v>
      </c>
      <c r="Z238" s="5">
        <f t="shared" si="94"/>
        <v>0</v>
      </c>
      <c r="AA238" s="1">
        <v>2.653855695284621E-2</v>
      </c>
      <c r="AB238" s="5">
        <f t="shared" si="95"/>
        <v>0</v>
      </c>
      <c r="AC238" s="5">
        <f t="shared" si="96"/>
        <v>0</v>
      </c>
      <c r="AD238" s="5">
        <f t="shared" si="97"/>
        <v>0</v>
      </c>
      <c r="AE238" s="5">
        <f t="shared" si="98"/>
        <v>0</v>
      </c>
      <c r="AF238" s="1">
        <v>0.71429116653626701</v>
      </c>
      <c r="AG238" s="5">
        <f t="shared" si="99"/>
        <v>0</v>
      </c>
      <c r="AH238" s="1">
        <v>3.4932416083048666E-2</v>
      </c>
      <c r="AI238" s="6">
        <f t="shared" si="100"/>
        <v>0</v>
      </c>
      <c r="AJ238" s="29">
        <v>1725.5409326808101</v>
      </c>
      <c r="AK238" s="29">
        <v>1693.092770311225</v>
      </c>
      <c r="AP238" t="s">
        <v>349</v>
      </c>
      <c r="AQ238" s="1">
        <v>0.215</v>
      </c>
      <c r="AR238" s="1">
        <v>0.22499999999999998</v>
      </c>
      <c r="AS238" s="5">
        <f t="shared" si="101"/>
        <v>0.5</v>
      </c>
      <c r="AT238" s="5">
        <f t="shared" si="102"/>
        <v>0</v>
      </c>
      <c r="AU238" s="9">
        <f t="shared" si="103"/>
        <v>8</v>
      </c>
    </row>
    <row r="239" spans="1:47" x14ac:dyDescent="0.35">
      <c r="A239" t="s">
        <v>231</v>
      </c>
      <c r="B239" s="1">
        <v>-1.0978778366850397E-2</v>
      </c>
      <c r="C239" s="5">
        <f t="shared" si="78"/>
        <v>0</v>
      </c>
      <c r="D239" s="1">
        <v>-0.28951834552363215</v>
      </c>
      <c r="E239" s="5">
        <f t="shared" si="79"/>
        <v>0</v>
      </c>
      <c r="F239" s="5">
        <f t="shared" si="80"/>
        <v>0</v>
      </c>
      <c r="G239" s="7">
        <v>0.14299445804484628</v>
      </c>
      <c r="H239" s="7">
        <v>-1.9734767132751602E-2</v>
      </c>
      <c r="I239" s="1">
        <f t="shared" si="81"/>
        <v>-0.25854467356532446</v>
      </c>
      <c r="J239" s="5">
        <f t="shared" si="82"/>
        <v>0</v>
      </c>
      <c r="K239" s="5">
        <f t="shared" si="83"/>
        <v>0</v>
      </c>
      <c r="L239" s="1">
        <v>0.56519664644536838</v>
      </c>
      <c r="M239" s="5">
        <f t="shared" si="84"/>
        <v>0</v>
      </c>
      <c r="N239" s="5">
        <f t="shared" si="85"/>
        <v>0</v>
      </c>
      <c r="O239" s="8">
        <f t="shared" si="86"/>
        <v>0</v>
      </c>
      <c r="P239" s="8">
        <f t="shared" si="87"/>
        <v>1</v>
      </c>
      <c r="Q239" s="10" t="str">
        <f t="shared" si="88"/>
        <v>Nee</v>
      </c>
      <c r="R239" s="4">
        <f t="shared" si="89"/>
        <v>0</v>
      </c>
      <c r="S239" s="1">
        <v>-6.8333651460202325E-3</v>
      </c>
      <c r="T239" s="8">
        <f t="shared" si="90"/>
        <v>1</v>
      </c>
      <c r="U239" s="1">
        <v>6.1141956268421414E-2</v>
      </c>
      <c r="V239" s="8">
        <f t="shared" si="91"/>
        <v>0</v>
      </c>
      <c r="W239" s="1">
        <v>5.6140456272622138E-2</v>
      </c>
      <c r="X239" s="4">
        <f t="shared" si="92"/>
        <v>0</v>
      </c>
      <c r="Y239" s="5">
        <f t="shared" si="93"/>
        <v>0</v>
      </c>
      <c r="Z239" s="5">
        <f t="shared" si="94"/>
        <v>0</v>
      </c>
      <c r="AA239" s="1">
        <v>8.2017932505294142E-2</v>
      </c>
      <c r="AB239" s="5">
        <f t="shared" si="95"/>
        <v>0</v>
      </c>
      <c r="AC239" s="5">
        <f t="shared" si="96"/>
        <v>0</v>
      </c>
      <c r="AD239" s="5">
        <f t="shared" si="97"/>
        <v>0.5</v>
      </c>
      <c r="AE239" s="5">
        <f t="shared" si="98"/>
        <v>0.5</v>
      </c>
      <c r="AF239" s="1">
        <v>0.59635342354655096</v>
      </c>
      <c r="AG239" s="5">
        <f t="shared" si="99"/>
        <v>0</v>
      </c>
      <c r="AH239" s="1">
        <v>6.0643332382139557E-2</v>
      </c>
      <c r="AI239" s="6">
        <f t="shared" si="100"/>
        <v>0</v>
      </c>
      <c r="AJ239" s="29">
        <v>1437.4465995275398</v>
      </c>
      <c r="AK239" s="29">
        <v>1298.8108178602542</v>
      </c>
      <c r="AM239" s="5">
        <v>1</v>
      </c>
      <c r="AP239" t="s">
        <v>350</v>
      </c>
      <c r="AQ239" s="1">
        <v>0.17</v>
      </c>
      <c r="AR239" s="1">
        <v>0.20500000000000002</v>
      </c>
      <c r="AS239" s="5">
        <f t="shared" si="101"/>
        <v>0.5</v>
      </c>
      <c r="AT239" s="5">
        <f t="shared" si="102"/>
        <v>0</v>
      </c>
      <c r="AU239" s="9">
        <f t="shared" si="103"/>
        <v>7.5</v>
      </c>
    </row>
    <row r="240" spans="1:47" x14ac:dyDescent="0.35">
      <c r="A240" t="s">
        <v>232</v>
      </c>
      <c r="B240" s="1">
        <v>-9.5863701293961864E-2</v>
      </c>
      <c r="C240" s="5">
        <f t="shared" si="78"/>
        <v>0</v>
      </c>
      <c r="D240" s="1">
        <v>0.63125736390461595</v>
      </c>
      <c r="E240" s="5">
        <f t="shared" si="79"/>
        <v>0</v>
      </c>
      <c r="F240" s="5">
        <f t="shared" si="80"/>
        <v>0</v>
      </c>
      <c r="G240" s="7">
        <v>7.2361767128572466E-2</v>
      </c>
      <c r="H240" s="7">
        <v>0.16025941797783269</v>
      </c>
      <c r="I240" s="1">
        <f t="shared" si="81"/>
        <v>0.52775918337556171</v>
      </c>
      <c r="J240" s="5">
        <f t="shared" si="82"/>
        <v>0</v>
      </c>
      <c r="K240" s="5">
        <f t="shared" si="83"/>
        <v>0</v>
      </c>
      <c r="L240" s="1">
        <v>0.41840480718803513</v>
      </c>
      <c r="M240" s="5">
        <f t="shared" si="84"/>
        <v>0</v>
      </c>
      <c r="N240" s="5">
        <f t="shared" si="85"/>
        <v>0</v>
      </c>
      <c r="O240" s="8">
        <f t="shared" si="86"/>
        <v>0</v>
      </c>
      <c r="P240" s="8">
        <f t="shared" si="87"/>
        <v>0</v>
      </c>
      <c r="Q240" s="10" t="str">
        <f t="shared" si="88"/>
        <v>Nee</v>
      </c>
      <c r="R240" s="4">
        <f t="shared" si="89"/>
        <v>0</v>
      </c>
      <c r="S240" s="1">
        <v>4.0633600538416241E-2</v>
      </c>
      <c r="T240" s="8">
        <f t="shared" si="90"/>
        <v>0</v>
      </c>
      <c r="U240" s="1">
        <v>2.139611915579329E-2</v>
      </c>
      <c r="V240" s="8">
        <f t="shared" si="91"/>
        <v>0</v>
      </c>
      <c r="W240" s="1">
        <v>4.0278603230212602E-2</v>
      </c>
      <c r="X240" s="4">
        <f t="shared" si="92"/>
        <v>0</v>
      </c>
      <c r="Y240" s="5">
        <f t="shared" si="93"/>
        <v>0</v>
      </c>
      <c r="Z240" s="5">
        <f t="shared" si="94"/>
        <v>0</v>
      </c>
      <c r="AA240" s="1">
        <v>3.5378022459257405E-2</v>
      </c>
      <c r="AB240" s="5">
        <f t="shared" si="95"/>
        <v>0</v>
      </c>
      <c r="AC240" s="5">
        <f t="shared" si="96"/>
        <v>0</v>
      </c>
      <c r="AD240" s="5">
        <f t="shared" si="97"/>
        <v>0</v>
      </c>
      <c r="AE240" s="5">
        <f t="shared" si="98"/>
        <v>0</v>
      </c>
      <c r="AF240" s="1">
        <v>0.68456942663204978</v>
      </c>
      <c r="AG240" s="5">
        <f t="shared" si="99"/>
        <v>0</v>
      </c>
      <c r="AH240" s="1">
        <v>2.5308142262817104E-2</v>
      </c>
      <c r="AI240" s="6">
        <f t="shared" si="100"/>
        <v>0</v>
      </c>
      <c r="AJ240" s="29">
        <v>1517.6201252188678</v>
      </c>
      <c r="AK240" s="29">
        <v>1467.3575630847513</v>
      </c>
      <c r="AP240" t="s">
        <v>350</v>
      </c>
      <c r="AQ240" s="1">
        <v>0.158</v>
      </c>
      <c r="AR240" s="1">
        <v>0.24199999999999999</v>
      </c>
      <c r="AS240" s="5">
        <f t="shared" si="101"/>
        <v>0.5</v>
      </c>
      <c r="AT240" s="5">
        <f t="shared" si="102"/>
        <v>0</v>
      </c>
      <c r="AU240" s="9">
        <f t="shared" si="103"/>
        <v>9.5</v>
      </c>
    </row>
    <row r="241" spans="1:47" x14ac:dyDescent="0.35">
      <c r="A241" t="s">
        <v>233</v>
      </c>
      <c r="B241" s="1">
        <v>4.5950443786982251E-2</v>
      </c>
      <c r="C241" s="5">
        <f t="shared" si="78"/>
        <v>0</v>
      </c>
      <c r="D241" s="1">
        <v>0.45945821005917159</v>
      </c>
      <c r="E241" s="5">
        <f t="shared" si="79"/>
        <v>0</v>
      </c>
      <c r="F241" s="5">
        <f t="shared" si="80"/>
        <v>0</v>
      </c>
      <c r="G241" s="7">
        <v>1.1464497041420118E-2</v>
      </c>
      <c r="H241" s="7">
        <v>2.0062869822485205E-2</v>
      </c>
      <c r="I241" s="1">
        <f t="shared" si="81"/>
        <v>0.44678994082840234</v>
      </c>
      <c r="J241" s="5">
        <f t="shared" si="82"/>
        <v>0</v>
      </c>
      <c r="K241" s="5">
        <f t="shared" si="83"/>
        <v>0</v>
      </c>
      <c r="L241" s="1">
        <v>0.41399514619207212</v>
      </c>
      <c r="M241" s="5">
        <f t="shared" si="84"/>
        <v>0</v>
      </c>
      <c r="N241" s="5">
        <f t="shared" si="85"/>
        <v>0</v>
      </c>
      <c r="O241" s="8">
        <f t="shared" si="86"/>
        <v>0</v>
      </c>
      <c r="P241" s="8">
        <f t="shared" si="87"/>
        <v>0</v>
      </c>
      <c r="Q241" s="10" t="str">
        <f t="shared" si="88"/>
        <v>Nee</v>
      </c>
      <c r="R241" s="4">
        <f t="shared" si="89"/>
        <v>0</v>
      </c>
      <c r="S241" s="1">
        <v>2.2158764301210852E-2</v>
      </c>
      <c r="T241" s="8">
        <f t="shared" si="90"/>
        <v>0</v>
      </c>
      <c r="U241" s="1">
        <v>-2.1898454746136866E-3</v>
      </c>
      <c r="V241" s="8">
        <f t="shared" si="91"/>
        <v>1</v>
      </c>
      <c r="W241" s="1">
        <v>2.4269600591715977E-2</v>
      </c>
      <c r="X241" s="4">
        <f t="shared" si="92"/>
        <v>0</v>
      </c>
      <c r="Y241" s="5">
        <f t="shared" si="93"/>
        <v>0</v>
      </c>
      <c r="Z241" s="5">
        <f t="shared" si="94"/>
        <v>0</v>
      </c>
      <c r="AA241" s="1">
        <v>4.359667776134122E-2</v>
      </c>
      <c r="AB241" s="5">
        <f t="shared" si="95"/>
        <v>0</v>
      </c>
      <c r="AC241" s="5">
        <f t="shared" si="96"/>
        <v>0</v>
      </c>
      <c r="AD241" s="5">
        <f t="shared" si="97"/>
        <v>0.5</v>
      </c>
      <c r="AE241" s="5">
        <f t="shared" si="98"/>
        <v>0</v>
      </c>
      <c r="AF241" s="1">
        <v>0.6300696499013807</v>
      </c>
      <c r="AG241" s="5">
        <f t="shared" si="99"/>
        <v>0</v>
      </c>
      <c r="AH241" s="1">
        <v>2.9283068293885588E-2</v>
      </c>
      <c r="AI241" s="6">
        <f t="shared" si="100"/>
        <v>0</v>
      </c>
      <c r="AJ241" s="29">
        <v>1647.7889456081675</v>
      </c>
      <c r="AK241" s="29">
        <v>1736.9872626136885</v>
      </c>
      <c r="AP241" t="s">
        <v>350</v>
      </c>
      <c r="AQ241" s="1">
        <v>9.3000000000000013E-2</v>
      </c>
      <c r="AR241" s="1">
        <v>0.26250000000000001</v>
      </c>
      <c r="AS241" s="5">
        <f t="shared" si="101"/>
        <v>0.5</v>
      </c>
      <c r="AT241" s="5">
        <f t="shared" si="102"/>
        <v>0.5</v>
      </c>
      <c r="AU241" s="9">
        <f t="shared" si="103"/>
        <v>8.5</v>
      </c>
    </row>
    <row r="242" spans="1:47" x14ac:dyDescent="0.35">
      <c r="A242" t="s">
        <v>234</v>
      </c>
      <c r="B242" s="1">
        <v>-5.6757119828049433E-3</v>
      </c>
      <c r="C242" s="5">
        <f t="shared" si="78"/>
        <v>0</v>
      </c>
      <c r="D242" s="1">
        <v>0.27602767329392802</v>
      </c>
      <c r="E242" s="5">
        <f t="shared" si="79"/>
        <v>0</v>
      </c>
      <c r="F242" s="5">
        <f t="shared" si="80"/>
        <v>0</v>
      </c>
      <c r="G242" s="7">
        <v>5.1551585169263836E-2</v>
      </c>
      <c r="H242" s="7">
        <v>7.3885008060182696E-4</v>
      </c>
      <c r="I242" s="1">
        <f t="shared" si="81"/>
        <v>0.28169666845781838</v>
      </c>
      <c r="J242" s="5">
        <f t="shared" si="82"/>
        <v>0</v>
      </c>
      <c r="K242" s="5">
        <f t="shared" si="83"/>
        <v>0</v>
      </c>
      <c r="L242" s="1">
        <v>0.22739364832733008</v>
      </c>
      <c r="M242" s="5">
        <f t="shared" si="84"/>
        <v>0</v>
      </c>
      <c r="N242" s="5">
        <f t="shared" si="85"/>
        <v>0</v>
      </c>
      <c r="O242" s="8">
        <f t="shared" si="86"/>
        <v>0</v>
      </c>
      <c r="P242" s="8">
        <f t="shared" si="87"/>
        <v>1</v>
      </c>
      <c r="Q242" s="10" t="str">
        <f t="shared" si="88"/>
        <v>Nee</v>
      </c>
      <c r="R242" s="4">
        <f t="shared" si="89"/>
        <v>0</v>
      </c>
      <c r="S242" s="1">
        <v>3.0401050660310821E-3</v>
      </c>
      <c r="T242" s="8">
        <f t="shared" si="90"/>
        <v>0</v>
      </c>
      <c r="U242" s="1">
        <v>-2.5574923805278819E-2</v>
      </c>
      <c r="V242" s="8">
        <f t="shared" si="91"/>
        <v>1</v>
      </c>
      <c r="W242" s="1">
        <v>-6.8063765000895577E-3</v>
      </c>
      <c r="X242" s="4">
        <f t="shared" si="92"/>
        <v>1</v>
      </c>
      <c r="Y242" s="5">
        <f t="shared" si="93"/>
        <v>0.5</v>
      </c>
      <c r="Z242" s="5">
        <f t="shared" si="94"/>
        <v>0</v>
      </c>
      <c r="AA242" s="1">
        <v>2.7222707325810495E-2</v>
      </c>
      <c r="AB242" s="5">
        <f t="shared" si="95"/>
        <v>0</v>
      </c>
      <c r="AC242" s="5">
        <f t="shared" si="96"/>
        <v>0</v>
      </c>
      <c r="AD242" s="5">
        <f t="shared" si="97"/>
        <v>0</v>
      </c>
      <c r="AE242" s="5">
        <f t="shared" si="98"/>
        <v>0</v>
      </c>
      <c r="AF242" s="1">
        <v>0.72425219416084541</v>
      </c>
      <c r="AG242" s="5">
        <f t="shared" si="99"/>
        <v>0</v>
      </c>
      <c r="AH242" s="1">
        <v>2.6649493999641748E-2</v>
      </c>
      <c r="AI242" s="6">
        <f t="shared" si="100"/>
        <v>0</v>
      </c>
      <c r="AJ242" s="29">
        <v>1771.6763245033112</v>
      </c>
      <c r="AK242" s="29">
        <v>1588.8209801762871</v>
      </c>
      <c r="AP242" t="s">
        <v>349</v>
      </c>
      <c r="AQ242" s="1">
        <v>0.152</v>
      </c>
      <c r="AR242" s="1">
        <v>0.26550000000000001</v>
      </c>
      <c r="AS242" s="5">
        <f t="shared" si="101"/>
        <v>0.5</v>
      </c>
      <c r="AT242" s="5">
        <f t="shared" si="102"/>
        <v>0.5</v>
      </c>
      <c r="AU242" s="9">
        <f t="shared" si="103"/>
        <v>7.5</v>
      </c>
    </row>
    <row r="243" spans="1:47" x14ac:dyDescent="0.35">
      <c r="A243" t="s">
        <v>235</v>
      </c>
      <c r="B243" s="1">
        <v>5.6920999324780557E-2</v>
      </c>
      <c r="C243" s="5">
        <f t="shared" si="78"/>
        <v>0</v>
      </c>
      <c r="D243" s="1">
        <v>1.2794058068872383</v>
      </c>
      <c r="E243" s="5">
        <f t="shared" si="79"/>
        <v>0.5</v>
      </c>
      <c r="F243" s="5">
        <f t="shared" si="80"/>
        <v>0</v>
      </c>
      <c r="G243" s="7">
        <v>8.8656313301823095E-2</v>
      </c>
      <c r="H243" s="7">
        <v>3.335584064821067E-2</v>
      </c>
      <c r="I243" s="1">
        <f t="shared" si="81"/>
        <v>1.2666954760297096</v>
      </c>
      <c r="J243" s="5">
        <f t="shared" si="82"/>
        <v>0.5</v>
      </c>
      <c r="K243" s="5">
        <f t="shared" si="83"/>
        <v>0.5</v>
      </c>
      <c r="L243" s="1">
        <v>0.41256792205358817</v>
      </c>
      <c r="M243" s="5">
        <f t="shared" si="84"/>
        <v>0</v>
      </c>
      <c r="N243" s="5">
        <f t="shared" si="85"/>
        <v>0</v>
      </c>
      <c r="O243" s="8">
        <f t="shared" si="86"/>
        <v>1</v>
      </c>
      <c r="P243" s="8">
        <f t="shared" si="87"/>
        <v>1</v>
      </c>
      <c r="Q243" s="10" t="str">
        <f t="shared" si="88"/>
        <v>Ja</v>
      </c>
      <c r="R243" s="4">
        <f t="shared" si="89"/>
        <v>1</v>
      </c>
      <c r="S243" s="1">
        <v>6.626447876447876E-2</v>
      </c>
      <c r="T243" s="8">
        <f t="shared" si="90"/>
        <v>0</v>
      </c>
      <c r="U243" s="1">
        <v>5.5394399196697537E-2</v>
      </c>
      <c r="V243" s="8">
        <f t="shared" si="91"/>
        <v>0</v>
      </c>
      <c r="W243" s="1">
        <v>6.6171505739365297E-2</v>
      </c>
      <c r="X243" s="4">
        <f t="shared" si="92"/>
        <v>0</v>
      </c>
      <c r="Y243" s="5">
        <f t="shared" si="93"/>
        <v>0</v>
      </c>
      <c r="Z243" s="5">
        <f t="shared" si="94"/>
        <v>0</v>
      </c>
      <c r="AA243" s="1">
        <v>0.30817015530047265</v>
      </c>
      <c r="AB243" s="5">
        <f t="shared" si="95"/>
        <v>0</v>
      </c>
      <c r="AC243" s="5">
        <f t="shared" si="96"/>
        <v>0</v>
      </c>
      <c r="AD243" s="5">
        <f t="shared" si="97"/>
        <v>0.5</v>
      </c>
      <c r="AE243" s="5">
        <f t="shared" si="98"/>
        <v>0.5</v>
      </c>
      <c r="AF243" s="1">
        <v>0.47099999999999997</v>
      </c>
      <c r="AG243" s="5">
        <f t="shared" si="99"/>
        <v>0</v>
      </c>
      <c r="AH243" s="1">
        <v>0.1296224172856178</v>
      </c>
      <c r="AI243" s="6">
        <f t="shared" si="100"/>
        <v>0</v>
      </c>
      <c r="AJ243" s="29">
        <v>1901.4811615511851</v>
      </c>
      <c r="AK243" s="29">
        <v>1319</v>
      </c>
      <c r="AM243" s="5">
        <v>1</v>
      </c>
      <c r="AP243" t="s">
        <v>350</v>
      </c>
      <c r="AQ243" s="1">
        <v>0.17899999999999999</v>
      </c>
      <c r="AR243" s="1">
        <v>0.14000000000000001</v>
      </c>
      <c r="AS243" s="5">
        <f t="shared" si="101"/>
        <v>0</v>
      </c>
      <c r="AT243" s="5">
        <f t="shared" si="102"/>
        <v>0</v>
      </c>
      <c r="AU243" s="9">
        <f t="shared" si="103"/>
        <v>6.5</v>
      </c>
    </row>
    <row r="244" spans="1:47" x14ac:dyDescent="0.35">
      <c r="A244" t="s">
        <v>236</v>
      </c>
      <c r="B244" s="1">
        <v>8.2992205461784336E-3</v>
      </c>
      <c r="C244" s="5">
        <f t="shared" si="78"/>
        <v>0</v>
      </c>
      <c r="D244" s="1">
        <v>0.44016710592721359</v>
      </c>
      <c r="E244" s="5">
        <f t="shared" si="79"/>
        <v>0</v>
      </c>
      <c r="F244" s="5">
        <f t="shared" si="80"/>
        <v>0</v>
      </c>
      <c r="G244" s="7">
        <v>8.2431447316772283E-3</v>
      </c>
      <c r="H244" s="7">
        <v>0.69489149329894018</v>
      </c>
      <c r="I244" s="1">
        <f t="shared" si="81"/>
        <v>-4.5267762014243262E-2</v>
      </c>
      <c r="J244" s="5">
        <f t="shared" si="82"/>
        <v>0</v>
      </c>
      <c r="K244" s="5">
        <f t="shared" si="83"/>
        <v>0</v>
      </c>
      <c r="L244" s="1">
        <v>0.32307838690749935</v>
      </c>
      <c r="M244" s="5">
        <f t="shared" si="84"/>
        <v>0</v>
      </c>
      <c r="N244" s="5">
        <f t="shared" si="85"/>
        <v>0</v>
      </c>
      <c r="O244" s="8">
        <f t="shared" si="86"/>
        <v>0</v>
      </c>
      <c r="P244" s="8">
        <f t="shared" si="87"/>
        <v>1</v>
      </c>
      <c r="Q244" s="10" t="str">
        <f t="shared" si="88"/>
        <v>Nee</v>
      </c>
      <c r="R244" s="4">
        <f t="shared" si="89"/>
        <v>0</v>
      </c>
      <c r="S244" s="1">
        <v>0.2102594397676365</v>
      </c>
      <c r="T244" s="8">
        <f t="shared" si="90"/>
        <v>0</v>
      </c>
      <c r="U244" s="1">
        <v>7.7740184121488712E-2</v>
      </c>
      <c r="V244" s="8">
        <f t="shared" si="91"/>
        <v>0</v>
      </c>
      <c r="W244" s="1">
        <v>3.5692255930017382E-2</v>
      </c>
      <c r="X244" s="4">
        <f t="shared" si="92"/>
        <v>0</v>
      </c>
      <c r="Y244" s="5">
        <f t="shared" si="93"/>
        <v>0</v>
      </c>
      <c r="Z244" s="5">
        <f t="shared" si="94"/>
        <v>0</v>
      </c>
      <c r="AA244" s="1">
        <v>5.0349071945270003E-2</v>
      </c>
      <c r="AB244" s="5">
        <f t="shared" si="95"/>
        <v>0</v>
      </c>
      <c r="AC244" s="5">
        <f t="shared" si="96"/>
        <v>0</v>
      </c>
      <c r="AD244" s="5">
        <f t="shared" si="97"/>
        <v>0.5</v>
      </c>
      <c r="AE244" s="5">
        <f t="shared" si="98"/>
        <v>0.5</v>
      </c>
      <c r="AF244" s="1">
        <v>0.65432064150731795</v>
      </c>
      <c r="AG244" s="5">
        <f t="shared" si="99"/>
        <v>0</v>
      </c>
      <c r="AH244" s="1">
        <v>3.3249116805921582E-2</v>
      </c>
      <c r="AI244" s="6">
        <f t="shared" si="100"/>
        <v>0</v>
      </c>
      <c r="AJ244" s="29">
        <v>1744.7612509534706</v>
      </c>
      <c r="AK244" s="29">
        <v>1569.1196613361783</v>
      </c>
      <c r="AP244" t="s">
        <v>350</v>
      </c>
      <c r="AQ244" s="1">
        <v>0.184</v>
      </c>
      <c r="AR244" s="1">
        <v>0.27550000000000002</v>
      </c>
      <c r="AS244" s="5">
        <f t="shared" si="101"/>
        <v>0.5</v>
      </c>
      <c r="AT244" s="5">
        <f t="shared" si="102"/>
        <v>0.5</v>
      </c>
      <c r="AU244" s="9">
        <f t="shared" si="103"/>
        <v>8</v>
      </c>
    </row>
    <row r="245" spans="1:47" x14ac:dyDescent="0.35">
      <c r="A245" t="s">
        <v>237</v>
      </c>
      <c r="B245" s="1">
        <v>6.2778585839628392E-2</v>
      </c>
      <c r="C245" s="5">
        <f t="shared" si="78"/>
        <v>0</v>
      </c>
      <c r="D245" s="1">
        <v>0.68950875052784688</v>
      </c>
      <c r="E245" s="5">
        <f t="shared" si="79"/>
        <v>0</v>
      </c>
      <c r="F245" s="5">
        <f t="shared" si="80"/>
        <v>0</v>
      </c>
      <c r="G245" s="7">
        <v>3.4978651527236899E-2</v>
      </c>
      <c r="H245" s="7">
        <v>2.8855628020456998E-3</v>
      </c>
      <c r="I245" s="1">
        <f t="shared" si="81"/>
        <v>0.69168629474968335</v>
      </c>
      <c r="J245" s="5">
        <f t="shared" si="82"/>
        <v>0</v>
      </c>
      <c r="K245" s="5">
        <f t="shared" si="83"/>
        <v>0</v>
      </c>
      <c r="L245" s="1">
        <v>0.18645030248760566</v>
      </c>
      <c r="M245" s="5">
        <f t="shared" si="84"/>
        <v>0.5</v>
      </c>
      <c r="N245" s="5">
        <f t="shared" si="85"/>
        <v>0</v>
      </c>
      <c r="O245" s="8">
        <f t="shared" si="86"/>
        <v>0</v>
      </c>
      <c r="P245" s="8">
        <f t="shared" si="87"/>
        <v>1</v>
      </c>
      <c r="Q245" s="10" t="str">
        <f t="shared" si="88"/>
        <v>Nee</v>
      </c>
      <c r="R245" s="4">
        <f t="shared" si="89"/>
        <v>0</v>
      </c>
      <c r="S245" s="1">
        <v>-5.7004597577774201E-2</v>
      </c>
      <c r="T245" s="8">
        <f t="shared" si="90"/>
        <v>1</v>
      </c>
      <c r="U245" s="1">
        <v>-7.2849744621024726E-2</v>
      </c>
      <c r="V245" s="8">
        <f t="shared" si="91"/>
        <v>1</v>
      </c>
      <c r="W245" s="1">
        <v>-9.7202020675956763E-3</v>
      </c>
      <c r="X245" s="4">
        <f t="shared" si="92"/>
        <v>1</v>
      </c>
      <c r="Y245" s="5">
        <f t="shared" si="93"/>
        <v>0.5</v>
      </c>
      <c r="Z245" s="5">
        <f t="shared" si="94"/>
        <v>0.5</v>
      </c>
      <c r="AA245" s="1">
        <v>1.9604623156445986E-2</v>
      </c>
      <c r="AB245" s="5">
        <f t="shared" si="95"/>
        <v>0</v>
      </c>
      <c r="AC245" s="5">
        <f t="shared" si="96"/>
        <v>0</v>
      </c>
      <c r="AD245" s="5">
        <f t="shared" si="97"/>
        <v>0</v>
      </c>
      <c r="AE245" s="5">
        <f t="shared" si="98"/>
        <v>0</v>
      </c>
      <c r="AF245" s="1">
        <v>0.7728929135582352</v>
      </c>
      <c r="AG245" s="5">
        <f t="shared" si="99"/>
        <v>0.5</v>
      </c>
      <c r="AH245" s="1">
        <v>2.0048288212202257E-2</v>
      </c>
      <c r="AI245" s="6">
        <f t="shared" si="100"/>
        <v>0</v>
      </c>
      <c r="AJ245" s="29">
        <v>1872.5370780867936</v>
      </c>
      <c r="AK245" s="29">
        <v>1847.5839591708095</v>
      </c>
      <c r="AP245" t="s">
        <v>349</v>
      </c>
      <c r="AQ245" s="1">
        <v>0.21199999999999999</v>
      </c>
      <c r="AR245" s="1">
        <v>0.27849999999999997</v>
      </c>
      <c r="AS245" s="5">
        <f t="shared" si="101"/>
        <v>0.5</v>
      </c>
      <c r="AT245" s="5">
        <f t="shared" si="102"/>
        <v>0.5</v>
      </c>
      <c r="AU245" s="9">
        <f t="shared" si="103"/>
        <v>6</v>
      </c>
    </row>
    <row r="246" spans="1:47" x14ac:dyDescent="0.35">
      <c r="A246" t="s">
        <v>238</v>
      </c>
      <c r="B246" s="1">
        <v>-2.9922202274087373E-2</v>
      </c>
      <c r="C246" s="5">
        <f t="shared" si="78"/>
        <v>0</v>
      </c>
      <c r="D246" s="1">
        <v>0.61619100683051653</v>
      </c>
      <c r="E246" s="5">
        <f t="shared" si="79"/>
        <v>0</v>
      </c>
      <c r="F246" s="5">
        <f t="shared" si="80"/>
        <v>0</v>
      </c>
      <c r="G246" s="7">
        <v>0.12276357333003157</v>
      </c>
      <c r="H246" s="7">
        <v>3.2811242493654431E-3</v>
      </c>
      <c r="I246" s="1">
        <f t="shared" si="81"/>
        <v>0.62862584865556448</v>
      </c>
      <c r="J246" s="5">
        <f t="shared" si="82"/>
        <v>0</v>
      </c>
      <c r="K246" s="5">
        <f t="shared" si="83"/>
        <v>0</v>
      </c>
      <c r="L246" s="1">
        <v>0.35677642011006439</v>
      </c>
      <c r="M246" s="5">
        <f t="shared" si="84"/>
        <v>0</v>
      </c>
      <c r="N246" s="5">
        <f t="shared" si="85"/>
        <v>0</v>
      </c>
      <c r="O246" s="8">
        <f t="shared" si="86"/>
        <v>0</v>
      </c>
      <c r="P246" s="8">
        <f t="shared" si="87"/>
        <v>1</v>
      </c>
      <c r="Q246" s="10" t="str">
        <f t="shared" si="88"/>
        <v>Nee</v>
      </c>
      <c r="R246" s="4">
        <f t="shared" si="89"/>
        <v>0</v>
      </c>
      <c r="S246" s="1">
        <v>7.7375047691720711E-2</v>
      </c>
      <c r="T246" s="8">
        <f t="shared" si="90"/>
        <v>0</v>
      </c>
      <c r="U246" s="1">
        <v>-2.6139574203021067E-2</v>
      </c>
      <c r="V246" s="8">
        <f t="shared" si="91"/>
        <v>1</v>
      </c>
      <c r="W246" s="1">
        <v>-4.0095751047277077E-2</v>
      </c>
      <c r="X246" s="4">
        <f t="shared" si="92"/>
        <v>1</v>
      </c>
      <c r="Y246" s="5">
        <f t="shared" si="93"/>
        <v>0.5</v>
      </c>
      <c r="Z246" s="5">
        <f t="shared" si="94"/>
        <v>0</v>
      </c>
      <c r="AA246" s="1">
        <v>5.536639220784581E-2</v>
      </c>
      <c r="AB246" s="5">
        <f t="shared" si="95"/>
        <v>0</v>
      </c>
      <c r="AC246" s="5">
        <f t="shared" si="96"/>
        <v>0</v>
      </c>
      <c r="AD246" s="5">
        <f t="shared" si="97"/>
        <v>0.5</v>
      </c>
      <c r="AE246" s="5">
        <f t="shared" si="98"/>
        <v>0.5</v>
      </c>
      <c r="AF246" s="1">
        <v>0.69351410470707198</v>
      </c>
      <c r="AG246" s="5">
        <f t="shared" si="99"/>
        <v>0</v>
      </c>
      <c r="AH246" s="1">
        <v>2.7662745826368684E-2</v>
      </c>
      <c r="AI246" s="6">
        <f t="shared" si="100"/>
        <v>0</v>
      </c>
      <c r="AJ246" s="29">
        <v>1559.6162068108376</v>
      </c>
      <c r="AK246" s="29">
        <v>1550.0088976584807</v>
      </c>
      <c r="AP246" t="s">
        <v>350</v>
      </c>
      <c r="AQ246" s="1">
        <v>0.16800000000000001</v>
      </c>
      <c r="AR246" s="1">
        <v>0.28150000000000003</v>
      </c>
      <c r="AS246" s="5">
        <f t="shared" si="101"/>
        <v>0.5</v>
      </c>
      <c r="AT246" s="5">
        <f t="shared" si="102"/>
        <v>0.5</v>
      </c>
      <c r="AU246" s="9">
        <f t="shared" si="103"/>
        <v>6.5</v>
      </c>
    </row>
    <row r="247" spans="1:47" x14ac:dyDescent="0.35">
      <c r="A247" t="s">
        <v>239</v>
      </c>
      <c r="B247" s="1">
        <v>-0.1789844171007724</v>
      </c>
      <c r="C247" s="5">
        <f t="shared" si="78"/>
        <v>0</v>
      </c>
      <c r="D247" s="1">
        <v>1.7626190048500091E-3</v>
      </c>
      <c r="E247" s="5">
        <f t="shared" si="79"/>
        <v>0</v>
      </c>
      <c r="F247" s="5">
        <f t="shared" si="80"/>
        <v>0</v>
      </c>
      <c r="G247" s="7">
        <v>7.6005927788755168E-3</v>
      </c>
      <c r="H247" s="7">
        <v>3.7104814082989041E-3</v>
      </c>
      <c r="I247" s="1">
        <f t="shared" si="81"/>
        <v>7.735315250583831E-5</v>
      </c>
      <c r="J247" s="5">
        <f t="shared" si="82"/>
        <v>0</v>
      </c>
      <c r="K247" s="5">
        <f t="shared" si="83"/>
        <v>0</v>
      </c>
      <c r="L247" s="1">
        <v>0.57163530248940075</v>
      </c>
      <c r="M247" s="5">
        <f t="shared" si="84"/>
        <v>0</v>
      </c>
      <c r="N247" s="5">
        <f t="shared" si="85"/>
        <v>0</v>
      </c>
      <c r="O247" s="8">
        <f t="shared" si="86"/>
        <v>0</v>
      </c>
      <c r="P247" s="8">
        <f t="shared" si="87"/>
        <v>0</v>
      </c>
      <c r="Q247" s="10" t="str">
        <f t="shared" si="88"/>
        <v>Nee</v>
      </c>
      <c r="R247" s="4">
        <f t="shared" si="89"/>
        <v>0</v>
      </c>
      <c r="S247" s="1">
        <v>-3.6983300617336631E-4</v>
      </c>
      <c r="T247" s="8">
        <f t="shared" si="90"/>
        <v>1</v>
      </c>
      <c r="U247" s="1">
        <v>-2.6555347674650773E-2</v>
      </c>
      <c r="V247" s="8">
        <f t="shared" si="91"/>
        <v>1</v>
      </c>
      <c r="W247" s="1">
        <v>0.23011159511406504</v>
      </c>
      <c r="X247" s="4">
        <f t="shared" si="92"/>
        <v>0</v>
      </c>
      <c r="Y247" s="5">
        <f t="shared" si="93"/>
        <v>0.5</v>
      </c>
      <c r="Z247" s="5">
        <f t="shared" si="94"/>
        <v>0</v>
      </c>
      <c r="AA247" s="1">
        <v>2.6436478354589545E-2</v>
      </c>
      <c r="AB247" s="5">
        <f t="shared" si="95"/>
        <v>0</v>
      </c>
      <c r="AC247" s="5">
        <f t="shared" si="96"/>
        <v>0</v>
      </c>
      <c r="AD247" s="5">
        <f t="shared" si="97"/>
        <v>0</v>
      </c>
      <c r="AE247" s="5">
        <f t="shared" si="98"/>
        <v>0</v>
      </c>
      <c r="AF247" s="1">
        <v>0.50007858810849648</v>
      </c>
      <c r="AG247" s="5">
        <f t="shared" si="99"/>
        <v>0</v>
      </c>
      <c r="AH247" s="1">
        <v>1.5575747709717981E-2</v>
      </c>
      <c r="AI247" s="6">
        <f t="shared" si="100"/>
        <v>0</v>
      </c>
      <c r="AJ247" s="29">
        <v>2198.3363512313458</v>
      </c>
      <c r="AK247" s="29">
        <v>1883.6676172692676</v>
      </c>
      <c r="AP247" t="s">
        <v>349</v>
      </c>
      <c r="AQ247" s="1">
        <v>9.0999999999999998E-2</v>
      </c>
      <c r="AR247" s="1">
        <v>0.28449999999999998</v>
      </c>
      <c r="AS247" s="5">
        <f t="shared" si="101"/>
        <v>0.5</v>
      </c>
      <c r="AT247" s="5">
        <f t="shared" si="102"/>
        <v>0.5</v>
      </c>
      <c r="AU247" s="9">
        <f t="shared" si="103"/>
        <v>8.5</v>
      </c>
    </row>
    <row r="248" spans="1:47" x14ac:dyDescent="0.35">
      <c r="A248" t="s">
        <v>240</v>
      </c>
      <c r="B248" s="1">
        <v>4.1282760267869444E-2</v>
      </c>
      <c r="C248" s="5">
        <f t="shared" si="78"/>
        <v>0</v>
      </c>
      <c r="D248" s="1">
        <v>0.41544566824975426</v>
      </c>
      <c r="E248" s="5">
        <f t="shared" si="79"/>
        <v>0</v>
      </c>
      <c r="F248" s="5">
        <f t="shared" si="80"/>
        <v>0</v>
      </c>
      <c r="G248" s="7">
        <v>5.2581780100864423E-2</v>
      </c>
      <c r="H248" s="7">
        <v>0.18807815614694237</v>
      </c>
      <c r="I248" s="1">
        <f t="shared" si="81"/>
        <v>0.29010077255899835</v>
      </c>
      <c r="J248" s="5">
        <f t="shared" si="82"/>
        <v>0</v>
      </c>
      <c r="K248" s="5">
        <f t="shared" si="83"/>
        <v>0</v>
      </c>
      <c r="L248" s="1">
        <v>0.42833302555895247</v>
      </c>
      <c r="M248" s="5">
        <f t="shared" si="84"/>
        <v>0</v>
      </c>
      <c r="N248" s="5">
        <f t="shared" si="85"/>
        <v>0</v>
      </c>
      <c r="O248" s="8">
        <f t="shared" si="86"/>
        <v>0</v>
      </c>
      <c r="P248" s="8">
        <f t="shared" si="87"/>
        <v>0</v>
      </c>
      <c r="Q248" s="10" t="str">
        <f t="shared" si="88"/>
        <v>Nee</v>
      </c>
      <c r="R248" s="4">
        <f t="shared" si="89"/>
        <v>0</v>
      </c>
      <c r="S248" s="1">
        <v>-2.6662291901453659E-2</v>
      </c>
      <c r="T248" s="8">
        <f t="shared" si="90"/>
        <v>1</v>
      </c>
      <c r="U248" s="1">
        <v>-1.2992464575313294E-2</v>
      </c>
      <c r="V248" s="8">
        <f t="shared" si="91"/>
        <v>1</v>
      </c>
      <c r="W248" s="1">
        <v>7.9460586630411816E-3</v>
      </c>
      <c r="X248" s="4">
        <f t="shared" si="92"/>
        <v>0</v>
      </c>
      <c r="Y248" s="5">
        <f t="shared" si="93"/>
        <v>0.5</v>
      </c>
      <c r="Z248" s="5">
        <f t="shared" si="94"/>
        <v>0</v>
      </c>
      <c r="AA248" s="1">
        <v>2.4977264167409217E-2</v>
      </c>
      <c r="AB248" s="5">
        <f t="shared" si="95"/>
        <v>0</v>
      </c>
      <c r="AC248" s="5">
        <f t="shared" si="96"/>
        <v>0</v>
      </c>
      <c r="AD248" s="5">
        <f t="shared" si="97"/>
        <v>0</v>
      </c>
      <c r="AE248" s="5">
        <f t="shared" si="98"/>
        <v>0</v>
      </c>
      <c r="AF248" s="1">
        <v>0.65298229820226161</v>
      </c>
      <c r="AG248" s="5">
        <f t="shared" si="99"/>
        <v>0</v>
      </c>
      <c r="AH248" s="1">
        <v>3.1357342984962198E-2</v>
      </c>
      <c r="AI248" s="6">
        <f t="shared" si="100"/>
        <v>0</v>
      </c>
      <c r="AJ248" s="29">
        <v>1730.8100102145047</v>
      </c>
      <c r="AK248" s="29">
        <v>1525.9850140303388</v>
      </c>
      <c r="AP248" t="s">
        <v>350</v>
      </c>
      <c r="AQ248" s="1">
        <v>0.248</v>
      </c>
      <c r="AR248" s="1">
        <v>0.24400000000000002</v>
      </c>
      <c r="AS248" s="5">
        <f t="shared" si="101"/>
        <v>0.5</v>
      </c>
      <c r="AT248" s="5">
        <f t="shared" si="102"/>
        <v>0</v>
      </c>
      <c r="AU248" s="9">
        <f t="shared" si="103"/>
        <v>9</v>
      </c>
    </row>
    <row r="249" spans="1:47" x14ac:dyDescent="0.35">
      <c r="A249" t="s">
        <v>241</v>
      </c>
      <c r="B249" s="1">
        <v>2.049450432638136E-2</v>
      </c>
      <c r="C249" s="5">
        <f t="shared" si="78"/>
        <v>0</v>
      </c>
      <c r="D249" s="1">
        <v>0.71618442219245837</v>
      </c>
      <c r="E249" s="5">
        <f t="shared" si="79"/>
        <v>0</v>
      </c>
      <c r="F249" s="5">
        <f t="shared" si="80"/>
        <v>0</v>
      </c>
      <c r="G249" s="7">
        <v>1.1806308508904339E-2</v>
      </c>
      <c r="H249" s="7">
        <v>0.44289247471848403</v>
      </c>
      <c r="I249" s="1">
        <f t="shared" si="81"/>
        <v>0.40757644691058803</v>
      </c>
      <c r="J249" s="5">
        <f t="shared" si="82"/>
        <v>0</v>
      </c>
      <c r="K249" s="5">
        <f t="shared" si="83"/>
        <v>0</v>
      </c>
      <c r="L249" s="1">
        <v>0.2072870205059931</v>
      </c>
      <c r="M249" s="5">
        <f t="shared" si="84"/>
        <v>0</v>
      </c>
      <c r="N249" s="5">
        <f t="shared" si="85"/>
        <v>0</v>
      </c>
      <c r="O249" s="8">
        <f t="shared" si="86"/>
        <v>0</v>
      </c>
      <c r="P249" s="8">
        <f t="shared" si="87"/>
        <v>0</v>
      </c>
      <c r="Q249" s="10" t="str">
        <f t="shared" si="88"/>
        <v>Nee</v>
      </c>
      <c r="R249" s="4">
        <f t="shared" si="89"/>
        <v>0</v>
      </c>
      <c r="S249" s="1">
        <v>-4.498474623278173E-2</v>
      </c>
      <c r="T249" s="8">
        <f t="shared" si="90"/>
        <v>1</v>
      </c>
      <c r="U249" s="1">
        <v>-3.021763788458812E-2</v>
      </c>
      <c r="V249" s="8">
        <f t="shared" si="91"/>
        <v>1</v>
      </c>
      <c r="W249" s="1">
        <v>0.25711319457731857</v>
      </c>
      <c r="X249" s="4">
        <f t="shared" si="92"/>
        <v>0</v>
      </c>
      <c r="Y249" s="5">
        <f t="shared" si="93"/>
        <v>0.5</v>
      </c>
      <c r="Z249" s="5">
        <f t="shared" si="94"/>
        <v>0</v>
      </c>
      <c r="AA249" s="1">
        <v>3.264805720319465E-2</v>
      </c>
      <c r="AB249" s="5">
        <f t="shared" si="95"/>
        <v>0</v>
      </c>
      <c r="AC249" s="5">
        <f t="shared" si="96"/>
        <v>0</v>
      </c>
      <c r="AD249" s="5">
        <f t="shared" si="97"/>
        <v>0</v>
      </c>
      <c r="AE249" s="5">
        <f t="shared" si="98"/>
        <v>0</v>
      </c>
      <c r="AF249" s="1">
        <v>0.4322129387503455</v>
      </c>
      <c r="AG249" s="5">
        <f t="shared" si="99"/>
        <v>0</v>
      </c>
      <c r="AH249" s="1">
        <v>1.6431925930650338E-2</v>
      </c>
      <c r="AI249" s="6">
        <f t="shared" si="100"/>
        <v>0</v>
      </c>
      <c r="AJ249" s="29">
        <v>1873.0346962466142</v>
      </c>
      <c r="AK249" s="29">
        <v>1764.9455406759421</v>
      </c>
      <c r="AP249" t="s">
        <v>349</v>
      </c>
      <c r="AQ249" s="1">
        <v>0.20899999999999999</v>
      </c>
      <c r="AR249" s="1">
        <v>0.16699999999999998</v>
      </c>
      <c r="AS249" s="5">
        <f t="shared" si="101"/>
        <v>0</v>
      </c>
      <c r="AT249" s="5">
        <f t="shared" si="102"/>
        <v>0</v>
      </c>
      <c r="AU249" s="9">
        <f t="shared" si="103"/>
        <v>9.5</v>
      </c>
    </row>
    <row r="250" spans="1:47" x14ac:dyDescent="0.35">
      <c r="A250" t="s">
        <v>242</v>
      </c>
      <c r="B250" s="1">
        <v>3.6998284734133788E-2</v>
      </c>
      <c r="C250" s="5">
        <f t="shared" si="78"/>
        <v>0</v>
      </c>
      <c r="D250" s="1">
        <v>6.1320754716981132E-2</v>
      </c>
      <c r="E250" s="5">
        <f t="shared" si="79"/>
        <v>0</v>
      </c>
      <c r="F250" s="5">
        <f t="shared" si="80"/>
        <v>0</v>
      </c>
      <c r="G250" s="7">
        <v>5.0171526586620926E-2</v>
      </c>
      <c r="H250" s="7">
        <v>-1.0891938250428817E-2</v>
      </c>
      <c r="I250" s="1">
        <f t="shared" si="81"/>
        <v>7.4965694682675818E-2</v>
      </c>
      <c r="J250" s="5">
        <f t="shared" si="82"/>
        <v>0</v>
      </c>
      <c r="K250" s="5">
        <f t="shared" si="83"/>
        <v>0</v>
      </c>
      <c r="L250" s="1">
        <v>0.44270873651127868</v>
      </c>
      <c r="M250" s="5">
        <f t="shared" si="84"/>
        <v>0</v>
      </c>
      <c r="N250" s="5">
        <f t="shared" si="85"/>
        <v>0</v>
      </c>
      <c r="O250" s="8">
        <f t="shared" si="86"/>
        <v>0</v>
      </c>
      <c r="P250" s="8">
        <f t="shared" si="87"/>
        <v>1</v>
      </c>
      <c r="Q250" s="10" t="str">
        <f t="shared" si="88"/>
        <v>Nee</v>
      </c>
      <c r="R250" s="4">
        <f t="shared" si="89"/>
        <v>0</v>
      </c>
      <c r="S250" s="1">
        <v>-1.1872021318392238E-2</v>
      </c>
      <c r="T250" s="8">
        <f t="shared" si="90"/>
        <v>1</v>
      </c>
      <c r="U250" s="1">
        <v>-7.4696235309740386E-2</v>
      </c>
      <c r="V250" s="8">
        <f t="shared" si="91"/>
        <v>1</v>
      </c>
      <c r="W250" s="1">
        <v>-6.1183533447684388E-2</v>
      </c>
      <c r="X250" s="4">
        <f t="shared" si="92"/>
        <v>1</v>
      </c>
      <c r="Y250" s="5">
        <f t="shared" si="93"/>
        <v>0.5</v>
      </c>
      <c r="Z250" s="5">
        <f t="shared" si="94"/>
        <v>0.5</v>
      </c>
      <c r="AA250" s="1">
        <v>1.4669811320754718E-2</v>
      </c>
      <c r="AB250" s="5">
        <f t="shared" si="95"/>
        <v>0</v>
      </c>
      <c r="AC250" s="5">
        <f t="shared" si="96"/>
        <v>0</v>
      </c>
      <c r="AD250" s="5">
        <f t="shared" si="97"/>
        <v>0</v>
      </c>
      <c r="AE250" s="5">
        <f t="shared" si="98"/>
        <v>0</v>
      </c>
      <c r="AF250" s="1">
        <v>0.66862778730703254</v>
      </c>
      <c r="AG250" s="5">
        <f t="shared" si="99"/>
        <v>0</v>
      </c>
      <c r="AH250" s="1">
        <v>3.1153996569468267E-2</v>
      </c>
      <c r="AI250" s="6">
        <f t="shared" si="100"/>
        <v>0</v>
      </c>
      <c r="AJ250" s="29">
        <v>2135.786536500073</v>
      </c>
      <c r="AK250" s="29">
        <v>1810.9324631489965</v>
      </c>
      <c r="AP250" t="s">
        <v>349</v>
      </c>
      <c r="AQ250" s="1">
        <v>0.18</v>
      </c>
      <c r="AR250" s="1">
        <v>0.251</v>
      </c>
      <c r="AS250" s="5">
        <f t="shared" si="101"/>
        <v>0.5</v>
      </c>
      <c r="AT250" s="5">
        <f t="shared" si="102"/>
        <v>0.5</v>
      </c>
      <c r="AU250" s="9">
        <f t="shared" si="103"/>
        <v>7</v>
      </c>
    </row>
    <row r="251" spans="1:47" x14ac:dyDescent="0.35">
      <c r="A251" t="s">
        <v>243</v>
      </c>
      <c r="B251" s="1">
        <v>3.7462719138721179E-2</v>
      </c>
      <c r="C251" s="5">
        <f t="shared" si="78"/>
        <v>0</v>
      </c>
      <c r="D251" s="1">
        <v>0.5159040760408331</v>
      </c>
      <c r="E251" s="5">
        <f t="shared" si="79"/>
        <v>0</v>
      </c>
      <c r="F251" s="5">
        <f t="shared" si="80"/>
        <v>0</v>
      </c>
      <c r="G251" s="7">
        <v>1.7715380325404331E-2</v>
      </c>
      <c r="H251" s="7">
        <v>1.5436095148032299E-2</v>
      </c>
      <c r="I251" s="1">
        <f t="shared" si="81"/>
        <v>0.50722465507625902</v>
      </c>
      <c r="J251" s="5">
        <f t="shared" si="82"/>
        <v>0</v>
      </c>
      <c r="K251" s="5">
        <f t="shared" si="83"/>
        <v>0</v>
      </c>
      <c r="L251" s="1">
        <v>0.23666656771988448</v>
      </c>
      <c r="M251" s="5">
        <f t="shared" si="84"/>
        <v>0</v>
      </c>
      <c r="N251" s="5">
        <f t="shared" si="85"/>
        <v>0</v>
      </c>
      <c r="O251" s="8">
        <f t="shared" si="86"/>
        <v>0</v>
      </c>
      <c r="P251" s="8">
        <f t="shared" si="87"/>
        <v>1</v>
      </c>
      <c r="Q251" s="10" t="str">
        <f t="shared" si="88"/>
        <v>Nee</v>
      </c>
      <c r="R251" s="4">
        <f t="shared" si="89"/>
        <v>0</v>
      </c>
      <c r="S251" s="1">
        <v>-2.871096163454771E-2</v>
      </c>
      <c r="T251" s="8">
        <f t="shared" si="90"/>
        <v>1</v>
      </c>
      <c r="U251" s="1">
        <v>-9.6094857584740293E-3</v>
      </c>
      <c r="V251" s="8">
        <f t="shared" si="91"/>
        <v>1</v>
      </c>
      <c r="W251" s="1">
        <v>-5.2811522514003058E-3</v>
      </c>
      <c r="X251" s="4">
        <f t="shared" si="92"/>
        <v>1</v>
      </c>
      <c r="Y251" s="5">
        <f t="shared" si="93"/>
        <v>0.5</v>
      </c>
      <c r="Z251" s="5">
        <f t="shared" si="94"/>
        <v>0.5</v>
      </c>
      <c r="AA251" s="1">
        <v>8.2090637957372512E-3</v>
      </c>
      <c r="AB251" s="5">
        <f t="shared" si="95"/>
        <v>0.5</v>
      </c>
      <c r="AC251" s="5">
        <f t="shared" si="96"/>
        <v>0</v>
      </c>
      <c r="AD251" s="5">
        <f t="shared" si="97"/>
        <v>0</v>
      </c>
      <c r="AE251" s="5">
        <f t="shared" si="98"/>
        <v>0</v>
      </c>
      <c r="AF251" s="1">
        <v>0.74783346669576389</v>
      </c>
      <c r="AG251" s="5">
        <f t="shared" si="99"/>
        <v>0.5</v>
      </c>
      <c r="AH251" s="1">
        <v>1.8346674425935336E-2</v>
      </c>
      <c r="AI251" s="6">
        <f t="shared" si="100"/>
        <v>0</v>
      </c>
      <c r="AJ251" s="29">
        <v>2134.0679326848849</v>
      </c>
      <c r="AK251" s="29">
        <v>1999.0839953173438</v>
      </c>
      <c r="AP251" t="s">
        <v>351</v>
      </c>
      <c r="AQ251" s="1">
        <v>0.14800000000000002</v>
      </c>
      <c r="AR251" s="1">
        <v>0.23849999999999999</v>
      </c>
      <c r="AS251" s="5">
        <f t="shared" si="101"/>
        <v>0.5</v>
      </c>
      <c r="AT251" s="5">
        <f t="shared" si="102"/>
        <v>0</v>
      </c>
      <c r="AU251" s="9">
        <f t="shared" si="103"/>
        <v>6.5</v>
      </c>
    </row>
    <row r="252" spans="1:47" x14ac:dyDescent="0.35">
      <c r="A252" t="s">
        <v>244</v>
      </c>
      <c r="B252" s="1">
        <v>-4.8264523200584582E-3</v>
      </c>
      <c r="C252" s="5">
        <f t="shared" si="78"/>
        <v>0</v>
      </c>
      <c r="D252" s="1">
        <v>0.35003288271830474</v>
      </c>
      <c r="E252" s="5">
        <f t="shared" si="79"/>
        <v>0</v>
      </c>
      <c r="F252" s="5">
        <f t="shared" si="80"/>
        <v>0</v>
      </c>
      <c r="G252" s="7">
        <v>5.6956521739130433E-2</v>
      </c>
      <c r="H252" s="7">
        <v>0.16507489952502741</v>
      </c>
      <c r="I252" s="1">
        <f t="shared" si="81"/>
        <v>0.24131523565948121</v>
      </c>
      <c r="J252" s="5">
        <f t="shared" si="82"/>
        <v>0</v>
      </c>
      <c r="K252" s="5">
        <f t="shared" si="83"/>
        <v>0</v>
      </c>
      <c r="L252" s="1">
        <v>0.32032793544694133</v>
      </c>
      <c r="M252" s="5">
        <f t="shared" si="84"/>
        <v>0</v>
      </c>
      <c r="N252" s="5">
        <f t="shared" si="85"/>
        <v>0</v>
      </c>
      <c r="O252" s="8">
        <f t="shared" si="86"/>
        <v>0</v>
      </c>
      <c r="P252" s="8">
        <f t="shared" si="87"/>
        <v>0</v>
      </c>
      <c r="Q252" s="10" t="str">
        <f t="shared" si="88"/>
        <v>Nee</v>
      </c>
      <c r="R252" s="4">
        <f t="shared" si="89"/>
        <v>0</v>
      </c>
      <c r="S252" s="1">
        <v>1.1889006722350281E-2</v>
      </c>
      <c r="T252" s="8">
        <f t="shared" si="90"/>
        <v>0</v>
      </c>
      <c r="U252" s="1">
        <v>-2.3827371105596913E-2</v>
      </c>
      <c r="V252" s="8">
        <f t="shared" si="91"/>
        <v>1</v>
      </c>
      <c r="W252" s="1">
        <v>7.4862988673730368E-2</v>
      </c>
      <c r="X252" s="4">
        <f t="shared" si="92"/>
        <v>0</v>
      </c>
      <c r="Y252" s="5">
        <f t="shared" si="93"/>
        <v>0</v>
      </c>
      <c r="Z252" s="5">
        <f t="shared" si="94"/>
        <v>0</v>
      </c>
      <c r="AA252" s="1">
        <v>6.7911947387650712E-3</v>
      </c>
      <c r="AB252" s="5">
        <f t="shared" si="95"/>
        <v>0.5</v>
      </c>
      <c r="AC252" s="5">
        <f t="shared" si="96"/>
        <v>0</v>
      </c>
      <c r="AD252" s="5">
        <f t="shared" si="97"/>
        <v>0</v>
      </c>
      <c r="AE252" s="5">
        <f t="shared" si="98"/>
        <v>0</v>
      </c>
      <c r="AF252" s="1">
        <v>0.67170259408111066</v>
      </c>
      <c r="AG252" s="5">
        <f t="shared" si="99"/>
        <v>0</v>
      </c>
      <c r="AH252" s="1">
        <v>3.1424556083302885E-2</v>
      </c>
      <c r="AI252" s="6">
        <f t="shared" si="100"/>
        <v>0</v>
      </c>
      <c r="AJ252" s="29">
        <v>1914.1495608011815</v>
      </c>
      <c r="AK252" s="29">
        <v>1815.28446588734</v>
      </c>
      <c r="AP252" t="s">
        <v>351</v>
      </c>
      <c r="AQ252" s="1">
        <v>0.17800000000000002</v>
      </c>
      <c r="AR252" s="1">
        <v>0.154</v>
      </c>
      <c r="AS252" s="5">
        <f t="shared" si="101"/>
        <v>0</v>
      </c>
      <c r="AT252" s="5">
        <f t="shared" si="102"/>
        <v>0</v>
      </c>
      <c r="AU252" s="9">
        <f t="shared" si="103"/>
        <v>9.5</v>
      </c>
    </row>
    <row r="253" spans="1:47" x14ac:dyDescent="0.35">
      <c r="A253" t="s">
        <v>245</v>
      </c>
      <c r="B253" s="1">
        <v>6.2631954704936877E-4</v>
      </c>
      <c r="C253" s="5">
        <f t="shared" si="78"/>
        <v>0</v>
      </c>
      <c r="D253" s="1">
        <v>0.11223776090284697</v>
      </c>
      <c r="E253" s="5">
        <f t="shared" si="79"/>
        <v>0</v>
      </c>
      <c r="F253" s="5">
        <f t="shared" si="80"/>
        <v>0</v>
      </c>
      <c r="G253" s="7">
        <v>3.4115803258159716E-2</v>
      </c>
      <c r="H253" s="7">
        <v>-1.6077189445914318E-2</v>
      </c>
      <c r="I253" s="1">
        <f t="shared" si="81"/>
        <v>0.12758568990596617</v>
      </c>
      <c r="J253" s="5">
        <f t="shared" si="82"/>
        <v>0</v>
      </c>
      <c r="K253" s="5">
        <f t="shared" si="83"/>
        <v>0</v>
      </c>
      <c r="L253" s="1">
        <v>0.60578247664774854</v>
      </c>
      <c r="M253" s="5">
        <f t="shared" si="84"/>
        <v>0</v>
      </c>
      <c r="N253" s="5">
        <f t="shared" si="85"/>
        <v>0</v>
      </c>
      <c r="O253" s="8">
        <f t="shared" si="86"/>
        <v>0</v>
      </c>
      <c r="P253" s="8">
        <f t="shared" si="87"/>
        <v>0</v>
      </c>
      <c r="Q253" s="10" t="str">
        <f t="shared" si="88"/>
        <v>Nee</v>
      </c>
      <c r="R253" s="4">
        <f t="shared" si="89"/>
        <v>0</v>
      </c>
      <c r="S253" s="1">
        <v>-9.9391923526556316E-3</v>
      </c>
      <c r="T253" s="8">
        <f t="shared" si="90"/>
        <v>1</v>
      </c>
      <c r="U253" s="1">
        <v>7.3808987498592184E-3</v>
      </c>
      <c r="V253" s="8">
        <f t="shared" si="91"/>
        <v>0</v>
      </c>
      <c r="W253" s="1">
        <v>0.24501464148407762</v>
      </c>
      <c r="X253" s="4">
        <f t="shared" si="92"/>
        <v>0</v>
      </c>
      <c r="Y253" s="5">
        <f t="shared" si="93"/>
        <v>0</v>
      </c>
      <c r="Z253" s="5">
        <f t="shared" si="94"/>
        <v>0</v>
      </c>
      <c r="AA253" s="1">
        <v>1.2251409743936287E-2</v>
      </c>
      <c r="AB253" s="5">
        <f t="shared" si="95"/>
        <v>0</v>
      </c>
      <c r="AC253" s="5">
        <f t="shared" si="96"/>
        <v>0</v>
      </c>
      <c r="AD253" s="5">
        <f t="shared" si="97"/>
        <v>0</v>
      </c>
      <c r="AE253" s="5">
        <f t="shared" si="98"/>
        <v>0</v>
      </c>
      <c r="AF253" s="1">
        <v>0.52389807083653084</v>
      </c>
      <c r="AG253" s="5">
        <f t="shared" si="99"/>
        <v>0</v>
      </c>
      <c r="AH253" s="1">
        <v>-2.7514664391223567E-3</v>
      </c>
      <c r="AI253" s="6">
        <f t="shared" si="100"/>
        <v>1</v>
      </c>
      <c r="AJ253" s="29">
        <v>3331.8921276667597</v>
      </c>
      <c r="AK253" s="29">
        <v>3155.9355863945734</v>
      </c>
      <c r="AP253" t="s">
        <v>351</v>
      </c>
      <c r="AQ253" s="1">
        <v>0.191</v>
      </c>
      <c r="AR253" s="1">
        <v>0.245</v>
      </c>
      <c r="AS253" s="5">
        <f t="shared" si="101"/>
        <v>0.5</v>
      </c>
      <c r="AT253" s="5">
        <f t="shared" si="102"/>
        <v>0</v>
      </c>
      <c r="AU253" s="9">
        <f t="shared" si="103"/>
        <v>8.5</v>
      </c>
    </row>
    <row r="254" spans="1:47" x14ac:dyDescent="0.35">
      <c r="A254" t="s">
        <v>246</v>
      </c>
      <c r="B254" s="1">
        <v>-0.97131074054150979</v>
      </c>
      <c r="C254" s="5">
        <f t="shared" si="78"/>
        <v>0</v>
      </c>
      <c r="D254" s="1">
        <v>-1.0927021696252466</v>
      </c>
      <c r="E254" s="5">
        <f t="shared" si="79"/>
        <v>0</v>
      </c>
      <c r="F254" s="5">
        <f t="shared" si="80"/>
        <v>0</v>
      </c>
      <c r="G254" s="7">
        <v>2.564102564102564E-2</v>
      </c>
      <c r="H254" s="7">
        <v>-3.1199569661108123E-2</v>
      </c>
      <c r="I254" s="1">
        <f t="shared" si="81"/>
        <v>-1.067785547785548</v>
      </c>
      <c r="J254" s="5">
        <f t="shared" si="82"/>
        <v>0</v>
      </c>
      <c r="K254" s="5">
        <f t="shared" si="83"/>
        <v>0</v>
      </c>
      <c r="L254" s="1">
        <v>0.79455368289637951</v>
      </c>
      <c r="M254" s="5">
        <f t="shared" si="84"/>
        <v>0</v>
      </c>
      <c r="N254" s="5">
        <f t="shared" si="85"/>
        <v>0</v>
      </c>
      <c r="O254" s="8">
        <f t="shared" si="86"/>
        <v>0</v>
      </c>
      <c r="P254" s="8">
        <f t="shared" si="87"/>
        <v>1</v>
      </c>
      <c r="Q254" s="10" t="str">
        <f t="shared" si="88"/>
        <v>Nee</v>
      </c>
      <c r="R254" s="4">
        <f t="shared" si="89"/>
        <v>0</v>
      </c>
      <c r="S254" s="1">
        <v>0.10867070971971808</v>
      </c>
      <c r="T254" s="8">
        <f t="shared" si="90"/>
        <v>0</v>
      </c>
      <c r="U254" s="1">
        <v>0.10867070971971808</v>
      </c>
      <c r="V254" s="8">
        <f t="shared" si="91"/>
        <v>0</v>
      </c>
      <c r="W254" s="1">
        <v>6.8136991213914293E-3</v>
      </c>
      <c r="X254" s="4">
        <f t="shared" si="92"/>
        <v>0</v>
      </c>
      <c r="Y254" s="5">
        <f t="shared" si="93"/>
        <v>0</v>
      </c>
      <c r="Z254" s="5">
        <f t="shared" si="94"/>
        <v>0</v>
      </c>
      <c r="AA254" s="1">
        <v>0.22426932042316658</v>
      </c>
      <c r="AB254" s="5">
        <f t="shared" si="95"/>
        <v>0</v>
      </c>
      <c r="AC254" s="5">
        <f t="shared" si="96"/>
        <v>0</v>
      </c>
      <c r="AD254" s="5">
        <f t="shared" si="97"/>
        <v>0.5</v>
      </c>
      <c r="AE254" s="5">
        <f t="shared" si="98"/>
        <v>0.5</v>
      </c>
      <c r="AF254" s="1">
        <v>0.5716334947104178</v>
      </c>
      <c r="AG254" s="5">
        <f t="shared" si="99"/>
        <v>0</v>
      </c>
      <c r="AH254" s="1">
        <v>6.8078178232024361E-2</v>
      </c>
      <c r="AI254" s="6">
        <f t="shared" si="100"/>
        <v>0</v>
      </c>
      <c r="AJ254" s="29">
        <v>1949.831566548881</v>
      </c>
      <c r="AK254" s="29">
        <v>2001.8683661416326</v>
      </c>
      <c r="AO254" s="5">
        <v>1</v>
      </c>
      <c r="AP254" t="s">
        <v>350</v>
      </c>
      <c r="AQ254" s="1">
        <v>0.156</v>
      </c>
      <c r="AR254" s="1">
        <v>0.31</v>
      </c>
      <c r="AS254" s="5">
        <f t="shared" si="101"/>
        <v>0.5</v>
      </c>
      <c r="AT254" s="5">
        <f t="shared" si="102"/>
        <v>0.5</v>
      </c>
      <c r="AU254" s="9">
        <f t="shared" si="103"/>
        <v>7</v>
      </c>
    </row>
    <row r="255" spans="1:47" x14ac:dyDescent="0.35">
      <c r="A255" t="s">
        <v>247</v>
      </c>
      <c r="B255" s="1">
        <v>7.1473003234635485E-2</v>
      </c>
      <c r="C255" s="5">
        <f t="shared" si="78"/>
        <v>0</v>
      </c>
      <c r="D255" s="1">
        <v>0.42715849713859166</v>
      </c>
      <c r="E255" s="5">
        <f t="shared" si="79"/>
        <v>0</v>
      </c>
      <c r="F255" s="5">
        <f t="shared" si="80"/>
        <v>0</v>
      </c>
      <c r="G255" s="7">
        <v>5.302936053744713E-3</v>
      </c>
      <c r="H255" s="7">
        <v>0.14422119930330929</v>
      </c>
      <c r="I255" s="1">
        <f t="shared" si="81"/>
        <v>0.32684000995272455</v>
      </c>
      <c r="J255" s="5">
        <f t="shared" si="82"/>
        <v>0</v>
      </c>
      <c r="K255" s="5">
        <f t="shared" si="83"/>
        <v>0</v>
      </c>
      <c r="L255" s="1">
        <v>0.54041685776894466</v>
      </c>
      <c r="M255" s="5">
        <f t="shared" si="84"/>
        <v>0</v>
      </c>
      <c r="N255" s="5">
        <f t="shared" si="85"/>
        <v>0</v>
      </c>
      <c r="O255" s="8">
        <f t="shared" si="86"/>
        <v>0</v>
      </c>
      <c r="P255" s="8">
        <f t="shared" si="87"/>
        <v>0</v>
      </c>
      <c r="Q255" s="10" t="str">
        <f t="shared" si="88"/>
        <v>Nee</v>
      </c>
      <c r="R255" s="4">
        <f t="shared" si="89"/>
        <v>0</v>
      </c>
      <c r="S255" s="1">
        <v>1.9810307802433785E-2</v>
      </c>
      <c r="T255" s="8">
        <f t="shared" si="90"/>
        <v>0</v>
      </c>
      <c r="U255" s="1">
        <v>-3.6566673965403987E-2</v>
      </c>
      <c r="V255" s="8">
        <f t="shared" si="91"/>
        <v>1</v>
      </c>
      <c r="W255" s="1">
        <v>1.3918263249564569E-2</v>
      </c>
      <c r="X255" s="4">
        <f t="shared" si="92"/>
        <v>0</v>
      </c>
      <c r="Y255" s="5">
        <f t="shared" si="93"/>
        <v>0</v>
      </c>
      <c r="Z255" s="5">
        <f t="shared" si="94"/>
        <v>0</v>
      </c>
      <c r="AA255" s="1">
        <v>3.644019034585718E-2</v>
      </c>
      <c r="AB255" s="5">
        <f t="shared" si="95"/>
        <v>0</v>
      </c>
      <c r="AC255" s="5">
        <f t="shared" si="96"/>
        <v>0</v>
      </c>
      <c r="AD255" s="5">
        <f t="shared" si="97"/>
        <v>0</v>
      </c>
      <c r="AE255" s="5">
        <f t="shared" si="98"/>
        <v>0</v>
      </c>
      <c r="AF255" s="1">
        <v>0.71908434934063203</v>
      </c>
      <c r="AG255" s="5">
        <f t="shared" si="99"/>
        <v>0</v>
      </c>
      <c r="AH255" s="1">
        <v>4.2090009952724543E-2</v>
      </c>
      <c r="AI255" s="6">
        <f t="shared" si="100"/>
        <v>0</v>
      </c>
      <c r="AJ255" s="29">
        <v>1365.0075053453768</v>
      </c>
      <c r="AK255" s="29">
        <v>1310.1589112225138</v>
      </c>
      <c r="AM255" s="5">
        <v>1</v>
      </c>
      <c r="AP255" t="s">
        <v>349</v>
      </c>
      <c r="AQ255" s="1">
        <v>0.193</v>
      </c>
      <c r="AR255" s="1">
        <v>0.25</v>
      </c>
      <c r="AS255" s="5">
        <f t="shared" si="101"/>
        <v>0.5</v>
      </c>
      <c r="AT255" s="5">
        <f t="shared" si="102"/>
        <v>0</v>
      </c>
      <c r="AU255" s="9">
        <f t="shared" si="103"/>
        <v>8.5</v>
      </c>
    </row>
    <row r="256" spans="1:47" x14ac:dyDescent="0.35">
      <c r="A256" t="s">
        <v>248</v>
      </c>
      <c r="B256" s="1">
        <v>-7.1920656591811433E-2</v>
      </c>
      <c r="C256" s="5">
        <f t="shared" si="78"/>
        <v>0</v>
      </c>
      <c r="D256" s="1">
        <v>0.31312085118403088</v>
      </c>
      <c r="E256" s="5">
        <f t="shared" si="79"/>
        <v>0</v>
      </c>
      <c r="F256" s="5">
        <f t="shared" si="80"/>
        <v>0</v>
      </c>
      <c r="G256" s="7">
        <v>2.9855782056714218E-2</v>
      </c>
      <c r="H256" s="7">
        <v>2.5909012444486294E-2</v>
      </c>
      <c r="I256" s="1">
        <f t="shared" si="81"/>
        <v>0.29856723631969617</v>
      </c>
      <c r="J256" s="5">
        <f t="shared" si="82"/>
        <v>0</v>
      </c>
      <c r="K256" s="5">
        <f t="shared" si="83"/>
        <v>0</v>
      </c>
      <c r="L256" s="1">
        <v>0.43990267639902675</v>
      </c>
      <c r="M256" s="5">
        <f t="shared" si="84"/>
        <v>0</v>
      </c>
      <c r="N256" s="5">
        <f t="shared" si="85"/>
        <v>0</v>
      </c>
      <c r="O256" s="8">
        <f t="shared" si="86"/>
        <v>0</v>
      </c>
      <c r="P256" s="8">
        <f t="shared" si="87"/>
        <v>0</v>
      </c>
      <c r="Q256" s="10" t="str">
        <f t="shared" si="88"/>
        <v>Nee</v>
      </c>
      <c r="R256" s="4">
        <f t="shared" si="89"/>
        <v>0</v>
      </c>
      <c r="S256" s="1">
        <v>-3.4230575720549127E-3</v>
      </c>
      <c r="T256" s="8">
        <f t="shared" si="90"/>
        <v>1</v>
      </c>
      <c r="U256" s="1">
        <v>5.9420759462420342E-2</v>
      </c>
      <c r="V256" s="8">
        <f t="shared" si="91"/>
        <v>0</v>
      </c>
      <c r="W256" s="1">
        <v>1.1761844232066915E-2</v>
      </c>
      <c r="X256" s="4">
        <f t="shared" si="92"/>
        <v>0</v>
      </c>
      <c r="Y256" s="5">
        <f t="shared" si="93"/>
        <v>0</v>
      </c>
      <c r="Z256" s="5">
        <f t="shared" si="94"/>
        <v>0</v>
      </c>
      <c r="AA256" s="1">
        <v>1.2016854197071701E-2</v>
      </c>
      <c r="AB256" s="5">
        <f t="shared" si="95"/>
        <v>0</v>
      </c>
      <c r="AC256" s="5">
        <f t="shared" si="96"/>
        <v>0</v>
      </c>
      <c r="AD256" s="5">
        <f t="shared" si="97"/>
        <v>0</v>
      </c>
      <c r="AE256" s="5">
        <f t="shared" si="98"/>
        <v>0</v>
      </c>
      <c r="AF256" s="1">
        <v>0.67936223969367415</v>
      </c>
      <c r="AG256" s="5">
        <f t="shared" si="99"/>
        <v>0</v>
      </c>
      <c r="AH256" s="1">
        <v>2.5604083298024247E-2</v>
      </c>
      <c r="AI256" s="6">
        <f t="shared" si="100"/>
        <v>0</v>
      </c>
      <c r="AJ256" s="29">
        <v>1584.7220944479075</v>
      </c>
      <c r="AK256" s="29">
        <v>1501.0188714431772</v>
      </c>
      <c r="AM256" s="5">
        <v>1</v>
      </c>
      <c r="AP256" t="s">
        <v>349</v>
      </c>
      <c r="AQ256" s="1">
        <v>0.111</v>
      </c>
      <c r="AR256" s="60">
        <v>0.23249999999999998</v>
      </c>
      <c r="AS256" s="5">
        <f t="shared" si="101"/>
        <v>0.5</v>
      </c>
      <c r="AT256" s="5">
        <f t="shared" si="102"/>
        <v>0</v>
      </c>
      <c r="AU256" s="9">
        <f t="shared" si="103"/>
        <v>8.5</v>
      </c>
    </row>
    <row r="257" spans="1:47" x14ac:dyDescent="0.35">
      <c r="A257" t="s">
        <v>249</v>
      </c>
      <c r="B257" s="1">
        <v>-0.11061569733132254</v>
      </c>
      <c r="C257" s="5">
        <f t="shared" si="78"/>
        <v>0</v>
      </c>
      <c r="D257" s="1">
        <v>-0.23765654711166481</v>
      </c>
      <c r="E257" s="5">
        <f t="shared" si="79"/>
        <v>0</v>
      </c>
      <c r="F257" s="5">
        <f t="shared" si="80"/>
        <v>0</v>
      </c>
      <c r="G257" s="7">
        <v>0.15366205494721658</v>
      </c>
      <c r="H257" s="7">
        <v>-2.3277162153301422E-3</v>
      </c>
      <c r="I257" s="1">
        <f t="shared" si="81"/>
        <v>-0.21758769916726772</v>
      </c>
      <c r="J257" s="5">
        <f t="shared" si="82"/>
        <v>0</v>
      </c>
      <c r="K257" s="5">
        <f t="shared" si="83"/>
        <v>0</v>
      </c>
      <c r="L257" s="1">
        <v>0.5726102105741554</v>
      </c>
      <c r="M257" s="5">
        <f t="shared" si="84"/>
        <v>0</v>
      </c>
      <c r="N257" s="5">
        <f t="shared" si="85"/>
        <v>0</v>
      </c>
      <c r="O257" s="8">
        <f t="shared" si="86"/>
        <v>0</v>
      </c>
      <c r="P257" s="8">
        <f t="shared" si="87"/>
        <v>1</v>
      </c>
      <c r="Q257" s="10" t="str">
        <f t="shared" si="88"/>
        <v>Nee</v>
      </c>
      <c r="R257" s="4">
        <f t="shared" si="89"/>
        <v>0</v>
      </c>
      <c r="S257" s="1">
        <v>-1.6127364829939005E-2</v>
      </c>
      <c r="T257" s="8">
        <f t="shared" si="90"/>
        <v>1</v>
      </c>
      <c r="U257" s="1">
        <v>1.3270279399700815E-2</v>
      </c>
      <c r="V257" s="8">
        <f t="shared" si="91"/>
        <v>0</v>
      </c>
      <c r="W257" s="1">
        <v>-2.6227788341748083E-3</v>
      </c>
      <c r="X257" s="4">
        <f t="shared" si="92"/>
        <v>1</v>
      </c>
      <c r="Y257" s="5">
        <f t="shared" si="93"/>
        <v>0.5</v>
      </c>
      <c r="Z257" s="5">
        <f t="shared" si="94"/>
        <v>0</v>
      </c>
      <c r="AA257" s="1">
        <v>3.9095796996918234E-3</v>
      </c>
      <c r="AB257" s="5">
        <f t="shared" si="95"/>
        <v>0.5</v>
      </c>
      <c r="AC257" s="5">
        <f t="shared" si="96"/>
        <v>0</v>
      </c>
      <c r="AD257" s="5">
        <f t="shared" si="97"/>
        <v>0</v>
      </c>
      <c r="AE257" s="5">
        <f t="shared" si="98"/>
        <v>0</v>
      </c>
      <c r="AF257" s="1">
        <v>0.43911874631171727</v>
      </c>
      <c r="AG257" s="5">
        <f t="shared" si="99"/>
        <v>0</v>
      </c>
      <c r="AH257" s="1">
        <v>3.1635400957314277E-2</v>
      </c>
      <c r="AI257" s="6">
        <f t="shared" si="100"/>
        <v>0</v>
      </c>
      <c r="AJ257" s="29">
        <v>1546.9463815122645</v>
      </c>
      <c r="AK257" s="29">
        <v>1815.2303302699959</v>
      </c>
      <c r="AO257" s="5">
        <v>1</v>
      </c>
      <c r="AP257" t="s">
        <v>350</v>
      </c>
      <c r="AQ257" s="1">
        <v>0.29600000000000004</v>
      </c>
      <c r="AR257" s="1">
        <v>0.48199999999999998</v>
      </c>
      <c r="AS257" s="5">
        <f t="shared" si="101"/>
        <v>0.5</v>
      </c>
      <c r="AT257" s="5">
        <f t="shared" si="102"/>
        <v>0.5</v>
      </c>
      <c r="AU257" s="9">
        <f t="shared" si="103"/>
        <v>6</v>
      </c>
    </row>
    <row r="258" spans="1:47" x14ac:dyDescent="0.35">
      <c r="A258" t="s">
        <v>250</v>
      </c>
      <c r="B258" s="1">
        <v>-9.589862606258959E-3</v>
      </c>
      <c r="C258" s="5">
        <f t="shared" ref="C258:C321" si="104">IF(B258&gt;8.5%,0.5,0)</f>
        <v>0</v>
      </c>
      <c r="D258" s="1">
        <v>1.1523782375198668</v>
      </c>
      <c r="E258" s="5">
        <f t="shared" ref="E258:E321" si="105">IF(D258&gt;100%,0.5,0)</f>
        <v>0.5</v>
      </c>
      <c r="F258" s="5">
        <f t="shared" ref="F258:F321" si="106">IF(D258&gt;130%,0.5,0)</f>
        <v>0</v>
      </c>
      <c r="G258" s="7">
        <v>6.7580832107483918E-2</v>
      </c>
      <c r="H258" s="7">
        <v>3.808245775861837E-2</v>
      </c>
      <c r="I258" s="1">
        <f t="shared" ref="I258:I321" si="107">SUM(D258,0.12*G258,-0.7*H258)</f>
        <v>1.133830216941732</v>
      </c>
      <c r="J258" s="5">
        <f t="shared" ref="J258:J321" si="108">IF(I258&gt;90%,0.5,0)</f>
        <v>0.5</v>
      </c>
      <c r="K258" s="5">
        <f t="shared" ref="K258:K321" si="109">IF(I258&gt;120%,0.5,0)</f>
        <v>0</v>
      </c>
      <c r="L258" s="1">
        <v>0.20368764193099406</v>
      </c>
      <c r="M258" s="5">
        <f t="shared" ref="M258:M321" si="110">IF(L258&lt;20%,0.5,0)</f>
        <v>0</v>
      </c>
      <c r="N258" s="5">
        <f t="shared" ref="N258:N321" si="111">IF(L258&lt;0%,0.5,0)</f>
        <v>0</v>
      </c>
      <c r="O258" s="8">
        <f t="shared" ref="O258:O321" si="112">IF(SUM(F258,K258,N258)&gt;0,1,0)</f>
        <v>0</v>
      </c>
      <c r="P258" s="8">
        <f t="shared" ref="P258:P321" si="113">IF(SUM(X258,AE258)&gt;0,1,0)</f>
        <v>0</v>
      </c>
      <c r="Q258" s="10" t="str">
        <f t="shared" ref="Q258:Q321" si="114">IF(SUM(O258,P258)&gt;1,"Ja","Nee")</f>
        <v>Nee</v>
      </c>
      <c r="R258" s="4">
        <f t="shared" ref="R258:R321" si="115">IF(Q258="ja",1,0)</f>
        <v>0</v>
      </c>
      <c r="S258" s="1">
        <v>-3.9289225872502609E-2</v>
      </c>
      <c r="T258" s="8">
        <f t="shared" ref="T258:T321" si="116">IF(S258&lt;0%,1,0)</f>
        <v>1</v>
      </c>
      <c r="U258" s="1">
        <v>-1.4143289305640716E-2</v>
      </c>
      <c r="V258" s="8">
        <f t="shared" ref="V258:V321" si="117">IF(U258&lt;0%,1,0)</f>
        <v>1</v>
      </c>
      <c r="W258" s="1">
        <v>0.12349032273679511</v>
      </c>
      <c r="X258" s="4">
        <f t="shared" ref="X258:X321" si="118">IF(W258&lt;0%,1,0)</f>
        <v>0</v>
      </c>
      <c r="Y258" s="5">
        <f t="shared" ref="Y258:Y321" si="119">IF(SUM(T258,V258,X258)&gt;1,0.5,0)</f>
        <v>0.5</v>
      </c>
      <c r="Z258" s="5">
        <f t="shared" ref="Z258:Z321" si="120">IF(SUM(T258,V258,X258)&gt;2,0.5,0)</f>
        <v>0</v>
      </c>
      <c r="AA258" s="1">
        <v>2.4558895901853162E-2</v>
      </c>
      <c r="AB258" s="5">
        <f t="shared" ref="AB258:AB321" si="121">IF(AA258&lt;1%,0.5,0)</f>
        <v>0</v>
      </c>
      <c r="AC258" s="5">
        <f t="shared" ref="AC258:AC321" si="122">IF(AA258&lt;0%,0.5,0)</f>
        <v>0</v>
      </c>
      <c r="AD258" s="5">
        <f t="shared" ref="AD258:AD321" si="123">IF(AA258&gt;4%,0.5,0)</f>
        <v>0</v>
      </c>
      <c r="AE258" s="5">
        <f t="shared" ref="AE258:AE321" si="124">IF(AA258&gt;5%,0.5,0)</f>
        <v>0</v>
      </c>
      <c r="AF258" s="1">
        <v>0.57892274056006299</v>
      </c>
      <c r="AG258" s="5">
        <f t="shared" ref="AG258:AG321" si="125">IF(AF258&gt;72.5%,0.5,0)</f>
        <v>0</v>
      </c>
      <c r="AH258" s="1">
        <v>1.0798368163592406E-2</v>
      </c>
      <c r="AI258" s="6">
        <f t="shared" ref="AI258:AI321" si="126">IF(AH258&lt;0%,1,0)</f>
        <v>0</v>
      </c>
      <c r="AJ258" s="29">
        <v>2397.5093680976925</v>
      </c>
      <c r="AK258" s="29">
        <v>2197.4810087133051</v>
      </c>
      <c r="AP258" t="s">
        <v>351</v>
      </c>
      <c r="AQ258" s="1">
        <v>0.2</v>
      </c>
      <c r="AR258" s="1">
        <v>0.16949999999999998</v>
      </c>
      <c r="AS258" s="5">
        <f t="shared" ref="AS258:AS321" si="127">IF(AR258&gt;20%,0.5,0)</f>
        <v>0</v>
      </c>
      <c r="AT258" s="5">
        <f t="shared" ref="AT258:AT321" si="128">IF(AR258&gt;25%,0.5,0)</f>
        <v>0</v>
      </c>
      <c r="AU258" s="9">
        <f t="shared" ref="AU258:AU321" si="129">SUM(10,-C258,-E258,-F258,-J258,-K258,-M258,-N258,-X258,-Y258,-Z258,-AB258,-AC258,-AD258,-AE258,-AG258,-AI258,-AL258,-AM258,-AN258,-AO258,-AS258,-AT258)</f>
        <v>8.5</v>
      </c>
    </row>
    <row r="259" spans="1:47" x14ac:dyDescent="0.35">
      <c r="A259" t="s">
        <v>251</v>
      </c>
      <c r="B259" s="1">
        <v>-6.5197143744178824E-3</v>
      </c>
      <c r="C259" s="5">
        <f t="shared" si="104"/>
        <v>0</v>
      </c>
      <c r="D259" s="1">
        <v>0.39221773776259961</v>
      </c>
      <c r="E259" s="5">
        <f t="shared" si="105"/>
        <v>0</v>
      </c>
      <c r="F259" s="5">
        <f t="shared" si="106"/>
        <v>0</v>
      </c>
      <c r="G259" s="7">
        <v>3.6945048121701338E-2</v>
      </c>
      <c r="H259" s="7">
        <v>2.5250957259650212E-2</v>
      </c>
      <c r="I259" s="1">
        <f t="shared" si="107"/>
        <v>0.37897547345544863</v>
      </c>
      <c r="J259" s="5">
        <f t="shared" si="108"/>
        <v>0</v>
      </c>
      <c r="K259" s="5">
        <f t="shared" si="109"/>
        <v>0</v>
      </c>
      <c r="L259" s="1">
        <v>0.35040845747236904</v>
      </c>
      <c r="M259" s="5">
        <f t="shared" si="110"/>
        <v>0</v>
      </c>
      <c r="N259" s="5">
        <f t="shared" si="111"/>
        <v>0</v>
      </c>
      <c r="O259" s="8">
        <f t="shared" si="112"/>
        <v>0</v>
      </c>
      <c r="P259" s="8">
        <f t="shared" si="113"/>
        <v>0</v>
      </c>
      <c r="Q259" s="10" t="str">
        <f t="shared" si="114"/>
        <v>Nee</v>
      </c>
      <c r="R259" s="4">
        <f t="shared" si="115"/>
        <v>0</v>
      </c>
      <c r="S259" s="1">
        <v>-1.1764705882352941E-2</v>
      </c>
      <c r="T259" s="8">
        <f t="shared" si="116"/>
        <v>1</v>
      </c>
      <c r="U259" s="1">
        <v>4.9148819330038437E-2</v>
      </c>
      <c r="V259" s="8">
        <f t="shared" si="117"/>
        <v>0</v>
      </c>
      <c r="W259" s="1">
        <v>9.1586463831108356E-2</v>
      </c>
      <c r="X259" s="4">
        <f t="shared" si="118"/>
        <v>0</v>
      </c>
      <c r="Y259" s="5">
        <f t="shared" si="119"/>
        <v>0</v>
      </c>
      <c r="Z259" s="5">
        <f t="shared" si="120"/>
        <v>0</v>
      </c>
      <c r="AA259" s="1">
        <v>-1.3401635102970093E-2</v>
      </c>
      <c r="AB259" s="5">
        <f t="shared" si="121"/>
        <v>0.5</v>
      </c>
      <c r="AC259" s="5">
        <f t="shared" si="122"/>
        <v>0.5</v>
      </c>
      <c r="AD259" s="5">
        <f t="shared" si="123"/>
        <v>0</v>
      </c>
      <c r="AE259" s="5">
        <f t="shared" si="124"/>
        <v>0</v>
      </c>
      <c r="AF259" s="1">
        <v>0.42657559764048431</v>
      </c>
      <c r="AG259" s="5">
        <f t="shared" si="125"/>
        <v>0</v>
      </c>
      <c r="AH259" s="1">
        <v>3.0364172617199627E-2</v>
      </c>
      <c r="AI259" s="6">
        <f t="shared" si="126"/>
        <v>0</v>
      </c>
      <c r="AJ259" s="29">
        <v>5253.2447033898306</v>
      </c>
      <c r="AK259" s="29">
        <v>4860.2214991563305</v>
      </c>
      <c r="AP259" t="s">
        <v>349</v>
      </c>
      <c r="AQ259" s="1">
        <v>0.13100000000000001</v>
      </c>
      <c r="AR259" s="1">
        <v>7.3499999999999996E-2</v>
      </c>
      <c r="AS259" s="5">
        <f t="shared" si="127"/>
        <v>0</v>
      </c>
      <c r="AT259" s="5">
        <f t="shared" si="128"/>
        <v>0</v>
      </c>
      <c r="AU259" s="9">
        <f t="shared" si="129"/>
        <v>9</v>
      </c>
    </row>
    <row r="260" spans="1:47" x14ac:dyDescent="0.35">
      <c r="A260" t="s">
        <v>252</v>
      </c>
      <c r="B260" s="1">
        <v>-5.3016214805389709E-4</v>
      </c>
      <c r="C260" s="5">
        <f t="shared" si="104"/>
        <v>0</v>
      </c>
      <c r="D260" s="1">
        <v>0.45145345991974162</v>
      </c>
      <c r="E260" s="5">
        <f t="shared" si="105"/>
        <v>0</v>
      </c>
      <c r="F260" s="5">
        <f t="shared" si="106"/>
        <v>0</v>
      </c>
      <c r="G260" s="7">
        <v>3.9044403118984695E-2</v>
      </c>
      <c r="H260" s="7">
        <v>5.4101008123715377E-2</v>
      </c>
      <c r="I260" s="1">
        <f t="shared" si="107"/>
        <v>0.41826808260741899</v>
      </c>
      <c r="J260" s="5">
        <f t="shared" si="108"/>
        <v>0</v>
      </c>
      <c r="K260" s="5">
        <f t="shared" si="109"/>
        <v>0</v>
      </c>
      <c r="L260" s="1">
        <v>0.27795242309368767</v>
      </c>
      <c r="M260" s="5">
        <f t="shared" si="110"/>
        <v>0</v>
      </c>
      <c r="N260" s="5">
        <f t="shared" si="111"/>
        <v>0</v>
      </c>
      <c r="O260" s="8">
        <f t="shared" si="112"/>
        <v>0</v>
      </c>
      <c r="P260" s="8">
        <f t="shared" si="113"/>
        <v>0</v>
      </c>
      <c r="Q260" s="10" t="str">
        <f t="shared" si="114"/>
        <v>Nee</v>
      </c>
      <c r="R260" s="4">
        <f t="shared" si="115"/>
        <v>0</v>
      </c>
      <c r="S260" s="1">
        <v>-4.5907612479850438E-2</v>
      </c>
      <c r="T260" s="8">
        <f t="shared" si="116"/>
        <v>1</v>
      </c>
      <c r="U260" s="1">
        <v>-2.8335311760921373E-2</v>
      </c>
      <c r="V260" s="8">
        <f t="shared" si="117"/>
        <v>1</v>
      </c>
      <c r="W260" s="1">
        <v>3.2299109327591266E-2</v>
      </c>
      <c r="X260" s="4">
        <f t="shared" si="118"/>
        <v>0</v>
      </c>
      <c r="Y260" s="5">
        <f t="shared" si="119"/>
        <v>0.5</v>
      </c>
      <c r="Z260" s="5">
        <f t="shared" si="120"/>
        <v>0</v>
      </c>
      <c r="AA260" s="1">
        <v>3.4236240253172817E-2</v>
      </c>
      <c r="AB260" s="5">
        <f t="shared" si="121"/>
        <v>0</v>
      </c>
      <c r="AC260" s="5">
        <f t="shared" si="122"/>
        <v>0</v>
      </c>
      <c r="AD260" s="5">
        <f t="shared" si="123"/>
        <v>0</v>
      </c>
      <c r="AE260" s="5">
        <f t="shared" si="124"/>
        <v>0</v>
      </c>
      <c r="AF260" s="1">
        <v>0.57746892434178332</v>
      </c>
      <c r="AG260" s="5">
        <f t="shared" si="125"/>
        <v>0</v>
      </c>
      <c r="AH260" s="1">
        <v>2.9392629930507976E-2</v>
      </c>
      <c r="AI260" s="6">
        <f t="shared" si="126"/>
        <v>0</v>
      </c>
      <c r="AJ260" s="29">
        <v>2316.5393480894827</v>
      </c>
      <c r="AK260" s="29">
        <v>1796.5068259524257</v>
      </c>
      <c r="AP260" t="s">
        <v>349</v>
      </c>
      <c r="AQ260" s="1">
        <v>0.307</v>
      </c>
      <c r="AR260" s="1">
        <v>0.14300000000000002</v>
      </c>
      <c r="AS260" s="5">
        <f t="shared" si="127"/>
        <v>0</v>
      </c>
      <c r="AT260" s="5">
        <f t="shared" si="128"/>
        <v>0</v>
      </c>
      <c r="AU260" s="9">
        <f t="shared" si="129"/>
        <v>9.5</v>
      </c>
    </row>
    <row r="261" spans="1:47" x14ac:dyDescent="0.35">
      <c r="A261" t="s">
        <v>253</v>
      </c>
      <c r="B261" s="1">
        <v>-4.9303467833495325E-2</v>
      </c>
      <c r="C261" s="5">
        <f t="shared" si="104"/>
        <v>0</v>
      </c>
      <c r="D261" s="1">
        <v>0.21740579497598678</v>
      </c>
      <c r="E261" s="5">
        <f t="shared" si="105"/>
        <v>0</v>
      </c>
      <c r="F261" s="5">
        <f t="shared" si="106"/>
        <v>0</v>
      </c>
      <c r="G261" s="7">
        <v>5.1389581598701425E-2</v>
      </c>
      <c r="H261" s="7">
        <v>1.3043060409422604E-2</v>
      </c>
      <c r="I261" s="1">
        <f t="shared" si="107"/>
        <v>0.21444240248123514</v>
      </c>
      <c r="J261" s="5">
        <f t="shared" si="108"/>
        <v>0</v>
      </c>
      <c r="K261" s="5">
        <f t="shared" si="109"/>
        <v>0</v>
      </c>
      <c r="L261" s="1">
        <v>0.38744183812282101</v>
      </c>
      <c r="M261" s="5">
        <f t="shared" si="110"/>
        <v>0</v>
      </c>
      <c r="N261" s="5">
        <f t="shared" si="111"/>
        <v>0</v>
      </c>
      <c r="O261" s="8">
        <f t="shared" si="112"/>
        <v>0</v>
      </c>
      <c r="P261" s="8">
        <f t="shared" si="113"/>
        <v>0</v>
      </c>
      <c r="Q261" s="10" t="str">
        <f t="shared" si="114"/>
        <v>Nee</v>
      </c>
      <c r="R261" s="4">
        <f t="shared" si="115"/>
        <v>0</v>
      </c>
      <c r="S261" s="1">
        <v>-6.73084162455789E-2</v>
      </c>
      <c r="T261" s="8">
        <f t="shared" si="116"/>
        <v>1</v>
      </c>
      <c r="U261" s="1">
        <v>-2.9200985180086257E-2</v>
      </c>
      <c r="V261" s="8">
        <f t="shared" si="117"/>
        <v>1</v>
      </c>
      <c r="W261" s="1">
        <v>0.2011433361185411</v>
      </c>
      <c r="X261" s="4">
        <f t="shared" si="118"/>
        <v>0</v>
      </c>
      <c r="Y261" s="5">
        <f t="shared" si="119"/>
        <v>0.5</v>
      </c>
      <c r="Z261" s="5">
        <f t="shared" si="120"/>
        <v>0</v>
      </c>
      <c r="AA261" s="1">
        <v>2.9528664078960789E-2</v>
      </c>
      <c r="AB261" s="5">
        <f t="shared" si="121"/>
        <v>0</v>
      </c>
      <c r="AC261" s="5">
        <f t="shared" si="122"/>
        <v>0</v>
      </c>
      <c r="AD261" s="5">
        <f t="shared" si="123"/>
        <v>0</v>
      </c>
      <c r="AE261" s="5">
        <f t="shared" si="124"/>
        <v>0</v>
      </c>
      <c r="AF261" s="1">
        <v>0.60432493881702831</v>
      </c>
      <c r="AG261" s="5">
        <f t="shared" si="125"/>
        <v>0</v>
      </c>
      <c r="AH261" s="1">
        <v>2.3203850464026586E-2</v>
      </c>
      <c r="AI261" s="6">
        <f t="shared" si="126"/>
        <v>0</v>
      </c>
      <c r="AJ261" s="29">
        <v>2805.3748952486435</v>
      </c>
      <c r="AK261" s="29">
        <v>2511.1977827988621</v>
      </c>
      <c r="AP261" t="s">
        <v>351</v>
      </c>
      <c r="AQ261" s="1">
        <v>0.11</v>
      </c>
      <c r="AR261" s="1">
        <v>0.20100000000000001</v>
      </c>
      <c r="AS261" s="5">
        <f t="shared" si="127"/>
        <v>0.5</v>
      </c>
      <c r="AT261" s="5">
        <f t="shared" si="128"/>
        <v>0</v>
      </c>
      <c r="AU261" s="9">
        <f t="shared" si="129"/>
        <v>9</v>
      </c>
    </row>
    <row r="262" spans="1:47" x14ac:dyDescent="0.35">
      <c r="A262" t="s">
        <v>254</v>
      </c>
      <c r="B262" s="1">
        <v>-1.2856478681243285E-2</v>
      </c>
      <c r="C262" s="5">
        <f t="shared" si="104"/>
        <v>0</v>
      </c>
      <c r="D262" s="1">
        <v>0.19712176472181347</v>
      </c>
      <c r="E262" s="5">
        <f t="shared" si="105"/>
        <v>0</v>
      </c>
      <c r="F262" s="5">
        <f t="shared" si="106"/>
        <v>0</v>
      </c>
      <c r="G262" s="7">
        <v>0.19744675953092417</v>
      </c>
      <c r="H262" s="7">
        <v>4.3980373924583149E-2</v>
      </c>
      <c r="I262" s="1">
        <f t="shared" si="107"/>
        <v>0.19002911411831619</v>
      </c>
      <c r="J262" s="5">
        <f t="shared" si="108"/>
        <v>0</v>
      </c>
      <c r="K262" s="5">
        <f t="shared" si="109"/>
        <v>0</v>
      </c>
      <c r="L262" s="1">
        <v>0.55754124028356811</v>
      </c>
      <c r="M262" s="5">
        <f t="shared" si="110"/>
        <v>0</v>
      </c>
      <c r="N262" s="5">
        <f t="shared" si="111"/>
        <v>0</v>
      </c>
      <c r="O262" s="8">
        <f t="shared" si="112"/>
        <v>0</v>
      </c>
      <c r="P262" s="8">
        <f t="shared" si="113"/>
        <v>0</v>
      </c>
      <c r="Q262" s="10" t="str">
        <f t="shared" si="114"/>
        <v>Nee</v>
      </c>
      <c r="R262" s="4">
        <f t="shared" si="115"/>
        <v>0</v>
      </c>
      <c r="S262" s="1">
        <v>-8.0778304206372833E-4</v>
      </c>
      <c r="T262" s="8">
        <f t="shared" si="116"/>
        <v>1</v>
      </c>
      <c r="U262" s="1">
        <v>6.3138118484069178E-4</v>
      </c>
      <c r="V262" s="8">
        <f t="shared" si="117"/>
        <v>0</v>
      </c>
      <c r="W262" s="1">
        <v>4.4202679401648445E-2</v>
      </c>
      <c r="X262" s="4">
        <f t="shared" si="118"/>
        <v>0</v>
      </c>
      <c r="Y262" s="5">
        <f t="shared" si="119"/>
        <v>0</v>
      </c>
      <c r="Z262" s="5">
        <f t="shared" si="120"/>
        <v>0</v>
      </c>
      <c r="AA262" s="1">
        <v>9.2332943640483518E-3</v>
      </c>
      <c r="AB262" s="5">
        <f t="shared" si="121"/>
        <v>0.5</v>
      </c>
      <c r="AC262" s="5">
        <f t="shared" si="122"/>
        <v>0</v>
      </c>
      <c r="AD262" s="5">
        <f t="shared" si="123"/>
        <v>0</v>
      </c>
      <c r="AE262" s="5">
        <f t="shared" si="124"/>
        <v>0</v>
      </c>
      <c r="AF262" s="1">
        <v>0.45954040317411599</v>
      </c>
      <c r="AG262" s="5">
        <f t="shared" si="125"/>
        <v>0</v>
      </c>
      <c r="AH262" s="1">
        <v>1.6974407787236724E-2</v>
      </c>
      <c r="AI262" s="6">
        <f t="shared" si="126"/>
        <v>0</v>
      </c>
      <c r="AJ262" s="29">
        <v>3072.7357058569391</v>
      </c>
      <c r="AK262" s="29">
        <v>1841.470921613846</v>
      </c>
      <c r="AP262" t="s">
        <v>351</v>
      </c>
      <c r="AQ262" s="1">
        <v>-3.1E-2</v>
      </c>
      <c r="AR262" s="1">
        <v>0.22550000000000001</v>
      </c>
      <c r="AS262" s="5">
        <f t="shared" si="127"/>
        <v>0.5</v>
      </c>
      <c r="AT262" s="5">
        <f t="shared" si="128"/>
        <v>0</v>
      </c>
      <c r="AU262" s="9">
        <f t="shared" si="129"/>
        <v>9</v>
      </c>
    </row>
    <row r="263" spans="1:47" x14ac:dyDescent="0.35">
      <c r="A263" t="s">
        <v>255</v>
      </c>
      <c r="B263" s="1">
        <v>-0.42811922037274153</v>
      </c>
      <c r="C263" s="5">
        <f t="shared" si="104"/>
        <v>0</v>
      </c>
      <c r="D263" s="1">
        <v>0.19753876796130318</v>
      </c>
      <c r="E263" s="5">
        <f t="shared" si="105"/>
        <v>0</v>
      </c>
      <c r="F263" s="5">
        <f t="shared" si="106"/>
        <v>0</v>
      </c>
      <c r="G263" s="7">
        <v>6.9035424669227491E-2</v>
      </c>
      <c r="H263" s="7">
        <v>0</v>
      </c>
      <c r="I263" s="1">
        <f t="shared" si="107"/>
        <v>0.20582301892161048</v>
      </c>
      <c r="J263" s="5">
        <f t="shared" si="108"/>
        <v>0</v>
      </c>
      <c r="K263" s="5">
        <f t="shared" si="109"/>
        <v>0</v>
      </c>
      <c r="L263" s="1">
        <v>0.35423684892459184</v>
      </c>
      <c r="M263" s="5">
        <f t="shared" si="110"/>
        <v>0</v>
      </c>
      <c r="N263" s="5">
        <f t="shared" si="111"/>
        <v>0</v>
      </c>
      <c r="O263" s="8">
        <f t="shared" si="112"/>
        <v>0</v>
      </c>
      <c r="P263" s="8">
        <f t="shared" si="113"/>
        <v>1</v>
      </c>
      <c r="Q263" s="10" t="str">
        <f t="shared" si="114"/>
        <v>Nee</v>
      </c>
      <c r="R263" s="4">
        <f t="shared" si="115"/>
        <v>0</v>
      </c>
      <c r="S263" s="1">
        <v>-2.4306378942376097E-2</v>
      </c>
      <c r="T263" s="8">
        <f t="shared" si="116"/>
        <v>1</v>
      </c>
      <c r="U263" s="1">
        <v>2.0895982728043796E-2</v>
      </c>
      <c r="V263" s="8">
        <f t="shared" si="117"/>
        <v>0</v>
      </c>
      <c r="W263" s="1">
        <v>-1.0812348840517854E-2</v>
      </c>
      <c r="X263" s="4">
        <f t="shared" si="118"/>
        <v>1</v>
      </c>
      <c r="Y263" s="5">
        <f t="shared" si="119"/>
        <v>0.5</v>
      </c>
      <c r="Z263" s="5">
        <f t="shared" si="120"/>
        <v>0</v>
      </c>
      <c r="AA263" s="1">
        <v>1.6876511594821453E-2</v>
      </c>
      <c r="AB263" s="5">
        <f t="shared" si="121"/>
        <v>0</v>
      </c>
      <c r="AC263" s="5">
        <f t="shared" si="122"/>
        <v>0</v>
      </c>
      <c r="AD263" s="5">
        <f t="shared" si="123"/>
        <v>0</v>
      </c>
      <c r="AE263" s="5">
        <f t="shared" si="124"/>
        <v>0</v>
      </c>
      <c r="AF263" s="1">
        <v>0.79065300896286816</v>
      </c>
      <c r="AG263" s="5">
        <f t="shared" si="125"/>
        <v>0.5</v>
      </c>
      <c r="AH263" s="1">
        <v>-1.3218807796272752E-3</v>
      </c>
      <c r="AI263" s="6">
        <f t="shared" si="126"/>
        <v>1</v>
      </c>
      <c r="AJ263" s="29">
        <v>1446.7313673430685</v>
      </c>
      <c r="AK263" s="29">
        <v>1568.4636042056441</v>
      </c>
      <c r="AP263" t="s">
        <v>349</v>
      </c>
      <c r="AQ263" s="1">
        <v>0.14199999999999999</v>
      </c>
      <c r="AR263" s="1">
        <v>0.33</v>
      </c>
      <c r="AS263" s="5">
        <f t="shared" si="127"/>
        <v>0.5</v>
      </c>
      <c r="AT263" s="5">
        <f t="shared" si="128"/>
        <v>0.5</v>
      </c>
      <c r="AU263" s="9">
        <f t="shared" si="129"/>
        <v>6</v>
      </c>
    </row>
    <row r="264" spans="1:47" x14ac:dyDescent="0.35">
      <c r="A264" t="s">
        <v>256</v>
      </c>
      <c r="B264" s="1">
        <v>-8.0377154339593485E-3</v>
      </c>
      <c r="C264" s="5">
        <f t="shared" si="104"/>
        <v>0</v>
      </c>
      <c r="D264" s="1">
        <v>5.6289769946157614E-2</v>
      </c>
      <c r="E264" s="5">
        <f t="shared" si="105"/>
        <v>0</v>
      </c>
      <c r="F264" s="5">
        <f t="shared" si="106"/>
        <v>0</v>
      </c>
      <c r="G264" s="7">
        <v>9.5319061236056359E-3</v>
      </c>
      <c r="H264" s="7">
        <v>-1.870314552902079E-2</v>
      </c>
      <c r="I264" s="1">
        <f t="shared" si="107"/>
        <v>7.0525800551304835E-2</v>
      </c>
      <c r="J264" s="5">
        <f t="shared" si="108"/>
        <v>0</v>
      </c>
      <c r="K264" s="5">
        <f t="shared" si="109"/>
        <v>0</v>
      </c>
      <c r="L264" s="1">
        <v>0.65245269576514464</v>
      </c>
      <c r="M264" s="5">
        <f t="shared" si="110"/>
        <v>0</v>
      </c>
      <c r="N264" s="5">
        <f t="shared" si="111"/>
        <v>0</v>
      </c>
      <c r="O264" s="8">
        <f t="shared" si="112"/>
        <v>0</v>
      </c>
      <c r="P264" s="8">
        <f t="shared" si="113"/>
        <v>1</v>
      </c>
      <c r="Q264" s="10" t="str">
        <f t="shared" si="114"/>
        <v>Nee</v>
      </c>
      <c r="R264" s="4">
        <f t="shared" si="115"/>
        <v>0</v>
      </c>
      <c r="S264" s="1">
        <v>-0.12533692722371967</v>
      </c>
      <c r="T264" s="8">
        <f t="shared" si="116"/>
        <v>1</v>
      </c>
      <c r="U264" s="1">
        <v>-1.7621006010756089E-2</v>
      </c>
      <c r="V264" s="8">
        <f t="shared" si="117"/>
        <v>1</v>
      </c>
      <c r="W264" s="1">
        <v>0.13883092459489399</v>
      </c>
      <c r="X264" s="4">
        <f t="shared" si="118"/>
        <v>0</v>
      </c>
      <c r="Y264" s="5">
        <f t="shared" si="119"/>
        <v>0.5</v>
      </c>
      <c r="Z264" s="5">
        <f t="shared" si="120"/>
        <v>0</v>
      </c>
      <c r="AA264" s="1">
        <v>5.4306102996109953E-2</v>
      </c>
      <c r="AB264" s="5">
        <f t="shared" si="121"/>
        <v>0</v>
      </c>
      <c r="AC264" s="5">
        <f t="shared" si="122"/>
        <v>0</v>
      </c>
      <c r="AD264" s="5">
        <f t="shared" si="123"/>
        <v>0.5</v>
      </c>
      <c r="AE264" s="5">
        <f t="shared" si="124"/>
        <v>0.5</v>
      </c>
      <c r="AF264" s="1">
        <v>0.52791302779709925</v>
      </c>
      <c r="AG264" s="5">
        <f t="shared" si="125"/>
        <v>0</v>
      </c>
      <c r="AH264" s="1">
        <v>2.5067934152562022E-2</v>
      </c>
      <c r="AI264" s="6">
        <f t="shared" si="126"/>
        <v>0</v>
      </c>
      <c r="AJ264" s="29">
        <v>1999.2482026703183</v>
      </c>
      <c r="AK264" s="29">
        <v>1880.1024922253414</v>
      </c>
      <c r="AO264" s="5">
        <v>1</v>
      </c>
      <c r="AP264" t="s">
        <v>350</v>
      </c>
      <c r="AQ264" s="1">
        <v>0.17199999999999999</v>
      </c>
      <c r="AR264" s="1">
        <v>0.1045</v>
      </c>
      <c r="AS264" s="5">
        <f t="shared" si="127"/>
        <v>0</v>
      </c>
      <c r="AT264" s="5">
        <f t="shared" si="128"/>
        <v>0</v>
      </c>
      <c r="AU264" s="9">
        <f t="shared" si="129"/>
        <v>7.5</v>
      </c>
    </row>
    <row r="265" spans="1:47" x14ac:dyDescent="0.35">
      <c r="A265" t="s">
        <v>257</v>
      </c>
      <c r="B265" s="1">
        <v>-5.8596907160946175E-3</v>
      </c>
      <c r="C265" s="5">
        <f t="shared" si="104"/>
        <v>0</v>
      </c>
      <c r="D265" s="1">
        <v>-5.4663505576809095E-2</v>
      </c>
      <c r="E265" s="5">
        <f t="shared" si="105"/>
        <v>0</v>
      </c>
      <c r="F265" s="5">
        <f t="shared" si="106"/>
        <v>0</v>
      </c>
      <c r="G265" s="7">
        <v>2.8261220970957488E-2</v>
      </c>
      <c r="H265" s="7">
        <v>-1.235249744059486E-2</v>
      </c>
      <c r="I265" s="1">
        <f t="shared" si="107"/>
        <v>-4.2625410851877793E-2</v>
      </c>
      <c r="J265" s="5">
        <f t="shared" si="108"/>
        <v>0</v>
      </c>
      <c r="K265" s="5">
        <f t="shared" si="109"/>
        <v>0</v>
      </c>
      <c r="L265" s="1">
        <v>0.37790686264890005</v>
      </c>
      <c r="M265" s="5">
        <f t="shared" si="110"/>
        <v>0</v>
      </c>
      <c r="N265" s="5">
        <f t="shared" si="111"/>
        <v>0</v>
      </c>
      <c r="O265" s="8">
        <f t="shared" si="112"/>
        <v>0</v>
      </c>
      <c r="P265" s="8">
        <f t="shared" si="113"/>
        <v>0</v>
      </c>
      <c r="Q265" s="10" t="str">
        <f t="shared" si="114"/>
        <v>Nee</v>
      </c>
      <c r="R265" s="4">
        <f t="shared" si="115"/>
        <v>0</v>
      </c>
      <c r="S265" s="1">
        <v>-5.1882335986164711E-3</v>
      </c>
      <c r="T265" s="8">
        <f t="shared" si="116"/>
        <v>1</v>
      </c>
      <c r="U265" s="1">
        <v>-8.888123600958002E-2</v>
      </c>
      <c r="V265" s="8">
        <f t="shared" si="117"/>
        <v>1</v>
      </c>
      <c r="W265" s="1">
        <v>3.5899024731935986E-2</v>
      </c>
      <c r="X265" s="4">
        <f t="shared" si="118"/>
        <v>0</v>
      </c>
      <c r="Y265" s="5">
        <f t="shared" si="119"/>
        <v>0.5</v>
      </c>
      <c r="Z265" s="5">
        <f t="shared" si="120"/>
        <v>0</v>
      </c>
      <c r="AA265" s="1">
        <v>9.5270488711676274E-3</v>
      </c>
      <c r="AB265" s="5">
        <f t="shared" si="121"/>
        <v>0.5</v>
      </c>
      <c r="AC265" s="5">
        <f t="shared" si="122"/>
        <v>0</v>
      </c>
      <c r="AD265" s="5">
        <f t="shared" si="123"/>
        <v>0</v>
      </c>
      <c r="AE265" s="5">
        <f t="shared" si="124"/>
        <v>0</v>
      </c>
      <c r="AF265" s="1">
        <v>0.6398647556441619</v>
      </c>
      <c r="AG265" s="5">
        <f t="shared" si="125"/>
        <v>0</v>
      </c>
      <c r="AH265" s="1">
        <v>3.2888180936472847E-2</v>
      </c>
      <c r="AI265" s="6">
        <f t="shared" si="126"/>
        <v>0</v>
      </c>
      <c r="AJ265" s="29">
        <v>1555.4198000136978</v>
      </c>
      <c r="AK265" s="29">
        <v>1381.8484806827471</v>
      </c>
      <c r="AP265" t="s">
        <v>350</v>
      </c>
      <c r="AQ265" s="1">
        <v>0.13200000000000001</v>
      </c>
      <c r="AR265" s="1">
        <v>0.23400000000000001</v>
      </c>
      <c r="AS265" s="5">
        <f t="shared" si="127"/>
        <v>0.5</v>
      </c>
      <c r="AT265" s="5">
        <f t="shared" si="128"/>
        <v>0</v>
      </c>
      <c r="AU265" s="9">
        <f t="shared" si="129"/>
        <v>8.5</v>
      </c>
    </row>
    <row r="266" spans="1:47" x14ac:dyDescent="0.35">
      <c r="A266" t="s">
        <v>258</v>
      </c>
      <c r="B266" s="1">
        <v>-2.3006197755053586E-3</v>
      </c>
      <c r="C266" s="5">
        <f t="shared" si="104"/>
        <v>0</v>
      </c>
      <c r="D266" s="1">
        <v>0.92979698326797167</v>
      </c>
      <c r="E266" s="5">
        <f t="shared" si="105"/>
        <v>0</v>
      </c>
      <c r="F266" s="5">
        <f t="shared" si="106"/>
        <v>0</v>
      </c>
      <c r="G266" s="7">
        <v>2.2307551654781495E-2</v>
      </c>
      <c r="H266" s="7">
        <v>7.6752823922079133E-2</v>
      </c>
      <c r="I266" s="1">
        <f t="shared" si="107"/>
        <v>0.87874691272109007</v>
      </c>
      <c r="J266" s="5">
        <f t="shared" si="108"/>
        <v>0</v>
      </c>
      <c r="K266" s="5">
        <f t="shared" si="109"/>
        <v>0</v>
      </c>
      <c r="L266" s="1">
        <v>0.12968206405737984</v>
      </c>
      <c r="M266" s="5">
        <f t="shared" si="110"/>
        <v>0.5</v>
      </c>
      <c r="N266" s="5">
        <f t="shared" si="111"/>
        <v>0</v>
      </c>
      <c r="O266" s="8">
        <f t="shared" si="112"/>
        <v>0</v>
      </c>
      <c r="P266" s="8">
        <f t="shared" si="113"/>
        <v>0</v>
      </c>
      <c r="Q266" s="10" t="str">
        <f t="shared" si="114"/>
        <v>Nee</v>
      </c>
      <c r="R266" s="4">
        <f t="shared" si="115"/>
        <v>0</v>
      </c>
      <c r="S266" s="1">
        <v>-3.3153244693374308E-2</v>
      </c>
      <c r="T266" s="8">
        <f t="shared" si="116"/>
        <v>1</v>
      </c>
      <c r="U266" s="1">
        <v>1.2418510141632096E-2</v>
      </c>
      <c r="V266" s="8">
        <f t="shared" si="117"/>
        <v>0</v>
      </c>
      <c r="W266" s="1">
        <v>1.3320670372765901E-2</v>
      </c>
      <c r="X266" s="4">
        <f t="shared" si="118"/>
        <v>0</v>
      </c>
      <c r="Y266" s="5">
        <f t="shared" si="119"/>
        <v>0</v>
      </c>
      <c r="Z266" s="5">
        <f t="shared" si="120"/>
        <v>0</v>
      </c>
      <c r="AA266" s="1">
        <v>9.4624245748765774E-3</v>
      </c>
      <c r="AB266" s="5">
        <f t="shared" si="121"/>
        <v>0.5</v>
      </c>
      <c r="AC266" s="5">
        <f t="shared" si="122"/>
        <v>0</v>
      </c>
      <c r="AD266" s="5">
        <f t="shared" si="123"/>
        <v>0</v>
      </c>
      <c r="AE266" s="5">
        <f t="shared" si="124"/>
        <v>0</v>
      </c>
      <c r="AF266" s="1">
        <v>0.64135166187712012</v>
      </c>
      <c r="AG266" s="5">
        <f t="shared" si="125"/>
        <v>0</v>
      </c>
      <c r="AH266" s="1">
        <v>-5.9547932307742704E-2</v>
      </c>
      <c r="AI266" s="6">
        <f t="shared" si="126"/>
        <v>1</v>
      </c>
      <c r="AJ266" s="29">
        <v>2295.9067220257984</v>
      </c>
      <c r="AK266" s="29">
        <v>2362.5277005092553</v>
      </c>
      <c r="AO266" s="5">
        <v>1</v>
      </c>
      <c r="AP266" t="s">
        <v>351</v>
      </c>
      <c r="AQ266" s="1">
        <v>0.221</v>
      </c>
      <c r="AR266" s="1">
        <v>0.1535</v>
      </c>
      <c r="AS266" s="5">
        <f t="shared" si="127"/>
        <v>0</v>
      </c>
      <c r="AT266" s="5">
        <f t="shared" si="128"/>
        <v>0</v>
      </c>
      <c r="AU266" s="9">
        <f t="shared" si="129"/>
        <v>7</v>
      </c>
    </row>
    <row r="267" spans="1:47" x14ac:dyDescent="0.35">
      <c r="A267" t="s">
        <v>259</v>
      </c>
      <c r="B267" s="1">
        <v>4.4097693351424693E-3</v>
      </c>
      <c r="C267" s="5">
        <f t="shared" si="104"/>
        <v>0</v>
      </c>
      <c r="D267" s="1">
        <v>0.17503392130257803</v>
      </c>
      <c r="E267" s="5">
        <f t="shared" si="105"/>
        <v>0</v>
      </c>
      <c r="F267" s="5">
        <f t="shared" si="106"/>
        <v>0</v>
      </c>
      <c r="G267" s="7">
        <v>1.4511957259158752E-2</v>
      </c>
      <c r="H267" s="7">
        <v>2.5175966757123473E-2</v>
      </c>
      <c r="I267" s="1">
        <f t="shared" si="107"/>
        <v>0.15915217944369064</v>
      </c>
      <c r="J267" s="5">
        <f t="shared" si="108"/>
        <v>0</v>
      </c>
      <c r="K267" s="5">
        <f t="shared" si="109"/>
        <v>0</v>
      </c>
      <c r="L267" s="1">
        <v>0.48528771022743777</v>
      </c>
      <c r="M267" s="5">
        <f t="shared" si="110"/>
        <v>0</v>
      </c>
      <c r="N267" s="5">
        <f t="shared" si="111"/>
        <v>0</v>
      </c>
      <c r="O267" s="8">
        <f t="shared" si="112"/>
        <v>0</v>
      </c>
      <c r="P267" s="8">
        <f t="shared" si="113"/>
        <v>0</v>
      </c>
      <c r="Q267" s="10" t="str">
        <f t="shared" si="114"/>
        <v>Nee</v>
      </c>
      <c r="R267" s="4">
        <f t="shared" si="115"/>
        <v>0</v>
      </c>
      <c r="S267" s="1">
        <v>-7.9149344419571482E-3</v>
      </c>
      <c r="T267" s="8">
        <f t="shared" si="116"/>
        <v>1</v>
      </c>
      <c r="U267" s="1">
        <v>-6.3348022729908388E-3</v>
      </c>
      <c r="V267" s="8">
        <f t="shared" si="117"/>
        <v>1</v>
      </c>
      <c r="W267" s="1">
        <v>0.22880978629579377</v>
      </c>
      <c r="X267" s="4">
        <f t="shared" si="118"/>
        <v>0</v>
      </c>
      <c r="Y267" s="5">
        <f t="shared" si="119"/>
        <v>0.5</v>
      </c>
      <c r="Z267" s="5">
        <f t="shared" si="120"/>
        <v>0</v>
      </c>
      <c r="AA267" s="1">
        <v>3.0751780868385346E-2</v>
      </c>
      <c r="AB267" s="5">
        <f t="shared" si="121"/>
        <v>0</v>
      </c>
      <c r="AC267" s="5">
        <f t="shared" si="122"/>
        <v>0</v>
      </c>
      <c r="AD267" s="5">
        <f t="shared" si="123"/>
        <v>0</v>
      </c>
      <c r="AE267" s="5">
        <f t="shared" si="124"/>
        <v>0</v>
      </c>
      <c r="AF267" s="1">
        <v>0.54473371777476254</v>
      </c>
      <c r="AG267" s="5">
        <f t="shared" si="125"/>
        <v>0</v>
      </c>
      <c r="AH267" s="1">
        <v>3.1578135600407044E-2</v>
      </c>
      <c r="AI267" s="6">
        <f t="shared" si="126"/>
        <v>0</v>
      </c>
      <c r="AJ267" s="29">
        <v>1844.5351788688824</v>
      </c>
      <c r="AK267" s="29">
        <v>1947.8082945651176</v>
      </c>
      <c r="AO267" s="5">
        <v>1</v>
      </c>
      <c r="AP267" t="s">
        <v>349</v>
      </c>
      <c r="AQ267" s="1">
        <v>0.22500000000000001</v>
      </c>
      <c r="AR267" s="1">
        <v>0.29349999999999998</v>
      </c>
      <c r="AS267" s="5">
        <f t="shared" si="127"/>
        <v>0.5</v>
      </c>
      <c r="AT267" s="5">
        <f t="shared" si="128"/>
        <v>0.5</v>
      </c>
      <c r="AU267" s="9">
        <f t="shared" si="129"/>
        <v>7.5</v>
      </c>
    </row>
    <row r="268" spans="1:47" x14ac:dyDescent="0.35">
      <c r="A268" t="s">
        <v>260</v>
      </c>
      <c r="B268" s="1">
        <v>6.622376754004719E-2</v>
      </c>
      <c r="C268" s="5">
        <f t="shared" si="104"/>
        <v>0</v>
      </c>
      <c r="D268" s="1">
        <v>0.69251210728920898</v>
      </c>
      <c r="E268" s="5">
        <f t="shared" si="105"/>
        <v>0</v>
      </c>
      <c r="F268" s="5">
        <f t="shared" si="106"/>
        <v>0</v>
      </c>
      <c r="G268" s="7">
        <v>1.7471749658512354E-2</v>
      </c>
      <c r="H268" s="7">
        <v>2.1519930460697875E-2</v>
      </c>
      <c r="I268" s="1">
        <f t="shared" si="107"/>
        <v>0.67954476592574198</v>
      </c>
      <c r="J268" s="5">
        <f t="shared" si="108"/>
        <v>0</v>
      </c>
      <c r="K268" s="5">
        <f t="shared" si="109"/>
        <v>0</v>
      </c>
      <c r="L268" s="1">
        <v>0.25122420139345342</v>
      </c>
      <c r="M268" s="5">
        <f t="shared" si="110"/>
        <v>0</v>
      </c>
      <c r="N268" s="5">
        <f t="shared" si="111"/>
        <v>0</v>
      </c>
      <c r="O268" s="8">
        <f t="shared" si="112"/>
        <v>0</v>
      </c>
      <c r="P268" s="8">
        <f t="shared" si="113"/>
        <v>0</v>
      </c>
      <c r="Q268" s="10" t="str">
        <f t="shared" si="114"/>
        <v>Nee</v>
      </c>
      <c r="R268" s="4">
        <f t="shared" si="115"/>
        <v>0</v>
      </c>
      <c r="S268" s="1">
        <v>1.0402874976357102E-2</v>
      </c>
      <c r="T268" s="8">
        <f t="shared" si="116"/>
        <v>0</v>
      </c>
      <c r="U268" s="1">
        <v>2.1250569327867785E-2</v>
      </c>
      <c r="V268" s="8">
        <f t="shared" si="117"/>
        <v>0</v>
      </c>
      <c r="W268" s="1">
        <v>5.1632931826648451E-2</v>
      </c>
      <c r="X268" s="4">
        <f t="shared" si="118"/>
        <v>0</v>
      </c>
      <c r="Y268" s="5">
        <f t="shared" si="119"/>
        <v>0</v>
      </c>
      <c r="Z268" s="5">
        <f t="shared" si="120"/>
        <v>0</v>
      </c>
      <c r="AA268" s="1">
        <v>8.6551595678629085E-3</v>
      </c>
      <c r="AB268" s="5">
        <f t="shared" si="121"/>
        <v>0.5</v>
      </c>
      <c r="AC268" s="5">
        <f t="shared" si="122"/>
        <v>0</v>
      </c>
      <c r="AD268" s="5">
        <f t="shared" si="123"/>
        <v>0</v>
      </c>
      <c r="AE268" s="5">
        <f t="shared" si="124"/>
        <v>0</v>
      </c>
      <c r="AF268" s="1">
        <v>0.61601887495343355</v>
      </c>
      <c r="AG268" s="5">
        <f t="shared" si="125"/>
        <v>0</v>
      </c>
      <c r="AH268" s="1">
        <v>4.3723568856326833E-2</v>
      </c>
      <c r="AI268" s="6">
        <f t="shared" si="126"/>
        <v>0</v>
      </c>
      <c r="AJ268" s="29">
        <v>2046.0343951786483</v>
      </c>
      <c r="AK268" s="29">
        <v>1546.913395036303</v>
      </c>
      <c r="AP268" t="s">
        <v>349</v>
      </c>
      <c r="AQ268" s="1">
        <v>0.254</v>
      </c>
      <c r="AR268" s="1">
        <v>8.3999999999999991E-2</v>
      </c>
      <c r="AS268" s="5">
        <f t="shared" si="127"/>
        <v>0</v>
      </c>
      <c r="AT268" s="5">
        <f t="shared" si="128"/>
        <v>0</v>
      </c>
      <c r="AU268" s="9">
        <f t="shared" si="129"/>
        <v>9.5</v>
      </c>
    </row>
    <row r="269" spans="1:47" x14ac:dyDescent="0.35">
      <c r="A269" t="s">
        <v>261</v>
      </c>
      <c r="B269" s="1">
        <v>0.21087372770331553</v>
      </c>
      <c r="C269" s="5">
        <f t="shared" si="104"/>
        <v>0.5</v>
      </c>
      <c r="D269" s="1">
        <v>0.55761362491182098</v>
      </c>
      <c r="E269" s="5">
        <f t="shared" si="105"/>
        <v>0</v>
      </c>
      <c r="F269" s="5">
        <f t="shared" si="106"/>
        <v>0</v>
      </c>
      <c r="G269" s="7">
        <v>3.3588632470019149E-2</v>
      </c>
      <c r="H269" s="7">
        <v>-1.634586314622594E-2</v>
      </c>
      <c r="I269" s="1">
        <f t="shared" si="107"/>
        <v>0.57308636501058141</v>
      </c>
      <c r="J269" s="5">
        <f t="shared" si="108"/>
        <v>0</v>
      </c>
      <c r="K269" s="5">
        <f t="shared" si="109"/>
        <v>0</v>
      </c>
      <c r="L269" s="1">
        <v>0.28539508814451536</v>
      </c>
      <c r="M269" s="5">
        <f t="shared" si="110"/>
        <v>0</v>
      </c>
      <c r="N269" s="5">
        <f t="shared" si="111"/>
        <v>0</v>
      </c>
      <c r="O269" s="8">
        <f t="shared" si="112"/>
        <v>0</v>
      </c>
      <c r="P269" s="8">
        <f t="shared" si="113"/>
        <v>1</v>
      </c>
      <c r="Q269" s="10" t="str">
        <f t="shared" si="114"/>
        <v>Nee</v>
      </c>
      <c r="R269" s="4">
        <f t="shared" si="115"/>
        <v>0</v>
      </c>
      <c r="S269" s="1">
        <v>-6.8647962874344798E-2</v>
      </c>
      <c r="T269" s="8">
        <f t="shared" si="116"/>
        <v>1</v>
      </c>
      <c r="U269" s="1">
        <v>-6.0650895475352393E-2</v>
      </c>
      <c r="V269" s="8">
        <f t="shared" si="117"/>
        <v>1</v>
      </c>
      <c r="W269" s="1">
        <v>-1.3629950619772246E-2</v>
      </c>
      <c r="X269" s="4">
        <f t="shared" si="118"/>
        <v>1</v>
      </c>
      <c r="Y269" s="5">
        <f t="shared" si="119"/>
        <v>0.5</v>
      </c>
      <c r="Z269" s="5">
        <f t="shared" si="120"/>
        <v>0.5</v>
      </c>
      <c r="AA269" s="1">
        <v>3.4855890355739191E-3</v>
      </c>
      <c r="AB269" s="5">
        <f t="shared" si="121"/>
        <v>0.5</v>
      </c>
      <c r="AC269" s="5">
        <f t="shared" si="122"/>
        <v>0</v>
      </c>
      <c r="AD269" s="5">
        <f t="shared" si="123"/>
        <v>0</v>
      </c>
      <c r="AE269" s="5">
        <f t="shared" si="124"/>
        <v>0</v>
      </c>
      <c r="AF269" s="1">
        <v>0.7705129497127885</v>
      </c>
      <c r="AG269" s="5">
        <f t="shared" si="125"/>
        <v>0.5</v>
      </c>
      <c r="AH269" s="1">
        <v>-1.310853572508314E-3</v>
      </c>
      <c r="AI269" s="6">
        <f t="shared" si="126"/>
        <v>1</v>
      </c>
      <c r="AJ269" s="29">
        <v>2183.6803287437292</v>
      </c>
      <c r="AK269" s="29">
        <v>2010.3914682310221</v>
      </c>
      <c r="AP269" t="s">
        <v>351</v>
      </c>
      <c r="AQ269" s="1">
        <v>8.199999999999999E-2</v>
      </c>
      <c r="AR269" s="1">
        <v>0.29899999999999999</v>
      </c>
      <c r="AS269" s="5">
        <f t="shared" si="127"/>
        <v>0.5</v>
      </c>
      <c r="AT269" s="5">
        <f t="shared" si="128"/>
        <v>0.5</v>
      </c>
      <c r="AU269" s="9">
        <f t="shared" si="129"/>
        <v>4.5</v>
      </c>
    </row>
    <row r="270" spans="1:47" x14ac:dyDescent="0.35">
      <c r="A270" t="s">
        <v>262</v>
      </c>
      <c r="B270" s="1">
        <v>7.9729054032938534E-2</v>
      </c>
      <c r="C270" s="5">
        <f t="shared" si="104"/>
        <v>0</v>
      </c>
      <c r="D270" s="1">
        <v>0.2375855495484234</v>
      </c>
      <c r="E270" s="5">
        <f t="shared" si="105"/>
        <v>0</v>
      </c>
      <c r="F270" s="5">
        <f t="shared" si="106"/>
        <v>0</v>
      </c>
      <c r="G270" s="7">
        <v>2.5891434107315852E-2</v>
      </c>
      <c r="H270" s="7">
        <v>6.5627050845338914E-3</v>
      </c>
      <c r="I270" s="1">
        <f t="shared" si="107"/>
        <v>0.23609862808212759</v>
      </c>
      <c r="J270" s="5">
        <f t="shared" si="108"/>
        <v>0</v>
      </c>
      <c r="K270" s="5">
        <f t="shared" si="109"/>
        <v>0</v>
      </c>
      <c r="L270" s="1">
        <v>0.38212669683257916</v>
      </c>
      <c r="M270" s="5">
        <f t="shared" si="110"/>
        <v>0</v>
      </c>
      <c r="N270" s="5">
        <f t="shared" si="111"/>
        <v>0</v>
      </c>
      <c r="O270" s="8">
        <f t="shared" si="112"/>
        <v>0</v>
      </c>
      <c r="P270" s="8">
        <f t="shared" si="113"/>
        <v>1</v>
      </c>
      <c r="Q270" s="10" t="str">
        <f t="shared" si="114"/>
        <v>Nee</v>
      </c>
      <c r="R270" s="4">
        <f t="shared" si="115"/>
        <v>0</v>
      </c>
      <c r="S270" s="1">
        <v>-1.6829191569675998E-2</v>
      </c>
      <c r="T270" s="8">
        <f t="shared" si="116"/>
        <v>1</v>
      </c>
      <c r="U270" s="1">
        <v>-3.6337182533104959E-2</v>
      </c>
      <c r="V270" s="8">
        <f t="shared" si="117"/>
        <v>1</v>
      </c>
      <c r="W270" s="1">
        <v>-4.4376386762086314E-3</v>
      </c>
      <c r="X270" s="4">
        <f t="shared" si="118"/>
        <v>1</v>
      </c>
      <c r="Y270" s="5">
        <f t="shared" si="119"/>
        <v>0.5</v>
      </c>
      <c r="Z270" s="5">
        <f t="shared" si="120"/>
        <v>0.5</v>
      </c>
      <c r="AA270" s="1">
        <v>1.4635222975717991E-2</v>
      </c>
      <c r="AB270" s="5">
        <f t="shared" si="121"/>
        <v>0</v>
      </c>
      <c r="AC270" s="5">
        <f t="shared" si="122"/>
        <v>0</v>
      </c>
      <c r="AD270" s="5">
        <f t="shared" si="123"/>
        <v>0</v>
      </c>
      <c r="AE270" s="5">
        <f t="shared" si="124"/>
        <v>0</v>
      </c>
      <c r="AF270" s="1">
        <v>0.66266914591080972</v>
      </c>
      <c r="AG270" s="5">
        <f t="shared" si="125"/>
        <v>0</v>
      </c>
      <c r="AH270" s="1">
        <v>5.529779836869899E-2</v>
      </c>
      <c r="AI270" s="6">
        <f t="shared" si="126"/>
        <v>0</v>
      </c>
      <c r="AJ270" s="29">
        <v>1625.9684899184899</v>
      </c>
      <c r="AK270" s="29">
        <v>1551.9169345991756</v>
      </c>
      <c r="AP270" t="s">
        <v>349</v>
      </c>
      <c r="AQ270" s="1">
        <v>0.17100000000000001</v>
      </c>
      <c r="AR270" s="1">
        <v>0.21850000000000003</v>
      </c>
      <c r="AS270" s="5">
        <f t="shared" si="127"/>
        <v>0.5</v>
      </c>
      <c r="AT270" s="5">
        <f t="shared" si="128"/>
        <v>0</v>
      </c>
      <c r="AU270" s="9">
        <f t="shared" si="129"/>
        <v>7.5</v>
      </c>
    </row>
    <row r="271" spans="1:47" x14ac:dyDescent="0.35">
      <c r="A271" t="s">
        <v>263</v>
      </c>
      <c r="B271" s="1">
        <v>2.2940133593596104E-2</v>
      </c>
      <c r="C271" s="5">
        <f t="shared" si="104"/>
        <v>0</v>
      </c>
      <c r="D271" s="1">
        <v>-0.34600025071184254</v>
      </c>
      <c r="E271" s="5">
        <f t="shared" si="105"/>
        <v>0</v>
      </c>
      <c r="F271" s="5">
        <f t="shared" si="106"/>
        <v>0</v>
      </c>
      <c r="G271" s="7">
        <v>0.10347235901935854</v>
      </c>
      <c r="H271" s="7">
        <v>3.834100392184954E-2</v>
      </c>
      <c r="I271" s="1">
        <f t="shared" si="107"/>
        <v>-0.36042227037481417</v>
      </c>
      <c r="J271" s="5">
        <f t="shared" si="108"/>
        <v>0</v>
      </c>
      <c r="K271" s="5">
        <f t="shared" si="109"/>
        <v>0</v>
      </c>
      <c r="L271" s="1">
        <v>0.66795742919071621</v>
      </c>
      <c r="M271" s="5">
        <f t="shared" si="110"/>
        <v>0</v>
      </c>
      <c r="N271" s="5">
        <f t="shared" si="111"/>
        <v>0</v>
      </c>
      <c r="O271" s="8">
        <f t="shared" si="112"/>
        <v>0</v>
      </c>
      <c r="P271" s="8">
        <f t="shared" si="113"/>
        <v>1</v>
      </c>
      <c r="Q271" s="10" t="str">
        <f t="shared" si="114"/>
        <v>Nee</v>
      </c>
      <c r="R271" s="4">
        <f t="shared" si="115"/>
        <v>0</v>
      </c>
      <c r="S271" s="1">
        <v>5.0775407384082497E-3</v>
      </c>
      <c r="T271" s="8">
        <f t="shared" si="116"/>
        <v>0</v>
      </c>
      <c r="U271" s="1">
        <v>-0.13219154591443025</v>
      </c>
      <c r="V271" s="8">
        <f t="shared" si="117"/>
        <v>1</v>
      </c>
      <c r="W271" s="1">
        <v>-1.4630826811840763E-2</v>
      </c>
      <c r="X271" s="4">
        <f t="shared" si="118"/>
        <v>1</v>
      </c>
      <c r="Y271" s="5">
        <f t="shared" si="119"/>
        <v>0.5</v>
      </c>
      <c r="Z271" s="5">
        <f t="shared" si="120"/>
        <v>0</v>
      </c>
      <c r="AA271" s="1">
        <v>2.6168048566465499E-2</v>
      </c>
      <c r="AB271" s="5">
        <f t="shared" si="121"/>
        <v>0</v>
      </c>
      <c r="AC271" s="5">
        <f t="shared" si="122"/>
        <v>0</v>
      </c>
      <c r="AD271" s="5">
        <f t="shared" si="123"/>
        <v>0</v>
      </c>
      <c r="AE271" s="5">
        <f t="shared" si="124"/>
        <v>0</v>
      </c>
      <c r="AF271" s="1">
        <v>0.6283555093927401</v>
      </c>
      <c r="AG271" s="5">
        <f t="shared" si="125"/>
        <v>0</v>
      </c>
      <c r="AH271" s="1">
        <v>3.6327877366092998E-2</v>
      </c>
      <c r="AI271" s="6">
        <f t="shared" si="126"/>
        <v>0</v>
      </c>
      <c r="AJ271" s="29">
        <v>1837.3884506316065</v>
      </c>
      <c r="AK271" s="29">
        <v>1660.578352548639</v>
      </c>
      <c r="AP271" t="s">
        <v>350</v>
      </c>
      <c r="AQ271" s="1">
        <v>5.2000000000000005E-2</v>
      </c>
      <c r="AR271" s="1">
        <v>0.3085</v>
      </c>
      <c r="AS271" s="5">
        <f t="shared" si="127"/>
        <v>0.5</v>
      </c>
      <c r="AT271" s="5">
        <f t="shared" si="128"/>
        <v>0.5</v>
      </c>
      <c r="AU271" s="9">
        <f t="shared" si="129"/>
        <v>7.5</v>
      </c>
    </row>
    <row r="272" spans="1:47" x14ac:dyDescent="0.35">
      <c r="A272" t="s">
        <v>264</v>
      </c>
      <c r="B272" s="1">
        <v>-1.6125131016689512E-2</v>
      </c>
      <c r="C272" s="5">
        <f t="shared" si="104"/>
        <v>0</v>
      </c>
      <c r="D272" s="1">
        <v>-3.3580585342255907E-2</v>
      </c>
      <c r="E272" s="5">
        <f t="shared" si="105"/>
        <v>0</v>
      </c>
      <c r="F272" s="5">
        <f t="shared" si="106"/>
        <v>0</v>
      </c>
      <c r="G272" s="7">
        <v>2.9992743691042489E-2</v>
      </c>
      <c r="H272" s="7">
        <v>-0.13289123599129243</v>
      </c>
      <c r="I272" s="1">
        <f t="shared" si="107"/>
        <v>6.3042409094573884E-2</v>
      </c>
      <c r="J272" s="5">
        <f t="shared" si="108"/>
        <v>0</v>
      </c>
      <c r="K272" s="5">
        <f t="shared" si="109"/>
        <v>0</v>
      </c>
      <c r="L272" s="1">
        <v>0.71395030688456707</v>
      </c>
      <c r="M272" s="5">
        <f t="shared" si="110"/>
        <v>0</v>
      </c>
      <c r="N272" s="5">
        <f t="shared" si="111"/>
        <v>0</v>
      </c>
      <c r="O272" s="8">
        <f t="shared" si="112"/>
        <v>0</v>
      </c>
      <c r="P272" s="8">
        <f t="shared" si="113"/>
        <v>1</v>
      </c>
      <c r="Q272" s="10" t="str">
        <f t="shared" si="114"/>
        <v>Nee</v>
      </c>
      <c r="R272" s="4">
        <f t="shared" si="115"/>
        <v>0</v>
      </c>
      <c r="S272" s="1">
        <v>1.3880454584887654E-2</v>
      </c>
      <c r="T272" s="8">
        <f t="shared" si="116"/>
        <v>0</v>
      </c>
      <c r="U272" s="1">
        <v>-3.2056730699176722E-2</v>
      </c>
      <c r="V272" s="8">
        <f t="shared" si="117"/>
        <v>1</v>
      </c>
      <c r="W272" s="1">
        <v>-7.4981859227606223E-3</v>
      </c>
      <c r="X272" s="4">
        <f t="shared" si="118"/>
        <v>1</v>
      </c>
      <c r="Y272" s="5">
        <f t="shared" si="119"/>
        <v>0.5</v>
      </c>
      <c r="Z272" s="5">
        <f t="shared" si="120"/>
        <v>0</v>
      </c>
      <c r="AA272" s="1">
        <v>8.6793517697331291E-2</v>
      </c>
      <c r="AB272" s="5">
        <f t="shared" si="121"/>
        <v>0</v>
      </c>
      <c r="AC272" s="5">
        <f t="shared" si="122"/>
        <v>0</v>
      </c>
      <c r="AD272" s="5">
        <f t="shared" si="123"/>
        <v>0.5</v>
      </c>
      <c r="AE272" s="5">
        <f t="shared" si="124"/>
        <v>0.5</v>
      </c>
      <c r="AF272" s="1">
        <v>0.52483270176570185</v>
      </c>
      <c r="AG272" s="5">
        <f t="shared" si="125"/>
        <v>0</v>
      </c>
      <c r="AH272" s="1">
        <v>6.0737664274772216E-2</v>
      </c>
      <c r="AI272" s="6">
        <f t="shared" si="126"/>
        <v>0</v>
      </c>
      <c r="AJ272" s="29">
        <v>1494.3919787024713</v>
      </c>
      <c r="AK272" s="29">
        <v>1402.5729296542911</v>
      </c>
      <c r="AP272" t="s">
        <v>350</v>
      </c>
      <c r="AQ272" s="1">
        <v>0.24299999999999999</v>
      </c>
      <c r="AR272" s="1">
        <v>0.31899999999999995</v>
      </c>
      <c r="AS272" s="5">
        <f t="shared" si="127"/>
        <v>0.5</v>
      </c>
      <c r="AT272" s="5">
        <f t="shared" si="128"/>
        <v>0.5</v>
      </c>
      <c r="AU272" s="9">
        <f t="shared" si="129"/>
        <v>6.5</v>
      </c>
    </row>
    <row r="273" spans="1:47" x14ac:dyDescent="0.35">
      <c r="A273" t="s">
        <v>265</v>
      </c>
      <c r="B273" s="1">
        <v>1.2049088266384778E-2</v>
      </c>
      <c r="C273" s="5">
        <f t="shared" si="104"/>
        <v>0</v>
      </c>
      <c r="D273" s="1">
        <v>0.36793076109936573</v>
      </c>
      <c r="E273" s="5">
        <f t="shared" si="105"/>
        <v>0</v>
      </c>
      <c r="F273" s="5">
        <f t="shared" si="106"/>
        <v>0</v>
      </c>
      <c r="G273" s="7">
        <v>4.4009315539112054E-2</v>
      </c>
      <c r="H273" s="7">
        <v>4.1457452431289642E-3</v>
      </c>
      <c r="I273" s="1">
        <f t="shared" si="107"/>
        <v>0.37030985729386889</v>
      </c>
      <c r="J273" s="5">
        <f t="shared" si="108"/>
        <v>0</v>
      </c>
      <c r="K273" s="5">
        <f t="shared" si="109"/>
        <v>0</v>
      </c>
      <c r="L273" s="1">
        <v>0.34748089208056265</v>
      </c>
      <c r="M273" s="5">
        <f t="shared" si="110"/>
        <v>0</v>
      </c>
      <c r="N273" s="5">
        <f t="shared" si="111"/>
        <v>0</v>
      </c>
      <c r="O273" s="8">
        <f t="shared" si="112"/>
        <v>0</v>
      </c>
      <c r="P273" s="8">
        <f t="shared" si="113"/>
        <v>1</v>
      </c>
      <c r="Q273" s="10" t="str">
        <f t="shared" si="114"/>
        <v>Nee</v>
      </c>
      <c r="R273" s="4">
        <f t="shared" si="115"/>
        <v>0</v>
      </c>
      <c r="S273" s="1">
        <v>-4.1963854775567112E-2</v>
      </c>
      <c r="T273" s="8">
        <f t="shared" si="116"/>
        <v>1</v>
      </c>
      <c r="U273" s="1">
        <v>-6.4477211796246645E-2</v>
      </c>
      <c r="V273" s="8">
        <f t="shared" si="117"/>
        <v>1</v>
      </c>
      <c r="W273" s="1">
        <v>-7.3500264270613107E-3</v>
      </c>
      <c r="X273" s="4">
        <f t="shared" si="118"/>
        <v>1</v>
      </c>
      <c r="Y273" s="5">
        <f t="shared" si="119"/>
        <v>0.5</v>
      </c>
      <c r="Z273" s="5">
        <f t="shared" si="120"/>
        <v>0.5</v>
      </c>
      <c r="AA273" s="1">
        <v>1.1159239561310782E-2</v>
      </c>
      <c r="AB273" s="5">
        <f t="shared" si="121"/>
        <v>0</v>
      </c>
      <c r="AC273" s="5">
        <f t="shared" si="122"/>
        <v>0</v>
      </c>
      <c r="AD273" s="5">
        <f t="shared" si="123"/>
        <v>0</v>
      </c>
      <c r="AE273" s="5">
        <f t="shared" si="124"/>
        <v>0</v>
      </c>
      <c r="AF273" s="1">
        <v>0.81275601215644822</v>
      </c>
      <c r="AG273" s="5">
        <f t="shared" si="125"/>
        <v>0.5</v>
      </c>
      <c r="AH273" s="1">
        <v>-1.0721946022727273E-2</v>
      </c>
      <c r="AI273" s="6">
        <f t="shared" si="126"/>
        <v>1</v>
      </c>
      <c r="AJ273" s="29">
        <v>2240.5710230856566</v>
      </c>
      <c r="AK273" s="29">
        <v>2077.5066168698463</v>
      </c>
      <c r="AP273" t="s">
        <v>351</v>
      </c>
      <c r="AQ273" s="1">
        <v>0.16899999999999998</v>
      </c>
      <c r="AR273" s="1">
        <v>0.32200000000000001</v>
      </c>
      <c r="AS273" s="5">
        <f t="shared" si="127"/>
        <v>0.5</v>
      </c>
      <c r="AT273" s="5">
        <f t="shared" si="128"/>
        <v>0.5</v>
      </c>
      <c r="AU273" s="9">
        <f t="shared" si="129"/>
        <v>5.5</v>
      </c>
    </row>
    <row r="274" spans="1:47" x14ac:dyDescent="0.35">
      <c r="A274" t="s">
        <v>266</v>
      </c>
      <c r="B274" s="1">
        <v>-2.6478142293536686E-4</v>
      </c>
      <c r="C274" s="5">
        <f t="shared" si="104"/>
        <v>0</v>
      </c>
      <c r="D274" s="1">
        <v>-0.53806232954695898</v>
      </c>
      <c r="E274" s="5">
        <f t="shared" si="105"/>
        <v>0</v>
      </c>
      <c r="F274" s="5">
        <f t="shared" si="106"/>
        <v>0</v>
      </c>
      <c r="G274" s="7">
        <v>4.7157571424788838E-2</v>
      </c>
      <c r="H274" s="7">
        <v>2.6981226997113882E-2</v>
      </c>
      <c r="I274" s="1">
        <f t="shared" si="107"/>
        <v>-0.55129027987396406</v>
      </c>
      <c r="J274" s="5">
        <f t="shared" si="108"/>
        <v>0</v>
      </c>
      <c r="K274" s="5">
        <f t="shared" si="109"/>
        <v>0</v>
      </c>
      <c r="L274" s="1">
        <v>0.83820912885786625</v>
      </c>
      <c r="M274" s="5">
        <f t="shared" si="110"/>
        <v>0</v>
      </c>
      <c r="N274" s="5">
        <f t="shared" si="111"/>
        <v>0</v>
      </c>
      <c r="O274" s="8">
        <f t="shared" si="112"/>
        <v>0</v>
      </c>
      <c r="P274" s="8">
        <f t="shared" si="113"/>
        <v>1</v>
      </c>
      <c r="Q274" s="10" t="str">
        <f t="shared" si="114"/>
        <v>Nee</v>
      </c>
      <c r="R274" s="4">
        <f t="shared" si="115"/>
        <v>0</v>
      </c>
      <c r="S274" s="1">
        <v>-3.3876891435287201E-2</v>
      </c>
      <c r="T274" s="8">
        <f t="shared" si="116"/>
        <v>1</v>
      </c>
      <c r="U274" s="1">
        <v>-9.4772344013490731E-2</v>
      </c>
      <c r="V274" s="8">
        <f t="shared" si="117"/>
        <v>1</v>
      </c>
      <c r="W274" s="1">
        <v>-2.3989196917944235E-2</v>
      </c>
      <c r="X274" s="4">
        <f t="shared" si="118"/>
        <v>1</v>
      </c>
      <c r="Y274" s="5">
        <f t="shared" si="119"/>
        <v>0.5</v>
      </c>
      <c r="Z274" s="5">
        <f t="shared" si="120"/>
        <v>0.5</v>
      </c>
      <c r="AA274" s="1">
        <v>4.3093176582730958E-3</v>
      </c>
      <c r="AB274" s="5">
        <f t="shared" si="121"/>
        <v>0.5</v>
      </c>
      <c r="AC274" s="5">
        <f t="shared" si="122"/>
        <v>0</v>
      </c>
      <c r="AD274" s="5">
        <f t="shared" si="123"/>
        <v>0</v>
      </c>
      <c r="AE274" s="5">
        <f t="shared" si="124"/>
        <v>0</v>
      </c>
      <c r="AF274" s="1">
        <v>0.69380676251754181</v>
      </c>
      <c r="AG274" s="5">
        <f t="shared" si="125"/>
        <v>0</v>
      </c>
      <c r="AH274" s="1">
        <v>3.9080281727433976E-2</v>
      </c>
      <c r="AI274" s="6">
        <f t="shared" si="126"/>
        <v>0</v>
      </c>
      <c r="AJ274" s="29">
        <v>1486.1910880102785</v>
      </c>
      <c r="AK274" s="29">
        <v>1467.4666410978114</v>
      </c>
      <c r="AP274" t="s">
        <v>350</v>
      </c>
      <c r="AQ274" s="1">
        <v>0.33</v>
      </c>
      <c r="AR274" s="1">
        <v>0.35549999999999998</v>
      </c>
      <c r="AS274" s="5">
        <f t="shared" si="127"/>
        <v>0.5</v>
      </c>
      <c r="AT274" s="5">
        <f t="shared" si="128"/>
        <v>0.5</v>
      </c>
      <c r="AU274" s="9">
        <f t="shared" si="129"/>
        <v>6.5</v>
      </c>
    </row>
    <row r="275" spans="1:47" x14ac:dyDescent="0.35">
      <c r="A275" t="s">
        <v>267</v>
      </c>
      <c r="B275" s="1">
        <v>-0.10958033401662137</v>
      </c>
      <c r="C275" s="5">
        <f t="shared" si="104"/>
        <v>0</v>
      </c>
      <c r="D275" s="1">
        <v>0.34749169725572454</v>
      </c>
      <c r="E275" s="5">
        <f t="shared" si="105"/>
        <v>0</v>
      </c>
      <c r="F275" s="5">
        <f t="shared" si="106"/>
        <v>0</v>
      </c>
      <c r="G275" s="7">
        <v>0.32610319238531088</v>
      </c>
      <c r="H275" s="7">
        <v>1.1123293766188365E-4</v>
      </c>
      <c r="I275" s="1">
        <f t="shared" si="107"/>
        <v>0.38654621728559851</v>
      </c>
      <c r="J275" s="5">
        <f t="shared" si="108"/>
        <v>0</v>
      </c>
      <c r="K275" s="5">
        <f t="shared" si="109"/>
        <v>0</v>
      </c>
      <c r="L275" s="1">
        <v>0.20563624592306659</v>
      </c>
      <c r="M275" s="5">
        <f t="shared" si="110"/>
        <v>0</v>
      </c>
      <c r="N275" s="5">
        <f t="shared" si="111"/>
        <v>0</v>
      </c>
      <c r="O275" s="8">
        <f t="shared" si="112"/>
        <v>0</v>
      </c>
      <c r="P275" s="8">
        <f t="shared" si="113"/>
        <v>0</v>
      </c>
      <c r="Q275" s="10" t="str">
        <f t="shared" si="114"/>
        <v>Nee</v>
      </c>
      <c r="R275" s="4">
        <f t="shared" si="115"/>
        <v>0</v>
      </c>
      <c r="S275" s="1">
        <v>-0.18903647480497576</v>
      </c>
      <c r="T275" s="8">
        <f t="shared" si="116"/>
        <v>1</v>
      </c>
      <c r="U275" s="1">
        <v>-6.8389177284882807E-2</v>
      </c>
      <c r="V275" s="8">
        <f t="shared" si="117"/>
        <v>1</v>
      </c>
      <c r="W275" s="1">
        <v>4.7671258997950133E-3</v>
      </c>
      <c r="X275" s="4">
        <f t="shared" si="118"/>
        <v>0</v>
      </c>
      <c r="Y275" s="5">
        <f t="shared" si="119"/>
        <v>0.5</v>
      </c>
      <c r="Z275" s="5">
        <f t="shared" si="120"/>
        <v>0</v>
      </c>
      <c r="AA275" s="1">
        <v>-4.8624684177909138E-3</v>
      </c>
      <c r="AB275" s="5">
        <f t="shared" si="121"/>
        <v>0.5</v>
      </c>
      <c r="AC275" s="5">
        <f t="shared" si="122"/>
        <v>0.5</v>
      </c>
      <c r="AD275" s="5">
        <f t="shared" si="123"/>
        <v>0</v>
      </c>
      <c r="AE275" s="5">
        <f t="shared" si="124"/>
        <v>0</v>
      </c>
      <c r="AF275" s="1">
        <v>0.64637460075320585</v>
      </c>
      <c r="AG275" s="5">
        <f t="shared" si="125"/>
        <v>0</v>
      </c>
      <c r="AH275" s="1">
        <v>1.2566270995216969E-2</v>
      </c>
      <c r="AI275" s="6">
        <f t="shared" si="126"/>
        <v>0</v>
      </c>
      <c r="AJ275" s="29">
        <v>1642.5993185376185</v>
      </c>
      <c r="AK275" s="29">
        <v>1569.8920652246206</v>
      </c>
      <c r="AP275" t="s">
        <v>349</v>
      </c>
      <c r="AQ275" s="1">
        <v>0.24</v>
      </c>
      <c r="AR275" s="1">
        <v>0.27849999999999997</v>
      </c>
      <c r="AS275" s="5">
        <f t="shared" si="127"/>
        <v>0.5</v>
      </c>
      <c r="AT275" s="5">
        <f t="shared" si="128"/>
        <v>0.5</v>
      </c>
      <c r="AU275" s="9">
        <f t="shared" si="129"/>
        <v>7.5</v>
      </c>
    </row>
    <row r="276" spans="1:47" x14ac:dyDescent="0.35">
      <c r="A276" t="s">
        <v>268</v>
      </c>
      <c r="B276" s="1">
        <v>7.7697466353605568E-2</v>
      </c>
      <c r="C276" s="5">
        <f t="shared" si="104"/>
        <v>0</v>
      </c>
      <c r="D276" s="1">
        <v>-9.8706321071773864E-2</v>
      </c>
      <c r="E276" s="5">
        <f t="shared" si="105"/>
        <v>0</v>
      </c>
      <c r="F276" s="5">
        <f t="shared" si="106"/>
        <v>0</v>
      </c>
      <c r="G276" s="7">
        <v>4.9353160535886932E-2</v>
      </c>
      <c r="H276" s="7">
        <v>-2.9802188358424259E-2</v>
      </c>
      <c r="I276" s="1">
        <f t="shared" si="107"/>
        <v>-7.1922409956570454E-2</v>
      </c>
      <c r="J276" s="5">
        <f t="shared" si="108"/>
        <v>0</v>
      </c>
      <c r="K276" s="5">
        <f t="shared" si="109"/>
        <v>0</v>
      </c>
      <c r="L276" s="1">
        <v>0.53584760141909604</v>
      </c>
      <c r="M276" s="5">
        <f t="shared" si="110"/>
        <v>0</v>
      </c>
      <c r="N276" s="5">
        <f t="shared" si="111"/>
        <v>0</v>
      </c>
      <c r="O276" s="8">
        <f t="shared" si="112"/>
        <v>0</v>
      </c>
      <c r="P276" s="8">
        <f t="shared" si="113"/>
        <v>1</v>
      </c>
      <c r="Q276" s="10" t="str">
        <f t="shared" si="114"/>
        <v>Nee</v>
      </c>
      <c r="R276" s="4">
        <f t="shared" si="115"/>
        <v>0</v>
      </c>
      <c r="S276" s="1">
        <v>-3.2886885028510809E-2</v>
      </c>
      <c r="T276" s="8">
        <f t="shared" si="116"/>
        <v>1</v>
      </c>
      <c r="U276" s="1">
        <v>-3.6720470758407571E-2</v>
      </c>
      <c r="V276" s="8">
        <f t="shared" si="117"/>
        <v>1</v>
      </c>
      <c r="W276" s="1">
        <v>-3.5219372957046177E-2</v>
      </c>
      <c r="X276" s="4">
        <f t="shared" si="118"/>
        <v>1</v>
      </c>
      <c r="Y276" s="5">
        <f t="shared" si="119"/>
        <v>0.5</v>
      </c>
      <c r="Z276" s="5">
        <f t="shared" si="120"/>
        <v>0.5</v>
      </c>
      <c r="AA276" s="1">
        <v>2.1442382947378113E-2</v>
      </c>
      <c r="AB276" s="5">
        <f t="shared" si="121"/>
        <v>0</v>
      </c>
      <c r="AC276" s="5">
        <f t="shared" si="122"/>
        <v>0</v>
      </c>
      <c r="AD276" s="5">
        <f t="shared" si="123"/>
        <v>0</v>
      </c>
      <c r="AE276" s="5">
        <f t="shared" si="124"/>
        <v>0</v>
      </c>
      <c r="AF276" s="1">
        <v>0.70271473075211388</v>
      </c>
      <c r="AG276" s="5">
        <f t="shared" si="125"/>
        <v>0</v>
      </c>
      <c r="AH276" s="1">
        <v>3.3414637140708671E-2</v>
      </c>
      <c r="AI276" s="6">
        <f t="shared" si="126"/>
        <v>0</v>
      </c>
      <c r="AJ276" s="29">
        <v>1657.6467554617072</v>
      </c>
      <c r="AK276" s="29">
        <v>1782.031627011095</v>
      </c>
      <c r="AP276" t="s">
        <v>349</v>
      </c>
      <c r="AQ276" s="1">
        <v>0.29799999999999999</v>
      </c>
      <c r="AR276" s="1">
        <v>0.32500000000000001</v>
      </c>
      <c r="AS276" s="5">
        <f t="shared" si="127"/>
        <v>0.5</v>
      </c>
      <c r="AT276" s="5">
        <f t="shared" si="128"/>
        <v>0.5</v>
      </c>
      <c r="AU276" s="9">
        <f t="shared" si="129"/>
        <v>7</v>
      </c>
    </row>
    <row r="277" spans="1:47" x14ac:dyDescent="0.35">
      <c r="A277" t="s">
        <v>269</v>
      </c>
      <c r="B277" s="1">
        <v>5.6577215688758453E-2</v>
      </c>
      <c r="C277" s="5">
        <f t="shared" si="104"/>
        <v>0</v>
      </c>
      <c r="D277" s="1">
        <v>0.39300719971285603</v>
      </c>
      <c r="E277" s="5">
        <f t="shared" si="105"/>
        <v>0</v>
      </c>
      <c r="F277" s="5">
        <f t="shared" si="106"/>
        <v>0</v>
      </c>
      <c r="G277" s="7">
        <v>7.0878111606106034E-2</v>
      </c>
      <c r="H277" s="7">
        <v>8.6410629957280299E-2</v>
      </c>
      <c r="I277" s="1">
        <f t="shared" si="107"/>
        <v>0.34102513213549251</v>
      </c>
      <c r="J277" s="5">
        <f t="shared" si="108"/>
        <v>0</v>
      </c>
      <c r="K277" s="5">
        <f t="shared" si="109"/>
        <v>0</v>
      </c>
      <c r="L277" s="1">
        <v>0.31530945091418927</v>
      </c>
      <c r="M277" s="5">
        <f t="shared" si="110"/>
        <v>0</v>
      </c>
      <c r="N277" s="5">
        <f t="shared" si="111"/>
        <v>0</v>
      </c>
      <c r="O277" s="8">
        <f t="shared" si="112"/>
        <v>0</v>
      </c>
      <c r="P277" s="8">
        <f t="shared" si="113"/>
        <v>1</v>
      </c>
      <c r="Q277" s="10" t="str">
        <f t="shared" si="114"/>
        <v>Nee</v>
      </c>
      <c r="R277" s="4">
        <f t="shared" si="115"/>
        <v>0</v>
      </c>
      <c r="S277" s="1">
        <v>-4.4681409384765856E-2</v>
      </c>
      <c r="T277" s="8">
        <f t="shared" si="116"/>
        <v>1</v>
      </c>
      <c r="U277" s="1">
        <v>-3.1923110612105142E-2</v>
      </c>
      <c r="V277" s="8">
        <f t="shared" si="117"/>
        <v>1</v>
      </c>
      <c r="W277" s="1">
        <v>-1.2034710639106475E-2</v>
      </c>
      <c r="X277" s="4">
        <f t="shared" si="118"/>
        <v>1</v>
      </c>
      <c r="Y277" s="5">
        <f t="shared" si="119"/>
        <v>0.5</v>
      </c>
      <c r="Z277" s="5">
        <f t="shared" si="120"/>
        <v>0.5</v>
      </c>
      <c r="AA277" s="1">
        <v>1.2038229560345981E-2</v>
      </c>
      <c r="AB277" s="5">
        <f t="shared" si="121"/>
        <v>0</v>
      </c>
      <c r="AC277" s="5">
        <f t="shared" si="122"/>
        <v>0</v>
      </c>
      <c r="AD277" s="5">
        <f t="shared" si="123"/>
        <v>0</v>
      </c>
      <c r="AE277" s="5">
        <f t="shared" si="124"/>
        <v>0</v>
      </c>
      <c r="AF277" s="1">
        <v>0.71114583113400753</v>
      </c>
      <c r="AG277" s="5">
        <f t="shared" si="125"/>
        <v>0</v>
      </c>
      <c r="AH277" s="1">
        <v>3.0807444629774295E-2</v>
      </c>
      <c r="AI277" s="6">
        <f t="shared" si="126"/>
        <v>0</v>
      </c>
      <c r="AJ277" s="29">
        <v>1930.8153818280641</v>
      </c>
      <c r="AK277" s="29">
        <v>1864.0816594916678</v>
      </c>
      <c r="AP277" t="s">
        <v>349</v>
      </c>
      <c r="AQ277" s="1">
        <v>0.30499999999999999</v>
      </c>
      <c r="AR277" s="1">
        <v>0.26349999999999996</v>
      </c>
      <c r="AS277" s="5">
        <f t="shared" si="127"/>
        <v>0.5</v>
      </c>
      <c r="AT277" s="5">
        <f t="shared" si="128"/>
        <v>0.5</v>
      </c>
      <c r="AU277" s="9">
        <f t="shared" si="129"/>
        <v>7</v>
      </c>
    </row>
    <row r="278" spans="1:47" x14ac:dyDescent="0.35">
      <c r="A278" t="s">
        <v>270</v>
      </c>
      <c r="B278" s="1">
        <v>7.3803568962607216E-2</v>
      </c>
      <c r="C278" s="5">
        <f t="shared" si="104"/>
        <v>0</v>
      </c>
      <c r="D278" s="1">
        <v>0.95252635293756616</v>
      </c>
      <c r="E278" s="5">
        <f t="shared" si="105"/>
        <v>0</v>
      </c>
      <c r="F278" s="5">
        <f t="shared" si="106"/>
        <v>0</v>
      </c>
      <c r="G278" s="7">
        <v>7.6258573335583751E-2</v>
      </c>
      <c r="H278" s="7">
        <v>4.6031331993310115E-5</v>
      </c>
      <c r="I278" s="1">
        <f t="shared" si="107"/>
        <v>0.96164515980544096</v>
      </c>
      <c r="J278" s="5">
        <f t="shared" si="108"/>
        <v>0.5</v>
      </c>
      <c r="K278" s="5">
        <f t="shared" si="109"/>
        <v>0</v>
      </c>
      <c r="L278" s="1">
        <v>0.24418540054072072</v>
      </c>
      <c r="M278" s="5">
        <f t="shared" si="110"/>
        <v>0</v>
      </c>
      <c r="N278" s="5">
        <f t="shared" si="111"/>
        <v>0</v>
      </c>
      <c r="O278" s="8">
        <f t="shared" si="112"/>
        <v>0</v>
      </c>
      <c r="P278" s="8">
        <f t="shared" si="113"/>
        <v>1</v>
      </c>
      <c r="Q278" s="10" t="str">
        <f t="shared" si="114"/>
        <v>Nee</v>
      </c>
      <c r="R278" s="4">
        <f t="shared" si="115"/>
        <v>0</v>
      </c>
      <c r="S278" s="1">
        <v>-1.2176402614649627E-2</v>
      </c>
      <c r="T278" s="8">
        <f t="shared" si="116"/>
        <v>1</v>
      </c>
      <c r="U278" s="1">
        <v>-7.341513292433538E-2</v>
      </c>
      <c r="V278" s="8">
        <f t="shared" si="117"/>
        <v>1</v>
      </c>
      <c r="W278" s="1">
        <v>-2.1020974943611617E-2</v>
      </c>
      <c r="X278" s="4">
        <f t="shared" si="118"/>
        <v>1</v>
      </c>
      <c r="Y278" s="5">
        <f t="shared" si="119"/>
        <v>0.5</v>
      </c>
      <c r="Z278" s="5">
        <f t="shared" si="120"/>
        <v>0.5</v>
      </c>
      <c r="AA278" s="1">
        <v>7.4655148604483454E-2</v>
      </c>
      <c r="AB278" s="5">
        <f t="shared" si="121"/>
        <v>0</v>
      </c>
      <c r="AC278" s="5">
        <f t="shared" si="122"/>
        <v>0</v>
      </c>
      <c r="AD278" s="5">
        <f t="shared" si="123"/>
        <v>0.5</v>
      </c>
      <c r="AE278" s="5">
        <f t="shared" si="124"/>
        <v>0.5</v>
      </c>
      <c r="AF278" s="1">
        <v>0.72623632485845369</v>
      </c>
      <c r="AG278" s="5">
        <f t="shared" si="125"/>
        <v>0.5</v>
      </c>
      <c r="AH278" s="1">
        <v>6.8354686756785642E-3</v>
      </c>
      <c r="AI278" s="6">
        <f t="shared" si="126"/>
        <v>0</v>
      </c>
      <c r="AJ278" s="29">
        <v>1835.8254901960781</v>
      </c>
      <c r="AK278" s="29">
        <v>1546.9675915500184</v>
      </c>
      <c r="AP278" t="s">
        <v>349</v>
      </c>
      <c r="AQ278" s="1">
        <v>0.254</v>
      </c>
      <c r="AR278" s="1">
        <v>0.27799999999999997</v>
      </c>
      <c r="AS278" s="5">
        <f t="shared" si="127"/>
        <v>0.5</v>
      </c>
      <c r="AT278" s="5">
        <f t="shared" si="128"/>
        <v>0.5</v>
      </c>
      <c r="AU278" s="9">
        <f t="shared" si="129"/>
        <v>5</v>
      </c>
    </row>
    <row r="279" spans="1:47" x14ac:dyDescent="0.35">
      <c r="A279" t="s">
        <v>271</v>
      </c>
      <c r="B279" s="1">
        <v>-4.2625902961098493E-2</v>
      </c>
      <c r="C279" s="5">
        <f t="shared" si="104"/>
        <v>0</v>
      </c>
      <c r="D279" s="1">
        <v>0.62326996405208701</v>
      </c>
      <c r="E279" s="5">
        <f t="shared" si="105"/>
        <v>0</v>
      </c>
      <c r="F279" s="5">
        <f t="shared" si="106"/>
        <v>0</v>
      </c>
      <c r="G279" s="7">
        <v>1.6848452602642547E-2</v>
      </c>
      <c r="H279" s="7">
        <v>3.2878356900703271E-3</v>
      </c>
      <c r="I279" s="1">
        <f t="shared" si="107"/>
        <v>0.62299029338135481</v>
      </c>
      <c r="J279" s="5">
        <f t="shared" si="108"/>
        <v>0</v>
      </c>
      <c r="K279" s="5">
        <f t="shared" si="109"/>
        <v>0</v>
      </c>
      <c r="L279" s="1">
        <v>0.26774470736622064</v>
      </c>
      <c r="M279" s="5">
        <f t="shared" si="110"/>
        <v>0</v>
      </c>
      <c r="N279" s="5">
        <f t="shared" si="111"/>
        <v>0</v>
      </c>
      <c r="O279" s="8">
        <f t="shared" si="112"/>
        <v>0</v>
      </c>
      <c r="P279" s="8">
        <f t="shared" si="113"/>
        <v>0</v>
      </c>
      <c r="Q279" s="10" t="str">
        <f t="shared" si="114"/>
        <v>Nee</v>
      </c>
      <c r="R279" s="4">
        <f t="shared" si="115"/>
        <v>0</v>
      </c>
      <c r="S279" s="1">
        <v>2.0133228022592136E-2</v>
      </c>
      <c r="T279" s="8">
        <f t="shared" si="116"/>
        <v>0</v>
      </c>
      <c r="U279" s="1">
        <v>3.345450902377238E-2</v>
      </c>
      <c r="V279" s="8">
        <f t="shared" si="117"/>
        <v>0</v>
      </c>
      <c r="W279" s="1">
        <v>2.1950737034535917E-2</v>
      </c>
      <c r="X279" s="4">
        <f t="shared" si="118"/>
        <v>0</v>
      </c>
      <c r="Y279" s="5">
        <f t="shared" si="119"/>
        <v>0</v>
      </c>
      <c r="Z279" s="5">
        <f t="shared" si="120"/>
        <v>0</v>
      </c>
      <c r="AA279" s="1">
        <v>4.2818602874468793E-2</v>
      </c>
      <c r="AB279" s="5">
        <f t="shared" si="121"/>
        <v>0</v>
      </c>
      <c r="AC279" s="5">
        <f t="shared" si="122"/>
        <v>0</v>
      </c>
      <c r="AD279" s="5">
        <f t="shared" si="123"/>
        <v>0.5</v>
      </c>
      <c r="AE279" s="5">
        <f t="shared" si="124"/>
        <v>0</v>
      </c>
      <c r="AF279" s="1">
        <v>0.70978369861051427</v>
      </c>
      <c r="AG279" s="5">
        <f t="shared" si="125"/>
        <v>0</v>
      </c>
      <c r="AH279" s="1">
        <v>5.9588058744483328E-2</v>
      </c>
      <c r="AI279" s="6">
        <f t="shared" si="126"/>
        <v>0</v>
      </c>
      <c r="AJ279" s="29">
        <v>1411.3715867215567</v>
      </c>
      <c r="AK279" s="29">
        <v>1324.9681496686092</v>
      </c>
      <c r="AM279" s="5">
        <v>1</v>
      </c>
      <c r="AP279" t="s">
        <v>350</v>
      </c>
      <c r="AQ279" s="1">
        <v>0.24600000000000002</v>
      </c>
      <c r="AR279" s="1">
        <v>0.20750000000000002</v>
      </c>
      <c r="AS279" s="5">
        <f t="shared" si="127"/>
        <v>0.5</v>
      </c>
      <c r="AT279" s="5">
        <f t="shared" si="128"/>
        <v>0</v>
      </c>
      <c r="AU279" s="9">
        <f t="shared" si="129"/>
        <v>8</v>
      </c>
    </row>
    <row r="280" spans="1:47" x14ac:dyDescent="0.35">
      <c r="A280" t="s">
        <v>272</v>
      </c>
      <c r="B280" s="1">
        <v>-3.1393174860805784E-2</v>
      </c>
      <c r="C280" s="5">
        <f t="shared" si="104"/>
        <v>0</v>
      </c>
      <c r="D280" s="1">
        <v>0.50936179538279269</v>
      </c>
      <c r="E280" s="5">
        <f t="shared" si="105"/>
        <v>0</v>
      </c>
      <c r="F280" s="5">
        <f t="shared" si="106"/>
        <v>0</v>
      </c>
      <c r="G280" s="7">
        <v>9.8959724419424869E-2</v>
      </c>
      <c r="H280" s="7">
        <v>5.2561652935576878E-3</v>
      </c>
      <c r="I280" s="1">
        <f t="shared" si="107"/>
        <v>0.51755764660763326</v>
      </c>
      <c r="J280" s="5">
        <f t="shared" si="108"/>
        <v>0</v>
      </c>
      <c r="K280" s="5">
        <f t="shared" si="109"/>
        <v>0</v>
      </c>
      <c r="L280" s="1">
        <v>0.16680105938536186</v>
      </c>
      <c r="M280" s="5">
        <f t="shared" si="110"/>
        <v>0.5</v>
      </c>
      <c r="N280" s="5">
        <f t="shared" si="111"/>
        <v>0</v>
      </c>
      <c r="O280" s="8">
        <f t="shared" si="112"/>
        <v>0</v>
      </c>
      <c r="P280" s="8">
        <f t="shared" si="113"/>
        <v>0</v>
      </c>
      <c r="Q280" s="10" t="str">
        <f t="shared" si="114"/>
        <v>Nee</v>
      </c>
      <c r="R280" s="4">
        <f t="shared" si="115"/>
        <v>0</v>
      </c>
      <c r="S280" s="1">
        <v>2.4776164627544593E-2</v>
      </c>
      <c r="T280" s="8">
        <f t="shared" si="116"/>
        <v>0</v>
      </c>
      <c r="U280" s="1">
        <v>-4.9012009418572894E-2</v>
      </c>
      <c r="V280" s="8">
        <f t="shared" si="117"/>
        <v>1</v>
      </c>
      <c r="W280" s="1">
        <v>7.3620556228983901E-4</v>
      </c>
      <c r="X280" s="4">
        <f t="shared" si="118"/>
        <v>0</v>
      </c>
      <c r="Y280" s="5">
        <f t="shared" si="119"/>
        <v>0</v>
      </c>
      <c r="Z280" s="5">
        <f t="shared" si="120"/>
        <v>0</v>
      </c>
      <c r="AA280" s="1">
        <v>8.7539977674138299E-3</v>
      </c>
      <c r="AB280" s="5">
        <f t="shared" si="121"/>
        <v>0.5</v>
      </c>
      <c r="AC280" s="5">
        <f t="shared" si="122"/>
        <v>0</v>
      </c>
      <c r="AD280" s="5">
        <f t="shared" si="123"/>
        <v>0</v>
      </c>
      <c r="AE280" s="5">
        <f t="shared" si="124"/>
        <v>0</v>
      </c>
      <c r="AF280" s="1">
        <v>0.72901471726282197</v>
      </c>
      <c r="AG280" s="5">
        <f t="shared" si="125"/>
        <v>0.5</v>
      </c>
      <c r="AH280" s="1">
        <v>1.1293492627671729E-2</v>
      </c>
      <c r="AI280" s="6">
        <f t="shared" si="126"/>
        <v>0</v>
      </c>
      <c r="AJ280" s="29">
        <v>1926.5007504085559</v>
      </c>
      <c r="AK280" s="29">
        <v>1869.9057822806981</v>
      </c>
      <c r="AP280" t="s">
        <v>349</v>
      </c>
      <c r="AQ280" s="1">
        <v>0.20499999999999999</v>
      </c>
      <c r="AR280" s="1">
        <v>0.22599999999999998</v>
      </c>
      <c r="AS280" s="5">
        <f t="shared" si="127"/>
        <v>0.5</v>
      </c>
      <c r="AT280" s="5">
        <f t="shared" si="128"/>
        <v>0</v>
      </c>
      <c r="AU280" s="9">
        <f t="shared" si="129"/>
        <v>8</v>
      </c>
    </row>
    <row r="281" spans="1:47" x14ac:dyDescent="0.35">
      <c r="A281" t="s">
        <v>273</v>
      </c>
      <c r="B281" s="1">
        <v>-4.5528703986948096E-2</v>
      </c>
      <c r="C281" s="5">
        <f t="shared" si="104"/>
        <v>0</v>
      </c>
      <c r="D281" s="1">
        <v>0.78380521849472595</v>
      </c>
      <c r="E281" s="5">
        <f t="shared" si="105"/>
        <v>0</v>
      </c>
      <c r="F281" s="5">
        <f t="shared" si="106"/>
        <v>0</v>
      </c>
      <c r="G281" s="7">
        <v>6.3220148873253798E-3</v>
      </c>
      <c r="H281" s="7">
        <v>5.1216251430384191E-2</v>
      </c>
      <c r="I281" s="1">
        <f t="shared" si="107"/>
        <v>0.74871248427993597</v>
      </c>
      <c r="J281" s="5">
        <f t="shared" si="108"/>
        <v>0</v>
      </c>
      <c r="K281" s="5">
        <f t="shared" si="109"/>
        <v>0</v>
      </c>
      <c r="L281" s="1">
        <v>0.23506718219298059</v>
      </c>
      <c r="M281" s="5">
        <f t="shared" si="110"/>
        <v>0</v>
      </c>
      <c r="N281" s="5">
        <f t="shared" si="111"/>
        <v>0</v>
      </c>
      <c r="O281" s="8">
        <f t="shared" si="112"/>
        <v>0</v>
      </c>
      <c r="P281" s="8">
        <f t="shared" si="113"/>
        <v>0</v>
      </c>
      <c r="Q281" s="10" t="str">
        <f t="shared" si="114"/>
        <v>Nee</v>
      </c>
      <c r="R281" s="4">
        <f t="shared" si="115"/>
        <v>0</v>
      </c>
      <c r="S281" s="1">
        <v>2.3974554971108751E-2</v>
      </c>
      <c r="T281" s="8">
        <f t="shared" si="116"/>
        <v>0</v>
      </c>
      <c r="U281" s="1">
        <v>-5.3681453150172791E-3</v>
      </c>
      <c r="V281" s="8">
        <f t="shared" si="117"/>
        <v>1</v>
      </c>
      <c r="W281" s="1">
        <v>4.6299128740242231E-2</v>
      </c>
      <c r="X281" s="4">
        <f t="shared" si="118"/>
        <v>0</v>
      </c>
      <c r="Y281" s="5">
        <f t="shared" si="119"/>
        <v>0</v>
      </c>
      <c r="Z281" s="5">
        <f t="shared" si="120"/>
        <v>0</v>
      </c>
      <c r="AA281" s="1">
        <v>-3.8039722193897781E-3</v>
      </c>
      <c r="AB281" s="5">
        <f t="shared" si="121"/>
        <v>0.5</v>
      </c>
      <c r="AC281" s="5">
        <f t="shared" si="122"/>
        <v>0.5</v>
      </c>
      <c r="AD281" s="5">
        <f t="shared" si="123"/>
        <v>0</v>
      </c>
      <c r="AE281" s="5">
        <f t="shared" si="124"/>
        <v>0</v>
      </c>
      <c r="AF281" s="1">
        <v>0.69801615626026758</v>
      </c>
      <c r="AG281" s="5">
        <f t="shared" si="125"/>
        <v>0</v>
      </c>
      <c r="AH281" s="1">
        <v>-4.1604919388645509E-3</v>
      </c>
      <c r="AI281" s="6">
        <f t="shared" si="126"/>
        <v>1</v>
      </c>
      <c r="AJ281" s="29">
        <v>1847.9505823566153</v>
      </c>
      <c r="AK281" s="29">
        <v>1637.6363319189193</v>
      </c>
      <c r="AP281" t="s">
        <v>349</v>
      </c>
      <c r="AQ281" s="1">
        <v>0.21899999999999997</v>
      </c>
      <c r="AR281" s="1">
        <v>0.14349999999999999</v>
      </c>
      <c r="AS281" s="5">
        <f t="shared" si="127"/>
        <v>0</v>
      </c>
      <c r="AT281" s="5">
        <f t="shared" si="128"/>
        <v>0</v>
      </c>
      <c r="AU281" s="9">
        <f t="shared" si="129"/>
        <v>8</v>
      </c>
    </row>
    <row r="282" spans="1:47" x14ac:dyDescent="0.35">
      <c r="A282" t="s">
        <v>274</v>
      </c>
      <c r="B282" s="1">
        <v>3.0878446060711641E-2</v>
      </c>
      <c r="C282" s="5">
        <f t="shared" si="104"/>
        <v>0</v>
      </c>
      <c r="D282" s="1">
        <v>0.44636557641217717</v>
      </c>
      <c r="E282" s="5">
        <f t="shared" si="105"/>
        <v>0</v>
      </c>
      <c r="F282" s="5">
        <f t="shared" si="106"/>
        <v>0</v>
      </c>
      <c r="G282" s="7">
        <v>3.0660685510212969E-2</v>
      </c>
      <c r="H282" s="7">
        <v>0.23679282261225557</v>
      </c>
      <c r="I282" s="1">
        <f t="shared" si="107"/>
        <v>0.28428988284482382</v>
      </c>
      <c r="J282" s="5">
        <f t="shared" si="108"/>
        <v>0</v>
      </c>
      <c r="K282" s="5">
        <f t="shared" si="109"/>
        <v>0</v>
      </c>
      <c r="L282" s="1">
        <v>0.31413863665430364</v>
      </c>
      <c r="M282" s="5">
        <f t="shared" si="110"/>
        <v>0</v>
      </c>
      <c r="N282" s="5">
        <f t="shared" si="111"/>
        <v>0</v>
      </c>
      <c r="O282" s="8">
        <f t="shared" si="112"/>
        <v>0</v>
      </c>
      <c r="P282" s="8">
        <f t="shared" si="113"/>
        <v>0</v>
      </c>
      <c r="Q282" s="10" t="str">
        <f t="shared" si="114"/>
        <v>Nee</v>
      </c>
      <c r="R282" s="4">
        <f t="shared" si="115"/>
        <v>0</v>
      </c>
      <c r="S282" s="1">
        <v>-1.1013215859030838E-2</v>
      </c>
      <c r="T282" s="8">
        <f t="shared" si="116"/>
        <v>1</v>
      </c>
      <c r="U282" s="1">
        <v>3.4638017118402281E-2</v>
      </c>
      <c r="V282" s="8">
        <f t="shared" si="117"/>
        <v>0</v>
      </c>
      <c r="W282" s="1">
        <v>3.5930490832280823E-2</v>
      </c>
      <c r="X282" s="4">
        <f t="shared" si="118"/>
        <v>0</v>
      </c>
      <c r="Y282" s="5">
        <f t="shared" si="119"/>
        <v>0</v>
      </c>
      <c r="Z282" s="5">
        <f t="shared" si="120"/>
        <v>0</v>
      </c>
      <c r="AA282" s="1">
        <v>-4.2136666521492968E-3</v>
      </c>
      <c r="AB282" s="5">
        <f t="shared" si="121"/>
        <v>0.5</v>
      </c>
      <c r="AC282" s="5">
        <f t="shared" si="122"/>
        <v>0.5</v>
      </c>
      <c r="AD282" s="5">
        <f t="shared" si="123"/>
        <v>0</v>
      </c>
      <c r="AE282" s="5">
        <f t="shared" si="124"/>
        <v>0</v>
      </c>
      <c r="AF282" s="1">
        <v>0.59322329166848131</v>
      </c>
      <c r="AG282" s="5">
        <f t="shared" si="125"/>
        <v>0</v>
      </c>
      <c r="AH282" s="1">
        <v>3.3368712164104329E-2</v>
      </c>
      <c r="AI282" s="6">
        <f t="shared" si="126"/>
        <v>0</v>
      </c>
      <c r="AJ282" s="29">
        <v>2916.0389955083706</v>
      </c>
      <c r="AK282" s="29">
        <v>2003.8853221284462</v>
      </c>
      <c r="AP282" t="s">
        <v>350</v>
      </c>
      <c r="AQ282" s="1">
        <v>0.11</v>
      </c>
      <c r="AR282" s="1">
        <v>0.14849999999999999</v>
      </c>
      <c r="AS282" s="5">
        <f t="shared" si="127"/>
        <v>0</v>
      </c>
      <c r="AT282" s="5">
        <f t="shared" si="128"/>
        <v>0</v>
      </c>
      <c r="AU282" s="9">
        <f t="shared" si="129"/>
        <v>9</v>
      </c>
    </row>
    <row r="283" spans="1:47" x14ac:dyDescent="0.35">
      <c r="A283" t="s">
        <v>275</v>
      </c>
      <c r="B283" s="1">
        <v>-1.0345275603339072E-2</v>
      </c>
      <c r="C283" s="5">
        <f t="shared" si="104"/>
        <v>0</v>
      </c>
      <c r="D283" s="1">
        <v>0.56437782180790597</v>
      </c>
      <c r="E283" s="5">
        <f t="shared" si="105"/>
        <v>0</v>
      </c>
      <c r="F283" s="5">
        <f t="shared" si="106"/>
        <v>0</v>
      </c>
      <c r="G283" s="7">
        <v>3.618410368012473E-2</v>
      </c>
      <c r="H283" s="7">
        <v>7.5307759768733551E-2</v>
      </c>
      <c r="I283" s="1">
        <f t="shared" si="107"/>
        <v>0.51600448241140751</v>
      </c>
      <c r="J283" s="5">
        <f t="shared" si="108"/>
        <v>0</v>
      </c>
      <c r="K283" s="5">
        <f t="shared" si="109"/>
        <v>0</v>
      </c>
      <c r="L283" s="1">
        <v>0.24544308757956723</v>
      </c>
      <c r="M283" s="5">
        <f t="shared" si="110"/>
        <v>0</v>
      </c>
      <c r="N283" s="5">
        <f t="shared" si="111"/>
        <v>0</v>
      </c>
      <c r="O283" s="8">
        <f t="shared" si="112"/>
        <v>0</v>
      </c>
      <c r="P283" s="8">
        <f t="shared" si="113"/>
        <v>1</v>
      </c>
      <c r="Q283" s="10" t="str">
        <f t="shared" si="114"/>
        <v>Nee</v>
      </c>
      <c r="R283" s="4">
        <f t="shared" si="115"/>
        <v>0</v>
      </c>
      <c r="S283" s="1">
        <v>3.2859190649465214E-2</v>
      </c>
      <c r="T283" s="8">
        <f t="shared" si="116"/>
        <v>0</v>
      </c>
      <c r="U283" s="1">
        <v>2.328241458194967E-2</v>
      </c>
      <c r="V283" s="8">
        <f t="shared" si="117"/>
        <v>0</v>
      </c>
      <c r="W283" s="1">
        <v>6.2493909767109494E-2</v>
      </c>
      <c r="X283" s="4">
        <f t="shared" si="118"/>
        <v>0</v>
      </c>
      <c r="Y283" s="5">
        <f t="shared" si="119"/>
        <v>0</v>
      </c>
      <c r="Z283" s="5">
        <f t="shared" si="120"/>
        <v>0</v>
      </c>
      <c r="AA283" s="1">
        <v>7.0634521064085493E-2</v>
      </c>
      <c r="AB283" s="5">
        <f t="shared" si="121"/>
        <v>0</v>
      </c>
      <c r="AC283" s="5">
        <f t="shared" si="122"/>
        <v>0</v>
      </c>
      <c r="AD283" s="5">
        <f t="shared" si="123"/>
        <v>0.5</v>
      </c>
      <c r="AE283" s="5">
        <f t="shared" si="124"/>
        <v>0.5</v>
      </c>
      <c r="AF283" s="1">
        <v>0.56777211160554775</v>
      </c>
      <c r="AG283" s="5">
        <f t="shared" si="125"/>
        <v>0</v>
      </c>
      <c r="AH283" s="1">
        <v>9.4695390911748459E-2</v>
      </c>
      <c r="AI283" s="6">
        <f t="shared" si="126"/>
        <v>0</v>
      </c>
      <c r="AJ283" s="29">
        <v>2636.6522859456672</v>
      </c>
      <c r="AK283" s="29">
        <v>1556.1954905334037</v>
      </c>
      <c r="AP283" t="s">
        <v>349</v>
      </c>
      <c r="AQ283" s="1">
        <v>0.157</v>
      </c>
      <c r="AR283" s="1">
        <v>6.3E-2</v>
      </c>
      <c r="AS283" s="5">
        <f t="shared" si="127"/>
        <v>0</v>
      </c>
      <c r="AT283" s="5">
        <f t="shared" si="128"/>
        <v>0</v>
      </c>
      <c r="AU283" s="9">
        <f t="shared" si="129"/>
        <v>9</v>
      </c>
    </row>
    <row r="284" spans="1:47" x14ac:dyDescent="0.35">
      <c r="A284" t="s">
        <v>276</v>
      </c>
      <c r="B284" s="1">
        <v>8.8821992901737076E-2</v>
      </c>
      <c r="C284" s="5">
        <f t="shared" si="104"/>
        <v>0.5</v>
      </c>
      <c r="D284" s="1">
        <v>-0.11329108734611645</v>
      </c>
      <c r="E284" s="5">
        <f t="shared" si="105"/>
        <v>0</v>
      </c>
      <c r="F284" s="5">
        <f t="shared" si="106"/>
        <v>0</v>
      </c>
      <c r="G284" s="7">
        <v>0.4213158726997997</v>
      </c>
      <c r="H284" s="7">
        <v>2.9376969299427218E-2</v>
      </c>
      <c r="I284" s="1">
        <f t="shared" si="107"/>
        <v>-8.3297061131739542E-2</v>
      </c>
      <c r="J284" s="5">
        <f t="shared" si="108"/>
        <v>0</v>
      </c>
      <c r="K284" s="5">
        <f t="shared" si="109"/>
        <v>0</v>
      </c>
      <c r="L284" s="1">
        <v>0.59158286830163243</v>
      </c>
      <c r="M284" s="5">
        <f t="shared" si="110"/>
        <v>0</v>
      </c>
      <c r="N284" s="5">
        <f t="shared" si="111"/>
        <v>0</v>
      </c>
      <c r="O284" s="8">
        <f t="shared" si="112"/>
        <v>0</v>
      </c>
      <c r="P284" s="8">
        <f t="shared" si="113"/>
        <v>1</v>
      </c>
      <c r="Q284" s="10" t="str">
        <f t="shared" si="114"/>
        <v>Nee</v>
      </c>
      <c r="R284" s="4">
        <f t="shared" si="115"/>
        <v>0</v>
      </c>
      <c r="S284" s="1">
        <v>-3.2575477717701584E-2</v>
      </c>
      <c r="T284" s="8">
        <f t="shared" si="116"/>
        <v>1</v>
      </c>
      <c r="U284" s="1">
        <v>-3.0190792571944965E-2</v>
      </c>
      <c r="V284" s="8">
        <f t="shared" si="117"/>
        <v>1</v>
      </c>
      <c r="W284" s="1">
        <v>-2.84047649725323E-2</v>
      </c>
      <c r="X284" s="4">
        <f t="shared" si="118"/>
        <v>1</v>
      </c>
      <c r="Y284" s="5">
        <f t="shared" si="119"/>
        <v>0.5</v>
      </c>
      <c r="Z284" s="5">
        <f t="shared" si="120"/>
        <v>0.5</v>
      </c>
      <c r="AA284" s="1">
        <v>2.94062525622855E-2</v>
      </c>
      <c r="AB284" s="5">
        <f t="shared" si="121"/>
        <v>0</v>
      </c>
      <c r="AC284" s="5">
        <f t="shared" si="122"/>
        <v>0</v>
      </c>
      <c r="AD284" s="5">
        <f t="shared" si="123"/>
        <v>0</v>
      </c>
      <c r="AE284" s="5">
        <f t="shared" si="124"/>
        <v>0</v>
      </c>
      <c r="AF284" s="1">
        <v>0.66310191746805192</v>
      </c>
      <c r="AG284" s="5">
        <f t="shared" si="125"/>
        <v>0</v>
      </c>
      <c r="AH284" s="1">
        <v>8.7804821196396959E-2</v>
      </c>
      <c r="AI284" s="6">
        <f t="shared" si="126"/>
        <v>0</v>
      </c>
      <c r="AJ284" s="29">
        <v>1425.3857077906448</v>
      </c>
      <c r="AK284" s="29">
        <v>1527.8199431679241</v>
      </c>
      <c r="AP284" t="s">
        <v>350</v>
      </c>
      <c r="AQ284" s="1">
        <v>0.121</v>
      </c>
      <c r="AR284" s="1">
        <v>0.28449999999999998</v>
      </c>
      <c r="AS284" s="5">
        <f t="shared" si="127"/>
        <v>0.5</v>
      </c>
      <c r="AT284" s="5">
        <f t="shared" si="128"/>
        <v>0.5</v>
      </c>
      <c r="AU284" s="9">
        <f t="shared" si="129"/>
        <v>6.5</v>
      </c>
    </row>
    <row r="285" spans="1:47" x14ac:dyDescent="0.35">
      <c r="A285" t="s">
        <v>277</v>
      </c>
      <c r="B285" s="1">
        <v>-0.15060859564330409</v>
      </c>
      <c r="C285" s="5">
        <f t="shared" si="104"/>
        <v>0</v>
      </c>
      <c r="D285" s="1">
        <v>0.45564576858304695</v>
      </c>
      <c r="E285" s="5">
        <f t="shared" si="105"/>
        <v>0</v>
      </c>
      <c r="F285" s="5">
        <f t="shared" si="106"/>
        <v>0</v>
      </c>
      <c r="G285" s="7">
        <v>0.13038596875556224</v>
      </c>
      <c r="H285" s="7">
        <v>0.21554828374659418</v>
      </c>
      <c r="I285" s="1">
        <f t="shared" si="107"/>
        <v>0.32040828621109851</v>
      </c>
      <c r="J285" s="5">
        <f t="shared" si="108"/>
        <v>0</v>
      </c>
      <c r="K285" s="5">
        <f t="shared" si="109"/>
        <v>0</v>
      </c>
      <c r="L285" s="1">
        <v>0.23499499663038373</v>
      </c>
      <c r="M285" s="5">
        <f t="shared" si="110"/>
        <v>0</v>
      </c>
      <c r="N285" s="5">
        <f t="shared" si="111"/>
        <v>0</v>
      </c>
      <c r="O285" s="8">
        <f t="shared" si="112"/>
        <v>0</v>
      </c>
      <c r="P285" s="8">
        <f t="shared" si="113"/>
        <v>0</v>
      </c>
      <c r="Q285" s="10" t="str">
        <f t="shared" si="114"/>
        <v>Nee</v>
      </c>
      <c r="R285" s="4">
        <f t="shared" si="115"/>
        <v>0</v>
      </c>
      <c r="S285" s="1">
        <v>4.1619557915089549E-3</v>
      </c>
      <c r="T285" s="8">
        <f t="shared" si="116"/>
        <v>0</v>
      </c>
      <c r="U285" s="1">
        <v>8.931269601432254E-2</v>
      </c>
      <c r="V285" s="8">
        <f t="shared" si="117"/>
        <v>0</v>
      </c>
      <c r="W285" s="1">
        <v>2.3590782753946628E-2</v>
      </c>
      <c r="X285" s="4">
        <f t="shared" si="118"/>
        <v>0</v>
      </c>
      <c r="Y285" s="5">
        <f t="shared" si="119"/>
        <v>0</v>
      </c>
      <c r="Z285" s="5">
        <f t="shared" si="120"/>
        <v>0</v>
      </c>
      <c r="AA285" s="1">
        <v>2.7828360967728685E-2</v>
      </c>
      <c r="AB285" s="5">
        <f t="shared" si="121"/>
        <v>0</v>
      </c>
      <c r="AC285" s="5">
        <f t="shared" si="122"/>
        <v>0</v>
      </c>
      <c r="AD285" s="5">
        <f t="shared" si="123"/>
        <v>0</v>
      </c>
      <c r="AE285" s="5">
        <f t="shared" si="124"/>
        <v>0</v>
      </c>
      <c r="AF285" s="1">
        <v>0.66987965004039052</v>
      </c>
      <c r="AG285" s="5">
        <f t="shared" si="125"/>
        <v>0</v>
      </c>
      <c r="AH285" s="1">
        <v>1.6969837205799799E-2</v>
      </c>
      <c r="AI285" s="6">
        <f t="shared" si="126"/>
        <v>0</v>
      </c>
      <c r="AJ285" s="29">
        <v>1957.7183344996502</v>
      </c>
      <c r="AK285" s="29">
        <v>1615.9665347975845</v>
      </c>
      <c r="AP285" t="s">
        <v>350</v>
      </c>
      <c r="AQ285" s="1">
        <v>7.4999999999999997E-2</v>
      </c>
      <c r="AR285" s="1">
        <v>0.245</v>
      </c>
      <c r="AS285" s="5">
        <f t="shared" si="127"/>
        <v>0.5</v>
      </c>
      <c r="AT285" s="5">
        <f t="shared" si="128"/>
        <v>0</v>
      </c>
      <c r="AU285" s="9">
        <f t="shared" si="129"/>
        <v>9.5</v>
      </c>
    </row>
    <row r="286" spans="1:47" x14ac:dyDescent="0.35">
      <c r="A286" t="s">
        <v>278</v>
      </c>
      <c r="B286" s="1">
        <v>0.11049631932854581</v>
      </c>
      <c r="C286" s="5">
        <f t="shared" si="104"/>
        <v>0.5</v>
      </c>
      <c r="D286" s="1">
        <v>0.76608519213589743</v>
      </c>
      <c r="E286" s="5">
        <f t="shared" si="105"/>
        <v>0</v>
      </c>
      <c r="F286" s="5">
        <f t="shared" si="106"/>
        <v>0</v>
      </c>
      <c r="G286" s="7">
        <v>7.2089915029466142E-2</v>
      </c>
      <c r="H286" s="7">
        <v>1.0692298636454921E-2</v>
      </c>
      <c r="I286" s="1">
        <f t="shared" si="107"/>
        <v>0.76725137289391498</v>
      </c>
      <c r="J286" s="5">
        <f t="shared" si="108"/>
        <v>0</v>
      </c>
      <c r="K286" s="5">
        <f t="shared" si="109"/>
        <v>0</v>
      </c>
      <c r="L286" s="1">
        <v>0.20297560047657665</v>
      </c>
      <c r="M286" s="5">
        <f t="shared" si="110"/>
        <v>0</v>
      </c>
      <c r="N286" s="5">
        <f t="shared" si="111"/>
        <v>0</v>
      </c>
      <c r="O286" s="8">
        <f t="shared" si="112"/>
        <v>0</v>
      </c>
      <c r="P286" s="8">
        <f t="shared" si="113"/>
        <v>1</v>
      </c>
      <c r="Q286" s="10" t="str">
        <f t="shared" si="114"/>
        <v>Nee</v>
      </c>
      <c r="R286" s="4">
        <f t="shared" si="115"/>
        <v>0</v>
      </c>
      <c r="S286" s="1">
        <v>3.9215374335804512E-3</v>
      </c>
      <c r="T286" s="8">
        <f t="shared" si="116"/>
        <v>0</v>
      </c>
      <c r="U286" s="1">
        <v>-7.5603481798330891E-3</v>
      </c>
      <c r="V286" s="8">
        <f t="shared" si="117"/>
        <v>1</v>
      </c>
      <c r="W286" s="1">
        <v>1.0719998891989779E-2</v>
      </c>
      <c r="X286" s="4">
        <f t="shared" si="118"/>
        <v>0</v>
      </c>
      <c r="Y286" s="5">
        <f t="shared" si="119"/>
        <v>0</v>
      </c>
      <c r="Z286" s="5">
        <f t="shared" si="120"/>
        <v>0</v>
      </c>
      <c r="AA286" s="1">
        <v>6.443771943796181E-2</v>
      </c>
      <c r="AB286" s="5">
        <f t="shared" si="121"/>
        <v>0</v>
      </c>
      <c r="AC286" s="5">
        <f t="shared" si="122"/>
        <v>0</v>
      </c>
      <c r="AD286" s="5">
        <f t="shared" si="123"/>
        <v>0.5</v>
      </c>
      <c r="AE286" s="5">
        <f t="shared" si="124"/>
        <v>0.5</v>
      </c>
      <c r="AF286" s="1">
        <v>0.73760240438218039</v>
      </c>
      <c r="AG286" s="5">
        <f t="shared" si="125"/>
        <v>0.5</v>
      </c>
      <c r="AH286" s="1">
        <v>5.9163590784124852E-3</v>
      </c>
      <c r="AI286" s="6">
        <f t="shared" si="126"/>
        <v>0</v>
      </c>
      <c r="AJ286" s="29">
        <v>1946.5541974606783</v>
      </c>
      <c r="AK286" s="29">
        <v>1882.9779122289806</v>
      </c>
      <c r="AP286" t="s">
        <v>351</v>
      </c>
      <c r="AQ286" s="1">
        <v>6.0999999999999999E-2</v>
      </c>
      <c r="AR286" s="1">
        <v>0.19750000000000001</v>
      </c>
      <c r="AS286" s="5">
        <f t="shared" si="127"/>
        <v>0</v>
      </c>
      <c r="AT286" s="5">
        <f t="shared" si="128"/>
        <v>0</v>
      </c>
      <c r="AU286" s="9">
        <f t="shared" si="129"/>
        <v>8</v>
      </c>
    </row>
    <row r="287" spans="1:47" x14ac:dyDescent="0.35">
      <c r="A287" t="s">
        <v>279</v>
      </c>
      <c r="B287" s="1">
        <v>8.49146110056926E-2</v>
      </c>
      <c r="C287" s="5">
        <f t="shared" si="104"/>
        <v>0</v>
      </c>
      <c r="D287" s="1">
        <v>0.16521143286674184</v>
      </c>
      <c r="E287" s="5">
        <f t="shared" si="105"/>
        <v>0</v>
      </c>
      <c r="F287" s="5">
        <f t="shared" si="106"/>
        <v>0</v>
      </c>
      <c r="G287" s="7">
        <v>4.4036291468434033E-2</v>
      </c>
      <c r="H287" s="7">
        <v>2.5382944201523528E-2</v>
      </c>
      <c r="I287" s="1">
        <f t="shared" si="107"/>
        <v>0.15272772690188743</v>
      </c>
      <c r="J287" s="5">
        <f t="shared" si="108"/>
        <v>0</v>
      </c>
      <c r="K287" s="5">
        <f t="shared" si="109"/>
        <v>0</v>
      </c>
      <c r="L287" s="1">
        <v>0.6702223558906969</v>
      </c>
      <c r="M287" s="5">
        <f t="shared" si="110"/>
        <v>0</v>
      </c>
      <c r="N287" s="5">
        <f t="shared" si="111"/>
        <v>0</v>
      </c>
      <c r="O287" s="8">
        <f t="shared" si="112"/>
        <v>0</v>
      </c>
      <c r="P287" s="8">
        <f t="shared" si="113"/>
        <v>1</v>
      </c>
      <c r="Q287" s="10" t="str">
        <f t="shared" si="114"/>
        <v>Nee</v>
      </c>
      <c r="R287" s="4">
        <f t="shared" si="115"/>
        <v>0</v>
      </c>
      <c r="S287" s="1">
        <v>-2.7001740359325316E-2</v>
      </c>
      <c r="T287" s="8">
        <f t="shared" si="116"/>
        <v>1</v>
      </c>
      <c r="U287" s="1">
        <v>-1.0555424734786047E-2</v>
      </c>
      <c r="V287" s="8">
        <f t="shared" si="117"/>
        <v>1</v>
      </c>
      <c r="W287" s="1">
        <v>-2.6296189349980292E-2</v>
      </c>
      <c r="X287" s="4">
        <f t="shared" si="118"/>
        <v>1</v>
      </c>
      <c r="Y287" s="5">
        <f t="shared" si="119"/>
        <v>0.5</v>
      </c>
      <c r="Z287" s="5">
        <f t="shared" si="120"/>
        <v>0.5</v>
      </c>
      <c r="AA287" s="1">
        <v>5.3342626204291907E-2</v>
      </c>
      <c r="AB287" s="5">
        <f t="shared" si="121"/>
        <v>0</v>
      </c>
      <c r="AC287" s="5">
        <f t="shared" si="122"/>
        <v>0</v>
      </c>
      <c r="AD287" s="5">
        <f t="shared" si="123"/>
        <v>0.5</v>
      </c>
      <c r="AE287" s="5">
        <f t="shared" si="124"/>
        <v>0.5</v>
      </c>
      <c r="AF287" s="1">
        <v>0.75008823071070407</v>
      </c>
      <c r="AG287" s="5">
        <f t="shared" si="125"/>
        <v>0.5</v>
      </c>
      <c r="AH287" s="1">
        <v>2.3712281944100688E-2</v>
      </c>
      <c r="AI287" s="6">
        <f t="shared" si="126"/>
        <v>0</v>
      </c>
      <c r="AJ287" s="29">
        <v>2164.9661689369332</v>
      </c>
      <c r="AK287" s="29">
        <v>2047.7738177825738</v>
      </c>
      <c r="AP287" t="s">
        <v>351</v>
      </c>
      <c r="AQ287" s="1">
        <v>0.23</v>
      </c>
      <c r="AR287" s="1">
        <v>0.33849999999999997</v>
      </c>
      <c r="AS287" s="5">
        <f t="shared" si="127"/>
        <v>0.5</v>
      </c>
      <c r="AT287" s="5">
        <f t="shared" si="128"/>
        <v>0.5</v>
      </c>
      <c r="AU287" s="9">
        <f t="shared" si="129"/>
        <v>5.5</v>
      </c>
    </row>
    <row r="288" spans="1:47" x14ac:dyDescent="0.35">
      <c r="A288" t="s">
        <v>280</v>
      </c>
      <c r="B288" s="1">
        <v>-2.8883183568677792E-2</v>
      </c>
      <c r="C288" s="5">
        <f t="shared" si="104"/>
        <v>0</v>
      </c>
      <c r="D288" s="1">
        <v>-1.1242701561141249E-2</v>
      </c>
      <c r="E288" s="5">
        <f t="shared" si="105"/>
        <v>0</v>
      </c>
      <c r="F288" s="5">
        <f t="shared" si="106"/>
        <v>0</v>
      </c>
      <c r="G288" s="7">
        <v>3.6813118555633774E-2</v>
      </c>
      <c r="H288" s="7">
        <v>-8.1576876889312179E-3</v>
      </c>
      <c r="I288" s="1">
        <f t="shared" si="107"/>
        <v>-1.1147459522133441E-3</v>
      </c>
      <c r="J288" s="5">
        <f t="shared" si="108"/>
        <v>0</v>
      </c>
      <c r="K288" s="5">
        <f t="shared" si="109"/>
        <v>0</v>
      </c>
      <c r="L288" s="1">
        <v>0.59852085410242739</v>
      </c>
      <c r="M288" s="5">
        <f t="shared" si="110"/>
        <v>0</v>
      </c>
      <c r="N288" s="5">
        <f t="shared" si="111"/>
        <v>0</v>
      </c>
      <c r="O288" s="8">
        <f t="shared" si="112"/>
        <v>0</v>
      </c>
      <c r="P288" s="8">
        <f t="shared" si="113"/>
        <v>0</v>
      </c>
      <c r="Q288" s="10" t="str">
        <f t="shared" si="114"/>
        <v>Nee</v>
      </c>
      <c r="R288" s="4">
        <f t="shared" si="115"/>
        <v>0</v>
      </c>
      <c r="S288" s="1">
        <v>-6.9398089538496952E-2</v>
      </c>
      <c r="T288" s="8">
        <f t="shared" si="116"/>
        <v>1</v>
      </c>
      <c r="U288" s="1">
        <v>-2.8654588118499132E-3</v>
      </c>
      <c r="V288" s="8">
        <f t="shared" si="117"/>
        <v>1</v>
      </c>
      <c r="W288" s="1">
        <v>2.7744420058801607E-3</v>
      </c>
      <c r="X288" s="4">
        <f t="shared" si="118"/>
        <v>0</v>
      </c>
      <c r="Y288" s="5">
        <f t="shared" si="119"/>
        <v>0.5</v>
      </c>
      <c r="Z288" s="5">
        <f t="shared" si="120"/>
        <v>0</v>
      </c>
      <c r="AA288" s="1">
        <v>2.4638701395502918E-3</v>
      </c>
      <c r="AB288" s="5">
        <f t="shared" si="121"/>
        <v>0.5</v>
      </c>
      <c r="AC288" s="5">
        <f t="shared" si="122"/>
        <v>0</v>
      </c>
      <c r="AD288" s="5">
        <f t="shared" si="123"/>
        <v>0</v>
      </c>
      <c r="AE288" s="5">
        <f t="shared" si="124"/>
        <v>0</v>
      </c>
      <c r="AF288" s="1">
        <v>0.68603254793159141</v>
      </c>
      <c r="AG288" s="5">
        <f t="shared" si="125"/>
        <v>0</v>
      </c>
      <c r="AH288" s="1">
        <v>4.8797569257526194E-2</v>
      </c>
      <c r="AI288" s="6">
        <f t="shared" si="126"/>
        <v>0</v>
      </c>
      <c r="AJ288" s="29">
        <v>1418.6608041382553</v>
      </c>
      <c r="AK288" s="29">
        <v>1473.0902165888378</v>
      </c>
      <c r="AP288" t="s">
        <v>350</v>
      </c>
      <c r="AQ288" s="1">
        <v>0.106</v>
      </c>
      <c r="AR288" s="1">
        <v>0.312</v>
      </c>
      <c r="AS288" s="5">
        <f t="shared" si="127"/>
        <v>0.5</v>
      </c>
      <c r="AT288" s="5">
        <f t="shared" si="128"/>
        <v>0.5</v>
      </c>
      <c r="AU288" s="9">
        <f t="shared" si="129"/>
        <v>8</v>
      </c>
    </row>
    <row r="289" spans="1:47" x14ac:dyDescent="0.35">
      <c r="A289" t="s">
        <v>281</v>
      </c>
      <c r="B289" s="1">
        <v>0.14281938067219485</v>
      </c>
      <c r="C289" s="5">
        <f t="shared" si="104"/>
        <v>0.5</v>
      </c>
      <c r="D289" s="1">
        <v>0.27811010054531393</v>
      </c>
      <c r="E289" s="5">
        <f t="shared" si="105"/>
        <v>0</v>
      </c>
      <c r="F289" s="5">
        <f t="shared" si="106"/>
        <v>0</v>
      </c>
      <c r="G289" s="7">
        <v>0.15615362775716399</v>
      </c>
      <c r="H289" s="7">
        <v>7.9750937411276354E-2</v>
      </c>
      <c r="I289" s="1">
        <f t="shared" si="107"/>
        <v>0.24102287968828015</v>
      </c>
      <c r="J289" s="5">
        <f t="shared" si="108"/>
        <v>0</v>
      </c>
      <c r="K289" s="5">
        <f t="shared" si="109"/>
        <v>0</v>
      </c>
      <c r="L289" s="1">
        <v>0.23788479761176007</v>
      </c>
      <c r="M289" s="5">
        <f t="shared" si="110"/>
        <v>0</v>
      </c>
      <c r="N289" s="5">
        <f t="shared" si="111"/>
        <v>0</v>
      </c>
      <c r="O289" s="8">
        <f t="shared" si="112"/>
        <v>0</v>
      </c>
      <c r="P289" s="8">
        <f t="shared" si="113"/>
        <v>1</v>
      </c>
      <c r="Q289" s="10" t="str">
        <f t="shared" si="114"/>
        <v>Nee</v>
      </c>
      <c r="R289" s="4">
        <f t="shared" si="115"/>
        <v>0</v>
      </c>
      <c r="S289" s="1">
        <v>9.661013100833277E-3</v>
      </c>
      <c r="T289" s="8">
        <f t="shared" si="116"/>
        <v>0</v>
      </c>
      <c r="U289" s="1">
        <v>-4.3024942673966962E-2</v>
      </c>
      <c r="V289" s="8">
        <f t="shared" si="117"/>
        <v>1</v>
      </c>
      <c r="W289" s="1">
        <v>-5.0517411863759635E-3</v>
      </c>
      <c r="X289" s="4">
        <f t="shared" si="118"/>
        <v>1</v>
      </c>
      <c r="Y289" s="5">
        <f t="shared" si="119"/>
        <v>0.5</v>
      </c>
      <c r="Z289" s="5">
        <f t="shared" si="120"/>
        <v>0</v>
      </c>
      <c r="AA289" s="1">
        <v>2.0853117687947291E-3</v>
      </c>
      <c r="AB289" s="5">
        <f t="shared" si="121"/>
        <v>0.5</v>
      </c>
      <c r="AC289" s="5">
        <f t="shared" si="122"/>
        <v>0</v>
      </c>
      <c r="AD289" s="5">
        <f t="shared" si="123"/>
        <v>0</v>
      </c>
      <c r="AE289" s="5">
        <f t="shared" si="124"/>
        <v>0</v>
      </c>
      <c r="AF289" s="1">
        <v>0.65030398558883129</v>
      </c>
      <c r="AG289" s="5">
        <f t="shared" si="125"/>
        <v>0</v>
      </c>
      <c r="AH289" s="1">
        <v>6.4481462263689055E-3</v>
      </c>
      <c r="AI289" s="6">
        <f t="shared" si="126"/>
        <v>0</v>
      </c>
      <c r="AJ289" s="29">
        <v>2371.2721807628523</v>
      </c>
      <c r="AK289" s="29">
        <v>2012.2891963700758</v>
      </c>
      <c r="AO289" s="5">
        <v>1</v>
      </c>
      <c r="AP289" t="s">
        <v>349</v>
      </c>
      <c r="AQ289" s="1">
        <v>0.12</v>
      </c>
      <c r="AR289" s="1">
        <v>0.32050000000000001</v>
      </c>
      <c r="AS289" s="5">
        <f t="shared" si="127"/>
        <v>0.5</v>
      </c>
      <c r="AT289" s="5">
        <f t="shared" si="128"/>
        <v>0.5</v>
      </c>
      <c r="AU289" s="9">
        <f t="shared" si="129"/>
        <v>5.5</v>
      </c>
    </row>
    <row r="290" spans="1:47" x14ac:dyDescent="0.35">
      <c r="A290" t="s">
        <v>282</v>
      </c>
      <c r="B290" s="1">
        <v>1.6351100615670067E-2</v>
      </c>
      <c r="C290" s="5">
        <f t="shared" si="104"/>
        <v>0</v>
      </c>
      <c r="D290" s="1">
        <v>0.47715484523909929</v>
      </c>
      <c r="E290" s="5">
        <f t="shared" si="105"/>
        <v>0</v>
      </c>
      <c r="F290" s="5">
        <f t="shared" si="106"/>
        <v>0</v>
      </c>
      <c r="G290" s="7">
        <v>8.567723707514549E-2</v>
      </c>
      <c r="H290" s="7">
        <v>0.20014548368052626</v>
      </c>
      <c r="I290" s="1">
        <f t="shared" si="107"/>
        <v>0.34733427511174836</v>
      </c>
      <c r="J290" s="5">
        <f t="shared" si="108"/>
        <v>0</v>
      </c>
      <c r="K290" s="5">
        <f t="shared" si="109"/>
        <v>0</v>
      </c>
      <c r="L290" s="1">
        <v>0.3970952435283932</v>
      </c>
      <c r="M290" s="5">
        <f t="shared" si="110"/>
        <v>0</v>
      </c>
      <c r="N290" s="5">
        <f t="shared" si="111"/>
        <v>0</v>
      </c>
      <c r="O290" s="8">
        <f t="shared" si="112"/>
        <v>0</v>
      </c>
      <c r="P290" s="8">
        <f t="shared" si="113"/>
        <v>1</v>
      </c>
      <c r="Q290" s="10" t="str">
        <f t="shared" si="114"/>
        <v>Nee</v>
      </c>
      <c r="R290" s="4">
        <f t="shared" si="115"/>
        <v>0</v>
      </c>
      <c r="S290" s="1">
        <v>-7.5870396458039849E-2</v>
      </c>
      <c r="T290" s="8">
        <f t="shared" si="116"/>
        <v>1</v>
      </c>
      <c r="U290" s="1">
        <v>2.4713792476830821E-3</v>
      </c>
      <c r="V290" s="8">
        <f t="shared" si="117"/>
        <v>0</v>
      </c>
      <c r="W290" s="1">
        <v>1.4643248713839926E-2</v>
      </c>
      <c r="X290" s="4">
        <f t="shared" si="118"/>
        <v>0</v>
      </c>
      <c r="Y290" s="5">
        <f t="shared" si="119"/>
        <v>0</v>
      </c>
      <c r="Z290" s="5">
        <f t="shared" si="120"/>
        <v>0</v>
      </c>
      <c r="AA290" s="1">
        <v>7.5930884709454333E-2</v>
      </c>
      <c r="AB290" s="5">
        <f t="shared" si="121"/>
        <v>0</v>
      </c>
      <c r="AC290" s="5">
        <f t="shared" si="122"/>
        <v>0</v>
      </c>
      <c r="AD290" s="5">
        <f t="shared" si="123"/>
        <v>0.5</v>
      </c>
      <c r="AE290" s="5">
        <f t="shared" si="124"/>
        <v>0.5</v>
      </c>
      <c r="AF290" s="1">
        <v>0.63091422788226359</v>
      </c>
      <c r="AG290" s="5">
        <f t="shared" si="125"/>
        <v>0</v>
      </c>
      <c r="AH290" s="1">
        <v>4.2117883950409024E-2</v>
      </c>
      <c r="AI290" s="6">
        <f t="shared" si="126"/>
        <v>0</v>
      </c>
      <c r="AJ290" s="29">
        <v>1474.8441869401993</v>
      </c>
      <c r="AK290" s="29">
        <v>1579.8082515326626</v>
      </c>
      <c r="AP290" t="s">
        <v>350</v>
      </c>
      <c r="AQ290" s="1">
        <v>0.20199999999999999</v>
      </c>
      <c r="AR290" s="1">
        <v>0.25850000000000001</v>
      </c>
      <c r="AS290" s="5">
        <f t="shared" si="127"/>
        <v>0.5</v>
      </c>
      <c r="AT290" s="5">
        <f t="shared" si="128"/>
        <v>0.5</v>
      </c>
      <c r="AU290" s="9">
        <f t="shared" si="129"/>
        <v>8</v>
      </c>
    </row>
    <row r="291" spans="1:47" x14ac:dyDescent="0.35">
      <c r="A291" t="s">
        <v>283</v>
      </c>
      <c r="B291" s="1">
        <v>2.3314603640698997E-2</v>
      </c>
      <c r="C291" s="5">
        <f t="shared" si="104"/>
        <v>0</v>
      </c>
      <c r="D291" s="1">
        <v>0.25009107267047148</v>
      </c>
      <c r="E291" s="5">
        <f t="shared" si="105"/>
        <v>0</v>
      </c>
      <c r="F291" s="5">
        <f t="shared" si="106"/>
        <v>0</v>
      </c>
      <c r="G291" s="7">
        <v>0</v>
      </c>
      <c r="H291" s="7">
        <v>6.932562067404815E-3</v>
      </c>
      <c r="I291" s="1">
        <f t="shared" si="107"/>
        <v>0.24523827922328811</v>
      </c>
      <c r="J291" s="5">
        <f t="shared" si="108"/>
        <v>0</v>
      </c>
      <c r="K291" s="5">
        <f t="shared" si="109"/>
        <v>0</v>
      </c>
      <c r="L291" s="1">
        <v>0.3501520054918113</v>
      </c>
      <c r="M291" s="5">
        <f t="shared" si="110"/>
        <v>0</v>
      </c>
      <c r="N291" s="5">
        <f t="shared" si="111"/>
        <v>0</v>
      </c>
      <c r="O291" s="8">
        <f t="shared" si="112"/>
        <v>0</v>
      </c>
      <c r="P291" s="8">
        <f t="shared" si="113"/>
        <v>0</v>
      </c>
      <c r="Q291" s="10" t="str">
        <f t="shared" si="114"/>
        <v>Nee</v>
      </c>
      <c r="R291" s="4">
        <f t="shared" si="115"/>
        <v>0</v>
      </c>
      <c r="S291" s="1">
        <v>-6.9872423945044157E-2</v>
      </c>
      <c r="T291" s="8">
        <f t="shared" si="116"/>
        <v>1</v>
      </c>
      <c r="U291" s="1">
        <v>0.12811193512468749</v>
      </c>
      <c r="V291" s="8">
        <f t="shared" si="117"/>
        <v>0</v>
      </c>
      <c r="W291" s="1">
        <v>1.2474196076699747E-2</v>
      </c>
      <c r="X291" s="4">
        <f t="shared" si="118"/>
        <v>0</v>
      </c>
      <c r="Y291" s="5">
        <f t="shared" si="119"/>
        <v>0</v>
      </c>
      <c r="Z291" s="5">
        <f t="shared" si="120"/>
        <v>0</v>
      </c>
      <c r="AA291" s="1">
        <v>1.1723536489783302E-2</v>
      </c>
      <c r="AB291" s="5">
        <f t="shared" si="121"/>
        <v>0</v>
      </c>
      <c r="AC291" s="5">
        <f t="shared" si="122"/>
        <v>0</v>
      </c>
      <c r="AD291" s="5">
        <f t="shared" si="123"/>
        <v>0</v>
      </c>
      <c r="AE291" s="5">
        <f t="shared" si="124"/>
        <v>0</v>
      </c>
      <c r="AF291" s="1">
        <v>0.73734641836025039</v>
      </c>
      <c r="AG291" s="5">
        <f t="shared" si="125"/>
        <v>0.5</v>
      </c>
      <c r="AH291" s="1">
        <v>-8.1592943799883091E-3</v>
      </c>
      <c r="AI291" s="6">
        <f t="shared" si="126"/>
        <v>1</v>
      </c>
      <c r="AJ291" s="29">
        <v>1538.9713893053474</v>
      </c>
      <c r="AK291" s="29">
        <v>1711.8714832251019</v>
      </c>
      <c r="AP291" t="s">
        <v>349</v>
      </c>
      <c r="AQ291" s="1">
        <v>0.24100000000000002</v>
      </c>
      <c r="AR291" s="1">
        <v>0.25950000000000001</v>
      </c>
      <c r="AS291" s="5">
        <f t="shared" si="127"/>
        <v>0.5</v>
      </c>
      <c r="AT291" s="5">
        <f t="shared" si="128"/>
        <v>0.5</v>
      </c>
      <c r="AU291" s="9">
        <f t="shared" si="129"/>
        <v>7.5</v>
      </c>
    </row>
    <row r="292" spans="1:47" x14ac:dyDescent="0.35">
      <c r="A292" t="s">
        <v>284</v>
      </c>
      <c r="B292" s="1">
        <v>-5.9031302017782472E-3</v>
      </c>
      <c r="C292" s="5">
        <f t="shared" si="104"/>
        <v>0</v>
      </c>
      <c r="D292" s="1">
        <v>0.47813730664609638</v>
      </c>
      <c r="E292" s="5">
        <f t="shared" si="105"/>
        <v>0</v>
      </c>
      <c r="F292" s="5">
        <f t="shared" si="106"/>
        <v>0</v>
      </c>
      <c r="G292" s="7">
        <v>5.0026389509155132E-2</v>
      </c>
      <c r="H292" s="7">
        <v>0.24996955056635947</v>
      </c>
      <c r="I292" s="1">
        <f t="shared" si="107"/>
        <v>0.3091617879907434</v>
      </c>
      <c r="J292" s="5">
        <f t="shared" si="108"/>
        <v>0</v>
      </c>
      <c r="K292" s="5">
        <f t="shared" si="109"/>
        <v>0</v>
      </c>
      <c r="L292" s="1">
        <v>0.41502064779342257</v>
      </c>
      <c r="M292" s="5">
        <f t="shared" si="110"/>
        <v>0</v>
      </c>
      <c r="N292" s="5">
        <f t="shared" si="111"/>
        <v>0</v>
      </c>
      <c r="O292" s="8">
        <f t="shared" si="112"/>
        <v>0</v>
      </c>
      <c r="P292" s="8">
        <f t="shared" si="113"/>
        <v>0</v>
      </c>
      <c r="Q292" s="10" t="str">
        <f t="shared" si="114"/>
        <v>Nee</v>
      </c>
      <c r="R292" s="4">
        <f t="shared" si="115"/>
        <v>0</v>
      </c>
      <c r="S292" s="1">
        <v>8.5844522090775255E-2</v>
      </c>
      <c r="T292" s="8">
        <f t="shared" si="116"/>
        <v>0</v>
      </c>
      <c r="U292" s="1">
        <v>4.7428675268035618E-2</v>
      </c>
      <c r="V292" s="8">
        <f t="shared" si="117"/>
        <v>0</v>
      </c>
      <c r="W292" s="1">
        <v>3.4574316917705329E-2</v>
      </c>
      <c r="X292" s="4">
        <f t="shared" si="118"/>
        <v>0</v>
      </c>
      <c r="Y292" s="5">
        <f t="shared" si="119"/>
        <v>0</v>
      </c>
      <c r="Z292" s="5">
        <f t="shared" si="120"/>
        <v>0</v>
      </c>
      <c r="AA292" s="1">
        <v>2.9233486257155616E-2</v>
      </c>
      <c r="AB292" s="5">
        <f t="shared" si="121"/>
        <v>0</v>
      </c>
      <c r="AC292" s="5">
        <f t="shared" si="122"/>
        <v>0</v>
      </c>
      <c r="AD292" s="5">
        <f t="shared" si="123"/>
        <v>0</v>
      </c>
      <c r="AE292" s="5">
        <f t="shared" si="124"/>
        <v>0</v>
      </c>
      <c r="AF292" s="1">
        <v>0.70346311558605013</v>
      </c>
      <c r="AG292" s="5">
        <f t="shared" si="125"/>
        <v>0</v>
      </c>
      <c r="AH292" s="1">
        <v>3.3580910235069629E-2</v>
      </c>
      <c r="AI292" s="6">
        <f t="shared" si="126"/>
        <v>0</v>
      </c>
      <c r="AJ292" s="29">
        <v>1698.4323791892148</v>
      </c>
      <c r="AK292" s="29">
        <v>1617.8898851190447</v>
      </c>
      <c r="AP292" t="s">
        <v>349</v>
      </c>
      <c r="AQ292" s="1">
        <v>0.23</v>
      </c>
      <c r="AR292" s="60">
        <v>0.21149999999999999</v>
      </c>
      <c r="AS292" s="5">
        <f t="shared" si="127"/>
        <v>0.5</v>
      </c>
      <c r="AT292" s="5">
        <f t="shared" si="128"/>
        <v>0</v>
      </c>
      <c r="AU292" s="9">
        <f t="shared" si="129"/>
        <v>9.5</v>
      </c>
    </row>
    <row r="293" spans="1:47" x14ac:dyDescent="0.35">
      <c r="A293" t="s">
        <v>285</v>
      </c>
      <c r="B293" s="1">
        <v>-6.2145164031956482E-2</v>
      </c>
      <c r="C293" s="5">
        <f t="shared" si="104"/>
        <v>0</v>
      </c>
      <c r="D293" s="1">
        <v>0.16712561618221997</v>
      </c>
      <c r="E293" s="5">
        <f t="shared" si="105"/>
        <v>0</v>
      </c>
      <c r="F293" s="5">
        <f t="shared" si="106"/>
        <v>0</v>
      </c>
      <c r="G293" s="7">
        <v>7.0032296447390787E-3</v>
      </c>
      <c r="H293" s="7">
        <v>4.3175250722420535E-3</v>
      </c>
      <c r="I293" s="1">
        <f t="shared" si="107"/>
        <v>0.1649437361890192</v>
      </c>
      <c r="J293" s="5">
        <f t="shared" si="108"/>
        <v>0</v>
      </c>
      <c r="K293" s="5">
        <f t="shared" si="109"/>
        <v>0</v>
      </c>
      <c r="L293" s="1">
        <v>0.36359812101240974</v>
      </c>
      <c r="M293" s="5">
        <f t="shared" si="110"/>
        <v>0</v>
      </c>
      <c r="N293" s="5">
        <f t="shared" si="111"/>
        <v>0</v>
      </c>
      <c r="O293" s="8">
        <f t="shared" si="112"/>
        <v>0</v>
      </c>
      <c r="P293" s="8">
        <f t="shared" si="113"/>
        <v>0</v>
      </c>
      <c r="Q293" s="10" t="str">
        <f t="shared" si="114"/>
        <v>Nee</v>
      </c>
      <c r="R293" s="4">
        <f t="shared" si="115"/>
        <v>0</v>
      </c>
      <c r="S293" s="1">
        <v>-0.13873866015352407</v>
      </c>
      <c r="T293" s="8">
        <f t="shared" si="116"/>
        <v>1</v>
      </c>
      <c r="U293" s="1">
        <v>-3.7975198211018503E-2</v>
      </c>
      <c r="V293" s="8">
        <f t="shared" si="117"/>
        <v>1</v>
      </c>
      <c r="W293" s="1">
        <v>7.5947645758966509E-2</v>
      </c>
      <c r="X293" s="4">
        <f t="shared" si="118"/>
        <v>0</v>
      </c>
      <c r="Y293" s="5">
        <f t="shared" si="119"/>
        <v>0.5</v>
      </c>
      <c r="Z293" s="5">
        <f t="shared" si="120"/>
        <v>0</v>
      </c>
      <c r="AA293" s="1">
        <v>2.395886452490226E-2</v>
      </c>
      <c r="AB293" s="5">
        <f t="shared" si="121"/>
        <v>0</v>
      </c>
      <c r="AC293" s="5">
        <f t="shared" si="122"/>
        <v>0</v>
      </c>
      <c r="AD293" s="5">
        <f t="shared" si="123"/>
        <v>0</v>
      </c>
      <c r="AE293" s="5">
        <f t="shared" si="124"/>
        <v>0</v>
      </c>
      <c r="AF293" s="1">
        <v>0.66105728369879313</v>
      </c>
      <c r="AG293" s="5">
        <f t="shared" si="125"/>
        <v>0</v>
      </c>
      <c r="AH293" s="1">
        <v>3.0555940846506868E-2</v>
      </c>
      <c r="AI293" s="6">
        <f t="shared" si="126"/>
        <v>0</v>
      </c>
      <c r="AJ293" s="29">
        <v>1316.024608173429</v>
      </c>
      <c r="AK293" s="29">
        <v>1346.8876388545871</v>
      </c>
      <c r="AM293" s="5">
        <v>1</v>
      </c>
      <c r="AP293" t="s">
        <v>350</v>
      </c>
      <c r="AQ293" s="1">
        <v>0.185</v>
      </c>
      <c r="AR293" s="1">
        <v>0.19800000000000001</v>
      </c>
      <c r="AS293" s="5">
        <f t="shared" si="127"/>
        <v>0</v>
      </c>
      <c r="AT293" s="5">
        <f t="shared" si="128"/>
        <v>0</v>
      </c>
      <c r="AU293" s="9">
        <f t="shared" si="129"/>
        <v>8.5</v>
      </c>
    </row>
    <row r="294" spans="1:47" x14ac:dyDescent="0.35">
      <c r="A294" t="s">
        <v>286</v>
      </c>
      <c r="B294" s="1">
        <v>-0.28596640114182115</v>
      </c>
      <c r="C294" s="5">
        <f t="shared" si="104"/>
        <v>0</v>
      </c>
      <c r="D294" s="1">
        <v>0.21358998592011111</v>
      </c>
      <c r="E294" s="5">
        <f t="shared" si="105"/>
        <v>0</v>
      </c>
      <c r="F294" s="5">
        <f t="shared" si="106"/>
        <v>0</v>
      </c>
      <c r="G294" s="7">
        <v>0.18101336625069916</v>
      </c>
      <c r="H294" s="7">
        <v>-2.3328254286651109E-2</v>
      </c>
      <c r="I294" s="1">
        <f t="shared" si="107"/>
        <v>0.25164136787085079</v>
      </c>
      <c r="J294" s="5">
        <f t="shared" si="108"/>
        <v>0</v>
      </c>
      <c r="K294" s="5">
        <f t="shared" si="109"/>
        <v>0</v>
      </c>
      <c r="L294" s="1">
        <v>0.40413758723828513</v>
      </c>
      <c r="M294" s="5">
        <f t="shared" si="110"/>
        <v>0</v>
      </c>
      <c r="N294" s="5">
        <f t="shared" si="111"/>
        <v>0</v>
      </c>
      <c r="O294" s="8">
        <f t="shared" si="112"/>
        <v>0</v>
      </c>
      <c r="P294" s="8">
        <f t="shared" si="113"/>
        <v>0</v>
      </c>
      <c r="Q294" s="10" t="str">
        <f t="shared" si="114"/>
        <v>Nee</v>
      </c>
      <c r="R294" s="4">
        <f t="shared" si="115"/>
        <v>0</v>
      </c>
      <c r="S294" s="1">
        <v>-5.3722079513893418E-3</v>
      </c>
      <c r="T294" s="8">
        <f t="shared" si="116"/>
        <v>1</v>
      </c>
      <c r="U294" s="1">
        <v>3.6878946248255967E-2</v>
      </c>
      <c r="V294" s="8">
        <f t="shared" si="117"/>
        <v>0</v>
      </c>
      <c r="W294" s="1">
        <v>0.23981136806372597</v>
      </c>
      <c r="X294" s="4">
        <f t="shared" si="118"/>
        <v>0</v>
      </c>
      <c r="Y294" s="5">
        <f t="shared" si="119"/>
        <v>0</v>
      </c>
      <c r="Z294" s="5">
        <f t="shared" si="120"/>
        <v>0</v>
      </c>
      <c r="AA294" s="1">
        <v>-1.3327675661079716E-2</v>
      </c>
      <c r="AB294" s="5">
        <f t="shared" si="121"/>
        <v>0.5</v>
      </c>
      <c r="AC294" s="5">
        <f t="shared" si="122"/>
        <v>0.5</v>
      </c>
      <c r="AD294" s="5">
        <f t="shared" si="123"/>
        <v>0</v>
      </c>
      <c r="AE294" s="5">
        <f t="shared" si="124"/>
        <v>0</v>
      </c>
      <c r="AF294" s="1">
        <v>0.48326807722722626</v>
      </c>
      <c r="AG294" s="5">
        <f t="shared" si="125"/>
        <v>0</v>
      </c>
      <c r="AH294" s="1">
        <v>3.0341610893590741E-2</v>
      </c>
      <c r="AI294" s="6">
        <f t="shared" si="126"/>
        <v>0</v>
      </c>
      <c r="AJ294" s="29">
        <v>1358.8959245308629</v>
      </c>
      <c r="AK294" s="29">
        <v>1532.3849501180778</v>
      </c>
      <c r="AP294" t="s">
        <v>350</v>
      </c>
      <c r="AQ294" s="1">
        <v>7.4999999999999997E-2</v>
      </c>
      <c r="AR294" s="1">
        <v>0.26600000000000001</v>
      </c>
      <c r="AS294" s="5">
        <f t="shared" si="127"/>
        <v>0.5</v>
      </c>
      <c r="AT294" s="5">
        <f t="shared" si="128"/>
        <v>0.5</v>
      </c>
      <c r="AU294" s="9">
        <f t="shared" si="129"/>
        <v>8</v>
      </c>
    </row>
    <row r="295" spans="1:47" x14ac:dyDescent="0.35">
      <c r="A295" t="s">
        <v>287</v>
      </c>
      <c r="B295" s="1">
        <v>-0.19955415141136176</v>
      </c>
      <c r="C295" s="5">
        <f t="shared" si="104"/>
        <v>0</v>
      </c>
      <c r="D295" s="1">
        <v>0.64627376874926179</v>
      </c>
      <c r="E295" s="5">
        <f t="shared" si="105"/>
        <v>0</v>
      </c>
      <c r="F295" s="5">
        <f t="shared" si="106"/>
        <v>0</v>
      </c>
      <c r="G295" s="7">
        <v>4.9884847053265617E-2</v>
      </c>
      <c r="H295" s="7">
        <v>0.49564485650171253</v>
      </c>
      <c r="I295" s="1">
        <f t="shared" si="107"/>
        <v>0.30530855084445491</v>
      </c>
      <c r="J295" s="5">
        <f t="shared" si="108"/>
        <v>0</v>
      </c>
      <c r="K295" s="5">
        <f t="shared" si="109"/>
        <v>0</v>
      </c>
      <c r="L295" s="1">
        <v>0.36048185338771033</v>
      </c>
      <c r="M295" s="5">
        <f t="shared" si="110"/>
        <v>0</v>
      </c>
      <c r="N295" s="5">
        <f t="shared" si="111"/>
        <v>0</v>
      </c>
      <c r="O295" s="8">
        <f t="shared" si="112"/>
        <v>0</v>
      </c>
      <c r="P295" s="8">
        <f t="shared" si="113"/>
        <v>0</v>
      </c>
      <c r="Q295" s="10" t="str">
        <f t="shared" si="114"/>
        <v>Nee</v>
      </c>
      <c r="R295" s="4">
        <f t="shared" si="115"/>
        <v>0</v>
      </c>
      <c r="S295" s="1">
        <v>7.5979942518192385E-3</v>
      </c>
      <c r="T295" s="8">
        <f t="shared" si="116"/>
        <v>0</v>
      </c>
      <c r="U295" s="1">
        <v>-5.1903384663487843E-3</v>
      </c>
      <c r="V295" s="8">
        <f t="shared" si="117"/>
        <v>1</v>
      </c>
      <c r="W295" s="1">
        <v>6.2433565607653244E-2</v>
      </c>
      <c r="X295" s="4">
        <f t="shared" si="118"/>
        <v>0</v>
      </c>
      <c r="Y295" s="5">
        <f t="shared" si="119"/>
        <v>0</v>
      </c>
      <c r="Z295" s="5">
        <f t="shared" si="120"/>
        <v>0</v>
      </c>
      <c r="AA295" s="1">
        <v>2.5540333057753632E-3</v>
      </c>
      <c r="AB295" s="5">
        <f t="shared" si="121"/>
        <v>0.5</v>
      </c>
      <c r="AC295" s="5">
        <f t="shared" si="122"/>
        <v>0</v>
      </c>
      <c r="AD295" s="5">
        <f t="shared" si="123"/>
        <v>0</v>
      </c>
      <c r="AE295" s="5">
        <f t="shared" si="124"/>
        <v>0</v>
      </c>
      <c r="AF295" s="1">
        <v>0.55801936931616869</v>
      </c>
      <c r="AG295" s="5">
        <f t="shared" si="125"/>
        <v>0</v>
      </c>
      <c r="AH295" s="1">
        <v>-4.1536701310972007E-3</v>
      </c>
      <c r="AI295" s="6">
        <f t="shared" si="126"/>
        <v>1</v>
      </c>
      <c r="AJ295" s="29">
        <v>1584.2672946997814</v>
      </c>
      <c r="AK295" s="29">
        <v>1187.2983486906685</v>
      </c>
      <c r="AM295" s="5">
        <v>1</v>
      </c>
      <c r="AP295" t="s">
        <v>350</v>
      </c>
      <c r="AQ295" s="1">
        <v>0.16699999999999998</v>
      </c>
      <c r="AR295" s="1">
        <v>0.18049999999999999</v>
      </c>
      <c r="AS295" s="5">
        <f t="shared" si="127"/>
        <v>0</v>
      </c>
      <c r="AT295" s="5">
        <f t="shared" si="128"/>
        <v>0</v>
      </c>
      <c r="AU295" s="9">
        <f t="shared" si="129"/>
        <v>7.5</v>
      </c>
    </row>
    <row r="296" spans="1:47" x14ac:dyDescent="0.35">
      <c r="A296" t="s">
        <v>288</v>
      </c>
      <c r="B296" s="1">
        <v>1.6146275805834859E-2</v>
      </c>
      <c r="C296" s="5">
        <f t="shared" si="104"/>
        <v>0</v>
      </c>
      <c r="D296" s="1">
        <v>0.52982715709060879</v>
      </c>
      <c r="E296" s="5">
        <f t="shared" si="105"/>
        <v>0</v>
      </c>
      <c r="F296" s="5">
        <f t="shared" si="106"/>
        <v>0</v>
      </c>
      <c r="G296" s="7">
        <v>2.1869284386078647E-2</v>
      </c>
      <c r="H296" s="7">
        <v>4.3594639741366847E-2</v>
      </c>
      <c r="I296" s="1">
        <f t="shared" si="107"/>
        <v>0.50193522339798147</v>
      </c>
      <c r="J296" s="5">
        <f t="shared" si="108"/>
        <v>0</v>
      </c>
      <c r="K296" s="5">
        <f t="shared" si="109"/>
        <v>0</v>
      </c>
      <c r="L296" s="1">
        <v>0.4088239182578805</v>
      </c>
      <c r="M296" s="5">
        <f t="shared" si="110"/>
        <v>0</v>
      </c>
      <c r="N296" s="5">
        <f t="shared" si="111"/>
        <v>0</v>
      </c>
      <c r="O296" s="8">
        <f t="shared" si="112"/>
        <v>0</v>
      </c>
      <c r="P296" s="8">
        <f t="shared" si="113"/>
        <v>0</v>
      </c>
      <c r="Q296" s="10" t="str">
        <f t="shared" si="114"/>
        <v>Nee</v>
      </c>
      <c r="R296" s="4">
        <f t="shared" si="115"/>
        <v>0</v>
      </c>
      <c r="S296" s="1">
        <v>-1.1972535402466384E-2</v>
      </c>
      <c r="T296" s="8">
        <f t="shared" si="116"/>
        <v>1</v>
      </c>
      <c r="U296" s="1">
        <v>2.0018061815753257E-2</v>
      </c>
      <c r="V296" s="8">
        <f t="shared" si="117"/>
        <v>0</v>
      </c>
      <c r="W296" s="1">
        <v>9.739604329336457E-2</v>
      </c>
      <c r="X296" s="4">
        <f t="shared" si="118"/>
        <v>0</v>
      </c>
      <c r="Y296" s="5">
        <f t="shared" si="119"/>
        <v>0</v>
      </c>
      <c r="Z296" s="5">
        <f t="shared" si="120"/>
        <v>0</v>
      </c>
      <c r="AA296" s="1">
        <v>1.9479513593060181E-2</v>
      </c>
      <c r="AB296" s="5">
        <f t="shared" si="121"/>
        <v>0</v>
      </c>
      <c r="AC296" s="5">
        <f t="shared" si="122"/>
        <v>0</v>
      </c>
      <c r="AD296" s="5">
        <f t="shared" si="123"/>
        <v>0</v>
      </c>
      <c r="AE296" s="5">
        <f t="shared" si="124"/>
        <v>0</v>
      </c>
      <c r="AF296" s="1">
        <v>0.6428620653693945</v>
      </c>
      <c r="AG296" s="5">
        <f t="shared" si="125"/>
        <v>0</v>
      </c>
      <c r="AH296" s="1">
        <v>1.9083537385260797E-2</v>
      </c>
      <c r="AI296" s="6">
        <f t="shared" si="126"/>
        <v>0</v>
      </c>
      <c r="AJ296" s="29">
        <v>2246.6758511361063</v>
      </c>
      <c r="AK296" s="29">
        <v>2110.2577054373592</v>
      </c>
      <c r="AP296" t="s">
        <v>351</v>
      </c>
      <c r="AQ296" s="1">
        <v>0.247</v>
      </c>
      <c r="AR296" s="1">
        <v>0.27300000000000002</v>
      </c>
      <c r="AS296" s="5">
        <f t="shared" si="127"/>
        <v>0.5</v>
      </c>
      <c r="AT296" s="5">
        <f t="shared" si="128"/>
        <v>0.5</v>
      </c>
      <c r="AU296" s="9">
        <f t="shared" si="129"/>
        <v>9</v>
      </c>
    </row>
    <row r="297" spans="1:47" x14ac:dyDescent="0.35">
      <c r="A297" t="s">
        <v>289</v>
      </c>
      <c r="B297" s="1">
        <v>-4.5782189162425442E-2</v>
      </c>
      <c r="C297" s="5">
        <f t="shared" si="104"/>
        <v>0</v>
      </c>
      <c r="D297" s="1">
        <v>1.0240732637849372</v>
      </c>
      <c r="E297" s="5">
        <f t="shared" si="105"/>
        <v>0.5</v>
      </c>
      <c r="F297" s="5">
        <f t="shared" si="106"/>
        <v>0</v>
      </c>
      <c r="G297" s="7">
        <v>4.6073893251656187E-2</v>
      </c>
      <c r="H297" s="7">
        <v>4.2857471846717177E-2</v>
      </c>
      <c r="I297" s="1">
        <f t="shared" si="107"/>
        <v>0.99960190068243393</v>
      </c>
      <c r="J297" s="5">
        <f t="shared" si="108"/>
        <v>0.5</v>
      </c>
      <c r="K297" s="5">
        <f t="shared" si="109"/>
        <v>0</v>
      </c>
      <c r="L297" s="1">
        <v>6.7340854938909622E-2</v>
      </c>
      <c r="M297" s="5">
        <f t="shared" si="110"/>
        <v>0.5</v>
      </c>
      <c r="N297" s="5">
        <f t="shared" si="111"/>
        <v>0</v>
      </c>
      <c r="O297" s="8">
        <f t="shared" si="112"/>
        <v>0</v>
      </c>
      <c r="P297" s="8">
        <f t="shared" si="113"/>
        <v>0</v>
      </c>
      <c r="Q297" s="10" t="str">
        <f t="shared" si="114"/>
        <v>Nee</v>
      </c>
      <c r="R297" s="4">
        <f t="shared" si="115"/>
        <v>0</v>
      </c>
      <c r="S297" s="1">
        <v>-5.9037810518285418E-2</v>
      </c>
      <c r="T297" s="8">
        <f t="shared" si="116"/>
        <v>1</v>
      </c>
      <c r="U297" s="1">
        <v>-3.6599763872491142E-2</v>
      </c>
      <c r="V297" s="8">
        <f t="shared" si="117"/>
        <v>1</v>
      </c>
      <c r="W297" s="1">
        <v>2.6230338760564676E-2</v>
      </c>
      <c r="X297" s="4">
        <f t="shared" si="118"/>
        <v>0</v>
      </c>
      <c r="Y297" s="5">
        <f t="shared" si="119"/>
        <v>0.5</v>
      </c>
      <c r="Z297" s="5">
        <f t="shared" si="120"/>
        <v>0</v>
      </c>
      <c r="AA297" s="1">
        <v>5.7266118570035848E-3</v>
      </c>
      <c r="AB297" s="5">
        <f t="shared" si="121"/>
        <v>0.5</v>
      </c>
      <c r="AC297" s="5">
        <f t="shared" si="122"/>
        <v>0</v>
      </c>
      <c r="AD297" s="5">
        <f t="shared" si="123"/>
        <v>0</v>
      </c>
      <c r="AE297" s="5">
        <f t="shared" si="124"/>
        <v>0</v>
      </c>
      <c r="AF297" s="1">
        <v>0.67614704956666594</v>
      </c>
      <c r="AG297" s="5">
        <f t="shared" si="125"/>
        <v>0</v>
      </c>
      <c r="AH297" s="1">
        <v>4.5877315401208242E-2</v>
      </c>
      <c r="AI297" s="6">
        <f t="shared" si="126"/>
        <v>0</v>
      </c>
      <c r="AJ297" s="29">
        <v>1500.9313512206913</v>
      </c>
      <c r="AK297" s="29">
        <v>1383.6118414502084</v>
      </c>
      <c r="AP297" t="s">
        <v>350</v>
      </c>
      <c r="AQ297" s="1">
        <v>0.06</v>
      </c>
      <c r="AR297" s="1">
        <v>0.191</v>
      </c>
      <c r="AS297" s="5">
        <f t="shared" si="127"/>
        <v>0</v>
      </c>
      <c r="AT297" s="5">
        <f t="shared" si="128"/>
        <v>0</v>
      </c>
      <c r="AU297" s="9">
        <f t="shared" si="129"/>
        <v>7.5</v>
      </c>
    </row>
    <row r="298" spans="1:47" x14ac:dyDescent="0.35">
      <c r="A298" t="s">
        <v>290</v>
      </c>
      <c r="B298" s="1">
        <v>1.7783064909712053E-2</v>
      </c>
      <c r="C298" s="5">
        <f t="shared" si="104"/>
        <v>0</v>
      </c>
      <c r="D298" s="1">
        <v>0.76961322596388482</v>
      </c>
      <c r="E298" s="5">
        <f t="shared" si="105"/>
        <v>0</v>
      </c>
      <c r="F298" s="5">
        <f t="shared" si="106"/>
        <v>0</v>
      </c>
      <c r="G298" s="7">
        <v>1.8301610541727673E-4</v>
      </c>
      <c r="H298" s="7">
        <v>0.15333699365544168</v>
      </c>
      <c r="I298" s="1">
        <f t="shared" si="107"/>
        <v>0.66229929233772566</v>
      </c>
      <c r="J298" s="5">
        <f t="shared" si="108"/>
        <v>0</v>
      </c>
      <c r="K298" s="5">
        <f t="shared" si="109"/>
        <v>0</v>
      </c>
      <c r="L298" s="1">
        <v>0.16282401634342417</v>
      </c>
      <c r="M298" s="5">
        <f t="shared" si="110"/>
        <v>0.5</v>
      </c>
      <c r="N298" s="5">
        <f t="shared" si="111"/>
        <v>0</v>
      </c>
      <c r="O298" s="8">
        <f t="shared" si="112"/>
        <v>0</v>
      </c>
      <c r="P298" s="8">
        <f t="shared" si="113"/>
        <v>1</v>
      </c>
      <c r="Q298" s="10" t="str">
        <f t="shared" si="114"/>
        <v>Nee</v>
      </c>
      <c r="R298" s="4">
        <f t="shared" si="115"/>
        <v>0</v>
      </c>
      <c r="S298" s="1">
        <v>-3.9307197676830531E-2</v>
      </c>
      <c r="T298" s="8">
        <f t="shared" si="116"/>
        <v>1</v>
      </c>
      <c r="U298" s="1">
        <v>-3.664322487297688E-2</v>
      </c>
      <c r="V298" s="8">
        <f t="shared" si="117"/>
        <v>1</v>
      </c>
      <c r="W298" s="1">
        <v>-2.0101268911664225E-2</v>
      </c>
      <c r="X298" s="4">
        <f t="shared" si="118"/>
        <v>1</v>
      </c>
      <c r="Y298" s="5">
        <f t="shared" si="119"/>
        <v>0.5</v>
      </c>
      <c r="Z298" s="5">
        <f t="shared" si="120"/>
        <v>0.5</v>
      </c>
      <c r="AA298" s="1">
        <v>-2.7879453391898488E-2</v>
      </c>
      <c r="AB298" s="5">
        <f t="shared" si="121"/>
        <v>0.5</v>
      </c>
      <c r="AC298" s="5">
        <f t="shared" si="122"/>
        <v>0.5</v>
      </c>
      <c r="AD298" s="5">
        <f t="shared" si="123"/>
        <v>0</v>
      </c>
      <c r="AE298" s="5">
        <f t="shared" si="124"/>
        <v>0</v>
      </c>
      <c r="AF298" s="1">
        <v>0.75375183016105418</v>
      </c>
      <c r="AG298" s="5">
        <f t="shared" si="125"/>
        <v>0.5</v>
      </c>
      <c r="AH298" s="1">
        <v>5.3617618350414835E-3</v>
      </c>
      <c r="AI298" s="6">
        <f t="shared" si="126"/>
        <v>0</v>
      </c>
      <c r="AJ298" s="29">
        <v>1853.7405870145271</v>
      </c>
      <c r="AK298" s="29">
        <v>1631.0634032178853</v>
      </c>
      <c r="AM298" s="5">
        <v>1</v>
      </c>
      <c r="AP298" t="s">
        <v>351</v>
      </c>
      <c r="AQ298" s="1">
        <v>0.151</v>
      </c>
      <c r="AR298" s="1">
        <v>0.19949999999999998</v>
      </c>
      <c r="AS298" s="5">
        <f t="shared" si="127"/>
        <v>0</v>
      </c>
      <c r="AT298" s="5">
        <f t="shared" si="128"/>
        <v>0</v>
      </c>
      <c r="AU298" s="9">
        <f t="shared" si="129"/>
        <v>5</v>
      </c>
    </row>
    <row r="299" spans="1:47" x14ac:dyDescent="0.35">
      <c r="A299" t="s">
        <v>291</v>
      </c>
      <c r="B299" s="1">
        <v>-0.228176180632851</v>
      </c>
      <c r="C299" s="5">
        <f t="shared" si="104"/>
        <v>0</v>
      </c>
      <c r="D299" s="1">
        <v>-0.13918482005618274</v>
      </c>
      <c r="E299" s="5">
        <f t="shared" si="105"/>
        <v>0</v>
      </c>
      <c r="F299" s="5">
        <f t="shared" si="106"/>
        <v>0</v>
      </c>
      <c r="G299" s="7">
        <v>1.8409568735534707E-2</v>
      </c>
      <c r="H299" s="7">
        <v>7.4910337273193057E-3</v>
      </c>
      <c r="I299" s="1">
        <f t="shared" si="107"/>
        <v>-0.14221939541704209</v>
      </c>
      <c r="J299" s="5">
        <f t="shared" si="108"/>
        <v>0</v>
      </c>
      <c r="K299" s="5">
        <f t="shared" si="109"/>
        <v>0</v>
      </c>
      <c r="L299" s="1">
        <v>0.62621352863338009</v>
      </c>
      <c r="M299" s="5">
        <f t="shared" si="110"/>
        <v>0</v>
      </c>
      <c r="N299" s="5">
        <f t="shared" si="111"/>
        <v>0</v>
      </c>
      <c r="O299" s="8">
        <f t="shared" si="112"/>
        <v>0</v>
      </c>
      <c r="P299" s="8">
        <f t="shared" si="113"/>
        <v>0</v>
      </c>
      <c r="Q299" s="10" t="str">
        <f t="shared" si="114"/>
        <v>Nee</v>
      </c>
      <c r="R299" s="4">
        <f t="shared" si="115"/>
        <v>0</v>
      </c>
      <c r="S299" s="1">
        <v>2.5562888536751007E-2</v>
      </c>
      <c r="T299" s="8">
        <f t="shared" si="116"/>
        <v>0</v>
      </c>
      <c r="U299" s="1">
        <v>7.1305695759844231E-2</v>
      </c>
      <c r="V299" s="8">
        <f t="shared" si="117"/>
        <v>0</v>
      </c>
      <c r="W299" s="1">
        <v>6.9786752884224658E-3</v>
      </c>
      <c r="X299" s="4">
        <f t="shared" si="118"/>
        <v>0</v>
      </c>
      <c r="Y299" s="5">
        <f t="shared" si="119"/>
        <v>0</v>
      </c>
      <c r="Z299" s="5">
        <f t="shared" si="120"/>
        <v>0</v>
      </c>
      <c r="AA299" s="1">
        <v>-6.7445804844437377E-3</v>
      </c>
      <c r="AB299" s="5">
        <f t="shared" si="121"/>
        <v>0.5</v>
      </c>
      <c r="AC299" s="5">
        <f t="shared" si="122"/>
        <v>0.5</v>
      </c>
      <c r="AD299" s="5">
        <f t="shared" si="123"/>
        <v>0</v>
      </c>
      <c r="AE299" s="5">
        <f t="shared" si="124"/>
        <v>0</v>
      </c>
      <c r="AF299" s="1">
        <v>0.64044804862104909</v>
      </c>
      <c r="AG299" s="5">
        <f t="shared" si="125"/>
        <v>0</v>
      </c>
      <c r="AH299" s="1">
        <v>-9.137135386300595E-3</v>
      </c>
      <c r="AI299" s="6">
        <f t="shared" si="126"/>
        <v>1</v>
      </c>
      <c r="AJ299" s="29">
        <v>2097.489911958914</v>
      </c>
      <c r="AK299" s="29">
        <v>1689.8024971969965</v>
      </c>
      <c r="AP299" t="s">
        <v>349</v>
      </c>
      <c r="AQ299" s="1">
        <v>0.17899999999999999</v>
      </c>
      <c r="AR299" s="1">
        <v>0.155</v>
      </c>
      <c r="AS299" s="5">
        <f t="shared" si="127"/>
        <v>0</v>
      </c>
      <c r="AT299" s="5">
        <f t="shared" si="128"/>
        <v>0</v>
      </c>
      <c r="AU299" s="9">
        <f t="shared" si="129"/>
        <v>8</v>
      </c>
    </row>
    <row r="300" spans="1:47" x14ac:dyDescent="0.35">
      <c r="A300" t="s">
        <v>292</v>
      </c>
      <c r="B300" s="1">
        <v>1.8436901492950596E-2</v>
      </c>
      <c r="C300" s="5">
        <f t="shared" si="104"/>
        <v>0</v>
      </c>
      <c r="D300" s="1">
        <v>0.71046680665482154</v>
      </c>
      <c r="E300" s="5">
        <f t="shared" si="105"/>
        <v>0</v>
      </c>
      <c r="F300" s="5">
        <f t="shared" si="106"/>
        <v>0</v>
      </c>
      <c r="G300" s="7">
        <v>1.2933521009760713E-2</v>
      </c>
      <c r="H300" s="7">
        <v>7.3920668251147986E-2</v>
      </c>
      <c r="I300" s="1">
        <f t="shared" si="107"/>
        <v>0.66027436140018925</v>
      </c>
      <c r="J300" s="5">
        <f t="shared" si="108"/>
        <v>0</v>
      </c>
      <c r="K300" s="5">
        <f t="shared" si="109"/>
        <v>0</v>
      </c>
      <c r="L300" s="1">
        <v>0.19407032866007815</v>
      </c>
      <c r="M300" s="5">
        <f t="shared" si="110"/>
        <v>0.5</v>
      </c>
      <c r="N300" s="5">
        <f t="shared" si="111"/>
        <v>0</v>
      </c>
      <c r="O300" s="8">
        <f t="shared" si="112"/>
        <v>0</v>
      </c>
      <c r="P300" s="8">
        <f t="shared" si="113"/>
        <v>1</v>
      </c>
      <c r="Q300" s="10" t="str">
        <f t="shared" si="114"/>
        <v>Nee</v>
      </c>
      <c r="R300" s="4">
        <f t="shared" si="115"/>
        <v>0</v>
      </c>
      <c r="S300" s="1">
        <v>-4.8116344600098823E-2</v>
      </c>
      <c r="T300" s="8">
        <f t="shared" si="116"/>
        <v>1</v>
      </c>
      <c r="U300" s="1">
        <v>-2.5635097993886621E-2</v>
      </c>
      <c r="V300" s="8">
        <f t="shared" si="117"/>
        <v>1</v>
      </c>
      <c r="W300" s="1">
        <v>-7.5685903500473037E-3</v>
      </c>
      <c r="X300" s="4">
        <f t="shared" si="118"/>
        <v>1</v>
      </c>
      <c r="Y300" s="5">
        <f t="shared" si="119"/>
        <v>0.5</v>
      </c>
      <c r="Z300" s="5">
        <f t="shared" si="120"/>
        <v>0.5</v>
      </c>
      <c r="AA300" s="1">
        <v>3.7528555276092022E-2</v>
      </c>
      <c r="AB300" s="5">
        <f t="shared" si="121"/>
        <v>0</v>
      </c>
      <c r="AC300" s="5">
        <f t="shared" si="122"/>
        <v>0</v>
      </c>
      <c r="AD300" s="5">
        <f t="shared" si="123"/>
        <v>0</v>
      </c>
      <c r="AE300" s="5">
        <f t="shared" si="124"/>
        <v>0</v>
      </c>
      <c r="AF300" s="1">
        <v>0.70181369268754179</v>
      </c>
      <c r="AG300" s="5">
        <f t="shared" si="125"/>
        <v>0</v>
      </c>
      <c r="AH300" s="1">
        <v>2.4834748598195514E-2</v>
      </c>
      <c r="AI300" s="6">
        <f t="shared" si="126"/>
        <v>0</v>
      </c>
      <c r="AJ300" s="29">
        <v>1690.0938944530046</v>
      </c>
      <c r="AK300" s="29">
        <v>1669.086190332695</v>
      </c>
      <c r="AP300" t="s">
        <v>349</v>
      </c>
      <c r="AQ300" s="1">
        <v>0.17</v>
      </c>
      <c r="AR300" s="1">
        <v>0.254</v>
      </c>
      <c r="AS300" s="5">
        <f t="shared" si="127"/>
        <v>0.5</v>
      </c>
      <c r="AT300" s="5">
        <f t="shared" si="128"/>
        <v>0.5</v>
      </c>
      <c r="AU300" s="9">
        <f t="shared" si="129"/>
        <v>6.5</v>
      </c>
    </row>
    <row r="301" spans="1:47" x14ac:dyDescent="0.35">
      <c r="A301" t="s">
        <v>293</v>
      </c>
      <c r="B301" s="1">
        <v>-7.0406764782285445E-3</v>
      </c>
      <c r="C301" s="5">
        <f t="shared" si="104"/>
        <v>0</v>
      </c>
      <c r="D301" s="1">
        <v>8.7927837544899995E-2</v>
      </c>
      <c r="E301" s="5">
        <f t="shared" si="105"/>
        <v>0</v>
      </c>
      <c r="F301" s="5">
        <f t="shared" si="106"/>
        <v>0</v>
      </c>
      <c r="G301" s="7">
        <v>7.6766663382211988E-3</v>
      </c>
      <c r="H301" s="7">
        <v>0.18690040040488368</v>
      </c>
      <c r="I301" s="1">
        <f t="shared" si="107"/>
        <v>-4.1981242777932026E-2</v>
      </c>
      <c r="J301" s="5">
        <f t="shared" si="108"/>
        <v>0</v>
      </c>
      <c r="K301" s="5">
        <f t="shared" si="109"/>
        <v>0</v>
      </c>
      <c r="L301" s="1">
        <v>0.5807368077872479</v>
      </c>
      <c r="M301" s="5">
        <f t="shared" si="110"/>
        <v>0</v>
      </c>
      <c r="N301" s="5">
        <f t="shared" si="111"/>
        <v>0</v>
      </c>
      <c r="O301" s="8">
        <f t="shared" si="112"/>
        <v>0</v>
      </c>
      <c r="P301" s="8">
        <f t="shared" si="113"/>
        <v>0</v>
      </c>
      <c r="Q301" s="10" t="str">
        <f t="shared" si="114"/>
        <v>Nee</v>
      </c>
      <c r="R301" s="4">
        <f t="shared" si="115"/>
        <v>0</v>
      </c>
      <c r="S301" s="1">
        <v>-2.6103721233882812E-2</v>
      </c>
      <c r="T301" s="8">
        <f t="shared" si="116"/>
        <v>1</v>
      </c>
      <c r="U301" s="1">
        <v>-3.6729479399552857E-3</v>
      </c>
      <c r="V301" s="8">
        <f t="shared" si="117"/>
        <v>1</v>
      </c>
      <c r="W301" s="1">
        <v>0.21454356530540949</v>
      </c>
      <c r="X301" s="4">
        <f t="shared" si="118"/>
        <v>0</v>
      </c>
      <c r="Y301" s="5">
        <f t="shared" si="119"/>
        <v>0.5</v>
      </c>
      <c r="Z301" s="5">
        <f t="shared" si="120"/>
        <v>0</v>
      </c>
      <c r="AA301" s="1">
        <v>8.4358232485645442E-3</v>
      </c>
      <c r="AB301" s="5">
        <f t="shared" si="121"/>
        <v>0.5</v>
      </c>
      <c r="AC301" s="5">
        <f t="shared" si="122"/>
        <v>0</v>
      </c>
      <c r="AD301" s="5">
        <f t="shared" si="123"/>
        <v>0</v>
      </c>
      <c r="AE301" s="5">
        <f t="shared" si="124"/>
        <v>0</v>
      </c>
      <c r="AF301" s="1">
        <v>0.7335829518887107</v>
      </c>
      <c r="AG301" s="5">
        <f t="shared" si="125"/>
        <v>0.5</v>
      </c>
      <c r="AH301" s="1">
        <v>-1.7411279414531033E-2</v>
      </c>
      <c r="AI301" s="6">
        <f t="shared" si="126"/>
        <v>1</v>
      </c>
      <c r="AJ301" s="29">
        <v>2254.973391247217</v>
      </c>
      <c r="AK301" s="29">
        <v>1469.3169204017129</v>
      </c>
      <c r="AM301" s="5">
        <v>1</v>
      </c>
      <c r="AP301" t="s">
        <v>351</v>
      </c>
      <c r="AQ301" s="1">
        <v>0.13800000000000001</v>
      </c>
      <c r="AR301" s="1">
        <v>-0.14800000000000002</v>
      </c>
      <c r="AS301" s="5">
        <f t="shared" si="127"/>
        <v>0</v>
      </c>
      <c r="AT301" s="5">
        <f t="shared" si="128"/>
        <v>0</v>
      </c>
      <c r="AU301" s="9">
        <f t="shared" si="129"/>
        <v>6.5</v>
      </c>
    </row>
    <row r="302" spans="1:47" x14ac:dyDescent="0.35">
      <c r="A302" t="s">
        <v>294</v>
      </c>
      <c r="B302" s="1">
        <v>0.11065063034342849</v>
      </c>
      <c r="C302" s="5">
        <f t="shared" si="104"/>
        <v>0.5</v>
      </c>
      <c r="D302" s="1">
        <v>0.66670530840940923</v>
      </c>
      <c r="E302" s="5">
        <f t="shared" si="105"/>
        <v>0</v>
      </c>
      <c r="F302" s="5">
        <f t="shared" si="106"/>
        <v>0</v>
      </c>
      <c r="G302" s="7">
        <v>5.7798386707240496E-2</v>
      </c>
      <c r="H302" s="7">
        <v>0.17425010867990146</v>
      </c>
      <c r="I302" s="1">
        <f t="shared" si="107"/>
        <v>0.55166603873834708</v>
      </c>
      <c r="J302" s="5">
        <f t="shared" si="108"/>
        <v>0</v>
      </c>
      <c r="K302" s="5">
        <f t="shared" si="109"/>
        <v>0</v>
      </c>
      <c r="L302" s="1">
        <v>0.25497719471481639</v>
      </c>
      <c r="M302" s="5">
        <f t="shared" si="110"/>
        <v>0</v>
      </c>
      <c r="N302" s="5">
        <f t="shared" si="111"/>
        <v>0</v>
      </c>
      <c r="O302" s="8">
        <f t="shared" si="112"/>
        <v>0</v>
      </c>
      <c r="P302" s="8">
        <f t="shared" si="113"/>
        <v>0</v>
      </c>
      <c r="Q302" s="10" t="str">
        <f t="shared" si="114"/>
        <v>Nee</v>
      </c>
      <c r="R302" s="4">
        <f t="shared" si="115"/>
        <v>0</v>
      </c>
      <c r="S302" s="1">
        <v>-1.4617884736778953E-2</v>
      </c>
      <c r="T302" s="8">
        <f t="shared" si="116"/>
        <v>1</v>
      </c>
      <c r="U302" s="1">
        <v>-4.7853125897951647E-2</v>
      </c>
      <c r="V302" s="8">
        <f t="shared" si="117"/>
        <v>1</v>
      </c>
      <c r="W302" s="1">
        <v>1.6490363715403564E-2</v>
      </c>
      <c r="X302" s="4">
        <f t="shared" si="118"/>
        <v>0</v>
      </c>
      <c r="Y302" s="5">
        <f t="shared" si="119"/>
        <v>0.5</v>
      </c>
      <c r="Z302" s="5">
        <f t="shared" si="120"/>
        <v>0</v>
      </c>
      <c r="AA302" s="1">
        <v>1.4997826401970728E-2</v>
      </c>
      <c r="AB302" s="5">
        <f t="shared" si="121"/>
        <v>0</v>
      </c>
      <c r="AC302" s="5">
        <f t="shared" si="122"/>
        <v>0</v>
      </c>
      <c r="AD302" s="5">
        <f t="shared" si="123"/>
        <v>0</v>
      </c>
      <c r="AE302" s="5">
        <f t="shared" si="124"/>
        <v>0</v>
      </c>
      <c r="AF302" s="1">
        <v>0.67564604163647779</v>
      </c>
      <c r="AG302" s="5">
        <f t="shared" si="125"/>
        <v>0</v>
      </c>
      <c r="AH302" s="1">
        <v>2.5668574602714565E-2</v>
      </c>
      <c r="AI302" s="6">
        <f t="shared" si="126"/>
        <v>0</v>
      </c>
      <c r="AJ302" s="29">
        <v>1807.9223322895339</v>
      </c>
      <c r="AK302" s="29">
        <v>1649.3409380370758</v>
      </c>
      <c r="AM302" s="5">
        <v>1</v>
      </c>
      <c r="AP302" t="s">
        <v>351</v>
      </c>
      <c r="AQ302" s="1">
        <v>3.1E-2</v>
      </c>
      <c r="AR302" s="1">
        <v>0.22450000000000001</v>
      </c>
      <c r="AS302" s="5">
        <f t="shared" si="127"/>
        <v>0.5</v>
      </c>
      <c r="AT302" s="5">
        <f t="shared" si="128"/>
        <v>0</v>
      </c>
      <c r="AU302" s="9">
        <f t="shared" si="129"/>
        <v>7.5</v>
      </c>
    </row>
    <row r="303" spans="1:47" x14ac:dyDescent="0.35">
      <c r="A303" t="s">
        <v>295</v>
      </c>
      <c r="B303" s="1">
        <v>7.7809248869764147E-2</v>
      </c>
      <c r="C303" s="5">
        <f t="shared" si="104"/>
        <v>0</v>
      </c>
      <c r="D303" s="1">
        <v>0.47924723568821831</v>
      </c>
      <c r="E303" s="5">
        <f t="shared" si="105"/>
        <v>0</v>
      </c>
      <c r="F303" s="5">
        <f t="shared" si="106"/>
        <v>0</v>
      </c>
      <c r="G303" s="7">
        <v>7.4473010512555143E-2</v>
      </c>
      <c r="H303" s="7">
        <v>9.5688763004520949E-2</v>
      </c>
      <c r="I303" s="1">
        <f t="shared" si="107"/>
        <v>0.42120186284656025</v>
      </c>
      <c r="J303" s="5">
        <f t="shared" si="108"/>
        <v>0</v>
      </c>
      <c r="K303" s="5">
        <f t="shared" si="109"/>
        <v>0</v>
      </c>
      <c r="L303" s="1">
        <v>0.30800919820831107</v>
      </c>
      <c r="M303" s="5">
        <f t="shared" si="110"/>
        <v>0</v>
      </c>
      <c r="N303" s="5">
        <f t="shared" si="111"/>
        <v>0</v>
      </c>
      <c r="O303" s="8">
        <f t="shared" si="112"/>
        <v>0</v>
      </c>
      <c r="P303" s="8">
        <f t="shared" si="113"/>
        <v>0</v>
      </c>
      <c r="Q303" s="10" t="str">
        <f t="shared" si="114"/>
        <v>Nee</v>
      </c>
      <c r="R303" s="4">
        <f t="shared" si="115"/>
        <v>0</v>
      </c>
      <c r="S303" s="1">
        <v>-2.11685562525162E-3</v>
      </c>
      <c r="T303" s="8">
        <f t="shared" si="116"/>
        <v>1</v>
      </c>
      <c r="U303" s="1">
        <v>-2.424734090499369E-2</v>
      </c>
      <c r="V303" s="8">
        <f t="shared" si="117"/>
        <v>1</v>
      </c>
      <c r="W303" s="1">
        <v>7.4622800806144127E-3</v>
      </c>
      <c r="X303" s="4">
        <f t="shared" si="118"/>
        <v>0</v>
      </c>
      <c r="Y303" s="5">
        <f t="shared" si="119"/>
        <v>0.5</v>
      </c>
      <c r="Z303" s="5">
        <f t="shared" si="120"/>
        <v>0</v>
      </c>
      <c r="AA303" s="1">
        <v>3.566370717359333E-2</v>
      </c>
      <c r="AB303" s="5">
        <f t="shared" si="121"/>
        <v>0</v>
      </c>
      <c r="AC303" s="5">
        <f t="shared" si="122"/>
        <v>0</v>
      </c>
      <c r="AD303" s="5">
        <f t="shared" si="123"/>
        <v>0</v>
      </c>
      <c r="AE303" s="5">
        <f t="shared" si="124"/>
        <v>0</v>
      </c>
      <c r="AF303" s="1">
        <v>0.54177787461190696</v>
      </c>
      <c r="AG303" s="5">
        <f t="shared" si="125"/>
        <v>0</v>
      </c>
      <c r="AH303" s="1">
        <v>6.6997576120703742E-2</v>
      </c>
      <c r="AI303" s="6">
        <f t="shared" si="126"/>
        <v>0</v>
      </c>
      <c r="AJ303" s="29">
        <v>2449.9539290443358</v>
      </c>
      <c r="AK303" s="29">
        <v>1380.0686086170281</v>
      </c>
      <c r="AP303" t="s">
        <v>350</v>
      </c>
      <c r="AQ303" s="1">
        <v>0.16899999999999998</v>
      </c>
      <c r="AR303" s="1">
        <v>0.13650000000000001</v>
      </c>
      <c r="AS303" s="5">
        <f t="shared" si="127"/>
        <v>0</v>
      </c>
      <c r="AT303" s="5">
        <f t="shared" si="128"/>
        <v>0</v>
      </c>
      <c r="AU303" s="9">
        <f t="shared" si="129"/>
        <v>9.5</v>
      </c>
    </row>
    <row r="304" spans="1:47" x14ac:dyDescent="0.35">
      <c r="A304" t="s">
        <v>296</v>
      </c>
      <c r="B304" s="1">
        <v>1.208605269518975E-3</v>
      </c>
      <c r="C304" s="5">
        <f t="shared" si="104"/>
        <v>0</v>
      </c>
      <c r="D304" s="1">
        <v>1.0010635726371766</v>
      </c>
      <c r="E304" s="5">
        <f t="shared" si="105"/>
        <v>0.5</v>
      </c>
      <c r="F304" s="5">
        <f t="shared" si="106"/>
        <v>0</v>
      </c>
      <c r="G304" s="7">
        <v>1.1360889533478366E-2</v>
      </c>
      <c r="H304" s="7">
        <v>0.6356135686084925</v>
      </c>
      <c r="I304" s="1">
        <f t="shared" si="107"/>
        <v>0.55749738135524918</v>
      </c>
      <c r="J304" s="5">
        <f t="shared" si="108"/>
        <v>0</v>
      </c>
      <c r="K304" s="5">
        <f t="shared" si="109"/>
        <v>0</v>
      </c>
      <c r="L304" s="1">
        <v>0.29004386604973775</v>
      </c>
      <c r="M304" s="5">
        <f t="shared" si="110"/>
        <v>0</v>
      </c>
      <c r="N304" s="5">
        <f t="shared" si="111"/>
        <v>0</v>
      </c>
      <c r="O304" s="8">
        <f t="shared" si="112"/>
        <v>0</v>
      </c>
      <c r="P304" s="8">
        <f t="shared" si="113"/>
        <v>1</v>
      </c>
      <c r="Q304" s="10" t="str">
        <f t="shared" si="114"/>
        <v>Nee</v>
      </c>
      <c r="R304" s="4">
        <f t="shared" si="115"/>
        <v>0</v>
      </c>
      <c r="S304" s="1">
        <v>3.3984141295829717E-2</v>
      </c>
      <c r="T304" s="8">
        <f t="shared" si="116"/>
        <v>0</v>
      </c>
      <c r="U304" s="1">
        <v>-2.2900501858417691E-2</v>
      </c>
      <c r="V304" s="8">
        <f t="shared" si="117"/>
        <v>1</v>
      </c>
      <c r="W304" s="1">
        <v>-2.0223994843284184E-2</v>
      </c>
      <c r="X304" s="4">
        <f t="shared" si="118"/>
        <v>1</v>
      </c>
      <c r="Y304" s="5">
        <f t="shared" si="119"/>
        <v>0.5</v>
      </c>
      <c r="Z304" s="5">
        <f t="shared" si="120"/>
        <v>0</v>
      </c>
      <c r="AA304" s="1">
        <v>1.864676496656192E-2</v>
      </c>
      <c r="AB304" s="5">
        <f t="shared" si="121"/>
        <v>0</v>
      </c>
      <c r="AC304" s="5">
        <f t="shared" si="122"/>
        <v>0</v>
      </c>
      <c r="AD304" s="5">
        <f t="shared" si="123"/>
        <v>0</v>
      </c>
      <c r="AE304" s="5">
        <f t="shared" si="124"/>
        <v>0</v>
      </c>
      <c r="AF304" s="1">
        <v>0.63044073805495127</v>
      </c>
      <c r="AG304" s="5">
        <f t="shared" si="125"/>
        <v>0</v>
      </c>
      <c r="AH304" s="1">
        <v>4.5501039400531788E-2</v>
      </c>
      <c r="AI304" s="6">
        <f t="shared" si="126"/>
        <v>0</v>
      </c>
      <c r="AJ304" s="29">
        <v>1610.4618192212129</v>
      </c>
      <c r="AK304" s="29">
        <v>1645.692643883935</v>
      </c>
      <c r="AP304" t="s">
        <v>350</v>
      </c>
      <c r="AQ304" s="1">
        <v>0.16899999999999998</v>
      </c>
      <c r="AR304" s="1">
        <v>0.28049999999999997</v>
      </c>
      <c r="AS304" s="5">
        <f t="shared" si="127"/>
        <v>0.5</v>
      </c>
      <c r="AT304" s="5">
        <f t="shared" si="128"/>
        <v>0.5</v>
      </c>
      <c r="AU304" s="9">
        <f t="shared" si="129"/>
        <v>7</v>
      </c>
    </row>
    <row r="305" spans="1:47" x14ac:dyDescent="0.35">
      <c r="A305" t="s">
        <v>297</v>
      </c>
      <c r="B305" s="1">
        <v>2.7359291663883827E-2</v>
      </c>
      <c r="C305" s="5">
        <f t="shared" si="104"/>
        <v>0</v>
      </c>
      <c r="D305" s="1">
        <v>0.73989829117728434</v>
      </c>
      <c r="E305" s="5">
        <f t="shared" si="105"/>
        <v>0</v>
      </c>
      <c r="F305" s="5">
        <f t="shared" si="106"/>
        <v>0</v>
      </c>
      <c r="G305" s="7">
        <v>3.0727323035235524E-2</v>
      </c>
      <c r="H305" s="7">
        <v>7.7550592029310458E-2</v>
      </c>
      <c r="I305" s="1">
        <f t="shared" si="107"/>
        <v>0.68930015552099522</v>
      </c>
      <c r="J305" s="5">
        <f t="shared" si="108"/>
        <v>0</v>
      </c>
      <c r="K305" s="5">
        <f t="shared" si="109"/>
        <v>0</v>
      </c>
      <c r="L305" s="1">
        <v>0.1569324509886344</v>
      </c>
      <c r="M305" s="5">
        <f t="shared" si="110"/>
        <v>0.5</v>
      </c>
      <c r="N305" s="5">
        <f t="shared" si="111"/>
        <v>0</v>
      </c>
      <c r="O305" s="8">
        <f t="shared" si="112"/>
        <v>0</v>
      </c>
      <c r="P305" s="8">
        <f t="shared" si="113"/>
        <v>1</v>
      </c>
      <c r="Q305" s="10" t="str">
        <f t="shared" si="114"/>
        <v>Nee</v>
      </c>
      <c r="R305" s="4">
        <f t="shared" si="115"/>
        <v>0</v>
      </c>
      <c r="S305" s="1">
        <v>-1.2709804375506424E-2</v>
      </c>
      <c r="T305" s="8">
        <f t="shared" si="116"/>
        <v>1</v>
      </c>
      <c r="U305" s="1">
        <v>-6.2622330837876397E-2</v>
      </c>
      <c r="V305" s="8">
        <f t="shared" si="117"/>
        <v>1</v>
      </c>
      <c r="W305" s="1">
        <v>-2.9921094562489862E-2</v>
      </c>
      <c r="X305" s="4">
        <f t="shared" si="118"/>
        <v>1</v>
      </c>
      <c r="Y305" s="5">
        <f t="shared" si="119"/>
        <v>0.5</v>
      </c>
      <c r="Z305" s="5">
        <f t="shared" si="120"/>
        <v>0.5</v>
      </c>
      <c r="AA305" s="1">
        <v>2.2030550811476115E-2</v>
      </c>
      <c r="AB305" s="5">
        <f t="shared" si="121"/>
        <v>0</v>
      </c>
      <c r="AC305" s="5">
        <f t="shared" si="122"/>
        <v>0</v>
      </c>
      <c r="AD305" s="5">
        <f t="shared" si="123"/>
        <v>0</v>
      </c>
      <c r="AE305" s="5">
        <f t="shared" si="124"/>
        <v>0</v>
      </c>
      <c r="AF305" s="1">
        <v>0.6598336020761576</v>
      </c>
      <c r="AG305" s="5">
        <f t="shared" si="125"/>
        <v>0</v>
      </c>
      <c r="AH305" s="1">
        <v>2.7737155206136861E-2</v>
      </c>
      <c r="AI305" s="6">
        <f t="shared" si="126"/>
        <v>0</v>
      </c>
      <c r="AJ305" s="29">
        <v>1758.7821839918356</v>
      </c>
      <c r="AK305" s="29">
        <v>1853.2231749041146</v>
      </c>
      <c r="AP305" t="s">
        <v>349</v>
      </c>
      <c r="AQ305" s="1">
        <v>0.183</v>
      </c>
      <c r="AR305" s="1">
        <v>0.2525</v>
      </c>
      <c r="AS305" s="5">
        <f t="shared" si="127"/>
        <v>0.5</v>
      </c>
      <c r="AT305" s="5">
        <f t="shared" si="128"/>
        <v>0.5</v>
      </c>
      <c r="AU305" s="9">
        <f t="shared" si="129"/>
        <v>6.5</v>
      </c>
    </row>
    <row r="306" spans="1:47" x14ac:dyDescent="0.35">
      <c r="A306" t="s">
        <v>298</v>
      </c>
      <c r="B306" s="1">
        <v>-8.3238003834406411E-4</v>
      </c>
      <c r="C306" s="5">
        <f t="shared" si="104"/>
        <v>0</v>
      </c>
      <c r="D306" s="1">
        <v>0.38704079799319085</v>
      </c>
      <c r="E306" s="5">
        <f t="shared" si="105"/>
        <v>0</v>
      </c>
      <c r="F306" s="5">
        <f t="shared" si="106"/>
        <v>0</v>
      </c>
      <c r="G306" s="7">
        <v>8.2653518397645689E-2</v>
      </c>
      <c r="H306" s="7">
        <v>4.1373381578019709E-2</v>
      </c>
      <c r="I306" s="1">
        <f t="shared" si="107"/>
        <v>0.36799785309629457</v>
      </c>
      <c r="J306" s="5">
        <f t="shared" si="108"/>
        <v>0</v>
      </c>
      <c r="K306" s="5">
        <f t="shared" si="109"/>
        <v>0</v>
      </c>
      <c r="L306" s="1">
        <v>0.25273754671231524</v>
      </c>
      <c r="M306" s="5">
        <f t="shared" si="110"/>
        <v>0</v>
      </c>
      <c r="N306" s="5">
        <f t="shared" si="111"/>
        <v>0</v>
      </c>
      <c r="O306" s="8">
        <f t="shared" si="112"/>
        <v>0</v>
      </c>
      <c r="P306" s="8">
        <f t="shared" si="113"/>
        <v>0</v>
      </c>
      <c r="Q306" s="10" t="str">
        <f t="shared" si="114"/>
        <v>Nee</v>
      </c>
      <c r="R306" s="4">
        <f t="shared" si="115"/>
        <v>0</v>
      </c>
      <c r="S306" s="1">
        <v>5.9332133449031176E-2</v>
      </c>
      <c r="T306" s="8">
        <f t="shared" si="116"/>
        <v>0</v>
      </c>
      <c r="U306" s="1">
        <v>5.2602604368846381E-2</v>
      </c>
      <c r="V306" s="8">
        <f t="shared" si="117"/>
        <v>0</v>
      </c>
      <c r="W306" s="1">
        <v>6.5714812043583967E-2</v>
      </c>
      <c r="X306" s="4">
        <f t="shared" si="118"/>
        <v>0</v>
      </c>
      <c r="Y306" s="5">
        <f t="shared" si="119"/>
        <v>0</v>
      </c>
      <c r="Z306" s="5">
        <f t="shared" si="120"/>
        <v>0</v>
      </c>
      <c r="AA306" s="1">
        <v>-2.6729405985403784E-2</v>
      </c>
      <c r="AB306" s="5">
        <f t="shared" si="121"/>
        <v>0.5</v>
      </c>
      <c r="AC306" s="5">
        <f t="shared" si="122"/>
        <v>0.5</v>
      </c>
      <c r="AD306" s="5">
        <f t="shared" si="123"/>
        <v>0</v>
      </c>
      <c r="AE306" s="5">
        <f t="shared" si="124"/>
        <v>0</v>
      </c>
      <c r="AF306" s="1">
        <v>0.73619920719212739</v>
      </c>
      <c r="AG306" s="5">
        <f t="shared" si="125"/>
        <v>0.5</v>
      </c>
      <c r="AH306" s="1">
        <v>-1.7308640150283269E-2</v>
      </c>
      <c r="AI306" s="6">
        <f t="shared" si="126"/>
        <v>1</v>
      </c>
      <c r="AJ306" s="29">
        <v>2117.4004358538909</v>
      </c>
      <c r="AK306" s="29">
        <v>1749.0624174682569</v>
      </c>
      <c r="AP306" t="s">
        <v>351</v>
      </c>
      <c r="AQ306" s="1">
        <v>0.115</v>
      </c>
      <c r="AR306" s="1">
        <v>0.222</v>
      </c>
      <c r="AS306" s="5">
        <f t="shared" si="127"/>
        <v>0.5</v>
      </c>
      <c r="AT306" s="5">
        <f t="shared" si="128"/>
        <v>0</v>
      </c>
      <c r="AU306" s="9">
        <f t="shared" si="129"/>
        <v>7</v>
      </c>
    </row>
    <row r="307" spans="1:47" x14ac:dyDescent="0.35">
      <c r="A307" t="s">
        <v>299</v>
      </c>
      <c r="B307" s="1">
        <v>7.4688390179203909E-2</v>
      </c>
      <c r="C307" s="5">
        <f t="shared" si="104"/>
        <v>0</v>
      </c>
      <c r="D307" s="1">
        <v>0.42837118871422325</v>
      </c>
      <c r="E307" s="5">
        <f t="shared" si="105"/>
        <v>0</v>
      </c>
      <c r="F307" s="5">
        <f t="shared" si="106"/>
        <v>0</v>
      </c>
      <c r="G307" s="7">
        <v>0.12256401754359524</v>
      </c>
      <c r="H307" s="7">
        <v>-7.0385386366034154E-3</v>
      </c>
      <c r="I307" s="1">
        <f t="shared" si="107"/>
        <v>0.44800584786507708</v>
      </c>
      <c r="J307" s="5">
        <f t="shared" si="108"/>
        <v>0</v>
      </c>
      <c r="K307" s="5">
        <f t="shared" si="109"/>
        <v>0</v>
      </c>
      <c r="L307" s="1">
        <v>0.30459672557202983</v>
      </c>
      <c r="M307" s="5">
        <f t="shared" si="110"/>
        <v>0</v>
      </c>
      <c r="N307" s="5">
        <f t="shared" si="111"/>
        <v>0</v>
      </c>
      <c r="O307" s="8">
        <f t="shared" si="112"/>
        <v>0</v>
      </c>
      <c r="P307" s="8">
        <f t="shared" si="113"/>
        <v>0</v>
      </c>
      <c r="Q307" s="10" t="str">
        <f t="shared" si="114"/>
        <v>Nee</v>
      </c>
      <c r="R307" s="4">
        <f t="shared" si="115"/>
        <v>0</v>
      </c>
      <c r="S307" s="1">
        <v>4.0440385792512447E-2</v>
      </c>
      <c r="T307" s="8">
        <f t="shared" si="116"/>
        <v>0</v>
      </c>
      <c r="U307" s="1">
        <v>-5.0232786081842685E-3</v>
      </c>
      <c r="V307" s="8">
        <f t="shared" si="117"/>
        <v>1</v>
      </c>
      <c r="W307" s="1">
        <v>1.4815596316447873E-2</v>
      </c>
      <c r="X307" s="4">
        <f t="shared" si="118"/>
        <v>0</v>
      </c>
      <c r="Y307" s="5">
        <f t="shared" si="119"/>
        <v>0</v>
      </c>
      <c r="Z307" s="5">
        <f t="shared" si="120"/>
        <v>0</v>
      </c>
      <c r="AA307" s="1">
        <v>4.9043693198088892E-2</v>
      </c>
      <c r="AB307" s="5">
        <f t="shared" si="121"/>
        <v>0</v>
      </c>
      <c r="AC307" s="5">
        <f t="shared" si="122"/>
        <v>0</v>
      </c>
      <c r="AD307" s="5">
        <f t="shared" si="123"/>
        <v>0.5</v>
      </c>
      <c r="AE307" s="5">
        <f t="shared" si="124"/>
        <v>0</v>
      </c>
      <c r="AF307" s="1">
        <v>0.73509020482599585</v>
      </c>
      <c r="AG307" s="5">
        <f t="shared" si="125"/>
        <v>0.5</v>
      </c>
      <c r="AH307" s="1">
        <v>-2.7325506036262933E-3</v>
      </c>
      <c r="AI307" s="6">
        <f t="shared" si="126"/>
        <v>1</v>
      </c>
      <c r="AJ307" s="29">
        <v>1776.2436232681898</v>
      </c>
      <c r="AK307" s="29">
        <v>1692.2629861944383</v>
      </c>
      <c r="AP307" t="s">
        <v>349</v>
      </c>
      <c r="AQ307" s="1">
        <v>0.20499999999999999</v>
      </c>
      <c r="AR307" s="1">
        <v>0.24299999999999999</v>
      </c>
      <c r="AS307" s="5">
        <f t="shared" si="127"/>
        <v>0.5</v>
      </c>
      <c r="AT307" s="5">
        <f t="shared" si="128"/>
        <v>0</v>
      </c>
      <c r="AU307" s="9">
        <f t="shared" si="129"/>
        <v>7.5</v>
      </c>
    </row>
    <row r="308" spans="1:47" x14ac:dyDescent="0.35">
      <c r="A308" t="s">
        <v>300</v>
      </c>
      <c r="B308" s="1">
        <v>-0.21965269158000025</v>
      </c>
      <c r="C308" s="5">
        <f t="shared" si="104"/>
        <v>0</v>
      </c>
      <c r="D308" s="1">
        <v>0.50302679729898003</v>
      </c>
      <c r="E308" s="5">
        <f t="shared" si="105"/>
        <v>0</v>
      </c>
      <c r="F308" s="5">
        <f t="shared" si="106"/>
        <v>0</v>
      </c>
      <c r="G308" s="7">
        <v>4.2001582691620173E-2</v>
      </c>
      <c r="H308" s="7">
        <v>7.5455023840798899E-2</v>
      </c>
      <c r="I308" s="1">
        <f t="shared" si="107"/>
        <v>0.45524847053341516</v>
      </c>
      <c r="J308" s="5">
        <f t="shared" si="108"/>
        <v>0</v>
      </c>
      <c r="K308" s="5">
        <f t="shared" si="109"/>
        <v>0</v>
      </c>
      <c r="L308" s="1">
        <v>0.24002273757811934</v>
      </c>
      <c r="M308" s="5">
        <f t="shared" si="110"/>
        <v>0</v>
      </c>
      <c r="N308" s="5">
        <f t="shared" si="111"/>
        <v>0</v>
      </c>
      <c r="O308" s="8">
        <f t="shared" si="112"/>
        <v>0</v>
      </c>
      <c r="P308" s="8">
        <f t="shared" si="113"/>
        <v>1</v>
      </c>
      <c r="Q308" s="10" t="str">
        <f t="shared" si="114"/>
        <v>Nee</v>
      </c>
      <c r="R308" s="4">
        <f t="shared" si="115"/>
        <v>0</v>
      </c>
      <c r="S308" s="1">
        <v>-7.4523345729295793E-4</v>
      </c>
      <c r="T308" s="8">
        <f t="shared" si="116"/>
        <v>1</v>
      </c>
      <c r="U308" s="1">
        <v>2.0459685148874591E-2</v>
      </c>
      <c r="V308" s="8">
        <f t="shared" si="117"/>
        <v>0</v>
      </c>
      <c r="W308" s="1">
        <v>0.12740265843988383</v>
      </c>
      <c r="X308" s="4">
        <f t="shared" si="118"/>
        <v>0</v>
      </c>
      <c r="Y308" s="5">
        <f t="shared" si="119"/>
        <v>0</v>
      </c>
      <c r="Z308" s="5">
        <f t="shared" si="120"/>
        <v>0</v>
      </c>
      <c r="AA308" s="1">
        <v>5.0925312220066438E-2</v>
      </c>
      <c r="AB308" s="5">
        <f t="shared" si="121"/>
        <v>0</v>
      </c>
      <c r="AC308" s="5">
        <f t="shared" si="122"/>
        <v>0</v>
      </c>
      <c r="AD308" s="5">
        <f t="shared" si="123"/>
        <v>0.5</v>
      </c>
      <c r="AE308" s="5">
        <f t="shared" si="124"/>
        <v>0.5</v>
      </c>
      <c r="AF308" s="1">
        <v>0.43603154135685679</v>
      </c>
      <c r="AG308" s="5">
        <f t="shared" si="125"/>
        <v>0</v>
      </c>
      <c r="AH308" s="1">
        <v>1.7007728676845704E-2</v>
      </c>
      <c r="AI308" s="6">
        <f t="shared" si="126"/>
        <v>0</v>
      </c>
      <c r="AJ308" s="29">
        <v>1811.0624779696864</v>
      </c>
      <c r="AK308" s="29">
        <v>2346.1286318440275</v>
      </c>
      <c r="AO308" s="5">
        <v>1</v>
      </c>
      <c r="AP308" t="s">
        <v>350</v>
      </c>
      <c r="AQ308" s="1">
        <v>0.16200000000000001</v>
      </c>
      <c r="AR308" s="1">
        <v>0.48149999999999998</v>
      </c>
      <c r="AS308" s="5">
        <f t="shared" si="127"/>
        <v>0.5</v>
      </c>
      <c r="AT308" s="5">
        <f t="shared" si="128"/>
        <v>0.5</v>
      </c>
      <c r="AU308" s="9">
        <f t="shared" si="129"/>
        <v>7</v>
      </c>
    </row>
    <row r="309" spans="1:47" x14ac:dyDescent="0.35">
      <c r="A309" t="s">
        <v>301</v>
      </c>
      <c r="B309" s="1">
        <v>-3.9806988030211774E-4</v>
      </c>
      <c r="C309" s="5">
        <f t="shared" si="104"/>
        <v>0</v>
      </c>
      <c r="D309" s="1">
        <v>0.83487715217346159</v>
      </c>
      <c r="E309" s="5">
        <f t="shared" si="105"/>
        <v>0</v>
      </c>
      <c r="F309" s="5">
        <f t="shared" si="106"/>
        <v>0</v>
      </c>
      <c r="G309" s="7">
        <v>3.0045622269759841E-3</v>
      </c>
      <c r="H309" s="7">
        <v>5.2136769887917371E-2</v>
      </c>
      <c r="I309" s="1">
        <f t="shared" si="107"/>
        <v>0.7987419607191566</v>
      </c>
      <c r="J309" s="5">
        <f t="shared" si="108"/>
        <v>0</v>
      </c>
      <c r="K309" s="5">
        <f t="shared" si="109"/>
        <v>0</v>
      </c>
      <c r="L309" s="1">
        <v>0.12144200393157567</v>
      </c>
      <c r="M309" s="5">
        <f t="shared" si="110"/>
        <v>0.5</v>
      </c>
      <c r="N309" s="5">
        <f t="shared" si="111"/>
        <v>0</v>
      </c>
      <c r="O309" s="8">
        <f t="shared" si="112"/>
        <v>0</v>
      </c>
      <c r="P309" s="8">
        <f t="shared" si="113"/>
        <v>0</v>
      </c>
      <c r="Q309" s="10" t="str">
        <f t="shared" si="114"/>
        <v>Nee</v>
      </c>
      <c r="R309" s="4">
        <f t="shared" si="115"/>
        <v>0</v>
      </c>
      <c r="S309" s="1">
        <v>1.5932292379195214E-2</v>
      </c>
      <c r="T309" s="8">
        <f t="shared" si="116"/>
        <v>0</v>
      </c>
      <c r="U309" s="1">
        <v>-3.309198976489082E-2</v>
      </c>
      <c r="V309" s="8">
        <f t="shared" si="117"/>
        <v>1</v>
      </c>
      <c r="W309" s="1">
        <v>1.5580108967302886E-2</v>
      </c>
      <c r="X309" s="4">
        <f t="shared" si="118"/>
        <v>0</v>
      </c>
      <c r="Y309" s="5">
        <f t="shared" si="119"/>
        <v>0</v>
      </c>
      <c r="Z309" s="5">
        <f t="shared" si="120"/>
        <v>0</v>
      </c>
      <c r="AA309" s="1">
        <v>-2.2926228997486968E-2</v>
      </c>
      <c r="AB309" s="5">
        <f t="shared" si="121"/>
        <v>0.5</v>
      </c>
      <c r="AC309" s="5">
        <f t="shared" si="122"/>
        <v>0.5</v>
      </c>
      <c r="AD309" s="5">
        <f t="shared" si="123"/>
        <v>0</v>
      </c>
      <c r="AE309" s="5">
        <f t="shared" si="124"/>
        <v>0</v>
      </c>
      <c r="AF309" s="1">
        <v>0.74784523043053852</v>
      </c>
      <c r="AG309" s="5">
        <f t="shared" si="125"/>
        <v>0.5</v>
      </c>
      <c r="AH309" s="1">
        <v>-1.6916585321951995E-3</v>
      </c>
      <c r="AI309" s="6">
        <f t="shared" si="126"/>
        <v>1</v>
      </c>
      <c r="AJ309" s="29">
        <v>2021.2063539637345</v>
      </c>
      <c r="AK309" s="29">
        <v>1872.7461871871619</v>
      </c>
      <c r="AP309" t="s">
        <v>349</v>
      </c>
      <c r="AQ309" s="1">
        <v>9.6000000000000002E-2</v>
      </c>
      <c r="AR309" s="1">
        <v>0.20150000000000001</v>
      </c>
      <c r="AS309" s="5">
        <f t="shared" si="127"/>
        <v>0.5</v>
      </c>
      <c r="AT309" s="5">
        <f t="shared" si="128"/>
        <v>0</v>
      </c>
      <c r="AU309" s="9">
        <f t="shared" si="129"/>
        <v>6.5</v>
      </c>
    </row>
    <row r="310" spans="1:47" x14ac:dyDescent="0.35">
      <c r="A310" t="s">
        <v>302</v>
      </c>
      <c r="B310" s="1">
        <v>-1.1368511368511369E-2</v>
      </c>
      <c r="C310" s="5">
        <f t="shared" si="104"/>
        <v>0</v>
      </c>
      <c r="D310" s="1">
        <v>0.55394680394680396</v>
      </c>
      <c r="E310" s="5">
        <f t="shared" si="105"/>
        <v>0</v>
      </c>
      <c r="F310" s="5">
        <f t="shared" si="106"/>
        <v>0</v>
      </c>
      <c r="G310" s="7">
        <v>0.17578292578292579</v>
      </c>
      <c r="H310" s="7">
        <v>9.6525096525096527E-4</v>
      </c>
      <c r="I310" s="1">
        <f t="shared" si="107"/>
        <v>0.5743650793650793</v>
      </c>
      <c r="J310" s="5">
        <f t="shared" si="108"/>
        <v>0</v>
      </c>
      <c r="K310" s="5">
        <f t="shared" si="109"/>
        <v>0</v>
      </c>
      <c r="L310" s="1">
        <v>0.21992068247310909</v>
      </c>
      <c r="M310" s="5">
        <f t="shared" si="110"/>
        <v>0</v>
      </c>
      <c r="N310" s="5">
        <f t="shared" si="111"/>
        <v>0</v>
      </c>
      <c r="O310" s="8">
        <f t="shared" si="112"/>
        <v>0</v>
      </c>
      <c r="P310" s="8">
        <f t="shared" si="113"/>
        <v>1</v>
      </c>
      <c r="Q310" s="10" t="str">
        <f t="shared" si="114"/>
        <v>Nee</v>
      </c>
      <c r="R310" s="4">
        <f t="shared" si="115"/>
        <v>0</v>
      </c>
      <c r="S310" s="1">
        <v>4.8035996594916697E-2</v>
      </c>
      <c r="T310" s="8">
        <f t="shared" si="116"/>
        <v>0</v>
      </c>
      <c r="U310" s="1">
        <v>0.10946577058890535</v>
      </c>
      <c r="V310" s="8">
        <f t="shared" si="117"/>
        <v>0</v>
      </c>
      <c r="W310" s="1">
        <v>-8.8052338052338058E-2</v>
      </c>
      <c r="X310" s="4">
        <f t="shared" si="118"/>
        <v>1</v>
      </c>
      <c r="Y310" s="5">
        <f t="shared" si="119"/>
        <v>0</v>
      </c>
      <c r="Z310" s="5">
        <f t="shared" si="120"/>
        <v>0</v>
      </c>
      <c r="AA310" s="1">
        <v>6.9444444444444448E-2</v>
      </c>
      <c r="AB310" s="5">
        <f t="shared" si="121"/>
        <v>0</v>
      </c>
      <c r="AC310" s="5">
        <f t="shared" si="122"/>
        <v>0</v>
      </c>
      <c r="AD310" s="5">
        <f t="shared" si="123"/>
        <v>0.5</v>
      </c>
      <c r="AE310" s="5">
        <f t="shared" si="124"/>
        <v>0.5</v>
      </c>
      <c r="AF310" s="1">
        <v>0.47093522093522094</v>
      </c>
      <c r="AG310" s="5">
        <f t="shared" si="125"/>
        <v>0</v>
      </c>
      <c r="AH310" s="1">
        <v>4.1029815529815529E-2</v>
      </c>
      <c r="AI310" s="6">
        <f t="shared" si="126"/>
        <v>0</v>
      </c>
      <c r="AJ310" s="29">
        <v>4169.7304048234282</v>
      </c>
      <c r="AK310" s="29">
        <v>4202.2850014385176</v>
      </c>
      <c r="AP310" t="s">
        <v>349</v>
      </c>
      <c r="AQ310" s="1">
        <v>0.18600000000000003</v>
      </c>
      <c r="AR310" s="1">
        <v>0.13150000000000001</v>
      </c>
      <c r="AS310" s="5">
        <f t="shared" si="127"/>
        <v>0</v>
      </c>
      <c r="AT310" s="5">
        <f t="shared" si="128"/>
        <v>0</v>
      </c>
      <c r="AU310" s="9">
        <f t="shared" si="129"/>
        <v>8</v>
      </c>
    </row>
    <row r="311" spans="1:47" x14ac:dyDescent="0.35">
      <c r="A311" t="s">
        <v>303</v>
      </c>
      <c r="B311" s="1">
        <v>2.8749218469643328E-2</v>
      </c>
      <c r="C311" s="5">
        <f t="shared" si="104"/>
        <v>0</v>
      </c>
      <c r="D311" s="1">
        <v>0.67522003085426352</v>
      </c>
      <c r="E311" s="5">
        <f t="shared" si="105"/>
        <v>0</v>
      </c>
      <c r="F311" s="5">
        <f t="shared" si="106"/>
        <v>0</v>
      </c>
      <c r="G311" s="7">
        <v>6.7516823712648402E-3</v>
      </c>
      <c r="H311" s="7">
        <v>0.56274255187696764</v>
      </c>
      <c r="I311" s="1">
        <f t="shared" si="107"/>
        <v>0.28211044642493804</v>
      </c>
      <c r="J311" s="5">
        <f t="shared" si="108"/>
        <v>0</v>
      </c>
      <c r="K311" s="5">
        <f t="shared" si="109"/>
        <v>0</v>
      </c>
      <c r="L311" s="1">
        <v>-0.17303430079155674</v>
      </c>
      <c r="M311" s="5">
        <f t="shared" si="110"/>
        <v>0.5</v>
      </c>
      <c r="N311" s="5">
        <f t="shared" si="111"/>
        <v>0.5</v>
      </c>
      <c r="O311" s="8">
        <f t="shared" si="112"/>
        <v>1</v>
      </c>
      <c r="P311" s="8">
        <f t="shared" si="113"/>
        <v>0</v>
      </c>
      <c r="Q311" s="10" t="str">
        <f t="shared" si="114"/>
        <v>Nee</v>
      </c>
      <c r="R311" s="4">
        <f t="shared" si="115"/>
        <v>0</v>
      </c>
      <c r="S311" s="1">
        <v>0.112256361181192</v>
      </c>
      <c r="T311" s="8">
        <f t="shared" si="116"/>
        <v>0</v>
      </c>
      <c r="U311" s="1">
        <v>6.5899464556860868E-2</v>
      </c>
      <c r="V311" s="8">
        <f t="shared" si="117"/>
        <v>0</v>
      </c>
      <c r="W311" s="1">
        <v>0.1140090934987773</v>
      </c>
      <c r="X311" s="4">
        <f t="shared" si="118"/>
        <v>0</v>
      </c>
      <c r="Y311" s="5">
        <f t="shared" si="119"/>
        <v>0</v>
      </c>
      <c r="Z311" s="5">
        <f t="shared" si="120"/>
        <v>0</v>
      </c>
      <c r="AA311" s="1">
        <v>-7.2973662889424095E-3</v>
      </c>
      <c r="AB311" s="5">
        <f t="shared" si="121"/>
        <v>0.5</v>
      </c>
      <c r="AC311" s="5">
        <f t="shared" si="122"/>
        <v>0.5</v>
      </c>
      <c r="AD311" s="5">
        <f t="shared" si="123"/>
        <v>0</v>
      </c>
      <c r="AE311" s="5">
        <f t="shared" si="124"/>
        <v>0</v>
      </c>
      <c r="AF311" s="1">
        <v>0.76628450294669315</v>
      </c>
      <c r="AG311" s="5">
        <f t="shared" si="125"/>
        <v>0.5</v>
      </c>
      <c r="AH311" s="1">
        <v>-6.613559597932697E-3</v>
      </c>
      <c r="AI311" s="6">
        <f t="shared" si="126"/>
        <v>1</v>
      </c>
      <c r="AJ311" s="29">
        <v>2383.3190977375971</v>
      </c>
      <c r="AK311" s="29">
        <v>1487.7391107873532</v>
      </c>
      <c r="AM311" s="5">
        <v>1</v>
      </c>
      <c r="AP311" t="s">
        <v>351</v>
      </c>
      <c r="AQ311" s="1">
        <v>0.107</v>
      </c>
      <c r="AR311" s="1">
        <v>0.2515</v>
      </c>
      <c r="AS311" s="5">
        <f t="shared" si="127"/>
        <v>0.5</v>
      </c>
      <c r="AT311" s="5">
        <f t="shared" si="128"/>
        <v>0.5</v>
      </c>
      <c r="AU311" s="9">
        <f t="shared" si="129"/>
        <v>4.5</v>
      </c>
    </row>
    <row r="312" spans="1:47" x14ac:dyDescent="0.35">
      <c r="A312" t="s">
        <v>304</v>
      </c>
      <c r="B312" s="1">
        <v>0.12048110435317433</v>
      </c>
      <c r="C312" s="5">
        <f t="shared" si="104"/>
        <v>0.5</v>
      </c>
      <c r="D312" s="1">
        <v>0.55692612587986057</v>
      </c>
      <c r="E312" s="5">
        <f t="shared" si="105"/>
        <v>0</v>
      </c>
      <c r="F312" s="5">
        <f t="shared" si="106"/>
        <v>0</v>
      </c>
      <c r="G312" s="7">
        <v>3.0991594341556756E-2</v>
      </c>
      <c r="H312" s="7">
        <v>2.3918540285655711E-4</v>
      </c>
      <c r="I312" s="1">
        <f t="shared" si="107"/>
        <v>0.56047768741884785</v>
      </c>
      <c r="J312" s="5">
        <f t="shared" si="108"/>
        <v>0</v>
      </c>
      <c r="K312" s="5">
        <f t="shared" si="109"/>
        <v>0</v>
      </c>
      <c r="L312" s="1">
        <v>0.41598550432856857</v>
      </c>
      <c r="M312" s="5">
        <f t="shared" si="110"/>
        <v>0</v>
      </c>
      <c r="N312" s="5">
        <f t="shared" si="111"/>
        <v>0</v>
      </c>
      <c r="O312" s="8">
        <f t="shared" si="112"/>
        <v>0</v>
      </c>
      <c r="P312" s="8">
        <f t="shared" si="113"/>
        <v>1</v>
      </c>
      <c r="Q312" s="10" t="str">
        <f t="shared" si="114"/>
        <v>Nee</v>
      </c>
      <c r="R312" s="4">
        <f t="shared" si="115"/>
        <v>0</v>
      </c>
      <c r="S312" s="1">
        <v>-4.7295159759569758E-2</v>
      </c>
      <c r="T312" s="8">
        <f t="shared" si="116"/>
        <v>1</v>
      </c>
      <c r="U312" s="1">
        <v>-1.446695701571672E-2</v>
      </c>
      <c r="V312" s="8">
        <f t="shared" si="117"/>
        <v>1</v>
      </c>
      <c r="W312" s="1">
        <v>3.8338003143579581E-2</v>
      </c>
      <c r="X312" s="4">
        <f t="shared" si="118"/>
        <v>0</v>
      </c>
      <c r="Y312" s="5">
        <f t="shared" si="119"/>
        <v>0.5</v>
      </c>
      <c r="Z312" s="5">
        <f t="shared" si="120"/>
        <v>0</v>
      </c>
      <c r="AA312" s="1">
        <v>7.5949907742773187E-2</v>
      </c>
      <c r="AB312" s="5">
        <f t="shared" si="121"/>
        <v>0</v>
      </c>
      <c r="AC312" s="5">
        <f t="shared" si="122"/>
        <v>0</v>
      </c>
      <c r="AD312" s="5">
        <f t="shared" si="123"/>
        <v>0.5</v>
      </c>
      <c r="AE312" s="5">
        <f t="shared" si="124"/>
        <v>0.5</v>
      </c>
      <c r="AF312" s="1">
        <v>0.72719196337046399</v>
      </c>
      <c r="AG312" s="5">
        <f t="shared" si="125"/>
        <v>0.5</v>
      </c>
      <c r="AH312" s="1">
        <v>1.1563691655846359E-2</v>
      </c>
      <c r="AI312" s="6">
        <f t="shared" si="126"/>
        <v>0</v>
      </c>
      <c r="AJ312" s="29">
        <v>1368.8815568190921</v>
      </c>
      <c r="AK312" s="29">
        <v>1302.6139453786411</v>
      </c>
      <c r="AM312" s="5">
        <v>1</v>
      </c>
      <c r="AP312" t="s">
        <v>350</v>
      </c>
      <c r="AQ312" s="1">
        <v>0.14699999999999999</v>
      </c>
      <c r="AR312" s="1">
        <v>0.22900000000000001</v>
      </c>
      <c r="AS312" s="5">
        <f t="shared" si="127"/>
        <v>0.5</v>
      </c>
      <c r="AT312" s="5">
        <f t="shared" si="128"/>
        <v>0</v>
      </c>
      <c r="AU312" s="9">
        <f t="shared" si="129"/>
        <v>6</v>
      </c>
    </row>
    <row r="313" spans="1:47" x14ac:dyDescent="0.35">
      <c r="A313" t="s">
        <v>305</v>
      </c>
      <c r="B313" s="1">
        <v>2.0731475562773181E-3</v>
      </c>
      <c r="C313" s="5">
        <f t="shared" si="104"/>
        <v>0</v>
      </c>
      <c r="D313" s="1">
        <v>0.31434099822054834</v>
      </c>
      <c r="E313" s="5">
        <f t="shared" si="105"/>
        <v>0</v>
      </c>
      <c r="F313" s="5">
        <f t="shared" si="106"/>
        <v>0</v>
      </c>
      <c r="G313" s="7">
        <v>2.3340186237755474E-2</v>
      </c>
      <c r="H313" s="7">
        <v>5.7529844686695579E-2</v>
      </c>
      <c r="I313" s="1">
        <f t="shared" si="107"/>
        <v>0.27687092928839208</v>
      </c>
      <c r="J313" s="5">
        <f t="shared" si="108"/>
        <v>0</v>
      </c>
      <c r="K313" s="5">
        <f t="shared" si="109"/>
        <v>0</v>
      </c>
      <c r="L313" s="1">
        <v>0.40864757914338917</v>
      </c>
      <c r="M313" s="5">
        <f t="shared" si="110"/>
        <v>0</v>
      </c>
      <c r="N313" s="5">
        <f t="shared" si="111"/>
        <v>0</v>
      </c>
      <c r="O313" s="8">
        <f t="shared" si="112"/>
        <v>0</v>
      </c>
      <c r="P313" s="8">
        <f t="shared" si="113"/>
        <v>1</v>
      </c>
      <c r="Q313" s="10" t="str">
        <f t="shared" si="114"/>
        <v>Nee</v>
      </c>
      <c r="R313" s="4">
        <f t="shared" si="115"/>
        <v>0</v>
      </c>
      <c r="S313" s="1">
        <v>1.6887637952744242E-2</v>
      </c>
      <c r="T313" s="8">
        <f t="shared" si="116"/>
        <v>0</v>
      </c>
      <c r="U313" s="1">
        <v>3.6899504281207751E-2</v>
      </c>
      <c r="V313" s="8">
        <f t="shared" si="117"/>
        <v>0</v>
      </c>
      <c r="W313" s="1">
        <v>-3.6383739612666929E-2</v>
      </c>
      <c r="X313" s="4">
        <f t="shared" si="118"/>
        <v>1</v>
      </c>
      <c r="Y313" s="5">
        <f t="shared" si="119"/>
        <v>0</v>
      </c>
      <c r="Z313" s="5">
        <f t="shared" si="120"/>
        <v>0</v>
      </c>
      <c r="AA313" s="1">
        <v>2.1824197087227683E-2</v>
      </c>
      <c r="AB313" s="5">
        <f t="shared" si="121"/>
        <v>0</v>
      </c>
      <c r="AC313" s="5">
        <f t="shared" si="122"/>
        <v>0</v>
      </c>
      <c r="AD313" s="5">
        <f t="shared" si="123"/>
        <v>0</v>
      </c>
      <c r="AE313" s="5">
        <f t="shared" si="124"/>
        <v>0</v>
      </c>
      <c r="AF313" s="1">
        <v>0.67341015496777978</v>
      </c>
      <c r="AG313" s="5">
        <f t="shared" si="125"/>
        <v>0</v>
      </c>
      <c r="AH313" s="1">
        <v>3.5853048390719212E-2</v>
      </c>
      <c r="AI313" s="6">
        <f t="shared" si="126"/>
        <v>0</v>
      </c>
      <c r="AJ313" s="29">
        <v>1413.3869052269708</v>
      </c>
      <c r="AK313" s="29">
        <v>1554.9351650288841</v>
      </c>
      <c r="AP313" t="s">
        <v>350</v>
      </c>
      <c r="AQ313" s="1">
        <v>-6.6000000000000003E-2</v>
      </c>
      <c r="AR313" s="1">
        <v>0.28899999999999998</v>
      </c>
      <c r="AS313" s="5">
        <f t="shared" si="127"/>
        <v>0.5</v>
      </c>
      <c r="AT313" s="5">
        <f t="shared" si="128"/>
        <v>0.5</v>
      </c>
      <c r="AU313" s="9">
        <f t="shared" si="129"/>
        <v>8</v>
      </c>
    </row>
    <row r="314" spans="1:47" x14ac:dyDescent="0.35">
      <c r="A314" t="s">
        <v>306</v>
      </c>
      <c r="B314" s="1">
        <v>3.3538258864858929E-2</v>
      </c>
      <c r="C314" s="5">
        <f t="shared" si="104"/>
        <v>0</v>
      </c>
      <c r="D314" s="1">
        <v>0.6006971127456362</v>
      </c>
      <c r="E314" s="5">
        <f t="shared" si="105"/>
        <v>0</v>
      </c>
      <c r="F314" s="5">
        <f t="shared" si="106"/>
        <v>0</v>
      </c>
      <c r="G314" s="7">
        <v>8.0826654956636292E-3</v>
      </c>
      <c r="H314" s="7">
        <v>1.7468986716434296E-2</v>
      </c>
      <c r="I314" s="1">
        <f t="shared" si="107"/>
        <v>0.58943874190361178</v>
      </c>
      <c r="J314" s="5">
        <f t="shared" si="108"/>
        <v>0</v>
      </c>
      <c r="K314" s="5">
        <f t="shared" si="109"/>
        <v>0</v>
      </c>
      <c r="L314" s="1">
        <v>0.19279341407697945</v>
      </c>
      <c r="M314" s="5">
        <f t="shared" si="110"/>
        <v>0.5</v>
      </c>
      <c r="N314" s="5">
        <f t="shared" si="111"/>
        <v>0</v>
      </c>
      <c r="O314" s="8">
        <f t="shared" si="112"/>
        <v>0</v>
      </c>
      <c r="P314" s="8">
        <f t="shared" si="113"/>
        <v>1</v>
      </c>
      <c r="Q314" s="10" t="str">
        <f t="shared" si="114"/>
        <v>Nee</v>
      </c>
      <c r="R314" s="4">
        <f t="shared" si="115"/>
        <v>0</v>
      </c>
      <c r="S314" s="1">
        <v>-3.5096481271282634E-2</v>
      </c>
      <c r="T314" s="8">
        <f t="shared" si="116"/>
        <v>1</v>
      </c>
      <c r="U314" s="1">
        <v>-2.952035126635166E-2</v>
      </c>
      <c r="V314" s="8">
        <f t="shared" si="117"/>
        <v>1</v>
      </c>
      <c r="W314" s="1">
        <v>-4.6931606103853335E-3</v>
      </c>
      <c r="X314" s="4">
        <f t="shared" si="118"/>
        <v>1</v>
      </c>
      <c r="Y314" s="5">
        <f t="shared" si="119"/>
        <v>0.5</v>
      </c>
      <c r="Z314" s="5">
        <f t="shared" si="120"/>
        <v>0.5</v>
      </c>
      <c r="AA314" s="1">
        <v>3.5075200351300913E-2</v>
      </c>
      <c r="AB314" s="5">
        <f t="shared" si="121"/>
        <v>0</v>
      </c>
      <c r="AC314" s="5">
        <f t="shared" si="122"/>
        <v>0</v>
      </c>
      <c r="AD314" s="5">
        <f t="shared" si="123"/>
        <v>0</v>
      </c>
      <c r="AE314" s="5">
        <f t="shared" si="124"/>
        <v>0</v>
      </c>
      <c r="AF314" s="1">
        <v>0.64939894609726645</v>
      </c>
      <c r="AG314" s="5">
        <f t="shared" si="125"/>
        <v>0</v>
      </c>
      <c r="AH314" s="1">
        <v>3.6853139751893735E-2</v>
      </c>
      <c r="AI314" s="6">
        <f t="shared" si="126"/>
        <v>0</v>
      </c>
      <c r="AJ314" s="29">
        <v>1657.8656868333198</v>
      </c>
      <c r="AK314" s="29">
        <v>1660.8952803770226</v>
      </c>
      <c r="AP314" t="s">
        <v>350</v>
      </c>
      <c r="AQ314" s="1">
        <v>3.6000000000000004E-2</v>
      </c>
      <c r="AR314" s="1">
        <v>0.30649999999999999</v>
      </c>
      <c r="AS314" s="5">
        <f t="shared" si="127"/>
        <v>0.5</v>
      </c>
      <c r="AT314" s="5">
        <f t="shared" si="128"/>
        <v>0.5</v>
      </c>
      <c r="AU314" s="9">
        <f t="shared" si="129"/>
        <v>6.5</v>
      </c>
    </row>
    <row r="315" spans="1:47" x14ac:dyDescent="0.35">
      <c r="A315" t="s">
        <v>307</v>
      </c>
      <c r="B315" s="1">
        <v>1.8203961284533044E-3</v>
      </c>
      <c r="C315" s="5">
        <f t="shared" si="104"/>
        <v>0</v>
      </c>
      <c r="D315" s="1">
        <v>0.75269534004230498</v>
      </c>
      <c r="E315" s="5">
        <f t="shared" si="105"/>
        <v>0</v>
      </c>
      <c r="F315" s="5">
        <f t="shared" si="106"/>
        <v>0</v>
      </c>
      <c r="G315" s="7">
        <v>8.1661431959489782E-3</v>
      </c>
      <c r="H315" s="7">
        <v>-1.9357733478623164E-3</v>
      </c>
      <c r="I315" s="1">
        <f t="shared" si="107"/>
        <v>0.75503031856932246</v>
      </c>
      <c r="J315" s="5">
        <f t="shared" si="108"/>
        <v>0</v>
      </c>
      <c r="K315" s="5">
        <f t="shared" si="109"/>
        <v>0</v>
      </c>
      <c r="L315" s="1">
        <v>0.34521749259493462</v>
      </c>
      <c r="M315" s="5">
        <f t="shared" si="110"/>
        <v>0</v>
      </c>
      <c r="N315" s="5">
        <f t="shared" si="111"/>
        <v>0</v>
      </c>
      <c r="O315" s="8">
        <f t="shared" si="112"/>
        <v>0</v>
      </c>
      <c r="P315" s="8">
        <f t="shared" si="113"/>
        <v>1</v>
      </c>
      <c r="Q315" s="10" t="str">
        <f t="shared" si="114"/>
        <v>Nee</v>
      </c>
      <c r="R315" s="4">
        <f t="shared" si="115"/>
        <v>0</v>
      </c>
      <c r="S315" s="1">
        <v>6.2318752098659912E-2</v>
      </c>
      <c r="T315" s="8">
        <f t="shared" si="116"/>
        <v>0</v>
      </c>
      <c r="U315" s="1">
        <v>5.6331141677067383E-2</v>
      </c>
      <c r="V315" s="8">
        <f t="shared" si="117"/>
        <v>0</v>
      </c>
      <c r="W315" s="1">
        <v>-0.10127555925902186</v>
      </c>
      <c r="X315" s="4">
        <f t="shared" si="118"/>
        <v>1</v>
      </c>
      <c r="Y315" s="5">
        <f t="shared" si="119"/>
        <v>0</v>
      </c>
      <c r="Z315" s="5">
        <f t="shared" si="120"/>
        <v>0</v>
      </c>
      <c r="AA315" s="1">
        <v>6.2861355041343506E-2</v>
      </c>
      <c r="AB315" s="5">
        <f t="shared" si="121"/>
        <v>0</v>
      </c>
      <c r="AC315" s="5">
        <f t="shared" si="122"/>
        <v>0</v>
      </c>
      <c r="AD315" s="5">
        <f t="shared" si="123"/>
        <v>0.5</v>
      </c>
      <c r="AE315" s="5">
        <f t="shared" si="124"/>
        <v>0.5</v>
      </c>
      <c r="AF315" s="1">
        <v>0.61643484392026149</v>
      </c>
      <c r="AG315" s="5">
        <f t="shared" si="125"/>
        <v>0</v>
      </c>
      <c r="AH315" s="1">
        <v>3.9917415550285211E-2</v>
      </c>
      <c r="AI315" s="6">
        <f t="shared" si="126"/>
        <v>0</v>
      </c>
      <c r="AJ315" s="29">
        <v>1506.978173182041</v>
      </c>
      <c r="AK315" s="29">
        <v>2017.2901061832092</v>
      </c>
      <c r="AO315" s="5">
        <v>1</v>
      </c>
      <c r="AP315" t="s">
        <v>349</v>
      </c>
      <c r="AQ315" s="1">
        <v>0.16</v>
      </c>
      <c r="AR315" s="1">
        <v>0.39949999999999997</v>
      </c>
      <c r="AS315" s="5">
        <f t="shared" si="127"/>
        <v>0.5</v>
      </c>
      <c r="AT315" s="5">
        <f t="shared" si="128"/>
        <v>0.5</v>
      </c>
      <c r="AU315" s="9">
        <f t="shared" si="129"/>
        <v>6</v>
      </c>
    </row>
    <row r="316" spans="1:47" x14ac:dyDescent="0.35">
      <c r="A316" t="s">
        <v>308</v>
      </c>
      <c r="B316" s="1">
        <v>1.419824296743278E-2</v>
      </c>
      <c r="C316" s="5">
        <f t="shared" si="104"/>
        <v>0</v>
      </c>
      <c r="D316" s="1">
        <v>0.26918981276067089</v>
      </c>
      <c r="E316" s="5">
        <f t="shared" si="105"/>
        <v>0</v>
      </c>
      <c r="F316" s="5">
        <f t="shared" si="106"/>
        <v>0</v>
      </c>
      <c r="G316" s="7">
        <v>7.2248350933238675E-3</v>
      </c>
      <c r="H316" s="7">
        <v>0.20668056911290561</v>
      </c>
      <c r="I316" s="1">
        <f t="shared" si="107"/>
        <v>0.12538039459283581</v>
      </c>
      <c r="J316" s="5">
        <f t="shared" si="108"/>
        <v>0</v>
      </c>
      <c r="K316" s="5">
        <f t="shared" si="109"/>
        <v>0</v>
      </c>
      <c r="L316" s="1">
        <v>0.31653684940097032</v>
      </c>
      <c r="M316" s="5">
        <f t="shared" si="110"/>
        <v>0</v>
      </c>
      <c r="N316" s="5">
        <f t="shared" si="111"/>
        <v>0</v>
      </c>
      <c r="O316" s="8">
        <f t="shared" si="112"/>
        <v>0</v>
      </c>
      <c r="P316" s="8">
        <f t="shared" si="113"/>
        <v>1</v>
      </c>
      <c r="Q316" s="10" t="str">
        <f t="shared" si="114"/>
        <v>Nee</v>
      </c>
      <c r="R316" s="4">
        <f t="shared" si="115"/>
        <v>0</v>
      </c>
      <c r="S316" s="1">
        <v>2.4240710601086866E-2</v>
      </c>
      <c r="T316" s="8">
        <f t="shared" si="116"/>
        <v>0</v>
      </c>
      <c r="U316" s="1">
        <v>-1.4389731487610441E-2</v>
      </c>
      <c r="V316" s="8">
        <f t="shared" si="117"/>
        <v>1</v>
      </c>
      <c r="W316" s="1">
        <v>-2.0720560830597215E-2</v>
      </c>
      <c r="X316" s="4">
        <f t="shared" si="118"/>
        <v>1</v>
      </c>
      <c r="Y316" s="5">
        <f t="shared" si="119"/>
        <v>0.5</v>
      </c>
      <c r="Z316" s="5">
        <f t="shared" si="120"/>
        <v>0</v>
      </c>
      <c r="AA316" s="1">
        <v>3.3147720886206999E-3</v>
      </c>
      <c r="AB316" s="5">
        <f t="shared" si="121"/>
        <v>0.5</v>
      </c>
      <c r="AC316" s="5">
        <f t="shared" si="122"/>
        <v>0</v>
      </c>
      <c r="AD316" s="5">
        <f t="shared" si="123"/>
        <v>0</v>
      </c>
      <c r="AE316" s="5">
        <f t="shared" si="124"/>
        <v>0</v>
      </c>
      <c r="AF316" s="1">
        <v>0.77723548377554941</v>
      </c>
      <c r="AG316" s="5">
        <f t="shared" si="125"/>
        <v>0.5</v>
      </c>
      <c r="AH316" s="1">
        <v>1.3809802703582098E-2</v>
      </c>
      <c r="AI316" s="6">
        <f t="shared" si="126"/>
        <v>0</v>
      </c>
      <c r="AJ316" s="29">
        <v>2148.1697711779775</v>
      </c>
      <c r="AK316" s="29">
        <v>1798.1686340789322</v>
      </c>
      <c r="AP316" t="s">
        <v>349</v>
      </c>
      <c r="AQ316" s="1">
        <v>0.13200000000000001</v>
      </c>
      <c r="AR316" s="1">
        <v>0.29000000000000004</v>
      </c>
      <c r="AS316" s="5">
        <f t="shared" si="127"/>
        <v>0.5</v>
      </c>
      <c r="AT316" s="5">
        <f t="shared" si="128"/>
        <v>0.5</v>
      </c>
      <c r="AU316" s="9">
        <f t="shared" si="129"/>
        <v>6.5</v>
      </c>
    </row>
    <row r="317" spans="1:47" x14ac:dyDescent="0.35">
      <c r="A317" t="s">
        <v>309</v>
      </c>
      <c r="B317" s="1">
        <v>-2.8758169934640521E-3</v>
      </c>
      <c r="C317" s="5">
        <f t="shared" si="104"/>
        <v>0</v>
      </c>
      <c r="D317" s="1">
        <v>0.24486274509803921</v>
      </c>
      <c r="E317" s="5">
        <f t="shared" si="105"/>
        <v>0</v>
      </c>
      <c r="F317" s="5">
        <f t="shared" si="106"/>
        <v>0</v>
      </c>
      <c r="G317" s="7">
        <v>2.6091503267973857E-2</v>
      </c>
      <c r="H317" s="7">
        <v>8.5464052287581693E-2</v>
      </c>
      <c r="I317" s="1">
        <f t="shared" si="107"/>
        <v>0.18816888888888889</v>
      </c>
      <c r="J317" s="5">
        <f t="shared" si="108"/>
        <v>0</v>
      </c>
      <c r="K317" s="5">
        <f t="shared" si="109"/>
        <v>0</v>
      </c>
      <c r="L317" s="1">
        <v>0.23375132462027551</v>
      </c>
      <c r="M317" s="5">
        <f t="shared" si="110"/>
        <v>0</v>
      </c>
      <c r="N317" s="5">
        <f t="shared" si="111"/>
        <v>0</v>
      </c>
      <c r="O317" s="8">
        <f t="shared" si="112"/>
        <v>0</v>
      </c>
      <c r="P317" s="8">
        <f t="shared" si="113"/>
        <v>1</v>
      </c>
      <c r="Q317" s="10" t="str">
        <f t="shared" si="114"/>
        <v>Nee</v>
      </c>
      <c r="R317" s="4">
        <f t="shared" si="115"/>
        <v>0</v>
      </c>
      <c r="S317" s="1">
        <v>-8.7533875338753394E-3</v>
      </c>
      <c r="T317" s="8">
        <f t="shared" si="116"/>
        <v>1</v>
      </c>
      <c r="U317" s="1">
        <v>-4.868607567331807E-2</v>
      </c>
      <c r="V317" s="8">
        <f t="shared" si="117"/>
        <v>1</v>
      </c>
      <c r="W317" s="1">
        <v>2.1411764705882352E-2</v>
      </c>
      <c r="X317" s="4">
        <f t="shared" si="118"/>
        <v>0</v>
      </c>
      <c r="Y317" s="5">
        <f t="shared" si="119"/>
        <v>0.5</v>
      </c>
      <c r="Z317" s="5">
        <f t="shared" si="120"/>
        <v>0</v>
      </c>
      <c r="AA317" s="1">
        <v>7.7039215686274504E-2</v>
      </c>
      <c r="AB317" s="5">
        <f t="shared" si="121"/>
        <v>0</v>
      </c>
      <c r="AC317" s="5">
        <f t="shared" si="122"/>
        <v>0</v>
      </c>
      <c r="AD317" s="5">
        <f t="shared" si="123"/>
        <v>0.5</v>
      </c>
      <c r="AE317" s="5">
        <f t="shared" si="124"/>
        <v>0.5</v>
      </c>
      <c r="AF317" s="1">
        <v>0.6395294117647059</v>
      </c>
      <c r="AG317" s="5">
        <f t="shared" si="125"/>
        <v>0</v>
      </c>
      <c r="AH317" s="1">
        <v>5.4490091503267973E-2</v>
      </c>
      <c r="AI317" s="6">
        <f t="shared" si="126"/>
        <v>0</v>
      </c>
      <c r="AJ317" s="29">
        <v>1316.6919507304497</v>
      </c>
      <c r="AK317" s="29">
        <v>1256.6481203242563</v>
      </c>
      <c r="AM317" s="5">
        <v>1</v>
      </c>
      <c r="AP317" t="s">
        <v>350</v>
      </c>
      <c r="AQ317" s="1">
        <v>0.24299999999999999</v>
      </c>
      <c r="AR317" s="1">
        <v>0.28100000000000003</v>
      </c>
      <c r="AS317" s="5">
        <f t="shared" si="127"/>
        <v>0.5</v>
      </c>
      <c r="AT317" s="5">
        <f t="shared" si="128"/>
        <v>0.5</v>
      </c>
      <c r="AU317" s="9">
        <f t="shared" si="129"/>
        <v>6.5</v>
      </c>
    </row>
    <row r="318" spans="1:47" x14ac:dyDescent="0.35">
      <c r="A318" t="s">
        <v>310</v>
      </c>
      <c r="B318" s="1">
        <v>4.1493729575733877E-2</v>
      </c>
      <c r="C318" s="5">
        <f t="shared" si="104"/>
        <v>0</v>
      </c>
      <c r="D318" s="1">
        <v>0.74929475183643823</v>
      </c>
      <c r="E318" s="5">
        <f t="shared" si="105"/>
        <v>0</v>
      </c>
      <c r="F318" s="5">
        <f t="shared" si="106"/>
        <v>0</v>
      </c>
      <c r="G318" s="7">
        <v>0.10412535262408178</v>
      </c>
      <c r="H318" s="7">
        <v>7.6245007401614384E-2</v>
      </c>
      <c r="I318" s="1">
        <f t="shared" si="107"/>
        <v>0.70841828897019798</v>
      </c>
      <c r="J318" s="5">
        <f t="shared" si="108"/>
        <v>0</v>
      </c>
      <c r="K318" s="5">
        <f t="shared" si="109"/>
        <v>0</v>
      </c>
      <c r="L318" s="1">
        <v>0.36263772905443958</v>
      </c>
      <c r="M318" s="5">
        <f t="shared" si="110"/>
        <v>0</v>
      </c>
      <c r="N318" s="5">
        <f t="shared" si="111"/>
        <v>0</v>
      </c>
      <c r="O318" s="8">
        <f t="shared" si="112"/>
        <v>0</v>
      </c>
      <c r="P318" s="8">
        <f t="shared" si="113"/>
        <v>0</v>
      </c>
      <c r="Q318" s="10" t="str">
        <f t="shared" si="114"/>
        <v>Nee</v>
      </c>
      <c r="R318" s="4">
        <f t="shared" si="115"/>
        <v>0</v>
      </c>
      <c r="S318" s="1">
        <v>1.7423943592525023E-2</v>
      </c>
      <c r="T318" s="8">
        <f t="shared" si="116"/>
        <v>0</v>
      </c>
      <c r="U318" s="1">
        <v>3.1025031559553731E-2</v>
      </c>
      <c r="V318" s="8">
        <f t="shared" si="117"/>
        <v>0</v>
      </c>
      <c r="W318" s="1">
        <v>1.2596709772924057E-2</v>
      </c>
      <c r="X318" s="4">
        <f t="shared" si="118"/>
        <v>0</v>
      </c>
      <c r="Y318" s="5">
        <f t="shared" si="119"/>
        <v>0</v>
      </c>
      <c r="Z318" s="5">
        <f t="shared" si="120"/>
        <v>0</v>
      </c>
      <c r="AA318" s="1">
        <v>2.0636538837527581E-2</v>
      </c>
      <c r="AB318" s="5">
        <f t="shared" si="121"/>
        <v>0</v>
      </c>
      <c r="AC318" s="5">
        <f t="shared" si="122"/>
        <v>0</v>
      </c>
      <c r="AD318" s="5">
        <f t="shared" si="123"/>
        <v>0</v>
      </c>
      <c r="AE318" s="5">
        <f t="shared" si="124"/>
        <v>0</v>
      </c>
      <c r="AF318" s="1">
        <v>0.51782252883836555</v>
      </c>
      <c r="AG318" s="5">
        <f t="shared" si="125"/>
        <v>0</v>
      </c>
      <c r="AH318" s="1">
        <v>2.198414099377146E-2</v>
      </c>
      <c r="AI318" s="6">
        <f t="shared" si="126"/>
        <v>0</v>
      </c>
      <c r="AJ318" s="29">
        <v>2428.9405792037492</v>
      </c>
      <c r="AK318" s="29">
        <v>2174.7939435990043</v>
      </c>
      <c r="AO318" s="5">
        <v>1</v>
      </c>
      <c r="AP318" t="s">
        <v>349</v>
      </c>
      <c r="AQ318" s="1">
        <v>7.8E-2</v>
      </c>
      <c r="AR318" s="1">
        <v>0.186</v>
      </c>
      <c r="AS318" s="5">
        <f t="shared" si="127"/>
        <v>0</v>
      </c>
      <c r="AT318" s="5">
        <f t="shared" si="128"/>
        <v>0</v>
      </c>
      <c r="AU318" s="9">
        <f t="shared" si="129"/>
        <v>9</v>
      </c>
    </row>
    <row r="319" spans="1:47" x14ac:dyDescent="0.35">
      <c r="A319" t="s">
        <v>311</v>
      </c>
      <c r="B319" s="1">
        <v>-3.0244255235214834E-3</v>
      </c>
      <c r="C319" s="5">
        <f t="shared" si="104"/>
        <v>0</v>
      </c>
      <c r="D319" s="1">
        <v>0.76486187360969571</v>
      </c>
      <c r="E319" s="5">
        <f t="shared" si="105"/>
        <v>0</v>
      </c>
      <c r="F319" s="5">
        <f t="shared" si="106"/>
        <v>0</v>
      </c>
      <c r="G319" s="7">
        <v>8.9856120626362907E-3</v>
      </c>
      <c r="H319" s="7">
        <v>0.41133282926241277</v>
      </c>
      <c r="I319" s="1">
        <f t="shared" si="107"/>
        <v>0.4780071665735231</v>
      </c>
      <c r="J319" s="5">
        <f t="shared" si="108"/>
        <v>0</v>
      </c>
      <c r="K319" s="5">
        <f t="shared" si="109"/>
        <v>0</v>
      </c>
      <c r="L319" s="1">
        <v>0.33260776756239968</v>
      </c>
      <c r="M319" s="5">
        <f t="shared" si="110"/>
        <v>0</v>
      </c>
      <c r="N319" s="5">
        <f t="shared" si="111"/>
        <v>0</v>
      </c>
      <c r="O319" s="8">
        <f t="shared" si="112"/>
        <v>0</v>
      </c>
      <c r="P319" s="8">
        <f t="shared" si="113"/>
        <v>1</v>
      </c>
      <c r="Q319" s="10" t="str">
        <f t="shared" si="114"/>
        <v>Nee</v>
      </c>
      <c r="R319" s="4">
        <f t="shared" si="115"/>
        <v>0</v>
      </c>
      <c r="S319" s="1">
        <v>1.6851657650735638E-2</v>
      </c>
      <c r="T319" s="8">
        <f t="shared" si="116"/>
        <v>0</v>
      </c>
      <c r="U319" s="1">
        <v>-2.417942699601356E-2</v>
      </c>
      <c r="V319" s="8">
        <f t="shared" si="117"/>
        <v>1</v>
      </c>
      <c r="W319" s="1">
        <v>7.6257163834007255E-2</v>
      </c>
      <c r="X319" s="4">
        <f t="shared" si="118"/>
        <v>0</v>
      </c>
      <c r="Y319" s="5">
        <f t="shared" si="119"/>
        <v>0</v>
      </c>
      <c r="Z319" s="5">
        <f t="shared" si="120"/>
        <v>0</v>
      </c>
      <c r="AA319" s="1">
        <v>0.26477420910176752</v>
      </c>
      <c r="AB319" s="5">
        <f t="shared" si="121"/>
        <v>0</v>
      </c>
      <c r="AC319" s="5">
        <f t="shared" si="122"/>
        <v>0</v>
      </c>
      <c r="AD319" s="5">
        <f t="shared" si="123"/>
        <v>0.5</v>
      </c>
      <c r="AE319" s="5">
        <f t="shared" si="124"/>
        <v>0.5</v>
      </c>
      <c r="AF319" s="1">
        <v>0.54139408483732754</v>
      </c>
      <c r="AG319" s="5">
        <f t="shared" si="125"/>
        <v>0</v>
      </c>
      <c r="AH319" s="1">
        <v>1.3384288328566555E-2</v>
      </c>
      <c r="AI319" s="6">
        <f t="shared" si="126"/>
        <v>0</v>
      </c>
      <c r="AJ319" s="29">
        <v>1512.6735801112561</v>
      </c>
      <c r="AK319" s="29">
        <v>1350.0086274665362</v>
      </c>
      <c r="AM319" s="5">
        <v>1</v>
      </c>
      <c r="AP319" t="s">
        <v>350</v>
      </c>
      <c r="AQ319" s="1">
        <v>0.18100000000000002</v>
      </c>
      <c r="AR319" s="1">
        <v>0.1295</v>
      </c>
      <c r="AS319" s="5">
        <f t="shared" si="127"/>
        <v>0</v>
      </c>
      <c r="AT319" s="5">
        <f t="shared" si="128"/>
        <v>0</v>
      </c>
      <c r="AU319" s="9">
        <f t="shared" si="129"/>
        <v>8</v>
      </c>
    </row>
    <row r="320" spans="1:47" x14ac:dyDescent="0.35">
      <c r="A320" t="s">
        <v>312</v>
      </c>
      <c r="B320" s="1">
        <v>8.499789739276703E-2</v>
      </c>
      <c r="C320" s="5">
        <f t="shared" si="104"/>
        <v>0</v>
      </c>
      <c r="D320" s="1">
        <v>0.28911725539669192</v>
      </c>
      <c r="E320" s="5">
        <f t="shared" si="105"/>
        <v>0</v>
      </c>
      <c r="F320" s="5">
        <f t="shared" si="106"/>
        <v>0</v>
      </c>
      <c r="G320" s="7">
        <v>4.5354990187832914E-2</v>
      </c>
      <c r="H320" s="7">
        <v>2.261178861788618E-2</v>
      </c>
      <c r="I320" s="1">
        <f t="shared" si="107"/>
        <v>0.27873160218671156</v>
      </c>
      <c r="J320" s="5">
        <f t="shared" si="108"/>
        <v>0</v>
      </c>
      <c r="K320" s="5">
        <f t="shared" si="109"/>
        <v>0</v>
      </c>
      <c r="L320" s="1">
        <v>0.40523919235164996</v>
      </c>
      <c r="M320" s="5">
        <f t="shared" si="110"/>
        <v>0</v>
      </c>
      <c r="N320" s="5">
        <f t="shared" si="111"/>
        <v>0</v>
      </c>
      <c r="O320" s="8">
        <f t="shared" si="112"/>
        <v>0</v>
      </c>
      <c r="P320" s="8">
        <f t="shared" si="113"/>
        <v>0</v>
      </c>
      <c r="Q320" s="10" t="str">
        <f t="shared" si="114"/>
        <v>Nee</v>
      </c>
      <c r="R320" s="4">
        <f t="shared" si="115"/>
        <v>0</v>
      </c>
      <c r="S320" s="1">
        <v>2.9322192722161487E-2</v>
      </c>
      <c r="T320" s="8">
        <f t="shared" si="116"/>
        <v>0</v>
      </c>
      <c r="U320" s="1">
        <v>9.7252410410745144E-3</v>
      </c>
      <c r="V320" s="8">
        <f t="shared" si="117"/>
        <v>0</v>
      </c>
      <c r="W320" s="1">
        <v>5.2319876647042331E-2</v>
      </c>
      <c r="X320" s="4">
        <f t="shared" si="118"/>
        <v>0</v>
      </c>
      <c r="Y320" s="5">
        <f t="shared" si="119"/>
        <v>0</v>
      </c>
      <c r="Z320" s="5">
        <f t="shared" si="120"/>
        <v>0</v>
      </c>
      <c r="AA320" s="1">
        <v>-1.1170100925147183E-2</v>
      </c>
      <c r="AB320" s="5">
        <f t="shared" si="121"/>
        <v>0.5</v>
      </c>
      <c r="AC320" s="5">
        <f t="shared" si="122"/>
        <v>0.5</v>
      </c>
      <c r="AD320" s="5">
        <f t="shared" si="123"/>
        <v>0</v>
      </c>
      <c r="AE320" s="5">
        <f t="shared" si="124"/>
        <v>0</v>
      </c>
      <c r="AF320" s="1">
        <v>0.66326745164003365</v>
      </c>
      <c r="AG320" s="5">
        <f t="shared" si="125"/>
        <v>0</v>
      </c>
      <c r="AH320" s="1">
        <v>-8.0818702691337427E-3</v>
      </c>
      <c r="AI320" s="6">
        <f t="shared" si="126"/>
        <v>1</v>
      </c>
      <c r="AJ320" s="29">
        <v>1698.5260181281083</v>
      </c>
      <c r="AK320" s="29">
        <v>1578.5726166373656</v>
      </c>
      <c r="AP320" t="s">
        <v>349</v>
      </c>
      <c r="AQ320" s="1">
        <v>0.19699999999999998</v>
      </c>
      <c r="AR320" s="1">
        <v>0.17250000000000001</v>
      </c>
      <c r="AS320" s="5">
        <f t="shared" si="127"/>
        <v>0</v>
      </c>
      <c r="AT320" s="5">
        <f t="shared" si="128"/>
        <v>0</v>
      </c>
      <c r="AU320" s="9">
        <f t="shared" si="129"/>
        <v>8</v>
      </c>
    </row>
    <row r="321" spans="1:47" x14ac:dyDescent="0.35">
      <c r="A321" t="s">
        <v>313</v>
      </c>
      <c r="B321" s="1">
        <v>1.4442013129102845E-3</v>
      </c>
      <c r="C321" s="5">
        <f t="shared" si="104"/>
        <v>0</v>
      </c>
      <c r="D321" s="1">
        <v>-0.58875273522975935</v>
      </c>
      <c r="E321" s="5">
        <f t="shared" si="105"/>
        <v>0</v>
      </c>
      <c r="F321" s="5">
        <f t="shared" si="106"/>
        <v>0</v>
      </c>
      <c r="G321" s="7">
        <v>3.238512035010941E-2</v>
      </c>
      <c r="H321" s="7">
        <v>0</v>
      </c>
      <c r="I321" s="1">
        <f t="shared" si="107"/>
        <v>-0.58486652078774626</v>
      </c>
      <c r="J321" s="5">
        <f t="shared" si="108"/>
        <v>0</v>
      </c>
      <c r="K321" s="5">
        <f t="shared" si="109"/>
        <v>0</v>
      </c>
      <c r="L321" s="1">
        <v>0.6875938026738091</v>
      </c>
      <c r="M321" s="5">
        <f t="shared" si="110"/>
        <v>0</v>
      </c>
      <c r="N321" s="5">
        <f t="shared" si="111"/>
        <v>0</v>
      </c>
      <c r="O321" s="8">
        <f t="shared" si="112"/>
        <v>0</v>
      </c>
      <c r="P321" s="8">
        <f t="shared" si="113"/>
        <v>1</v>
      </c>
      <c r="Q321" s="10" t="str">
        <f t="shared" si="114"/>
        <v>Nee</v>
      </c>
      <c r="R321" s="4">
        <f t="shared" si="115"/>
        <v>0</v>
      </c>
      <c r="S321" s="1">
        <v>5.8950427708948178E-2</v>
      </c>
      <c r="T321" s="8">
        <f t="shared" si="116"/>
        <v>0</v>
      </c>
      <c r="U321" s="1">
        <v>-6.4610383996957066E-2</v>
      </c>
      <c r="V321" s="8">
        <f t="shared" si="117"/>
        <v>1</v>
      </c>
      <c r="W321" s="1">
        <v>-1.7855579868708973E-2</v>
      </c>
      <c r="X321" s="4">
        <f t="shared" si="118"/>
        <v>1</v>
      </c>
      <c r="Y321" s="5">
        <f t="shared" si="119"/>
        <v>0.5</v>
      </c>
      <c r="Z321" s="5">
        <f t="shared" si="120"/>
        <v>0</v>
      </c>
      <c r="AA321" s="1">
        <v>-1.7724288840262582E-3</v>
      </c>
      <c r="AB321" s="5">
        <f t="shared" si="121"/>
        <v>0.5</v>
      </c>
      <c r="AC321" s="5">
        <f t="shared" si="122"/>
        <v>0.5</v>
      </c>
      <c r="AD321" s="5">
        <f t="shared" si="123"/>
        <v>0</v>
      </c>
      <c r="AE321" s="5">
        <f t="shared" si="124"/>
        <v>0</v>
      </c>
      <c r="AF321" s="1">
        <v>0.58707512764405545</v>
      </c>
      <c r="AG321" s="5">
        <f t="shared" si="125"/>
        <v>0</v>
      </c>
      <c r="AH321" s="1">
        <v>8.4786987600291727E-2</v>
      </c>
      <c r="AI321" s="6">
        <f t="shared" si="126"/>
        <v>0</v>
      </c>
      <c r="AJ321" s="29">
        <v>1750.1895597051973</v>
      </c>
      <c r="AK321" s="29">
        <v>1660.4446106844869</v>
      </c>
      <c r="AP321" t="s">
        <v>350</v>
      </c>
      <c r="AQ321" s="1">
        <v>0.106</v>
      </c>
      <c r="AR321" s="1">
        <v>0.24199999999999999</v>
      </c>
      <c r="AS321" s="5">
        <f t="shared" si="127"/>
        <v>0.5</v>
      </c>
      <c r="AT321" s="5">
        <f t="shared" si="128"/>
        <v>0</v>
      </c>
      <c r="AU321" s="9">
        <f t="shared" si="129"/>
        <v>7</v>
      </c>
    </row>
    <row r="322" spans="1:47" x14ac:dyDescent="0.35">
      <c r="A322" t="s">
        <v>314</v>
      </c>
      <c r="B322" s="1">
        <v>-4.2519525306826247E-2</v>
      </c>
      <c r="C322" s="5">
        <f t="shared" ref="C322:C353" si="130">IF(B322&gt;8.5%,0.5,0)</f>
        <v>0</v>
      </c>
      <c r="D322" s="1">
        <v>0.44454812861344967</v>
      </c>
      <c r="E322" s="5">
        <f t="shared" ref="E322:E353" si="131">IF(D322&gt;100%,0.5,0)</f>
        <v>0</v>
      </c>
      <c r="F322" s="5">
        <f t="shared" ref="F322:F353" si="132">IF(D322&gt;130%,0.5,0)</f>
        <v>0</v>
      </c>
      <c r="G322" s="7">
        <v>1.1664469013084492E-2</v>
      </c>
      <c r="H322" s="7">
        <v>0.23099705852520538</v>
      </c>
      <c r="I322" s="1">
        <f t="shared" ref="I322:I353" si="133">SUM(D322,0.12*G322,-0.7*H322)</f>
        <v>0.28424992392737602</v>
      </c>
      <c r="J322" s="5">
        <f t="shared" ref="J322:J353" si="134">IF(I322&gt;90%,0.5,0)</f>
        <v>0</v>
      </c>
      <c r="K322" s="5">
        <f t="shared" ref="K322:K353" si="135">IF(I322&gt;120%,0.5,0)</f>
        <v>0</v>
      </c>
      <c r="L322" s="1">
        <v>0.21756373937677054</v>
      </c>
      <c r="M322" s="5">
        <f t="shared" ref="M322:M353" si="136">IF(L322&lt;20%,0.5,0)</f>
        <v>0</v>
      </c>
      <c r="N322" s="5">
        <f t="shared" ref="N322:N353" si="137">IF(L322&lt;0%,0.5,0)</f>
        <v>0</v>
      </c>
      <c r="O322" s="8">
        <f t="shared" ref="O322:O353" si="138">IF(SUM(F322,K322,N322)&gt;0,1,0)</f>
        <v>0</v>
      </c>
      <c r="P322" s="8">
        <f t="shared" ref="P322:P353" si="139">IF(SUM(X322,AE322)&gt;0,1,0)</f>
        <v>0</v>
      </c>
      <c r="Q322" s="10" t="str">
        <f t="shared" ref="Q322:Q353" si="140">IF(SUM(O322,P322)&gt;1,"Ja","Nee")</f>
        <v>Nee</v>
      </c>
      <c r="R322" s="4">
        <f t="shared" ref="R322:R353" si="141">IF(Q322="ja",1,0)</f>
        <v>0</v>
      </c>
      <c r="S322" s="1">
        <v>-4.866414844633158E-2</v>
      </c>
      <c r="T322" s="8">
        <f t="shared" ref="T322:T353" si="142">IF(S322&lt;0%,1,0)</f>
        <v>1</v>
      </c>
      <c r="U322" s="1">
        <v>-5.4013598538664505E-2</v>
      </c>
      <c r="V322" s="8">
        <f t="shared" ref="V322:V353" si="143">IF(U322&lt;0%,1,0)</f>
        <v>1</v>
      </c>
      <c r="W322" s="1">
        <v>6.0858099198701698E-3</v>
      </c>
      <c r="X322" s="4">
        <f t="shared" ref="X322:X353" si="144">IF(W322&lt;0%,1,0)</f>
        <v>0</v>
      </c>
      <c r="Y322" s="5">
        <f t="shared" ref="Y322:Y353" si="145">IF(SUM(T322,V322,X322)&gt;1,0.5,0)</f>
        <v>0.5</v>
      </c>
      <c r="Z322" s="5">
        <f t="shared" ref="Z322:Z353" si="146">IF(SUM(T322,V322,X322)&gt;2,0.5,0)</f>
        <v>0</v>
      </c>
      <c r="AA322" s="1">
        <v>4.169794096764378E-2</v>
      </c>
      <c r="AB322" s="5">
        <f t="shared" ref="AB322:AB353" si="147">IF(AA322&lt;1%,0.5,0)</f>
        <v>0</v>
      </c>
      <c r="AC322" s="5">
        <f t="shared" ref="AC322:AC353" si="148">IF(AA322&lt;0%,0.5,0)</f>
        <v>0</v>
      </c>
      <c r="AD322" s="5">
        <f t="shared" ref="AD322:AD353" si="149">IF(AA322&gt;4%,0.5,0)</f>
        <v>0.5</v>
      </c>
      <c r="AE322" s="5">
        <f t="shared" ref="AE322:AE353" si="150">IF(AA322&gt;5%,0.5,0)</f>
        <v>0</v>
      </c>
      <c r="AF322" s="1">
        <v>0.58673293437468299</v>
      </c>
      <c r="AG322" s="5">
        <f t="shared" ref="AG322:AG353" si="151">IF(AF322&gt;72.5%,0.5,0)</f>
        <v>0</v>
      </c>
      <c r="AH322" s="1">
        <v>5.27599756567603E-2</v>
      </c>
      <c r="AI322" s="6">
        <f t="shared" ref="AI322:AI353" si="152">IF(AH322&lt;0%,1,0)</f>
        <v>0</v>
      </c>
      <c r="AJ322" s="29">
        <v>2116.5372372252582</v>
      </c>
      <c r="AK322" s="29">
        <v>1878.413567586929</v>
      </c>
      <c r="AO322" s="5">
        <v>1</v>
      </c>
      <c r="AP322" t="s">
        <v>350</v>
      </c>
      <c r="AQ322" s="1">
        <v>6.4000000000000001E-2</v>
      </c>
      <c r="AR322" s="1">
        <v>0.187</v>
      </c>
      <c r="AS322" s="5">
        <f t="shared" ref="AS322:AS357" si="153">IF(AR322&gt;20%,0.5,0)</f>
        <v>0</v>
      </c>
      <c r="AT322" s="5">
        <f t="shared" ref="AT322:AT353" si="154">IF(AR322&gt;25%,0.5,0)</f>
        <v>0</v>
      </c>
      <c r="AU322" s="9">
        <f t="shared" ref="AU322:AU357" si="155">SUM(10,-C322,-E322,-F322,-J322,-K322,-M322,-N322,-X322,-Y322,-Z322,-AB322,-AC322,-AD322,-AE322,-AG322,-AI322,-AL322,-AM322,-AN322,-AO322,-AS322,-AT322)</f>
        <v>8</v>
      </c>
    </row>
    <row r="323" spans="1:47" x14ac:dyDescent="0.35">
      <c r="A323" t="s">
        <v>315</v>
      </c>
      <c r="B323" s="1">
        <v>-4.0277005444411394E-2</v>
      </c>
      <c r="C323" s="5">
        <f t="shared" si="130"/>
        <v>0</v>
      </c>
      <c r="D323" s="1">
        <v>0.58620533578180967</v>
      </c>
      <c r="E323" s="5">
        <f t="shared" si="131"/>
        <v>0</v>
      </c>
      <c r="F323" s="5">
        <f t="shared" si="132"/>
        <v>0</v>
      </c>
      <c r="G323" s="7">
        <v>0.10519611519908958</v>
      </c>
      <c r="H323" s="7">
        <v>7.560748509576215E-2</v>
      </c>
      <c r="I323" s="1">
        <f t="shared" si="133"/>
        <v>0.54590363003866682</v>
      </c>
      <c r="J323" s="5">
        <f t="shared" si="134"/>
        <v>0</v>
      </c>
      <c r="K323" s="5">
        <f t="shared" si="135"/>
        <v>0</v>
      </c>
      <c r="L323" s="1">
        <v>0.32708181667610364</v>
      </c>
      <c r="M323" s="5">
        <f t="shared" si="136"/>
        <v>0</v>
      </c>
      <c r="N323" s="5">
        <f t="shared" si="137"/>
        <v>0</v>
      </c>
      <c r="O323" s="8">
        <f t="shared" si="138"/>
        <v>0</v>
      </c>
      <c r="P323" s="8">
        <f t="shared" si="139"/>
        <v>1</v>
      </c>
      <c r="Q323" s="10" t="str">
        <f t="shared" si="140"/>
        <v>Nee</v>
      </c>
      <c r="R323" s="4">
        <f t="shared" si="141"/>
        <v>0</v>
      </c>
      <c r="S323" s="1">
        <v>-1.1134090523817596E-2</v>
      </c>
      <c r="T323" s="8">
        <f t="shared" si="142"/>
        <v>1</v>
      </c>
      <c r="U323" s="1">
        <v>-1.5249346588978207E-2</v>
      </c>
      <c r="V323" s="8">
        <f t="shared" si="143"/>
        <v>1</v>
      </c>
      <c r="W323" s="1">
        <v>-3.519469266879615E-2</v>
      </c>
      <c r="X323" s="4">
        <f t="shared" si="144"/>
        <v>1</v>
      </c>
      <c r="Y323" s="5">
        <f t="shared" si="145"/>
        <v>0.5</v>
      </c>
      <c r="Z323" s="5">
        <f t="shared" si="146"/>
        <v>0.5</v>
      </c>
      <c r="AA323" s="1">
        <v>-5.4767416297024328E-3</v>
      </c>
      <c r="AB323" s="5">
        <f t="shared" si="147"/>
        <v>0.5</v>
      </c>
      <c r="AC323" s="5">
        <f t="shared" si="148"/>
        <v>0.5</v>
      </c>
      <c r="AD323" s="5">
        <f t="shared" si="149"/>
        <v>0</v>
      </c>
      <c r="AE323" s="5">
        <f t="shared" si="150"/>
        <v>0</v>
      </c>
      <c r="AF323" s="1">
        <v>0.70305973334023042</v>
      </c>
      <c r="AG323" s="5">
        <f t="shared" si="151"/>
        <v>0</v>
      </c>
      <c r="AH323" s="1">
        <v>3.3045980058711705E-2</v>
      </c>
      <c r="AI323" s="6">
        <f t="shared" si="152"/>
        <v>0</v>
      </c>
      <c r="AJ323" s="29">
        <v>1810.2027538726334</v>
      </c>
      <c r="AK323" s="29">
        <v>1638.0910396381535</v>
      </c>
      <c r="AM323" s="5">
        <v>1</v>
      </c>
      <c r="AP323" t="s">
        <v>351</v>
      </c>
      <c r="AQ323" s="1">
        <v>0.126</v>
      </c>
      <c r="AR323" s="1">
        <v>0.24400000000000002</v>
      </c>
      <c r="AS323" s="5">
        <f t="shared" si="153"/>
        <v>0.5</v>
      </c>
      <c r="AT323" s="5">
        <f t="shared" si="154"/>
        <v>0</v>
      </c>
      <c r="AU323" s="9">
        <f t="shared" si="155"/>
        <v>5.5</v>
      </c>
    </row>
    <row r="324" spans="1:47" x14ac:dyDescent="0.35">
      <c r="A324" t="s">
        <v>316</v>
      </c>
      <c r="B324" s="1">
        <v>0.15529403547981563</v>
      </c>
      <c r="C324" s="5">
        <f t="shared" si="130"/>
        <v>0.5</v>
      </c>
      <c r="D324" s="1">
        <v>0.70400893979606094</v>
      </c>
      <c r="E324" s="5">
        <f t="shared" si="131"/>
        <v>0</v>
      </c>
      <c r="F324" s="5">
        <f t="shared" si="132"/>
        <v>0</v>
      </c>
      <c r="G324" s="7">
        <v>2.4043162452856544E-2</v>
      </c>
      <c r="H324" s="7">
        <v>7.455650230479117E-3</v>
      </c>
      <c r="I324" s="1">
        <f t="shared" si="133"/>
        <v>0.70167516412906827</v>
      </c>
      <c r="J324" s="5">
        <f t="shared" si="134"/>
        <v>0</v>
      </c>
      <c r="K324" s="5">
        <f t="shared" si="135"/>
        <v>0</v>
      </c>
      <c r="L324" s="1">
        <v>0.21710698404394455</v>
      </c>
      <c r="M324" s="5">
        <f t="shared" si="136"/>
        <v>0</v>
      </c>
      <c r="N324" s="5">
        <f t="shared" si="137"/>
        <v>0</v>
      </c>
      <c r="O324" s="8">
        <f t="shared" si="138"/>
        <v>0</v>
      </c>
      <c r="P324" s="8">
        <f t="shared" si="139"/>
        <v>1</v>
      </c>
      <c r="Q324" s="10" t="str">
        <f t="shared" si="140"/>
        <v>Nee</v>
      </c>
      <c r="R324" s="4">
        <f t="shared" si="141"/>
        <v>0</v>
      </c>
      <c r="S324" s="1">
        <v>3.4617587235134972E-2</v>
      </c>
      <c r="T324" s="8">
        <f t="shared" si="142"/>
        <v>0</v>
      </c>
      <c r="U324" s="1">
        <v>2.9443119924017755E-2</v>
      </c>
      <c r="V324" s="8">
        <f t="shared" si="143"/>
        <v>0</v>
      </c>
      <c r="W324" s="1">
        <v>9.3256739768124042E-2</v>
      </c>
      <c r="X324" s="4">
        <f t="shared" si="144"/>
        <v>0</v>
      </c>
      <c r="Y324" s="5">
        <f t="shared" si="145"/>
        <v>0</v>
      </c>
      <c r="Z324" s="5">
        <f t="shared" si="146"/>
        <v>0</v>
      </c>
      <c r="AA324" s="1">
        <v>7.0379068305629275E-2</v>
      </c>
      <c r="AB324" s="5">
        <f t="shared" si="147"/>
        <v>0</v>
      </c>
      <c r="AC324" s="5">
        <f t="shared" si="148"/>
        <v>0</v>
      </c>
      <c r="AD324" s="5">
        <f t="shared" si="149"/>
        <v>0.5</v>
      </c>
      <c r="AE324" s="5">
        <f t="shared" si="150"/>
        <v>0.5</v>
      </c>
      <c r="AF324" s="1">
        <v>0.69695488196675515</v>
      </c>
      <c r="AG324" s="5">
        <f t="shared" si="151"/>
        <v>0</v>
      </c>
      <c r="AH324" s="1">
        <v>5.1483499790473515E-2</v>
      </c>
      <c r="AI324" s="6">
        <f t="shared" si="152"/>
        <v>0</v>
      </c>
      <c r="AJ324" s="29">
        <v>1691.4287822502672</v>
      </c>
      <c r="AK324" s="29">
        <v>1276.0259201163919</v>
      </c>
      <c r="AM324" s="5">
        <v>1</v>
      </c>
      <c r="AP324" t="s">
        <v>349</v>
      </c>
      <c r="AQ324" s="1">
        <v>0.20499999999999999</v>
      </c>
      <c r="AR324" s="1">
        <v>7.400000000000001E-2</v>
      </c>
      <c r="AS324" s="5">
        <f t="shared" si="153"/>
        <v>0</v>
      </c>
      <c r="AT324" s="5">
        <f t="shared" si="154"/>
        <v>0</v>
      </c>
      <c r="AU324" s="9">
        <f t="shared" si="155"/>
        <v>7.5</v>
      </c>
    </row>
    <row r="325" spans="1:47" x14ac:dyDescent="0.35">
      <c r="A325" t="s">
        <v>390</v>
      </c>
      <c r="B325" s="1">
        <v>-0.12821702413120756</v>
      </c>
      <c r="C325" s="5">
        <f t="shared" si="130"/>
        <v>0</v>
      </c>
      <c r="D325" s="1">
        <v>0.30813213544572832</v>
      </c>
      <c r="E325" s="5">
        <f t="shared" si="131"/>
        <v>0</v>
      </c>
      <c r="F325" s="5">
        <f t="shared" si="132"/>
        <v>0</v>
      </c>
      <c r="G325" s="7">
        <v>2.8444606057566317E-2</v>
      </c>
      <c r="H325" s="7">
        <v>0.2970038181100042</v>
      </c>
      <c r="I325" s="1">
        <f t="shared" si="133"/>
        <v>0.10364281549563334</v>
      </c>
      <c r="J325" s="5">
        <f t="shared" si="134"/>
        <v>0</v>
      </c>
      <c r="K325" s="5">
        <f t="shared" si="135"/>
        <v>0</v>
      </c>
      <c r="L325" s="1">
        <v>0.46942956558904009</v>
      </c>
      <c r="M325" s="5">
        <f t="shared" si="136"/>
        <v>0</v>
      </c>
      <c r="N325" s="5">
        <f t="shared" si="137"/>
        <v>0</v>
      </c>
      <c r="O325" s="8">
        <f t="shared" si="138"/>
        <v>0</v>
      </c>
      <c r="P325" s="8">
        <f t="shared" si="139"/>
        <v>0</v>
      </c>
      <c r="Q325" s="10" t="str">
        <f t="shared" si="140"/>
        <v>Nee</v>
      </c>
      <c r="R325" s="4">
        <f t="shared" si="141"/>
        <v>0</v>
      </c>
      <c r="S325" s="1">
        <v>9.202223557692308E-3</v>
      </c>
      <c r="T325" s="8">
        <f t="shared" si="142"/>
        <v>0</v>
      </c>
      <c r="U325" s="1">
        <v>3.5088542644390215E-2</v>
      </c>
      <c r="V325" s="8">
        <f t="shared" si="143"/>
        <v>0</v>
      </c>
      <c r="W325" s="1">
        <v>0.13701309693234609</v>
      </c>
      <c r="X325" s="4">
        <f t="shared" si="144"/>
        <v>0</v>
      </c>
      <c r="Y325" s="5">
        <f t="shared" si="145"/>
        <v>0</v>
      </c>
      <c r="Z325" s="5">
        <f t="shared" si="146"/>
        <v>0</v>
      </c>
      <c r="AA325" s="1">
        <v>5.2538196773728391E-3</v>
      </c>
      <c r="AB325" s="5">
        <f t="shared" si="147"/>
        <v>0.5</v>
      </c>
      <c r="AC325" s="5">
        <f t="shared" si="148"/>
        <v>0</v>
      </c>
      <c r="AD325" s="5">
        <f t="shared" si="149"/>
        <v>0</v>
      </c>
      <c r="AE325" s="5">
        <f t="shared" si="150"/>
        <v>0</v>
      </c>
      <c r="AF325" s="1">
        <v>0.51625988225926789</v>
      </c>
      <c r="AG325" s="5">
        <f t="shared" si="151"/>
        <v>0</v>
      </c>
      <c r="AH325" s="1">
        <v>1.5453251662978115E-2</v>
      </c>
      <c r="AI325" s="6">
        <f t="shared" si="152"/>
        <v>0</v>
      </c>
      <c r="AJ325" s="29">
        <v>1577.3220345609509</v>
      </c>
      <c r="AK325" s="29">
        <v>1654.2115547658484</v>
      </c>
      <c r="AP325" t="s">
        <v>350</v>
      </c>
      <c r="AQ325" s="1">
        <v>0.17800000000000002</v>
      </c>
      <c r="AR325" s="1">
        <v>0.21100000000000002</v>
      </c>
      <c r="AS325" s="5">
        <f t="shared" si="153"/>
        <v>0.5</v>
      </c>
      <c r="AT325" s="5">
        <f t="shared" si="154"/>
        <v>0</v>
      </c>
      <c r="AU325" s="9">
        <f t="shared" si="155"/>
        <v>9</v>
      </c>
    </row>
    <row r="326" spans="1:47" x14ac:dyDescent="0.35">
      <c r="A326" t="s">
        <v>317</v>
      </c>
      <c r="B326" s="1">
        <v>6.0133071096790391E-2</v>
      </c>
      <c r="C326" s="5">
        <f t="shared" si="130"/>
        <v>0</v>
      </c>
      <c r="D326" s="1">
        <v>0.34177930284136082</v>
      </c>
      <c r="E326" s="5">
        <f t="shared" si="131"/>
        <v>0</v>
      </c>
      <c r="F326" s="5">
        <f t="shared" si="132"/>
        <v>0</v>
      </c>
      <c r="G326" s="7">
        <v>0.32284387161568395</v>
      </c>
      <c r="H326" s="7">
        <v>7.8880194166631792E-3</v>
      </c>
      <c r="I326" s="1">
        <f t="shared" si="133"/>
        <v>0.37499895384357868</v>
      </c>
      <c r="J326" s="5">
        <f t="shared" si="134"/>
        <v>0</v>
      </c>
      <c r="K326" s="5">
        <f t="shared" si="135"/>
        <v>0</v>
      </c>
      <c r="L326" s="1">
        <v>0.2078811369509044</v>
      </c>
      <c r="M326" s="5">
        <f t="shared" si="136"/>
        <v>0</v>
      </c>
      <c r="N326" s="5">
        <f t="shared" si="137"/>
        <v>0</v>
      </c>
      <c r="O326" s="8">
        <f t="shared" si="138"/>
        <v>0</v>
      </c>
      <c r="P326" s="8">
        <f t="shared" si="139"/>
        <v>0</v>
      </c>
      <c r="Q326" s="10" t="str">
        <f t="shared" si="140"/>
        <v>Nee</v>
      </c>
      <c r="R326" s="4">
        <f t="shared" si="141"/>
        <v>0</v>
      </c>
      <c r="S326" s="1">
        <v>-3.6174026397262506E-2</v>
      </c>
      <c r="T326" s="8">
        <f t="shared" si="142"/>
        <v>1</v>
      </c>
      <c r="U326" s="1">
        <v>-7.6385926308462623E-2</v>
      </c>
      <c r="V326" s="8">
        <f t="shared" si="143"/>
        <v>1</v>
      </c>
      <c r="W326" s="1">
        <v>1.4939113696279867E-2</v>
      </c>
      <c r="X326" s="4">
        <f t="shared" si="144"/>
        <v>0</v>
      </c>
      <c r="Y326" s="5">
        <f t="shared" si="145"/>
        <v>0.5</v>
      </c>
      <c r="Z326" s="5">
        <f t="shared" si="146"/>
        <v>0</v>
      </c>
      <c r="AA326" s="1">
        <v>4.1208101435326612E-2</v>
      </c>
      <c r="AB326" s="5">
        <f t="shared" si="147"/>
        <v>0</v>
      </c>
      <c r="AC326" s="5">
        <f t="shared" si="148"/>
        <v>0</v>
      </c>
      <c r="AD326" s="5">
        <f t="shared" si="149"/>
        <v>0.5</v>
      </c>
      <c r="AE326" s="5">
        <f t="shared" si="150"/>
        <v>0</v>
      </c>
      <c r="AF326" s="1">
        <v>0.68111059965686072</v>
      </c>
      <c r="AG326" s="5">
        <f t="shared" si="151"/>
        <v>0</v>
      </c>
      <c r="AH326" s="1">
        <v>2.9204230656567749E-2</v>
      </c>
      <c r="AI326" s="6">
        <f t="shared" si="152"/>
        <v>0</v>
      </c>
      <c r="AJ326" s="29">
        <v>1552.8866342271456</v>
      </c>
      <c r="AK326" s="29">
        <v>1404.1653278180488</v>
      </c>
      <c r="AP326" t="s">
        <v>350</v>
      </c>
      <c r="AQ326" s="1">
        <v>0.20300000000000001</v>
      </c>
      <c r="AR326" s="1">
        <v>0.26650000000000001</v>
      </c>
      <c r="AS326" s="5">
        <f t="shared" si="153"/>
        <v>0.5</v>
      </c>
      <c r="AT326" s="5">
        <f t="shared" si="154"/>
        <v>0.5</v>
      </c>
      <c r="AU326" s="9">
        <f t="shared" si="155"/>
        <v>8</v>
      </c>
    </row>
    <row r="327" spans="1:47" x14ac:dyDescent="0.35">
      <c r="A327" t="s">
        <v>318</v>
      </c>
      <c r="B327" s="1">
        <v>0.12958083965189224</v>
      </c>
      <c r="C327" s="5">
        <f t="shared" si="130"/>
        <v>0.5</v>
      </c>
      <c r="D327" s="1">
        <v>0.91587950457321299</v>
      </c>
      <c r="E327" s="5">
        <f t="shared" si="131"/>
        <v>0</v>
      </c>
      <c r="F327" s="5">
        <f t="shared" si="132"/>
        <v>0</v>
      </c>
      <c r="G327" s="7">
        <v>3.1665825424734728E-2</v>
      </c>
      <c r="H327" s="7">
        <v>0.16776397894491621</v>
      </c>
      <c r="I327" s="1">
        <f t="shared" si="133"/>
        <v>0.80224461836273975</v>
      </c>
      <c r="J327" s="5">
        <f t="shared" si="134"/>
        <v>0</v>
      </c>
      <c r="K327" s="5">
        <f t="shared" si="135"/>
        <v>0</v>
      </c>
      <c r="L327" s="1">
        <v>0.12985243751830208</v>
      </c>
      <c r="M327" s="5">
        <f t="shared" si="136"/>
        <v>0.5</v>
      </c>
      <c r="N327" s="5">
        <f t="shared" si="137"/>
        <v>0</v>
      </c>
      <c r="O327" s="8">
        <f t="shared" si="138"/>
        <v>0</v>
      </c>
      <c r="P327" s="8">
        <f t="shared" si="139"/>
        <v>0</v>
      </c>
      <c r="Q327" s="10" t="str">
        <f t="shared" si="140"/>
        <v>Nee</v>
      </c>
      <c r="R327" s="4">
        <f t="shared" si="141"/>
        <v>0</v>
      </c>
      <c r="S327" s="1">
        <v>-5.1558579285006463E-2</v>
      </c>
      <c r="T327" s="8">
        <f t="shared" si="142"/>
        <v>1</v>
      </c>
      <c r="U327" s="1">
        <v>-2.252854832236802E-2</v>
      </c>
      <c r="V327" s="8">
        <f t="shared" si="143"/>
        <v>1</v>
      </c>
      <c r="W327" s="1">
        <v>6.6005136197993218E-3</v>
      </c>
      <c r="X327" s="4">
        <f t="shared" si="144"/>
        <v>0</v>
      </c>
      <c r="Y327" s="5">
        <f t="shared" si="145"/>
        <v>0.5</v>
      </c>
      <c r="Z327" s="5">
        <f t="shared" si="146"/>
        <v>0</v>
      </c>
      <c r="AA327" s="1">
        <v>5.140357980797497E-3</v>
      </c>
      <c r="AB327" s="5">
        <f t="shared" si="147"/>
        <v>0.5</v>
      </c>
      <c r="AC327" s="5">
        <f t="shared" si="148"/>
        <v>0</v>
      </c>
      <c r="AD327" s="5">
        <f t="shared" si="149"/>
        <v>0</v>
      </c>
      <c r="AE327" s="5">
        <f t="shared" si="150"/>
        <v>0</v>
      </c>
      <c r="AF327" s="1">
        <v>0.70956630742862847</v>
      </c>
      <c r="AG327" s="5">
        <f t="shared" si="151"/>
        <v>0</v>
      </c>
      <c r="AH327" s="1">
        <v>8.9571354880219993E-3</v>
      </c>
      <c r="AI327" s="6">
        <f t="shared" si="152"/>
        <v>0</v>
      </c>
      <c r="AJ327" s="29">
        <v>1719.3361006329014</v>
      </c>
      <c r="AK327" s="29">
        <v>1732.1477920900879</v>
      </c>
      <c r="AP327" t="s">
        <v>349</v>
      </c>
      <c r="AQ327" s="1">
        <v>9.6999999999999989E-2</v>
      </c>
      <c r="AR327" s="1">
        <v>0.23849999999999999</v>
      </c>
      <c r="AS327" s="5">
        <f t="shared" si="153"/>
        <v>0.5</v>
      </c>
      <c r="AT327" s="5">
        <f t="shared" si="154"/>
        <v>0</v>
      </c>
      <c r="AU327" s="9">
        <f t="shared" si="155"/>
        <v>7.5</v>
      </c>
    </row>
    <row r="328" spans="1:47" x14ac:dyDescent="0.35">
      <c r="A328" t="s">
        <v>319</v>
      </c>
      <c r="B328" s="1">
        <v>7.4016463638429134E-2</v>
      </c>
      <c r="C328" s="5">
        <f t="shared" si="130"/>
        <v>0</v>
      </c>
      <c r="D328" s="1">
        <v>0.21638673820717619</v>
      </c>
      <c r="E328" s="5">
        <f t="shared" si="131"/>
        <v>0</v>
      </c>
      <c r="F328" s="5">
        <f t="shared" si="132"/>
        <v>0</v>
      </c>
      <c r="G328" s="7">
        <v>2.0098921649160215E-3</v>
      </c>
      <c r="H328" s="7">
        <v>-2.507995875351731E-2</v>
      </c>
      <c r="I328" s="1">
        <f t="shared" si="133"/>
        <v>0.23418389639442824</v>
      </c>
      <c r="J328" s="5">
        <f t="shared" si="134"/>
        <v>0</v>
      </c>
      <c r="K328" s="5">
        <f t="shared" si="135"/>
        <v>0</v>
      </c>
      <c r="L328" s="1">
        <v>0.34156217076042722</v>
      </c>
      <c r="M328" s="5">
        <f t="shared" si="136"/>
        <v>0</v>
      </c>
      <c r="N328" s="5">
        <f t="shared" si="137"/>
        <v>0</v>
      </c>
      <c r="O328" s="8">
        <f t="shared" si="138"/>
        <v>0</v>
      </c>
      <c r="P328" s="8">
        <f t="shared" si="139"/>
        <v>1</v>
      </c>
      <c r="Q328" s="10" t="str">
        <f t="shared" si="140"/>
        <v>Nee</v>
      </c>
      <c r="R328" s="4">
        <f t="shared" si="141"/>
        <v>0</v>
      </c>
      <c r="S328" s="1">
        <v>-7.2593701934752689E-2</v>
      </c>
      <c r="T328" s="8">
        <f t="shared" si="142"/>
        <v>1</v>
      </c>
      <c r="U328" s="1">
        <v>-5.8022391796350818E-2</v>
      </c>
      <c r="V328" s="8">
        <f t="shared" si="143"/>
        <v>1</v>
      </c>
      <c r="W328" s="1">
        <v>-3.1144589894611743E-2</v>
      </c>
      <c r="X328" s="4">
        <f t="shared" si="144"/>
        <v>1</v>
      </c>
      <c r="Y328" s="5">
        <f t="shared" si="145"/>
        <v>0.5</v>
      </c>
      <c r="Z328" s="5">
        <f t="shared" si="146"/>
        <v>0.5</v>
      </c>
      <c r="AA328" s="1">
        <v>1.9434783368579268E-2</v>
      </c>
      <c r="AB328" s="5">
        <f t="shared" si="147"/>
        <v>0</v>
      </c>
      <c r="AC328" s="5">
        <f t="shared" si="148"/>
        <v>0</v>
      </c>
      <c r="AD328" s="5">
        <f t="shared" si="149"/>
        <v>0</v>
      </c>
      <c r="AE328" s="5">
        <f t="shared" si="150"/>
        <v>0</v>
      </c>
      <c r="AF328" s="1">
        <v>0.69218938427390464</v>
      </c>
      <c r="AG328" s="5">
        <f t="shared" si="151"/>
        <v>0</v>
      </c>
      <c r="AH328" s="1">
        <v>4.383445479490361E-2</v>
      </c>
      <c r="AI328" s="6">
        <f t="shared" si="152"/>
        <v>0</v>
      </c>
      <c r="AJ328" s="29">
        <v>1807.1009753593432</v>
      </c>
      <c r="AK328" s="29">
        <v>1742.9538974487739</v>
      </c>
      <c r="AP328" t="s">
        <v>349</v>
      </c>
      <c r="AQ328" s="1">
        <v>0.129</v>
      </c>
      <c r="AR328" s="1">
        <v>0.29549999999999998</v>
      </c>
      <c r="AS328" s="5">
        <f t="shared" si="153"/>
        <v>0.5</v>
      </c>
      <c r="AT328" s="5">
        <f t="shared" si="154"/>
        <v>0.5</v>
      </c>
      <c r="AU328" s="9">
        <f t="shared" si="155"/>
        <v>7</v>
      </c>
    </row>
    <row r="329" spans="1:47" x14ac:dyDescent="0.35">
      <c r="A329" t="s">
        <v>320</v>
      </c>
      <c r="B329" s="1">
        <v>5.8262276866590981E-2</v>
      </c>
      <c r="C329" s="5">
        <f t="shared" si="130"/>
        <v>0</v>
      </c>
      <c r="D329" s="1">
        <v>0.62421797627962028</v>
      </c>
      <c r="E329" s="5">
        <f t="shared" si="131"/>
        <v>0</v>
      </c>
      <c r="F329" s="5">
        <f t="shared" si="132"/>
        <v>0</v>
      </c>
      <c r="G329" s="7">
        <v>4.2488949008430157E-2</v>
      </c>
      <c r="H329" s="7">
        <v>1.4613879562308269E-2</v>
      </c>
      <c r="I329" s="1">
        <f t="shared" si="133"/>
        <v>0.61908693446701613</v>
      </c>
      <c r="J329" s="5">
        <f t="shared" si="134"/>
        <v>0</v>
      </c>
      <c r="K329" s="5">
        <f t="shared" si="135"/>
        <v>0</v>
      </c>
      <c r="L329" s="1">
        <v>2.9171151776103337E-2</v>
      </c>
      <c r="M329" s="5">
        <f t="shared" si="136"/>
        <v>0.5</v>
      </c>
      <c r="N329" s="5">
        <f t="shared" si="137"/>
        <v>0</v>
      </c>
      <c r="O329" s="8">
        <f t="shared" si="138"/>
        <v>0</v>
      </c>
      <c r="P329" s="8">
        <f t="shared" si="139"/>
        <v>1</v>
      </c>
      <c r="Q329" s="10" t="str">
        <f t="shared" si="140"/>
        <v>Nee</v>
      </c>
      <c r="R329" s="4">
        <f t="shared" si="141"/>
        <v>0</v>
      </c>
      <c r="S329" s="1">
        <v>-2.4619625435775477E-2</v>
      </c>
      <c r="T329" s="8">
        <f t="shared" si="142"/>
        <v>1</v>
      </c>
      <c r="U329" s="1">
        <v>-9.4376668935546359E-2</v>
      </c>
      <c r="V329" s="8">
        <f t="shared" si="143"/>
        <v>1</v>
      </c>
      <c r="W329" s="1">
        <v>-6.3431483852266962E-2</v>
      </c>
      <c r="X329" s="4">
        <f t="shared" si="144"/>
        <v>1</v>
      </c>
      <c r="Y329" s="5">
        <f t="shared" si="145"/>
        <v>0.5</v>
      </c>
      <c r="Z329" s="5">
        <f t="shared" si="146"/>
        <v>0.5</v>
      </c>
      <c r="AA329" s="1">
        <v>3.5085388535954975E-3</v>
      </c>
      <c r="AB329" s="5">
        <f t="shared" si="147"/>
        <v>0.5</v>
      </c>
      <c r="AC329" s="5">
        <f t="shared" si="148"/>
        <v>0</v>
      </c>
      <c r="AD329" s="5">
        <f t="shared" si="149"/>
        <v>0</v>
      </c>
      <c r="AE329" s="5">
        <f t="shared" si="150"/>
        <v>0</v>
      </c>
      <c r="AF329" s="1">
        <v>0.79398053093069876</v>
      </c>
      <c r="AG329" s="5">
        <f t="shared" si="151"/>
        <v>0.5</v>
      </c>
      <c r="AH329" s="1">
        <v>1.2183724244546969E-2</v>
      </c>
      <c r="AI329" s="6">
        <f t="shared" si="152"/>
        <v>0</v>
      </c>
      <c r="AJ329" s="29">
        <v>1801.3628034508126</v>
      </c>
      <c r="AK329" s="29">
        <v>1749.501380327546</v>
      </c>
      <c r="AP329" t="s">
        <v>349</v>
      </c>
      <c r="AQ329" s="1">
        <v>0.23699999999999999</v>
      </c>
      <c r="AR329" s="1">
        <v>0.35749999999999998</v>
      </c>
      <c r="AS329" s="5">
        <f t="shared" si="153"/>
        <v>0.5</v>
      </c>
      <c r="AT329" s="5">
        <f t="shared" si="154"/>
        <v>0.5</v>
      </c>
      <c r="AU329" s="9">
        <f t="shared" si="155"/>
        <v>5.5</v>
      </c>
    </row>
    <row r="330" spans="1:47" x14ac:dyDescent="0.35">
      <c r="A330" t="s">
        <v>321</v>
      </c>
      <c r="B330" s="1">
        <v>8.6414547100145012E-2</v>
      </c>
      <c r="C330" s="5">
        <f t="shared" si="130"/>
        <v>0.5</v>
      </c>
      <c r="D330" s="1">
        <v>0.20162708656882206</v>
      </c>
      <c r="E330" s="5">
        <f t="shared" si="131"/>
        <v>0</v>
      </c>
      <c r="F330" s="5">
        <f t="shared" si="132"/>
        <v>0</v>
      </c>
      <c r="G330" s="7">
        <v>7.3033765646052101E-2</v>
      </c>
      <c r="H330" s="7">
        <v>3.1986341523619496E-3</v>
      </c>
      <c r="I330" s="1">
        <f t="shared" si="133"/>
        <v>0.20815209453969494</v>
      </c>
      <c r="J330" s="5">
        <f t="shared" si="134"/>
        <v>0</v>
      </c>
      <c r="K330" s="5">
        <f t="shared" si="135"/>
        <v>0</v>
      </c>
      <c r="L330" s="1">
        <v>0.41535757198166523</v>
      </c>
      <c r="M330" s="5">
        <f t="shared" si="136"/>
        <v>0</v>
      </c>
      <c r="N330" s="5">
        <f t="shared" si="137"/>
        <v>0</v>
      </c>
      <c r="O330" s="8">
        <f t="shared" si="138"/>
        <v>0</v>
      </c>
      <c r="P330" s="8">
        <f t="shared" si="139"/>
        <v>0</v>
      </c>
      <c r="Q330" s="10" t="str">
        <f t="shared" si="140"/>
        <v>Nee</v>
      </c>
      <c r="R330" s="4">
        <f t="shared" si="141"/>
        <v>0</v>
      </c>
      <c r="S330" s="1">
        <v>-5.9990823583390687E-3</v>
      </c>
      <c r="T330" s="8">
        <f t="shared" si="142"/>
        <v>1</v>
      </c>
      <c r="U330" s="1">
        <v>-7.6085749194712872E-3</v>
      </c>
      <c r="V330" s="8">
        <f t="shared" si="143"/>
        <v>1</v>
      </c>
      <c r="W330" s="1">
        <v>7.4360530294459472E-3</v>
      </c>
      <c r="X330" s="4">
        <f t="shared" si="144"/>
        <v>0</v>
      </c>
      <c r="Y330" s="5">
        <f t="shared" si="145"/>
        <v>0.5</v>
      </c>
      <c r="Z330" s="5">
        <f t="shared" si="146"/>
        <v>0</v>
      </c>
      <c r="AA330" s="1">
        <v>3.8435034814715774E-2</v>
      </c>
      <c r="AB330" s="5">
        <f t="shared" si="147"/>
        <v>0</v>
      </c>
      <c r="AC330" s="5">
        <f t="shared" si="148"/>
        <v>0</v>
      </c>
      <c r="AD330" s="5">
        <f t="shared" si="149"/>
        <v>0</v>
      </c>
      <c r="AE330" s="5">
        <f t="shared" si="150"/>
        <v>0</v>
      </c>
      <c r="AF330" s="1">
        <v>0.79102942537720222</v>
      </c>
      <c r="AG330" s="5">
        <f t="shared" si="151"/>
        <v>0.5</v>
      </c>
      <c r="AH330" s="1">
        <v>1.101523208096254E-4</v>
      </c>
      <c r="AI330" s="6">
        <f t="shared" si="152"/>
        <v>0</v>
      </c>
      <c r="AJ330" s="29">
        <v>2041.9016872540233</v>
      </c>
      <c r="AK330" s="29">
        <v>1930.436443495988</v>
      </c>
      <c r="AP330" t="s">
        <v>349</v>
      </c>
      <c r="AQ330" s="1">
        <v>0.18899999999999997</v>
      </c>
      <c r="AR330" s="1">
        <v>0.32250000000000001</v>
      </c>
      <c r="AS330" s="5">
        <f t="shared" si="153"/>
        <v>0.5</v>
      </c>
      <c r="AT330" s="5">
        <f t="shared" si="154"/>
        <v>0.5</v>
      </c>
      <c r="AU330" s="9">
        <f t="shared" si="155"/>
        <v>7.5</v>
      </c>
    </row>
    <row r="331" spans="1:47" x14ac:dyDescent="0.35">
      <c r="A331" t="s">
        <v>322</v>
      </c>
      <c r="B331" s="1">
        <v>-2.3702158750390261E-2</v>
      </c>
      <c r="C331" s="5">
        <f t="shared" si="130"/>
        <v>0</v>
      </c>
      <c r="D331" s="1">
        <v>1.0667806069735331</v>
      </c>
      <c r="E331" s="5">
        <f t="shared" si="131"/>
        <v>0.5</v>
      </c>
      <c r="F331" s="5">
        <f t="shared" si="132"/>
        <v>0</v>
      </c>
      <c r="G331" s="7">
        <v>6.2268055837187669E-2</v>
      </c>
      <c r="H331" s="7">
        <v>0.59384464850702789</v>
      </c>
      <c r="I331" s="1">
        <f t="shared" si="133"/>
        <v>0.65856151971907595</v>
      </c>
      <c r="J331" s="5">
        <f t="shared" si="134"/>
        <v>0</v>
      </c>
      <c r="K331" s="5">
        <f t="shared" si="135"/>
        <v>0</v>
      </c>
      <c r="L331" s="1">
        <v>0.35297823894247987</v>
      </c>
      <c r="M331" s="5">
        <f t="shared" si="136"/>
        <v>0</v>
      </c>
      <c r="N331" s="5">
        <f t="shared" si="137"/>
        <v>0</v>
      </c>
      <c r="O331" s="8">
        <f t="shared" si="138"/>
        <v>0</v>
      </c>
      <c r="P331" s="8">
        <f t="shared" si="139"/>
        <v>0</v>
      </c>
      <c r="Q331" s="10" t="str">
        <f t="shared" si="140"/>
        <v>Nee</v>
      </c>
      <c r="R331" s="4">
        <f t="shared" si="141"/>
        <v>0</v>
      </c>
      <c r="S331" s="1">
        <v>-4.8782192403117024E-3</v>
      </c>
      <c r="T331" s="8">
        <f t="shared" si="142"/>
        <v>1</v>
      </c>
      <c r="U331" s="1">
        <v>-2.2356813108296715E-2</v>
      </c>
      <c r="V331" s="8">
        <f t="shared" si="143"/>
        <v>1</v>
      </c>
      <c r="W331" s="1">
        <v>1.9511472887678676E-2</v>
      </c>
      <c r="X331" s="4">
        <f t="shared" si="144"/>
        <v>0</v>
      </c>
      <c r="Y331" s="5">
        <f t="shared" si="145"/>
        <v>0.5</v>
      </c>
      <c r="Z331" s="5">
        <f t="shared" si="146"/>
        <v>0</v>
      </c>
      <c r="AA331" s="1">
        <v>4.9656569753032773E-2</v>
      </c>
      <c r="AB331" s="5">
        <f t="shared" si="147"/>
        <v>0</v>
      </c>
      <c r="AC331" s="5">
        <f t="shared" si="148"/>
        <v>0</v>
      </c>
      <c r="AD331" s="5">
        <f t="shared" si="149"/>
        <v>0.5</v>
      </c>
      <c r="AE331" s="5">
        <f t="shared" si="150"/>
        <v>0</v>
      </c>
      <c r="AF331" s="1">
        <v>0.56104013981827483</v>
      </c>
      <c r="AG331" s="5">
        <f t="shared" si="151"/>
        <v>0</v>
      </c>
      <c r="AH331" s="1">
        <v>4.383896758494827E-2</v>
      </c>
      <c r="AI331" s="6">
        <f t="shared" si="152"/>
        <v>0</v>
      </c>
      <c r="AJ331" s="29">
        <v>1528.3021441787907</v>
      </c>
      <c r="AK331" s="29">
        <v>1384.2149463218484</v>
      </c>
      <c r="AP331" t="s">
        <v>350</v>
      </c>
      <c r="AQ331" s="1">
        <v>0.24</v>
      </c>
      <c r="AR331" s="1">
        <v>0.1545</v>
      </c>
      <c r="AS331" s="5">
        <f t="shared" si="153"/>
        <v>0</v>
      </c>
      <c r="AT331" s="5">
        <f t="shared" si="154"/>
        <v>0</v>
      </c>
      <c r="AU331" s="9">
        <f t="shared" si="155"/>
        <v>8.5</v>
      </c>
    </row>
    <row r="332" spans="1:47" x14ac:dyDescent="0.35">
      <c r="A332" t="s">
        <v>323</v>
      </c>
      <c r="B332" s="1">
        <v>-5.7051297613556363E-3</v>
      </c>
      <c r="C332" s="5">
        <f t="shared" si="130"/>
        <v>0</v>
      </c>
      <c r="D332" s="1">
        <v>0.51434779442111145</v>
      </c>
      <c r="E332" s="5">
        <f t="shared" si="131"/>
        <v>0</v>
      </c>
      <c r="F332" s="5">
        <f t="shared" si="132"/>
        <v>0</v>
      </c>
      <c r="G332" s="7">
        <v>1.6909033526741279E-2</v>
      </c>
      <c r="H332" s="7">
        <v>0.22649365152581874</v>
      </c>
      <c r="I332" s="1">
        <f t="shared" si="133"/>
        <v>0.35783132237624737</v>
      </c>
      <c r="J332" s="5">
        <f t="shared" si="134"/>
        <v>0</v>
      </c>
      <c r="K332" s="5">
        <f t="shared" si="135"/>
        <v>0</v>
      </c>
      <c r="L332" s="1">
        <v>0.33382077503230134</v>
      </c>
      <c r="M332" s="5">
        <f t="shared" si="136"/>
        <v>0</v>
      </c>
      <c r="N332" s="5">
        <f t="shared" si="137"/>
        <v>0</v>
      </c>
      <c r="O332" s="8">
        <f t="shared" si="138"/>
        <v>0</v>
      </c>
      <c r="P332" s="8">
        <f t="shared" si="139"/>
        <v>0</v>
      </c>
      <c r="Q332" s="10" t="str">
        <f t="shared" si="140"/>
        <v>Nee</v>
      </c>
      <c r="R332" s="4">
        <f t="shared" si="141"/>
        <v>0</v>
      </c>
      <c r="S332" s="1">
        <v>-7.9574562144872508E-3</v>
      </c>
      <c r="T332" s="8">
        <f t="shared" si="142"/>
        <v>1</v>
      </c>
      <c r="U332" s="1">
        <v>9.2455722850212807E-2</v>
      </c>
      <c r="V332" s="8">
        <f t="shared" si="143"/>
        <v>0</v>
      </c>
      <c r="W332" s="1">
        <v>3.4315748585856135E-2</v>
      </c>
      <c r="X332" s="4">
        <f t="shared" si="144"/>
        <v>0</v>
      </c>
      <c r="Y332" s="5">
        <f t="shared" si="145"/>
        <v>0</v>
      </c>
      <c r="Z332" s="5">
        <f t="shared" si="146"/>
        <v>0</v>
      </c>
      <c r="AA332" s="1">
        <v>-3.489840013595203E-2</v>
      </c>
      <c r="AB332" s="5">
        <f t="shared" si="147"/>
        <v>0.5</v>
      </c>
      <c r="AC332" s="5">
        <f t="shared" si="148"/>
        <v>0.5</v>
      </c>
      <c r="AD332" s="5">
        <f t="shared" si="149"/>
        <v>0</v>
      </c>
      <c r="AE332" s="5">
        <f t="shared" si="150"/>
        <v>0</v>
      </c>
      <c r="AF332" s="1">
        <v>0.71295914156004958</v>
      </c>
      <c r="AG332" s="5">
        <f t="shared" si="151"/>
        <v>0</v>
      </c>
      <c r="AH332" s="1">
        <v>1.651872981962078E-2</v>
      </c>
      <c r="AI332" s="6">
        <f t="shared" si="152"/>
        <v>0</v>
      </c>
      <c r="AJ332" s="29">
        <v>2021.7639677207615</v>
      </c>
      <c r="AK332" s="29">
        <v>1835.4355172713877</v>
      </c>
      <c r="AP332" t="s">
        <v>349</v>
      </c>
      <c r="AQ332" s="1">
        <v>0.28699999999999998</v>
      </c>
      <c r="AR332" s="1">
        <v>0.18</v>
      </c>
      <c r="AS332" s="5">
        <f t="shared" si="153"/>
        <v>0</v>
      </c>
      <c r="AT332" s="5">
        <f t="shared" si="154"/>
        <v>0</v>
      </c>
      <c r="AU332" s="9">
        <f t="shared" si="155"/>
        <v>9</v>
      </c>
    </row>
    <row r="333" spans="1:47" x14ac:dyDescent="0.35">
      <c r="A333" t="s">
        <v>324</v>
      </c>
      <c r="B333" s="1">
        <v>-0.28554229250172519</v>
      </c>
      <c r="C333" s="5">
        <f t="shared" si="130"/>
        <v>0</v>
      </c>
      <c r="D333" s="1">
        <v>0.70582448721901658</v>
      </c>
      <c r="E333" s="5">
        <f t="shared" si="131"/>
        <v>0</v>
      </c>
      <c r="F333" s="5">
        <f t="shared" si="132"/>
        <v>0</v>
      </c>
      <c r="G333" s="7">
        <v>3.6353492196332347E-2</v>
      </c>
      <c r="H333" s="7">
        <v>0</v>
      </c>
      <c r="I333" s="1">
        <f t="shared" si="133"/>
        <v>0.71018690628257641</v>
      </c>
      <c r="J333" s="5">
        <f t="shared" si="134"/>
        <v>0</v>
      </c>
      <c r="K333" s="5">
        <f t="shared" si="135"/>
        <v>0</v>
      </c>
      <c r="L333" s="1">
        <v>0.3718670034774621</v>
      </c>
      <c r="M333" s="5">
        <f t="shared" si="136"/>
        <v>0</v>
      </c>
      <c r="N333" s="5">
        <f t="shared" si="137"/>
        <v>0</v>
      </c>
      <c r="O333" s="8">
        <f t="shared" si="138"/>
        <v>0</v>
      </c>
      <c r="P333" s="8">
        <f t="shared" si="139"/>
        <v>0</v>
      </c>
      <c r="Q333" s="10" t="str">
        <f t="shared" si="140"/>
        <v>Nee</v>
      </c>
      <c r="R333" s="4">
        <f t="shared" si="141"/>
        <v>0</v>
      </c>
      <c r="S333" s="1">
        <v>-6.8353169491816509E-2</v>
      </c>
      <c r="T333" s="8">
        <f t="shared" si="142"/>
        <v>1</v>
      </c>
      <c r="U333" s="1">
        <v>-4.6293437617920485E-2</v>
      </c>
      <c r="V333" s="8">
        <f t="shared" si="143"/>
        <v>1</v>
      </c>
      <c r="W333" s="1">
        <v>0.27259246208283783</v>
      </c>
      <c r="X333" s="4">
        <f t="shared" si="144"/>
        <v>0</v>
      </c>
      <c r="Y333" s="5">
        <f t="shared" si="145"/>
        <v>0.5</v>
      </c>
      <c r="Z333" s="5">
        <f t="shared" si="146"/>
        <v>0</v>
      </c>
      <c r="AA333" s="1">
        <v>3.0484223817703975E-2</v>
      </c>
      <c r="AB333" s="5">
        <f t="shared" si="147"/>
        <v>0</v>
      </c>
      <c r="AC333" s="5">
        <f t="shared" si="148"/>
        <v>0</v>
      </c>
      <c r="AD333" s="5">
        <f t="shared" si="149"/>
        <v>0</v>
      </c>
      <c r="AE333" s="5">
        <f t="shared" si="150"/>
        <v>0</v>
      </c>
      <c r="AF333" s="1">
        <v>0.31383517596793375</v>
      </c>
      <c r="AG333" s="5">
        <f t="shared" si="151"/>
        <v>0</v>
      </c>
      <c r="AH333" s="1">
        <v>4.20498172047747E-2</v>
      </c>
      <c r="AI333" s="6">
        <f t="shared" si="152"/>
        <v>0</v>
      </c>
      <c r="AJ333" s="29">
        <v>2614.0328491923442</v>
      </c>
      <c r="AK333" s="29">
        <v>1810.9297347213394</v>
      </c>
      <c r="AO333" s="5">
        <v>1</v>
      </c>
      <c r="AP333" t="s">
        <v>350</v>
      </c>
      <c r="AQ333" s="1">
        <v>0.25800000000000001</v>
      </c>
      <c r="AR333" s="1">
        <v>0.14099999999999999</v>
      </c>
      <c r="AS333" s="5">
        <f t="shared" si="153"/>
        <v>0</v>
      </c>
      <c r="AT333" s="5">
        <f t="shared" si="154"/>
        <v>0</v>
      </c>
      <c r="AU333" s="9">
        <f t="shared" si="155"/>
        <v>8.5</v>
      </c>
    </row>
    <row r="334" spans="1:47" x14ac:dyDescent="0.35">
      <c r="A334" t="s">
        <v>325</v>
      </c>
      <c r="B334" s="1">
        <v>-5.4062377033754772E-3</v>
      </c>
      <c r="C334" s="5">
        <f t="shared" si="130"/>
        <v>0</v>
      </c>
      <c r="D334" s="1">
        <v>0.18904723614651589</v>
      </c>
      <c r="E334" s="5">
        <f t="shared" si="131"/>
        <v>0</v>
      </c>
      <c r="F334" s="5">
        <f t="shared" si="132"/>
        <v>0</v>
      </c>
      <c r="G334" s="7">
        <v>0.15590836769259722</v>
      </c>
      <c r="H334" s="7">
        <v>3.3925852423397372E-2</v>
      </c>
      <c r="I334" s="1">
        <f t="shared" si="133"/>
        <v>0.18400814357324941</v>
      </c>
      <c r="J334" s="5">
        <f t="shared" si="134"/>
        <v>0</v>
      </c>
      <c r="K334" s="5">
        <f t="shared" si="135"/>
        <v>0</v>
      </c>
      <c r="L334" s="1">
        <v>0.28334068259987655</v>
      </c>
      <c r="M334" s="5">
        <f t="shared" si="136"/>
        <v>0</v>
      </c>
      <c r="N334" s="5">
        <f t="shared" si="137"/>
        <v>0</v>
      </c>
      <c r="O334" s="8">
        <f t="shared" si="138"/>
        <v>0</v>
      </c>
      <c r="P334" s="8">
        <f t="shared" si="139"/>
        <v>0</v>
      </c>
      <c r="Q334" s="10" t="str">
        <f t="shared" si="140"/>
        <v>Nee</v>
      </c>
      <c r="R334" s="4">
        <f t="shared" si="141"/>
        <v>0</v>
      </c>
      <c r="S334" s="1">
        <v>-1.7378711078928313E-2</v>
      </c>
      <c r="T334" s="8">
        <f t="shared" si="142"/>
        <v>1</v>
      </c>
      <c r="U334" s="1">
        <v>-1.796785808377975E-2</v>
      </c>
      <c r="V334" s="8">
        <f t="shared" si="143"/>
        <v>1</v>
      </c>
      <c r="W334" s="1">
        <v>1.5243537321859336E-2</v>
      </c>
      <c r="X334" s="4">
        <f t="shared" si="144"/>
        <v>0</v>
      </c>
      <c r="Y334" s="5">
        <f t="shared" si="145"/>
        <v>0.5</v>
      </c>
      <c r="Z334" s="5">
        <f t="shared" si="146"/>
        <v>0</v>
      </c>
      <c r="AA334" s="1">
        <v>8.5969444491967634E-4</v>
      </c>
      <c r="AB334" s="5">
        <f t="shared" si="147"/>
        <v>0.5</v>
      </c>
      <c r="AC334" s="5">
        <f t="shared" si="148"/>
        <v>0</v>
      </c>
      <c r="AD334" s="5">
        <f t="shared" si="149"/>
        <v>0</v>
      </c>
      <c r="AE334" s="5">
        <f t="shared" si="150"/>
        <v>0</v>
      </c>
      <c r="AF334" s="1">
        <v>0.68106619219517206</v>
      </c>
      <c r="AG334" s="5">
        <f t="shared" si="151"/>
        <v>0</v>
      </c>
      <c r="AH334" s="1">
        <v>4.030381002891309E-2</v>
      </c>
      <c r="AI334" s="6">
        <f t="shared" si="152"/>
        <v>0</v>
      </c>
      <c r="AJ334" s="29">
        <v>1638.7646335968541</v>
      </c>
      <c r="AK334" s="29">
        <v>1398.7217686248669</v>
      </c>
      <c r="AP334" t="s">
        <v>350</v>
      </c>
      <c r="AQ334" s="1">
        <v>0.14499999999999999</v>
      </c>
      <c r="AR334" s="1">
        <v>0.26400000000000001</v>
      </c>
      <c r="AS334" s="5">
        <f t="shared" si="153"/>
        <v>0.5</v>
      </c>
      <c r="AT334" s="5">
        <f t="shared" si="154"/>
        <v>0.5</v>
      </c>
      <c r="AU334" s="9">
        <f t="shared" si="155"/>
        <v>8</v>
      </c>
    </row>
    <row r="335" spans="1:47" x14ac:dyDescent="0.35">
      <c r="A335" t="s">
        <v>326</v>
      </c>
      <c r="B335" s="1">
        <v>-3.4212874442319949E-2</v>
      </c>
      <c r="C335" s="5">
        <f t="shared" si="130"/>
        <v>0</v>
      </c>
      <c r="D335" s="1">
        <v>-6.6360739324410459E-2</v>
      </c>
      <c r="E335" s="5">
        <f t="shared" si="131"/>
        <v>0</v>
      </c>
      <c r="F335" s="5">
        <f t="shared" si="132"/>
        <v>0</v>
      </c>
      <c r="G335" s="7">
        <v>0.15004886339494369</v>
      </c>
      <c r="H335" s="7">
        <v>-1.7259400892288081E-2</v>
      </c>
      <c r="I335" s="1">
        <f t="shared" si="133"/>
        <v>-3.6273295092415558E-2</v>
      </c>
      <c r="J335" s="5">
        <f t="shared" si="134"/>
        <v>0</v>
      </c>
      <c r="K335" s="5">
        <f t="shared" si="135"/>
        <v>0</v>
      </c>
      <c r="L335" s="1">
        <v>0.51094994177073771</v>
      </c>
      <c r="M335" s="5">
        <f t="shared" si="136"/>
        <v>0</v>
      </c>
      <c r="N335" s="5">
        <f t="shared" si="137"/>
        <v>0</v>
      </c>
      <c r="O335" s="8">
        <f t="shared" si="138"/>
        <v>0</v>
      </c>
      <c r="P335" s="8">
        <f t="shared" si="139"/>
        <v>0</v>
      </c>
      <c r="Q335" s="10" t="str">
        <f t="shared" si="140"/>
        <v>Nee</v>
      </c>
      <c r="R335" s="4">
        <f t="shared" si="141"/>
        <v>0</v>
      </c>
      <c r="S335" s="1">
        <v>-4.6245886320237274E-2</v>
      </c>
      <c r="T335" s="8">
        <f t="shared" si="142"/>
        <v>1</v>
      </c>
      <c r="U335" s="1">
        <v>-4.6290910204206594E-2</v>
      </c>
      <c r="V335" s="8">
        <f t="shared" si="143"/>
        <v>1</v>
      </c>
      <c r="W335" s="1">
        <v>8.6050562991289575E-2</v>
      </c>
      <c r="X335" s="4">
        <f t="shared" si="144"/>
        <v>0</v>
      </c>
      <c r="Y335" s="5">
        <f t="shared" si="145"/>
        <v>0.5</v>
      </c>
      <c r="Z335" s="5">
        <f t="shared" si="146"/>
        <v>0</v>
      </c>
      <c r="AA335" s="1">
        <v>-2.8765668153813467E-3</v>
      </c>
      <c r="AB335" s="5">
        <f t="shared" si="147"/>
        <v>0.5</v>
      </c>
      <c r="AC335" s="5">
        <f t="shared" si="148"/>
        <v>0.5</v>
      </c>
      <c r="AD335" s="5">
        <f t="shared" si="149"/>
        <v>0</v>
      </c>
      <c r="AE335" s="5">
        <f t="shared" si="150"/>
        <v>0</v>
      </c>
      <c r="AF335" s="1">
        <v>0.65634161886551945</v>
      </c>
      <c r="AG335" s="5">
        <f t="shared" si="151"/>
        <v>0</v>
      </c>
      <c r="AH335" s="1">
        <v>2.0465298491608226E-2</v>
      </c>
      <c r="AI335" s="6">
        <f t="shared" si="152"/>
        <v>0</v>
      </c>
      <c r="AJ335" s="29">
        <v>1741.1417721518983</v>
      </c>
      <c r="AK335" s="29">
        <v>1638.668729497489</v>
      </c>
      <c r="AP335" t="s">
        <v>349</v>
      </c>
      <c r="AQ335" s="1">
        <v>2.5000000000000001E-2</v>
      </c>
      <c r="AR335" s="1">
        <v>0.14399999999999999</v>
      </c>
      <c r="AS335" s="5">
        <f t="shared" si="153"/>
        <v>0</v>
      </c>
      <c r="AT335" s="5">
        <f t="shared" si="154"/>
        <v>0</v>
      </c>
      <c r="AU335" s="9">
        <f t="shared" si="155"/>
        <v>8.5</v>
      </c>
    </row>
    <row r="336" spans="1:47" x14ac:dyDescent="0.35">
      <c r="A336" t="s">
        <v>327</v>
      </c>
      <c r="B336" s="1">
        <v>0.11826139223862654</v>
      </c>
      <c r="C336" s="5">
        <f t="shared" si="130"/>
        <v>0.5</v>
      </c>
      <c r="D336" s="1">
        <v>0.58653593298020212</v>
      </c>
      <c r="E336" s="5">
        <f t="shared" si="131"/>
        <v>0</v>
      </c>
      <c r="F336" s="5">
        <f t="shared" si="132"/>
        <v>0</v>
      </c>
      <c r="G336" s="7">
        <v>3.0203989631466244E-2</v>
      </c>
      <c r="H336" s="7">
        <v>3.1237086291746496E-2</v>
      </c>
      <c r="I336" s="1">
        <f t="shared" si="133"/>
        <v>0.5682944513317556</v>
      </c>
      <c r="J336" s="5">
        <f t="shared" si="134"/>
        <v>0</v>
      </c>
      <c r="K336" s="5">
        <f t="shared" si="135"/>
        <v>0</v>
      </c>
      <c r="L336" s="1">
        <v>0.23192229957332136</v>
      </c>
      <c r="M336" s="5">
        <f t="shared" si="136"/>
        <v>0</v>
      </c>
      <c r="N336" s="5">
        <f t="shared" si="137"/>
        <v>0</v>
      </c>
      <c r="O336" s="8">
        <f t="shared" si="138"/>
        <v>0</v>
      </c>
      <c r="P336" s="8">
        <f t="shared" si="139"/>
        <v>1</v>
      </c>
      <c r="Q336" s="10" t="str">
        <f t="shared" si="140"/>
        <v>Nee</v>
      </c>
      <c r="R336" s="4">
        <f t="shared" si="141"/>
        <v>0</v>
      </c>
      <c r="S336" s="1">
        <v>-2.1494051102008971E-2</v>
      </c>
      <c r="T336" s="8">
        <f t="shared" si="142"/>
        <v>1</v>
      </c>
      <c r="U336" s="1">
        <v>-9.3814704664382784E-2</v>
      </c>
      <c r="V336" s="8">
        <f t="shared" si="143"/>
        <v>1</v>
      </c>
      <c r="W336" s="1">
        <v>-5.1899019497351519E-2</v>
      </c>
      <c r="X336" s="4">
        <f t="shared" si="144"/>
        <v>1</v>
      </c>
      <c r="Y336" s="5">
        <f t="shared" si="145"/>
        <v>0.5</v>
      </c>
      <c r="Z336" s="5">
        <f t="shared" si="146"/>
        <v>0.5</v>
      </c>
      <c r="AA336" s="1">
        <v>6.7479995491941849E-2</v>
      </c>
      <c r="AB336" s="5">
        <f t="shared" si="147"/>
        <v>0</v>
      </c>
      <c r="AC336" s="5">
        <f t="shared" si="148"/>
        <v>0</v>
      </c>
      <c r="AD336" s="5">
        <f t="shared" si="149"/>
        <v>0.5</v>
      </c>
      <c r="AE336" s="5">
        <f t="shared" si="150"/>
        <v>0.5</v>
      </c>
      <c r="AF336" s="1">
        <v>0.64683121078928585</v>
      </c>
      <c r="AG336" s="5">
        <f t="shared" si="151"/>
        <v>0</v>
      </c>
      <c r="AH336" s="1">
        <v>6.589654006536684E-2</v>
      </c>
      <c r="AI336" s="6">
        <f t="shared" si="152"/>
        <v>0</v>
      </c>
      <c r="AJ336" s="29">
        <v>1728.4400312487151</v>
      </c>
      <c r="AK336" s="29">
        <v>1367.2146284713272</v>
      </c>
      <c r="AM336" s="5">
        <v>1</v>
      </c>
      <c r="AP336" t="s">
        <v>350</v>
      </c>
      <c r="AQ336" s="1">
        <v>4.2000000000000003E-2</v>
      </c>
      <c r="AR336" s="1">
        <v>0.29399999999999998</v>
      </c>
      <c r="AS336" s="5">
        <f t="shared" si="153"/>
        <v>0.5</v>
      </c>
      <c r="AT336" s="5">
        <f t="shared" si="154"/>
        <v>0.5</v>
      </c>
      <c r="AU336" s="9">
        <f t="shared" si="155"/>
        <v>4.5</v>
      </c>
    </row>
    <row r="337" spans="1:47" x14ac:dyDescent="0.35">
      <c r="A337" t="s">
        <v>328</v>
      </c>
      <c r="B337" s="1">
        <v>4.6127447681851827E-2</v>
      </c>
      <c r="C337" s="5">
        <f t="shared" si="130"/>
        <v>0</v>
      </c>
      <c r="D337" s="1">
        <v>0.37154296480721349</v>
      </c>
      <c r="E337" s="5">
        <f t="shared" si="131"/>
        <v>0</v>
      </c>
      <c r="F337" s="5">
        <f t="shared" si="132"/>
        <v>0</v>
      </c>
      <c r="G337" s="7">
        <v>5.7449027656281543E-2</v>
      </c>
      <c r="H337" s="7">
        <v>-8.3271650629163588E-3</v>
      </c>
      <c r="I337" s="1">
        <f t="shared" si="133"/>
        <v>0.38426586367000876</v>
      </c>
      <c r="J337" s="5">
        <f t="shared" si="134"/>
        <v>0</v>
      </c>
      <c r="K337" s="5">
        <f t="shared" si="135"/>
        <v>0</v>
      </c>
      <c r="L337" s="1">
        <v>0.30100490044041933</v>
      </c>
      <c r="M337" s="5">
        <f t="shared" si="136"/>
        <v>0</v>
      </c>
      <c r="N337" s="5">
        <f t="shared" si="137"/>
        <v>0</v>
      </c>
      <c r="O337" s="8">
        <f t="shared" si="138"/>
        <v>0</v>
      </c>
      <c r="P337" s="8">
        <f t="shared" si="139"/>
        <v>0</v>
      </c>
      <c r="Q337" s="10" t="str">
        <f t="shared" si="140"/>
        <v>Nee</v>
      </c>
      <c r="R337" s="4">
        <f t="shared" si="141"/>
        <v>0</v>
      </c>
      <c r="S337" s="1">
        <v>1.6299190622383476E-2</v>
      </c>
      <c r="T337" s="8">
        <f t="shared" si="142"/>
        <v>0</v>
      </c>
      <c r="U337" s="1">
        <v>-4.3377181936183819E-2</v>
      </c>
      <c r="V337" s="8">
        <f t="shared" si="143"/>
        <v>1</v>
      </c>
      <c r="W337" s="1">
        <v>5.8256510329049188E-2</v>
      </c>
      <c r="X337" s="4">
        <f t="shared" si="144"/>
        <v>0</v>
      </c>
      <c r="Y337" s="5">
        <f t="shared" si="145"/>
        <v>0</v>
      </c>
      <c r="Z337" s="5">
        <f t="shared" si="146"/>
        <v>0</v>
      </c>
      <c r="AA337" s="1">
        <v>4.8406903976852163E-3</v>
      </c>
      <c r="AB337" s="5">
        <f t="shared" si="147"/>
        <v>0.5</v>
      </c>
      <c r="AC337" s="5">
        <f t="shared" si="148"/>
        <v>0</v>
      </c>
      <c r="AD337" s="5">
        <f t="shared" si="149"/>
        <v>0</v>
      </c>
      <c r="AE337" s="5">
        <f t="shared" si="150"/>
        <v>0</v>
      </c>
      <c r="AF337" s="1">
        <v>0.66252271045017164</v>
      </c>
      <c r="AG337" s="5">
        <f t="shared" si="151"/>
        <v>0</v>
      </c>
      <c r="AH337" s="1">
        <v>1.7879853307314432E-2</v>
      </c>
      <c r="AI337" s="6">
        <f t="shared" si="152"/>
        <v>0</v>
      </c>
      <c r="AJ337" s="29">
        <v>1503.616479055948</v>
      </c>
      <c r="AK337" s="29">
        <v>1397.6872797388687</v>
      </c>
      <c r="AP337" t="s">
        <v>350</v>
      </c>
      <c r="AQ337" s="1">
        <v>0.22899999999999998</v>
      </c>
      <c r="AR337" s="1">
        <v>0.185</v>
      </c>
      <c r="AS337" s="5">
        <f t="shared" si="153"/>
        <v>0</v>
      </c>
      <c r="AT337" s="5">
        <f t="shared" si="154"/>
        <v>0</v>
      </c>
      <c r="AU337" s="9">
        <f t="shared" si="155"/>
        <v>9.5</v>
      </c>
    </row>
    <row r="338" spans="1:47" x14ac:dyDescent="0.35">
      <c r="A338" t="s">
        <v>329</v>
      </c>
      <c r="B338" s="1">
        <v>-2.2885980869667274E-3</v>
      </c>
      <c r="C338" s="5">
        <f t="shared" si="130"/>
        <v>0</v>
      </c>
      <c r="D338" s="1">
        <v>0.56245022508739428</v>
      </c>
      <c r="E338" s="5">
        <f t="shared" si="131"/>
        <v>0</v>
      </c>
      <c r="F338" s="5">
        <f t="shared" si="132"/>
        <v>0</v>
      </c>
      <c r="G338" s="7">
        <v>5.1455732812460707E-2</v>
      </c>
      <c r="H338" s="7">
        <v>4.4112099390545494E-2</v>
      </c>
      <c r="I338" s="1">
        <f t="shared" si="133"/>
        <v>0.53774644345150779</v>
      </c>
      <c r="J338" s="5">
        <f t="shared" si="134"/>
        <v>0</v>
      </c>
      <c r="K338" s="5">
        <f t="shared" si="135"/>
        <v>0</v>
      </c>
      <c r="L338" s="1">
        <v>0.38270295901633944</v>
      </c>
      <c r="M338" s="5">
        <f t="shared" si="136"/>
        <v>0</v>
      </c>
      <c r="N338" s="5">
        <f t="shared" si="137"/>
        <v>0</v>
      </c>
      <c r="O338" s="8">
        <f t="shared" si="138"/>
        <v>0</v>
      </c>
      <c r="P338" s="8">
        <f t="shared" si="139"/>
        <v>1</v>
      </c>
      <c r="Q338" s="10" t="str">
        <f t="shared" si="140"/>
        <v>Nee</v>
      </c>
      <c r="R338" s="4">
        <f t="shared" si="141"/>
        <v>0</v>
      </c>
      <c r="S338" s="1">
        <v>1.8223527252706918E-2</v>
      </c>
      <c r="T338" s="8">
        <f t="shared" si="142"/>
        <v>0</v>
      </c>
      <c r="U338" s="1">
        <v>-1.0019631810941957E-2</v>
      </c>
      <c r="V338" s="8">
        <f t="shared" si="143"/>
        <v>1</v>
      </c>
      <c r="W338" s="1">
        <v>-2.2500356283584967E-2</v>
      </c>
      <c r="X338" s="4">
        <f t="shared" si="144"/>
        <v>1</v>
      </c>
      <c r="Y338" s="5">
        <f t="shared" si="145"/>
        <v>0.5</v>
      </c>
      <c r="Z338" s="5">
        <f t="shared" si="146"/>
        <v>0</v>
      </c>
      <c r="AA338" s="1">
        <v>7.4609974263750451E-4</v>
      </c>
      <c r="AB338" s="5">
        <f t="shared" si="147"/>
        <v>0.5</v>
      </c>
      <c r="AC338" s="5">
        <f t="shared" si="148"/>
        <v>0</v>
      </c>
      <c r="AD338" s="5">
        <f t="shared" si="149"/>
        <v>0</v>
      </c>
      <c r="AE338" s="5">
        <f t="shared" si="150"/>
        <v>0</v>
      </c>
      <c r="AF338" s="1">
        <v>0.58239372270238998</v>
      </c>
      <c r="AG338" s="5">
        <f t="shared" si="151"/>
        <v>0</v>
      </c>
      <c r="AH338" s="1">
        <v>1.4613361053593427E-2</v>
      </c>
      <c r="AI338" s="6">
        <f t="shared" si="152"/>
        <v>0</v>
      </c>
      <c r="AJ338" s="29">
        <v>2597.5698935912101</v>
      </c>
      <c r="AK338" s="29">
        <v>2325.3810774516342</v>
      </c>
      <c r="AO338" s="5">
        <v>1</v>
      </c>
      <c r="AP338" t="s">
        <v>349</v>
      </c>
      <c r="AQ338" s="1">
        <v>0.24</v>
      </c>
      <c r="AR338" s="1">
        <v>0.24150000000000002</v>
      </c>
      <c r="AS338" s="5">
        <f t="shared" si="153"/>
        <v>0.5</v>
      </c>
      <c r="AT338" s="5">
        <f t="shared" si="154"/>
        <v>0</v>
      </c>
      <c r="AU338" s="9">
        <f t="shared" si="155"/>
        <v>6.5</v>
      </c>
    </row>
    <row r="339" spans="1:47" x14ac:dyDescent="0.35">
      <c r="A339" t="s">
        <v>330</v>
      </c>
      <c r="B339" s="1">
        <v>7.3612342279474177E-2</v>
      </c>
      <c r="C339" s="5">
        <f t="shared" si="130"/>
        <v>0</v>
      </c>
      <c r="D339" s="1">
        <v>0.12457328228437789</v>
      </c>
      <c r="E339" s="5">
        <f t="shared" si="131"/>
        <v>0</v>
      </c>
      <c r="F339" s="5">
        <f t="shared" si="132"/>
        <v>0</v>
      </c>
      <c r="G339" s="7">
        <v>3.7249391750438503E-2</v>
      </c>
      <c r="H339" s="7">
        <v>5.0734614586673207E-3</v>
      </c>
      <c r="I339" s="1">
        <f t="shared" si="133"/>
        <v>0.12549178627336338</v>
      </c>
      <c r="J339" s="5">
        <f t="shared" si="134"/>
        <v>0</v>
      </c>
      <c r="K339" s="5">
        <f t="shared" si="135"/>
        <v>0</v>
      </c>
      <c r="L339" s="1">
        <v>0.3238275945458266</v>
      </c>
      <c r="M339" s="5">
        <f t="shared" si="136"/>
        <v>0</v>
      </c>
      <c r="N339" s="5">
        <f t="shared" si="137"/>
        <v>0</v>
      </c>
      <c r="O339" s="8">
        <f t="shared" si="138"/>
        <v>0</v>
      </c>
      <c r="P339" s="8">
        <f t="shared" si="139"/>
        <v>0</v>
      </c>
      <c r="Q339" s="10" t="str">
        <f t="shared" si="140"/>
        <v>Nee</v>
      </c>
      <c r="R339" s="4">
        <f t="shared" si="141"/>
        <v>0</v>
      </c>
      <c r="S339" s="1">
        <v>-1.7648950711586394E-2</v>
      </c>
      <c r="T339" s="8">
        <f t="shared" si="142"/>
        <v>1</v>
      </c>
      <c r="U339" s="1">
        <v>-7.7444276890660829E-2</v>
      </c>
      <c r="V339" s="8">
        <f t="shared" si="143"/>
        <v>1</v>
      </c>
      <c r="W339" s="1">
        <v>7.242413383376398E-3</v>
      </c>
      <c r="X339" s="4">
        <f t="shared" si="144"/>
        <v>0</v>
      </c>
      <c r="Y339" s="5">
        <f t="shared" si="145"/>
        <v>0.5</v>
      </c>
      <c r="Z339" s="5">
        <f t="shared" si="146"/>
        <v>0</v>
      </c>
      <c r="AA339" s="1">
        <v>2.8290677278814055E-3</v>
      </c>
      <c r="AB339" s="5">
        <f t="shared" si="147"/>
        <v>0.5</v>
      </c>
      <c r="AC339" s="5">
        <f t="shared" si="148"/>
        <v>0</v>
      </c>
      <c r="AD339" s="5">
        <f t="shared" si="149"/>
        <v>0</v>
      </c>
      <c r="AE339" s="5">
        <f t="shared" si="150"/>
        <v>0</v>
      </c>
      <c r="AF339" s="1">
        <v>0.72895645121744213</v>
      </c>
      <c r="AG339" s="5">
        <f t="shared" si="151"/>
        <v>0.5</v>
      </c>
      <c r="AH339" s="1">
        <v>4.6807472510891894E-2</v>
      </c>
      <c r="AI339" s="6">
        <f t="shared" si="152"/>
        <v>0</v>
      </c>
      <c r="AJ339" s="29">
        <v>1590.603318250377</v>
      </c>
      <c r="AK339" s="29">
        <v>1473.8492170137731</v>
      </c>
      <c r="AP339" t="s">
        <v>350</v>
      </c>
      <c r="AQ339" s="1">
        <v>0.23899999999999999</v>
      </c>
      <c r="AR339" s="1">
        <v>0.27949999999999997</v>
      </c>
      <c r="AS339" s="5">
        <f t="shared" si="153"/>
        <v>0.5</v>
      </c>
      <c r="AT339" s="5">
        <f t="shared" si="154"/>
        <v>0.5</v>
      </c>
      <c r="AU339" s="9">
        <f t="shared" si="155"/>
        <v>7.5</v>
      </c>
    </row>
    <row r="340" spans="1:47" x14ac:dyDescent="0.35">
      <c r="A340" t="s">
        <v>331</v>
      </c>
      <c r="B340" s="1">
        <v>0.13456559061101572</v>
      </c>
      <c r="C340" s="5">
        <f t="shared" si="130"/>
        <v>0.5</v>
      </c>
      <c r="D340" s="1">
        <v>1.2766105654217443</v>
      </c>
      <c r="E340" s="5">
        <f t="shared" si="131"/>
        <v>0.5</v>
      </c>
      <c r="F340" s="5">
        <f t="shared" si="132"/>
        <v>0</v>
      </c>
      <c r="G340" s="7">
        <v>1.8469786946610004E-2</v>
      </c>
      <c r="H340" s="7">
        <v>-5.5233458107005147E-2</v>
      </c>
      <c r="I340" s="1">
        <f t="shared" si="133"/>
        <v>1.3174903605302413</v>
      </c>
      <c r="J340" s="5">
        <f t="shared" si="134"/>
        <v>0.5</v>
      </c>
      <c r="K340" s="5">
        <f t="shared" si="135"/>
        <v>0.5</v>
      </c>
      <c r="L340" s="1">
        <v>0.22083911417080837</v>
      </c>
      <c r="M340" s="5">
        <f t="shared" si="136"/>
        <v>0</v>
      </c>
      <c r="N340" s="5">
        <f t="shared" si="137"/>
        <v>0</v>
      </c>
      <c r="O340" s="8">
        <f t="shared" si="138"/>
        <v>1</v>
      </c>
      <c r="P340" s="8">
        <f t="shared" si="139"/>
        <v>1</v>
      </c>
      <c r="Q340" s="10" t="str">
        <f t="shared" si="140"/>
        <v>Ja</v>
      </c>
      <c r="R340" s="4">
        <f t="shared" si="141"/>
        <v>1</v>
      </c>
      <c r="S340" s="1">
        <v>-5.3772936138288895E-2</v>
      </c>
      <c r="T340" s="8">
        <f t="shared" si="142"/>
        <v>1</v>
      </c>
      <c r="U340" s="1">
        <v>-4.7349118968457282E-2</v>
      </c>
      <c r="V340" s="8">
        <f t="shared" si="143"/>
        <v>1</v>
      </c>
      <c r="W340" s="1">
        <v>-1.523317666263263E-2</v>
      </c>
      <c r="X340" s="4">
        <f t="shared" si="144"/>
        <v>1</v>
      </c>
      <c r="Y340" s="5">
        <f t="shared" si="145"/>
        <v>0.5</v>
      </c>
      <c r="Z340" s="5">
        <f t="shared" si="146"/>
        <v>0.5</v>
      </c>
      <c r="AA340" s="1">
        <v>0.11673784863921646</v>
      </c>
      <c r="AB340" s="5">
        <f t="shared" si="147"/>
        <v>0</v>
      </c>
      <c r="AC340" s="5">
        <f t="shared" si="148"/>
        <v>0</v>
      </c>
      <c r="AD340" s="5">
        <f t="shared" si="149"/>
        <v>0.5</v>
      </c>
      <c r="AE340" s="5">
        <f t="shared" si="150"/>
        <v>0.5</v>
      </c>
      <c r="AF340" s="1">
        <v>0.65234583884495234</v>
      </c>
      <c r="AG340" s="5">
        <f t="shared" si="151"/>
        <v>0</v>
      </c>
      <c r="AH340" s="1">
        <v>3.0563402381019393E-2</v>
      </c>
      <c r="AI340" s="6">
        <f t="shared" si="152"/>
        <v>0</v>
      </c>
      <c r="AJ340" s="29">
        <v>1830.523356269113</v>
      </c>
      <c r="AK340" s="29">
        <v>1612.0303080560207</v>
      </c>
      <c r="AP340" t="s">
        <v>350</v>
      </c>
      <c r="AQ340" s="1">
        <v>0.21600000000000003</v>
      </c>
      <c r="AR340" s="1">
        <v>0.21749999999999997</v>
      </c>
      <c r="AS340" s="5">
        <f t="shared" si="153"/>
        <v>0.5</v>
      </c>
      <c r="AT340" s="5">
        <f t="shared" si="154"/>
        <v>0</v>
      </c>
      <c r="AU340" s="9">
        <f t="shared" si="155"/>
        <v>4.5</v>
      </c>
    </row>
    <row r="341" spans="1:47" x14ac:dyDescent="0.35">
      <c r="A341" t="s">
        <v>332</v>
      </c>
      <c r="B341" s="1">
        <v>-6.1961274203622733E-2</v>
      </c>
      <c r="C341" s="5">
        <f t="shared" si="130"/>
        <v>0</v>
      </c>
      <c r="D341" s="1">
        <v>0.24856964397251718</v>
      </c>
      <c r="E341" s="5">
        <f t="shared" si="131"/>
        <v>0</v>
      </c>
      <c r="F341" s="5">
        <f t="shared" si="132"/>
        <v>0</v>
      </c>
      <c r="G341" s="7">
        <v>8.9044347282948161E-2</v>
      </c>
      <c r="H341" s="7">
        <v>0</v>
      </c>
      <c r="I341" s="1">
        <f t="shared" si="133"/>
        <v>0.25925496564647099</v>
      </c>
      <c r="J341" s="5">
        <f t="shared" si="134"/>
        <v>0</v>
      </c>
      <c r="K341" s="5">
        <f t="shared" si="135"/>
        <v>0</v>
      </c>
      <c r="L341" s="1">
        <v>0.37999768223432612</v>
      </c>
      <c r="M341" s="5">
        <f t="shared" si="136"/>
        <v>0</v>
      </c>
      <c r="N341" s="5">
        <f t="shared" si="137"/>
        <v>0</v>
      </c>
      <c r="O341" s="8">
        <f t="shared" si="138"/>
        <v>0</v>
      </c>
      <c r="P341" s="8">
        <f t="shared" si="139"/>
        <v>1</v>
      </c>
      <c r="Q341" s="10" t="str">
        <f t="shared" si="140"/>
        <v>Nee</v>
      </c>
      <c r="R341" s="4">
        <f t="shared" si="141"/>
        <v>0</v>
      </c>
      <c r="S341" s="1">
        <v>-5.72684625143835E-2</v>
      </c>
      <c r="T341" s="8">
        <f t="shared" si="142"/>
        <v>1</v>
      </c>
      <c r="U341" s="1">
        <v>-3.3971740810243956E-2</v>
      </c>
      <c r="V341" s="8">
        <f t="shared" si="143"/>
        <v>1</v>
      </c>
      <c r="W341" s="1">
        <v>-3.9600249843847593E-2</v>
      </c>
      <c r="X341" s="4">
        <f t="shared" si="144"/>
        <v>1</v>
      </c>
      <c r="Y341" s="5">
        <f t="shared" si="145"/>
        <v>0.5</v>
      </c>
      <c r="Z341" s="5">
        <f t="shared" si="146"/>
        <v>0.5</v>
      </c>
      <c r="AA341" s="1">
        <v>8.5946283572767013E-3</v>
      </c>
      <c r="AB341" s="5">
        <f t="shared" si="147"/>
        <v>0.5</v>
      </c>
      <c r="AC341" s="5">
        <f t="shared" si="148"/>
        <v>0</v>
      </c>
      <c r="AD341" s="5">
        <f t="shared" si="149"/>
        <v>0</v>
      </c>
      <c r="AE341" s="5">
        <f t="shared" si="150"/>
        <v>0</v>
      </c>
      <c r="AF341" s="1">
        <v>0.72287320424734536</v>
      </c>
      <c r="AG341" s="5">
        <f t="shared" si="151"/>
        <v>0</v>
      </c>
      <c r="AH341" s="1">
        <v>4.2445746408494668E-2</v>
      </c>
      <c r="AI341" s="6">
        <f t="shared" si="152"/>
        <v>0</v>
      </c>
      <c r="AJ341" s="29">
        <v>1601.2354999079359</v>
      </c>
      <c r="AK341" s="29">
        <v>1625.5228336527105</v>
      </c>
      <c r="AP341" t="s">
        <v>350</v>
      </c>
      <c r="AQ341" s="1">
        <v>0.14800000000000002</v>
      </c>
      <c r="AR341" s="1">
        <v>0.309</v>
      </c>
      <c r="AS341" s="5">
        <f t="shared" si="153"/>
        <v>0.5</v>
      </c>
      <c r="AT341" s="5">
        <f t="shared" si="154"/>
        <v>0.5</v>
      </c>
      <c r="AU341" s="9">
        <f t="shared" si="155"/>
        <v>6.5</v>
      </c>
    </row>
    <row r="342" spans="1:47" x14ac:dyDescent="0.35">
      <c r="A342" t="s">
        <v>333</v>
      </c>
      <c r="B342" s="1">
        <v>4.4144336500480413E-2</v>
      </c>
      <c r="C342" s="5">
        <f t="shared" si="130"/>
        <v>0</v>
      </c>
      <c r="D342" s="1">
        <v>0.46733212341197822</v>
      </c>
      <c r="E342" s="5">
        <f t="shared" si="131"/>
        <v>0</v>
      </c>
      <c r="F342" s="5">
        <f t="shared" si="132"/>
        <v>0</v>
      </c>
      <c r="G342" s="7">
        <v>3.9340237002241915E-2</v>
      </c>
      <c r="H342" s="7">
        <v>0.25213515533255043</v>
      </c>
      <c r="I342" s="1">
        <f t="shared" si="133"/>
        <v>0.29555834311946194</v>
      </c>
      <c r="J342" s="5">
        <f t="shared" si="134"/>
        <v>0</v>
      </c>
      <c r="K342" s="5">
        <f t="shared" si="135"/>
        <v>0</v>
      </c>
      <c r="L342" s="1">
        <v>0.18249517330146181</v>
      </c>
      <c r="M342" s="5">
        <f t="shared" si="136"/>
        <v>0.5</v>
      </c>
      <c r="N342" s="5">
        <f t="shared" si="137"/>
        <v>0</v>
      </c>
      <c r="O342" s="8">
        <f t="shared" si="138"/>
        <v>0</v>
      </c>
      <c r="P342" s="8">
        <f t="shared" si="139"/>
        <v>1</v>
      </c>
      <c r="Q342" s="10" t="str">
        <f t="shared" si="140"/>
        <v>Nee</v>
      </c>
      <c r="R342" s="4">
        <f t="shared" si="141"/>
        <v>0</v>
      </c>
      <c r="S342" s="1">
        <v>-6.8160597572362272E-2</v>
      </c>
      <c r="T342" s="8">
        <f t="shared" si="142"/>
        <v>1</v>
      </c>
      <c r="U342" s="1">
        <v>-5.5487265217818861E-2</v>
      </c>
      <c r="V342" s="8">
        <f t="shared" si="143"/>
        <v>1</v>
      </c>
      <c r="W342" s="1">
        <v>-1.7188000427031065E-2</v>
      </c>
      <c r="X342" s="4">
        <f t="shared" si="144"/>
        <v>1</v>
      </c>
      <c r="Y342" s="5">
        <f t="shared" si="145"/>
        <v>0.5</v>
      </c>
      <c r="Z342" s="5">
        <f t="shared" si="146"/>
        <v>0.5</v>
      </c>
      <c r="AA342" s="1">
        <v>4.5105156400128106E-3</v>
      </c>
      <c r="AB342" s="5">
        <f t="shared" si="147"/>
        <v>0.5</v>
      </c>
      <c r="AC342" s="5">
        <f t="shared" si="148"/>
        <v>0</v>
      </c>
      <c r="AD342" s="5">
        <f t="shared" si="149"/>
        <v>0</v>
      </c>
      <c r="AE342" s="5">
        <f t="shared" si="150"/>
        <v>0</v>
      </c>
      <c r="AF342" s="1">
        <v>0.53480303192057221</v>
      </c>
      <c r="AG342" s="5">
        <f t="shared" si="151"/>
        <v>0</v>
      </c>
      <c r="AH342" s="1">
        <v>3.9172467171986747E-2</v>
      </c>
      <c r="AI342" s="6">
        <f t="shared" si="152"/>
        <v>0</v>
      </c>
      <c r="AJ342" s="29">
        <v>1684.6541172941354</v>
      </c>
      <c r="AK342" s="29">
        <v>1480.2330342864786</v>
      </c>
      <c r="AP342" t="s">
        <v>350</v>
      </c>
      <c r="AQ342" s="1">
        <v>0.27899999999999997</v>
      </c>
      <c r="AR342" s="60">
        <v>0.30499999999999999</v>
      </c>
      <c r="AS342" s="5">
        <f t="shared" si="153"/>
        <v>0.5</v>
      </c>
      <c r="AT342" s="5">
        <f t="shared" si="154"/>
        <v>0.5</v>
      </c>
      <c r="AU342" s="9">
        <f t="shared" si="155"/>
        <v>6</v>
      </c>
    </row>
    <row r="343" spans="1:47" x14ac:dyDescent="0.35">
      <c r="A343" t="s">
        <v>334</v>
      </c>
      <c r="B343" s="1">
        <v>0.22379503957005628</v>
      </c>
      <c r="C343" s="5">
        <f t="shared" si="130"/>
        <v>0.5</v>
      </c>
      <c r="D343" s="1">
        <v>1.0502958320242775</v>
      </c>
      <c r="E343" s="5">
        <f t="shared" si="131"/>
        <v>0.5</v>
      </c>
      <c r="F343" s="5">
        <f t="shared" si="132"/>
        <v>0</v>
      </c>
      <c r="G343" s="7">
        <v>6.2487165400904605E-2</v>
      </c>
      <c r="H343" s="7">
        <v>5.5405099438524681E-2</v>
      </c>
      <c r="I343" s="1">
        <f t="shared" si="133"/>
        <v>1.0190107222654188</v>
      </c>
      <c r="J343" s="5">
        <f t="shared" si="134"/>
        <v>0.5</v>
      </c>
      <c r="K343" s="5">
        <f t="shared" si="135"/>
        <v>0</v>
      </c>
      <c r="L343" s="1">
        <v>0.17580244515829305</v>
      </c>
      <c r="M343" s="5">
        <f t="shared" si="136"/>
        <v>0.5</v>
      </c>
      <c r="N343" s="5">
        <f t="shared" si="137"/>
        <v>0</v>
      </c>
      <c r="O343" s="8">
        <f t="shared" si="138"/>
        <v>0</v>
      </c>
      <c r="P343" s="8">
        <f t="shared" si="139"/>
        <v>1</v>
      </c>
      <c r="Q343" s="10" t="str">
        <f t="shared" si="140"/>
        <v>Nee</v>
      </c>
      <c r="R343" s="4">
        <f t="shared" si="141"/>
        <v>0</v>
      </c>
      <c r="S343" s="1">
        <v>8.1560248348165783E-3</v>
      </c>
      <c r="T343" s="8">
        <f t="shared" si="142"/>
        <v>0</v>
      </c>
      <c r="U343" s="1">
        <v>2.5164094110594934E-2</v>
      </c>
      <c r="V343" s="8">
        <f t="shared" si="143"/>
        <v>0</v>
      </c>
      <c r="W343" s="1">
        <v>2.6978546693368483E-2</v>
      </c>
      <c r="X343" s="4">
        <f t="shared" si="144"/>
        <v>0</v>
      </c>
      <c r="Y343" s="5">
        <f t="shared" si="145"/>
        <v>0</v>
      </c>
      <c r="Z343" s="5">
        <f t="shared" si="146"/>
        <v>0</v>
      </c>
      <c r="AA343" s="1">
        <v>5.4622298591133989E-2</v>
      </c>
      <c r="AB343" s="5">
        <f t="shared" si="147"/>
        <v>0</v>
      </c>
      <c r="AC343" s="5">
        <f t="shared" si="148"/>
        <v>0</v>
      </c>
      <c r="AD343" s="5">
        <f t="shared" si="149"/>
        <v>0.5</v>
      </c>
      <c r="AE343" s="5">
        <f t="shared" si="150"/>
        <v>0.5</v>
      </c>
      <c r="AF343" s="1">
        <v>0.70803108035292739</v>
      </c>
      <c r="AG343" s="5">
        <f t="shared" si="151"/>
        <v>0</v>
      </c>
      <c r="AH343" s="1">
        <v>1.4776054016768788E-2</v>
      </c>
      <c r="AI343" s="6">
        <f t="shared" si="152"/>
        <v>0</v>
      </c>
      <c r="AJ343" s="29">
        <v>1844.7847343143071</v>
      </c>
      <c r="AK343" s="29">
        <v>1762.8824868357865</v>
      </c>
      <c r="AP343" t="s">
        <v>351</v>
      </c>
      <c r="AQ343" s="1">
        <v>0.17899999999999999</v>
      </c>
      <c r="AR343" s="1">
        <v>0.17549999999999999</v>
      </c>
      <c r="AS343" s="5">
        <f t="shared" si="153"/>
        <v>0</v>
      </c>
      <c r="AT343" s="5">
        <f t="shared" si="154"/>
        <v>0</v>
      </c>
      <c r="AU343" s="9">
        <f t="shared" si="155"/>
        <v>7</v>
      </c>
    </row>
    <row r="344" spans="1:47" x14ac:dyDescent="0.35">
      <c r="A344" t="s">
        <v>335</v>
      </c>
      <c r="B344" s="1">
        <v>7.5200096166367816E-2</v>
      </c>
      <c r="C344" s="5">
        <f t="shared" si="130"/>
        <v>0</v>
      </c>
      <c r="D344" s="1">
        <v>0.19829304697126027</v>
      </c>
      <c r="E344" s="5">
        <f t="shared" si="131"/>
        <v>0</v>
      </c>
      <c r="F344" s="5">
        <f t="shared" si="132"/>
        <v>0</v>
      </c>
      <c r="G344" s="7">
        <v>1.9613932102537389E-2</v>
      </c>
      <c r="H344" s="7">
        <v>8.8182555821571321E-2</v>
      </c>
      <c r="I344" s="1">
        <f t="shared" si="133"/>
        <v>0.13891892974846481</v>
      </c>
      <c r="J344" s="5">
        <f t="shared" si="134"/>
        <v>0</v>
      </c>
      <c r="K344" s="5">
        <f t="shared" si="135"/>
        <v>0</v>
      </c>
      <c r="L344" s="1">
        <v>0.49439769128712679</v>
      </c>
      <c r="M344" s="5">
        <f t="shared" si="136"/>
        <v>0</v>
      </c>
      <c r="N344" s="5">
        <f t="shared" si="137"/>
        <v>0</v>
      </c>
      <c r="O344" s="8">
        <f t="shared" si="138"/>
        <v>0</v>
      </c>
      <c r="P344" s="8">
        <f t="shared" si="139"/>
        <v>0</v>
      </c>
      <c r="Q344" s="10" t="str">
        <f t="shared" si="140"/>
        <v>Nee</v>
      </c>
      <c r="R344" s="4">
        <f t="shared" si="141"/>
        <v>0</v>
      </c>
      <c r="S344" s="1">
        <v>0.10584867909148171</v>
      </c>
      <c r="T344" s="8">
        <f t="shared" si="142"/>
        <v>0</v>
      </c>
      <c r="U344" s="1">
        <v>-4.1788482064132909E-2</v>
      </c>
      <c r="V344" s="8">
        <f t="shared" si="143"/>
        <v>1</v>
      </c>
      <c r="W344" s="1">
        <v>9.7328378094102802E-2</v>
      </c>
      <c r="X344" s="4">
        <f t="shared" si="144"/>
        <v>0</v>
      </c>
      <c r="Y344" s="5">
        <f t="shared" si="145"/>
        <v>0</v>
      </c>
      <c r="Z344" s="5">
        <f t="shared" si="146"/>
        <v>0</v>
      </c>
      <c r="AA344" s="1">
        <v>4.8669197712041833E-2</v>
      </c>
      <c r="AB344" s="5">
        <f t="shared" si="147"/>
        <v>0</v>
      </c>
      <c r="AC344" s="5">
        <f t="shared" si="148"/>
        <v>0</v>
      </c>
      <c r="AD344" s="5">
        <f t="shared" si="149"/>
        <v>0.5</v>
      </c>
      <c r="AE344" s="5">
        <f t="shared" si="150"/>
        <v>0</v>
      </c>
      <c r="AF344" s="1">
        <v>0.52229356787241932</v>
      </c>
      <c r="AG344" s="5">
        <f t="shared" si="151"/>
        <v>0</v>
      </c>
      <c r="AH344" s="1">
        <v>1.9493894437376643E-2</v>
      </c>
      <c r="AI344" s="6">
        <f t="shared" si="152"/>
        <v>0</v>
      </c>
      <c r="AJ344" s="29">
        <v>2099.7390791845792</v>
      </c>
      <c r="AK344" s="29">
        <v>1978.1582840222461</v>
      </c>
      <c r="AO344" s="5">
        <v>1</v>
      </c>
      <c r="AP344" t="s">
        <v>350</v>
      </c>
      <c r="AQ344" s="1">
        <v>0.23100000000000001</v>
      </c>
      <c r="AR344" s="1">
        <v>0.14449999999999999</v>
      </c>
      <c r="AS344" s="5">
        <f t="shared" si="153"/>
        <v>0</v>
      </c>
      <c r="AT344" s="5">
        <f t="shared" si="154"/>
        <v>0</v>
      </c>
      <c r="AU344" s="9">
        <f t="shared" si="155"/>
        <v>8.5</v>
      </c>
    </row>
    <row r="345" spans="1:47" x14ac:dyDescent="0.35">
      <c r="A345" t="s">
        <v>336</v>
      </c>
      <c r="B345" s="1">
        <v>-6.1462869621522795E-2</v>
      </c>
      <c r="C345" s="5">
        <f t="shared" si="130"/>
        <v>0</v>
      </c>
      <c r="D345" s="1">
        <v>0.26873024135698231</v>
      </c>
      <c r="E345" s="5">
        <f t="shared" si="131"/>
        <v>0</v>
      </c>
      <c r="F345" s="5">
        <f t="shared" si="132"/>
        <v>0</v>
      </c>
      <c r="G345" s="7">
        <v>1.6073537066896893E-2</v>
      </c>
      <c r="H345" s="7">
        <v>8.4392417759607943E-2</v>
      </c>
      <c r="I345" s="1">
        <f t="shared" si="133"/>
        <v>0.21158437337328437</v>
      </c>
      <c r="J345" s="5">
        <f t="shared" si="134"/>
        <v>0</v>
      </c>
      <c r="K345" s="5">
        <f t="shared" si="135"/>
        <v>0</v>
      </c>
      <c r="L345" s="1">
        <v>0.44751863789582463</v>
      </c>
      <c r="M345" s="5">
        <f t="shared" si="136"/>
        <v>0</v>
      </c>
      <c r="N345" s="5">
        <f t="shared" si="137"/>
        <v>0</v>
      </c>
      <c r="O345" s="8">
        <f t="shared" si="138"/>
        <v>0</v>
      </c>
      <c r="P345" s="8">
        <f t="shared" si="139"/>
        <v>0</v>
      </c>
      <c r="Q345" s="10" t="str">
        <f t="shared" si="140"/>
        <v>Nee</v>
      </c>
      <c r="R345" s="4">
        <f t="shared" si="141"/>
        <v>0</v>
      </c>
      <c r="S345" s="1">
        <v>-6.8083042659155771E-3</v>
      </c>
      <c r="T345" s="8">
        <f t="shared" si="142"/>
        <v>1</v>
      </c>
      <c r="U345" s="1">
        <v>-2.9654934312139988E-2</v>
      </c>
      <c r="V345" s="8">
        <f t="shared" si="143"/>
        <v>1</v>
      </c>
      <c r="W345" s="1">
        <v>0.18913703134720616</v>
      </c>
      <c r="X345" s="4">
        <f t="shared" si="144"/>
        <v>0</v>
      </c>
      <c r="Y345" s="5">
        <f t="shared" si="145"/>
        <v>0.5</v>
      </c>
      <c r="Z345" s="5">
        <f t="shared" si="146"/>
        <v>0</v>
      </c>
      <c r="AA345" s="1">
        <v>-1.1331462742658355E-2</v>
      </c>
      <c r="AB345" s="5">
        <f t="shared" si="147"/>
        <v>0.5</v>
      </c>
      <c r="AC345" s="5">
        <f t="shared" si="148"/>
        <v>0.5</v>
      </c>
      <c r="AD345" s="5">
        <f t="shared" si="149"/>
        <v>0</v>
      </c>
      <c r="AE345" s="5">
        <f t="shared" si="150"/>
        <v>0</v>
      </c>
      <c r="AF345" s="1">
        <v>0.48993816893719133</v>
      </c>
      <c r="AG345" s="5">
        <f t="shared" si="151"/>
        <v>0</v>
      </c>
      <c r="AH345" s="1">
        <v>4.3329875703058532E-2</v>
      </c>
      <c r="AI345" s="6">
        <f t="shared" si="152"/>
        <v>0</v>
      </c>
      <c r="AJ345" s="29">
        <v>2254.3534120121521</v>
      </c>
      <c r="AK345" s="29">
        <v>1818.9196959649285</v>
      </c>
      <c r="AP345" t="s">
        <v>349</v>
      </c>
      <c r="AQ345" s="1">
        <v>0.26100000000000001</v>
      </c>
      <c r="AR345" s="1">
        <v>0.19900000000000001</v>
      </c>
      <c r="AS345" s="5">
        <f t="shared" si="153"/>
        <v>0</v>
      </c>
      <c r="AT345" s="5">
        <f t="shared" si="154"/>
        <v>0</v>
      </c>
      <c r="AU345" s="9">
        <f t="shared" si="155"/>
        <v>8.5</v>
      </c>
    </row>
    <row r="346" spans="1:47" x14ac:dyDescent="0.35">
      <c r="A346" t="s">
        <v>337</v>
      </c>
      <c r="B346" s="1">
        <v>-3.7317124885150894E-3</v>
      </c>
      <c r="C346" s="5">
        <f t="shared" si="130"/>
        <v>0</v>
      </c>
      <c r="D346" s="1">
        <v>-0.52204396070393666</v>
      </c>
      <c r="E346" s="5">
        <f t="shared" si="131"/>
        <v>0</v>
      </c>
      <c r="F346" s="5">
        <f t="shared" si="132"/>
        <v>0</v>
      </c>
      <c r="G346" s="7">
        <v>0</v>
      </c>
      <c r="H346" s="7">
        <v>0.55418757509364625</v>
      </c>
      <c r="I346" s="1">
        <f t="shared" si="133"/>
        <v>-0.90997526326948908</v>
      </c>
      <c r="J346" s="5">
        <f t="shared" si="134"/>
        <v>0</v>
      </c>
      <c r="K346" s="5">
        <f t="shared" si="135"/>
        <v>0</v>
      </c>
      <c r="L346" s="1">
        <v>0.77060679313311753</v>
      </c>
      <c r="M346" s="5">
        <f t="shared" si="136"/>
        <v>0</v>
      </c>
      <c r="N346" s="5">
        <f t="shared" si="137"/>
        <v>0</v>
      </c>
      <c r="O346" s="8">
        <f t="shared" si="138"/>
        <v>0</v>
      </c>
      <c r="P346" s="8">
        <f t="shared" si="139"/>
        <v>0</v>
      </c>
      <c r="Q346" s="10" t="str">
        <f t="shared" si="140"/>
        <v>Nee</v>
      </c>
      <c r="R346" s="4">
        <f t="shared" si="141"/>
        <v>0</v>
      </c>
      <c r="S346" s="1">
        <v>9.3284396389247098E-2</v>
      </c>
      <c r="T346" s="8">
        <f t="shared" si="142"/>
        <v>0</v>
      </c>
      <c r="U346" s="1">
        <v>3.8621734191594093E-2</v>
      </c>
      <c r="V346" s="8">
        <f t="shared" si="143"/>
        <v>0</v>
      </c>
      <c r="W346" s="1">
        <v>0.26871156972224186</v>
      </c>
      <c r="X346" s="4">
        <f t="shared" si="144"/>
        <v>0</v>
      </c>
      <c r="Y346" s="5">
        <f t="shared" si="145"/>
        <v>0</v>
      </c>
      <c r="Z346" s="5">
        <f t="shared" si="146"/>
        <v>0</v>
      </c>
      <c r="AA346" s="1">
        <v>3.139444483709096E-2</v>
      </c>
      <c r="AB346" s="5">
        <f t="shared" si="147"/>
        <v>0</v>
      </c>
      <c r="AC346" s="5">
        <f t="shared" si="148"/>
        <v>0</v>
      </c>
      <c r="AD346" s="5">
        <f t="shared" si="149"/>
        <v>0</v>
      </c>
      <c r="AE346" s="5">
        <f t="shared" si="150"/>
        <v>0</v>
      </c>
      <c r="AF346" s="1">
        <v>0.56073220722312533</v>
      </c>
      <c r="AG346" s="5">
        <f t="shared" si="151"/>
        <v>0</v>
      </c>
      <c r="AH346" s="1">
        <v>2.6019520814191802E-2</v>
      </c>
      <c r="AI346" s="6">
        <f t="shared" si="152"/>
        <v>0</v>
      </c>
      <c r="AJ346" s="29">
        <v>1702.9582782041107</v>
      </c>
      <c r="AK346" s="29">
        <v>1414.6058386193749</v>
      </c>
      <c r="AP346" t="s">
        <v>350</v>
      </c>
      <c r="AQ346" s="1">
        <v>9.0999999999999998E-2</v>
      </c>
      <c r="AR346" s="1">
        <v>-1.1999999999999999E-2</v>
      </c>
      <c r="AS346" s="5">
        <f t="shared" si="153"/>
        <v>0</v>
      </c>
      <c r="AT346" s="5">
        <f t="shared" si="154"/>
        <v>0</v>
      </c>
      <c r="AU346" s="9">
        <f t="shared" si="155"/>
        <v>10</v>
      </c>
    </row>
    <row r="347" spans="1:47" x14ac:dyDescent="0.35">
      <c r="A347" t="s">
        <v>338</v>
      </c>
      <c r="B347" s="1">
        <v>-2.8895149504614887E-3</v>
      </c>
      <c r="C347" s="5">
        <f t="shared" si="130"/>
        <v>0</v>
      </c>
      <c r="D347" s="1">
        <v>8.1489878362534102E-2</v>
      </c>
      <c r="E347" s="5">
        <f t="shared" si="131"/>
        <v>0</v>
      </c>
      <c r="F347" s="5">
        <f t="shared" si="132"/>
        <v>0</v>
      </c>
      <c r="G347" s="7">
        <v>4.1097793410794559E-2</v>
      </c>
      <c r="H347" s="7">
        <v>-2.1893632509265896E-3</v>
      </c>
      <c r="I347" s="1">
        <f t="shared" si="133"/>
        <v>8.795416784747806E-2</v>
      </c>
      <c r="J347" s="5">
        <f t="shared" si="134"/>
        <v>0</v>
      </c>
      <c r="K347" s="5">
        <f t="shared" si="135"/>
        <v>0</v>
      </c>
      <c r="L347" s="1">
        <v>0.65523650752589269</v>
      </c>
      <c r="M347" s="5">
        <f t="shared" si="136"/>
        <v>0</v>
      </c>
      <c r="N347" s="5">
        <f t="shared" si="137"/>
        <v>0</v>
      </c>
      <c r="O347" s="8">
        <f t="shared" si="138"/>
        <v>0</v>
      </c>
      <c r="P347" s="8">
        <f t="shared" si="139"/>
        <v>1</v>
      </c>
      <c r="Q347" s="10" t="str">
        <f t="shared" si="140"/>
        <v>Nee</v>
      </c>
      <c r="R347" s="4">
        <f t="shared" si="141"/>
        <v>0</v>
      </c>
      <c r="S347" s="1">
        <v>-1.677046234696309E-2</v>
      </c>
      <c r="T347" s="8">
        <f t="shared" si="142"/>
        <v>1</v>
      </c>
      <c r="U347" s="1">
        <v>-4.7206327312942289E-2</v>
      </c>
      <c r="V347" s="8">
        <f t="shared" si="143"/>
        <v>1</v>
      </c>
      <c r="W347" s="1">
        <v>-2.5711126299587134E-2</v>
      </c>
      <c r="X347" s="4">
        <f t="shared" si="144"/>
        <v>1</v>
      </c>
      <c r="Y347" s="5">
        <f t="shared" si="145"/>
        <v>0.5</v>
      </c>
      <c r="Z347" s="5">
        <f t="shared" si="146"/>
        <v>0.5</v>
      </c>
      <c r="AA347" s="1">
        <v>4.9848300465100769E-2</v>
      </c>
      <c r="AB347" s="5">
        <f t="shared" si="147"/>
        <v>0</v>
      </c>
      <c r="AC347" s="5">
        <f t="shared" si="148"/>
        <v>0</v>
      </c>
      <c r="AD347" s="5">
        <f t="shared" si="149"/>
        <v>0.5</v>
      </c>
      <c r="AE347" s="5">
        <f t="shared" si="150"/>
        <v>0</v>
      </c>
      <c r="AF347" s="1">
        <v>0.76337650935480461</v>
      </c>
      <c r="AG347" s="5">
        <f t="shared" si="151"/>
        <v>0.5</v>
      </c>
      <c r="AH347" s="1">
        <v>7.1691749879140454E-2</v>
      </c>
      <c r="AI347" s="6">
        <f t="shared" si="152"/>
        <v>0</v>
      </c>
      <c r="AJ347" s="29">
        <v>1717.2214883175407</v>
      </c>
      <c r="AK347" s="29">
        <v>1761.9350617153041</v>
      </c>
      <c r="AP347" t="s">
        <v>349</v>
      </c>
      <c r="AQ347" s="1">
        <v>0.23300000000000001</v>
      </c>
      <c r="AR347" s="1">
        <v>0.28500000000000003</v>
      </c>
      <c r="AS347" s="5">
        <f t="shared" si="153"/>
        <v>0.5</v>
      </c>
      <c r="AT347" s="5">
        <f t="shared" si="154"/>
        <v>0.5</v>
      </c>
      <c r="AU347" s="9">
        <f t="shared" si="155"/>
        <v>6</v>
      </c>
    </row>
    <row r="348" spans="1:47" x14ac:dyDescent="0.35">
      <c r="A348" t="s">
        <v>339</v>
      </c>
      <c r="B348" s="1">
        <v>-9.3163600829294698E-3</v>
      </c>
      <c r="C348" s="5">
        <f t="shared" si="130"/>
        <v>0</v>
      </c>
      <c r="D348" s="1">
        <v>0.7466689555904763</v>
      </c>
      <c r="E348" s="5">
        <f t="shared" si="131"/>
        <v>0</v>
      </c>
      <c r="F348" s="5">
        <f t="shared" si="132"/>
        <v>0</v>
      </c>
      <c r="G348" s="7">
        <v>6.393360360241393E-2</v>
      </c>
      <c r="H348" s="7">
        <v>0.13943507599667226</v>
      </c>
      <c r="I348" s="1">
        <f t="shared" si="133"/>
        <v>0.65673643482509536</v>
      </c>
      <c r="J348" s="5">
        <f t="shared" si="134"/>
        <v>0</v>
      </c>
      <c r="K348" s="5">
        <f t="shared" si="135"/>
        <v>0</v>
      </c>
      <c r="L348" s="1">
        <v>0.26629398617133015</v>
      </c>
      <c r="M348" s="5">
        <f t="shared" si="136"/>
        <v>0</v>
      </c>
      <c r="N348" s="5">
        <f t="shared" si="137"/>
        <v>0</v>
      </c>
      <c r="O348" s="8">
        <f t="shared" si="138"/>
        <v>0</v>
      </c>
      <c r="P348" s="8">
        <f t="shared" si="139"/>
        <v>1</v>
      </c>
      <c r="Q348" s="10" t="str">
        <f t="shared" si="140"/>
        <v>Nee</v>
      </c>
      <c r="R348" s="4">
        <f t="shared" si="141"/>
        <v>0</v>
      </c>
      <c r="S348" s="1">
        <v>4.9303041971505583E-2</v>
      </c>
      <c r="T348" s="8">
        <f t="shared" si="142"/>
        <v>0</v>
      </c>
      <c r="U348" s="1">
        <v>5.2776864935918499E-3</v>
      </c>
      <c r="V348" s="8">
        <f t="shared" si="143"/>
        <v>0</v>
      </c>
      <c r="W348" s="1">
        <v>3.7555957584481096E-2</v>
      </c>
      <c r="X348" s="4">
        <f t="shared" si="144"/>
        <v>0</v>
      </c>
      <c r="Y348" s="5">
        <f t="shared" si="145"/>
        <v>0</v>
      </c>
      <c r="Z348" s="5">
        <f t="shared" si="146"/>
        <v>0</v>
      </c>
      <c r="AA348" s="1">
        <v>5.9714500772511787E-2</v>
      </c>
      <c r="AB348" s="5">
        <f t="shared" si="147"/>
        <v>0</v>
      </c>
      <c r="AC348" s="5">
        <f t="shared" si="148"/>
        <v>0</v>
      </c>
      <c r="AD348" s="5">
        <f t="shared" si="149"/>
        <v>0.5</v>
      </c>
      <c r="AE348" s="5">
        <f t="shared" si="150"/>
        <v>0.5</v>
      </c>
      <c r="AF348" s="1">
        <v>0.60674528239597503</v>
      </c>
      <c r="AG348" s="5">
        <f t="shared" si="151"/>
        <v>0</v>
      </c>
      <c r="AH348" s="1">
        <v>1.3390402366395078E-3</v>
      </c>
      <c r="AI348" s="6">
        <f t="shared" si="152"/>
        <v>0</v>
      </c>
      <c r="AJ348" s="29">
        <v>2448.1043860452342</v>
      </c>
      <c r="AK348" s="29">
        <v>2011.0321373657885</v>
      </c>
      <c r="AO348" s="5">
        <v>1</v>
      </c>
      <c r="AP348" t="s">
        <v>349</v>
      </c>
      <c r="AQ348" s="1">
        <v>0.126</v>
      </c>
      <c r="AR348" s="1">
        <v>0.20049999999999998</v>
      </c>
      <c r="AS348" s="5">
        <f t="shared" si="153"/>
        <v>0.5</v>
      </c>
      <c r="AT348" s="5">
        <f t="shared" si="154"/>
        <v>0</v>
      </c>
      <c r="AU348" s="9">
        <f t="shared" si="155"/>
        <v>7.5</v>
      </c>
    </row>
    <row r="349" spans="1:47" x14ac:dyDescent="0.35">
      <c r="A349" t="s">
        <v>340</v>
      </c>
      <c r="B349" s="1">
        <v>1.9500322853027368E-2</v>
      </c>
      <c r="C349" s="5">
        <f t="shared" si="130"/>
        <v>0</v>
      </c>
      <c r="D349" s="1">
        <v>-7.9054288978294349E-3</v>
      </c>
      <c r="E349" s="5">
        <f t="shared" si="131"/>
        <v>0</v>
      </c>
      <c r="F349" s="5">
        <f t="shared" si="132"/>
        <v>0</v>
      </c>
      <c r="G349" s="7">
        <v>9.5643967615357869E-3</v>
      </c>
      <c r="H349" s="7">
        <v>6.9456116823126204E-2</v>
      </c>
      <c r="I349" s="1">
        <f t="shared" si="133"/>
        <v>-5.5376983062633486E-2</v>
      </c>
      <c r="J349" s="5">
        <f t="shared" si="134"/>
        <v>0</v>
      </c>
      <c r="K349" s="5">
        <f t="shared" si="135"/>
        <v>0</v>
      </c>
      <c r="L349" s="1">
        <v>0.64498313231262194</v>
      </c>
      <c r="M349" s="5">
        <f t="shared" si="136"/>
        <v>0</v>
      </c>
      <c r="N349" s="5">
        <f t="shared" si="137"/>
        <v>0</v>
      </c>
      <c r="O349" s="8">
        <f t="shared" si="138"/>
        <v>0</v>
      </c>
      <c r="P349" s="8">
        <f t="shared" si="139"/>
        <v>0</v>
      </c>
      <c r="Q349" s="10" t="str">
        <f t="shared" si="140"/>
        <v>Nee</v>
      </c>
      <c r="R349" s="4">
        <f t="shared" si="141"/>
        <v>0</v>
      </c>
      <c r="S349" s="1">
        <v>2.4065612850129128E-3</v>
      </c>
      <c r="T349" s="8">
        <f t="shared" si="142"/>
        <v>0</v>
      </c>
      <c r="U349" s="1">
        <v>-1.8248043263683251E-2</v>
      </c>
      <c r="V349" s="8">
        <f t="shared" si="143"/>
        <v>1</v>
      </c>
      <c r="W349" s="1">
        <v>0.19646947797148959</v>
      </c>
      <c r="X349" s="4">
        <f t="shared" si="144"/>
        <v>0</v>
      </c>
      <c r="Y349" s="5">
        <f t="shared" si="145"/>
        <v>0</v>
      </c>
      <c r="Z349" s="5">
        <f t="shared" si="146"/>
        <v>0</v>
      </c>
      <c r="AA349" s="1">
        <v>2.8843192768092187E-2</v>
      </c>
      <c r="AB349" s="5">
        <f t="shared" si="147"/>
        <v>0</v>
      </c>
      <c r="AC349" s="5">
        <f t="shared" si="148"/>
        <v>0</v>
      </c>
      <c r="AD349" s="5">
        <f t="shared" si="149"/>
        <v>0</v>
      </c>
      <c r="AE349" s="5">
        <f t="shared" si="150"/>
        <v>0</v>
      </c>
      <c r="AF349" s="1">
        <v>0.55351512442258977</v>
      </c>
      <c r="AG349" s="5">
        <f t="shared" si="151"/>
        <v>0</v>
      </c>
      <c r="AH349" s="1">
        <v>-5.099625490488268E-3</v>
      </c>
      <c r="AI349" s="6">
        <f t="shared" si="152"/>
        <v>1</v>
      </c>
      <c r="AJ349" s="29">
        <v>2014.6908474305778</v>
      </c>
      <c r="AK349" s="29">
        <v>2114.4044789909535</v>
      </c>
      <c r="AP349" t="s">
        <v>351</v>
      </c>
      <c r="AQ349" s="1">
        <v>0.18100000000000002</v>
      </c>
      <c r="AR349" s="1">
        <v>0.3</v>
      </c>
      <c r="AS349" s="5">
        <f t="shared" si="153"/>
        <v>0.5</v>
      </c>
      <c r="AT349" s="5">
        <f t="shared" si="154"/>
        <v>0.5</v>
      </c>
      <c r="AU349" s="9">
        <f t="shared" si="155"/>
        <v>8</v>
      </c>
    </row>
    <row r="350" spans="1:47" x14ac:dyDescent="0.35">
      <c r="A350" t="s">
        <v>341</v>
      </c>
      <c r="B350" s="1">
        <v>-7.246376811594203E-3</v>
      </c>
      <c r="C350" s="5">
        <f t="shared" si="130"/>
        <v>0</v>
      </c>
      <c r="D350" s="1">
        <v>0.26921044685990336</v>
      </c>
      <c r="E350" s="5">
        <f t="shared" si="131"/>
        <v>0</v>
      </c>
      <c r="F350" s="5">
        <f t="shared" si="132"/>
        <v>0</v>
      </c>
      <c r="G350" s="7">
        <v>1.1171497584541062E-2</v>
      </c>
      <c r="H350" s="7">
        <v>-3.155193236714976E-2</v>
      </c>
      <c r="I350" s="1">
        <f t="shared" si="133"/>
        <v>0.29263737922705313</v>
      </c>
      <c r="J350" s="5">
        <f t="shared" si="134"/>
        <v>0</v>
      </c>
      <c r="K350" s="5">
        <f t="shared" si="135"/>
        <v>0</v>
      </c>
      <c r="L350" s="1">
        <v>0.4299468679143118</v>
      </c>
      <c r="M350" s="5">
        <f t="shared" si="136"/>
        <v>0</v>
      </c>
      <c r="N350" s="5">
        <f t="shared" si="137"/>
        <v>0</v>
      </c>
      <c r="O350" s="8">
        <f t="shared" si="138"/>
        <v>0</v>
      </c>
      <c r="P350" s="8">
        <f t="shared" si="139"/>
        <v>1</v>
      </c>
      <c r="Q350" s="10" t="str">
        <f t="shared" si="140"/>
        <v>Nee</v>
      </c>
      <c r="R350" s="4">
        <f t="shared" si="141"/>
        <v>0</v>
      </c>
      <c r="S350" s="1">
        <v>7.6823352291736369E-2</v>
      </c>
      <c r="T350" s="8">
        <f t="shared" si="142"/>
        <v>0</v>
      </c>
      <c r="U350" s="1">
        <v>8.7750071110268321E-2</v>
      </c>
      <c r="V350" s="8">
        <f t="shared" si="143"/>
        <v>0</v>
      </c>
      <c r="W350" s="1">
        <v>5.6046195652173912E-2</v>
      </c>
      <c r="X350" s="4">
        <f t="shared" si="144"/>
        <v>0</v>
      </c>
      <c r="Y350" s="5">
        <f t="shared" si="145"/>
        <v>0</v>
      </c>
      <c r="Z350" s="5">
        <f t="shared" si="146"/>
        <v>0</v>
      </c>
      <c r="AA350" s="1">
        <v>0.11471542874396136</v>
      </c>
      <c r="AB350" s="5">
        <f t="shared" si="147"/>
        <v>0</v>
      </c>
      <c r="AC350" s="5">
        <f t="shared" si="148"/>
        <v>0</v>
      </c>
      <c r="AD350" s="5">
        <f t="shared" si="149"/>
        <v>0.5</v>
      </c>
      <c r="AE350" s="5">
        <f t="shared" si="150"/>
        <v>0.5</v>
      </c>
      <c r="AF350" s="1">
        <v>0.48886624396135264</v>
      </c>
      <c r="AG350" s="5">
        <f t="shared" si="151"/>
        <v>0</v>
      </c>
      <c r="AH350" s="1">
        <v>-1.2940066425120948E-3</v>
      </c>
      <c r="AI350" s="6">
        <f t="shared" si="152"/>
        <v>1</v>
      </c>
      <c r="AJ350" s="29">
        <v>1559.0974131903986</v>
      </c>
      <c r="AK350" s="29">
        <v>1596.4704590306044</v>
      </c>
      <c r="AP350" t="s">
        <v>350</v>
      </c>
      <c r="AQ350" s="1">
        <v>0.23300000000000001</v>
      </c>
      <c r="AR350" s="1">
        <v>0.1045</v>
      </c>
      <c r="AS350" s="5">
        <f t="shared" si="153"/>
        <v>0</v>
      </c>
      <c r="AT350" s="5">
        <f t="shared" si="154"/>
        <v>0</v>
      </c>
      <c r="AU350" s="9">
        <f t="shared" si="155"/>
        <v>8</v>
      </c>
    </row>
    <row r="351" spans="1:47" x14ac:dyDescent="0.35">
      <c r="A351" t="s">
        <v>342</v>
      </c>
      <c r="B351" s="1">
        <v>0.13560834261017615</v>
      </c>
      <c r="C351" s="5">
        <f t="shared" si="130"/>
        <v>0.5</v>
      </c>
      <c r="D351" s="1">
        <v>0.82793366511688826</v>
      </c>
      <c r="E351" s="5">
        <f t="shared" si="131"/>
        <v>0</v>
      </c>
      <c r="F351" s="5">
        <f t="shared" si="132"/>
        <v>0</v>
      </c>
      <c r="G351" s="7">
        <v>7.4602187152118388E-2</v>
      </c>
      <c r="H351" s="7">
        <v>0.12595769759675202</v>
      </c>
      <c r="I351" s="1">
        <f t="shared" si="133"/>
        <v>0.74871553925741607</v>
      </c>
      <c r="J351" s="5">
        <f t="shared" si="134"/>
        <v>0</v>
      </c>
      <c r="K351" s="5">
        <f t="shared" si="135"/>
        <v>0</v>
      </c>
      <c r="L351" s="1">
        <v>0.24892842880596353</v>
      </c>
      <c r="M351" s="5">
        <f t="shared" si="136"/>
        <v>0</v>
      </c>
      <c r="N351" s="5">
        <f t="shared" si="137"/>
        <v>0</v>
      </c>
      <c r="O351" s="8">
        <f t="shared" si="138"/>
        <v>0</v>
      </c>
      <c r="P351" s="8">
        <f t="shared" si="139"/>
        <v>1</v>
      </c>
      <c r="Q351" s="10" t="str">
        <f t="shared" si="140"/>
        <v>Nee</v>
      </c>
      <c r="R351" s="4">
        <f t="shared" si="141"/>
        <v>0</v>
      </c>
      <c r="S351" s="1">
        <v>3.2061510406620961E-2</v>
      </c>
      <c r="T351" s="8">
        <f t="shared" si="142"/>
        <v>0</v>
      </c>
      <c r="U351" s="1">
        <v>3.634917582897796E-2</v>
      </c>
      <c r="V351" s="8">
        <f t="shared" si="143"/>
        <v>0</v>
      </c>
      <c r="W351" s="1">
        <v>3.3764979372667148E-2</v>
      </c>
      <c r="X351" s="4">
        <f t="shared" si="144"/>
        <v>0</v>
      </c>
      <c r="Y351" s="5">
        <f t="shared" si="145"/>
        <v>0</v>
      </c>
      <c r="Z351" s="5">
        <f t="shared" si="146"/>
        <v>0</v>
      </c>
      <c r="AA351" s="1">
        <v>5.8433877938576385E-2</v>
      </c>
      <c r="AB351" s="5">
        <f t="shared" si="147"/>
        <v>0</v>
      </c>
      <c r="AC351" s="5">
        <f t="shared" si="148"/>
        <v>0</v>
      </c>
      <c r="AD351" s="5">
        <f t="shared" si="149"/>
        <v>0.5</v>
      </c>
      <c r="AE351" s="5">
        <f t="shared" si="150"/>
        <v>0.5</v>
      </c>
      <c r="AF351" s="1">
        <v>0.57537980485888285</v>
      </c>
      <c r="AG351" s="5">
        <f t="shared" si="151"/>
        <v>0</v>
      </c>
      <c r="AH351" s="1">
        <v>4.2261418702115118E-2</v>
      </c>
      <c r="AI351" s="6">
        <f t="shared" si="152"/>
        <v>0</v>
      </c>
      <c r="AJ351" s="29">
        <v>1281.4201918039134</v>
      </c>
      <c r="AK351" s="29">
        <v>1433.9045847084267</v>
      </c>
      <c r="AP351" t="s">
        <v>350</v>
      </c>
      <c r="AQ351" s="1">
        <v>0.16899999999999998</v>
      </c>
      <c r="AR351" s="1">
        <v>0.25700000000000001</v>
      </c>
      <c r="AS351" s="5">
        <f t="shared" si="153"/>
        <v>0.5</v>
      </c>
      <c r="AT351" s="5">
        <f t="shared" si="154"/>
        <v>0.5</v>
      </c>
      <c r="AU351" s="9">
        <f t="shared" si="155"/>
        <v>7.5</v>
      </c>
    </row>
    <row r="352" spans="1:47" x14ac:dyDescent="0.35">
      <c r="A352" t="s">
        <v>343</v>
      </c>
      <c r="B352" s="1">
        <v>-0.11737097071592605</v>
      </c>
      <c r="C352" s="5">
        <f t="shared" si="130"/>
        <v>0</v>
      </c>
      <c r="D352" s="1">
        <v>0.36810432975174751</v>
      </c>
      <c r="E352" s="5">
        <f t="shared" si="131"/>
        <v>0</v>
      </c>
      <c r="F352" s="5">
        <f t="shared" si="132"/>
        <v>0</v>
      </c>
      <c r="G352" s="7">
        <v>3.9676819149471146E-2</v>
      </c>
      <c r="H352" s="7">
        <v>3.7899994971252328E-2</v>
      </c>
      <c r="I352" s="1">
        <f t="shared" si="133"/>
        <v>0.34633555156980739</v>
      </c>
      <c r="J352" s="5">
        <f t="shared" si="134"/>
        <v>0</v>
      </c>
      <c r="K352" s="5">
        <f t="shared" si="135"/>
        <v>0</v>
      </c>
      <c r="L352" s="1">
        <v>0.17960007338103101</v>
      </c>
      <c r="M352" s="5">
        <f t="shared" si="136"/>
        <v>0.5</v>
      </c>
      <c r="N352" s="5">
        <f t="shared" si="137"/>
        <v>0</v>
      </c>
      <c r="O352" s="8">
        <f t="shared" si="138"/>
        <v>0</v>
      </c>
      <c r="P352" s="8">
        <f t="shared" si="139"/>
        <v>1</v>
      </c>
      <c r="Q352" s="10" t="str">
        <f t="shared" si="140"/>
        <v>Nee</v>
      </c>
      <c r="R352" s="4">
        <f t="shared" si="141"/>
        <v>0</v>
      </c>
      <c r="S352" s="1">
        <v>-4.5092884377665966E-3</v>
      </c>
      <c r="T352" s="8">
        <f t="shared" si="142"/>
        <v>1</v>
      </c>
      <c r="U352" s="1">
        <v>-2.1088031651829871E-2</v>
      </c>
      <c r="V352" s="8">
        <f t="shared" si="143"/>
        <v>1</v>
      </c>
      <c r="W352" s="1">
        <v>-6.1015471780344298E-3</v>
      </c>
      <c r="X352" s="4">
        <f t="shared" si="144"/>
        <v>1</v>
      </c>
      <c r="Y352" s="5">
        <f t="shared" si="145"/>
        <v>0.5</v>
      </c>
      <c r="Z352" s="5">
        <f t="shared" si="146"/>
        <v>0.5</v>
      </c>
      <c r="AA352" s="1">
        <v>6.3018589603902303E-2</v>
      </c>
      <c r="AB352" s="5">
        <f t="shared" si="147"/>
        <v>0</v>
      </c>
      <c r="AC352" s="5">
        <f t="shared" si="148"/>
        <v>0</v>
      </c>
      <c r="AD352" s="5">
        <f t="shared" si="149"/>
        <v>0.5</v>
      </c>
      <c r="AE352" s="5">
        <f t="shared" si="150"/>
        <v>0.5</v>
      </c>
      <c r="AF352" s="1">
        <v>0.57875856982416141</v>
      </c>
      <c r="AG352" s="5">
        <f t="shared" si="151"/>
        <v>0</v>
      </c>
      <c r="AH352" s="1">
        <v>3.1498499756943861E-2</v>
      </c>
      <c r="AI352" s="6">
        <f t="shared" si="152"/>
        <v>0</v>
      </c>
      <c r="AJ352" s="29">
        <v>1632.5766506739776</v>
      </c>
      <c r="AK352" s="29">
        <v>1946.5965290161198</v>
      </c>
      <c r="AO352" s="5">
        <v>1</v>
      </c>
      <c r="AP352" t="s">
        <v>350</v>
      </c>
      <c r="AQ352" s="1">
        <v>0.19500000000000001</v>
      </c>
      <c r="AR352" s="1">
        <v>0.28150000000000003</v>
      </c>
      <c r="AS352" s="5">
        <f t="shared" si="153"/>
        <v>0.5</v>
      </c>
      <c r="AT352" s="5">
        <f t="shared" si="154"/>
        <v>0.5</v>
      </c>
      <c r="AU352" s="9">
        <f t="shared" si="155"/>
        <v>4.5</v>
      </c>
    </row>
    <row r="353" spans="1:49" x14ac:dyDescent="0.35">
      <c r="A353" t="s">
        <v>344</v>
      </c>
      <c r="B353" s="1">
        <v>-2.733697033268271E-2</v>
      </c>
      <c r="C353" s="5">
        <f t="shared" si="130"/>
        <v>0</v>
      </c>
      <c r="D353" s="1">
        <v>0.58995085184724605</v>
      </c>
      <c r="E353" s="5">
        <f t="shared" si="131"/>
        <v>0</v>
      </c>
      <c r="F353" s="5">
        <f t="shared" si="132"/>
        <v>0</v>
      </c>
      <c r="G353" s="7">
        <v>0.11504128120421085</v>
      </c>
      <c r="H353" s="7">
        <v>8.4097950267908797E-2</v>
      </c>
      <c r="I353" s="1">
        <f t="shared" si="133"/>
        <v>0.54488724040421521</v>
      </c>
      <c r="J353" s="5">
        <f t="shared" si="134"/>
        <v>0</v>
      </c>
      <c r="K353" s="5">
        <f t="shared" si="135"/>
        <v>0</v>
      </c>
      <c r="L353" s="1">
        <v>0.20487322353188342</v>
      </c>
      <c r="M353" s="5">
        <f t="shared" si="136"/>
        <v>0</v>
      </c>
      <c r="N353" s="5">
        <f t="shared" si="137"/>
        <v>0</v>
      </c>
      <c r="O353" s="8">
        <f t="shared" si="138"/>
        <v>0</v>
      </c>
      <c r="P353" s="8">
        <f t="shared" si="139"/>
        <v>0</v>
      </c>
      <c r="Q353" s="10" t="str">
        <f t="shared" si="140"/>
        <v>Nee</v>
      </c>
      <c r="R353" s="4">
        <f t="shared" si="141"/>
        <v>0</v>
      </c>
      <c r="S353" s="1">
        <v>-5.6507955145893268E-2</v>
      </c>
      <c r="T353" s="8">
        <f t="shared" si="142"/>
        <v>1</v>
      </c>
      <c r="U353" s="1">
        <v>-1.2298997433152619E-2</v>
      </c>
      <c r="V353" s="8">
        <f t="shared" si="143"/>
        <v>1</v>
      </c>
      <c r="W353" s="1">
        <v>4.0740520462176466E-2</v>
      </c>
      <c r="X353" s="4">
        <f t="shared" si="144"/>
        <v>0</v>
      </c>
      <c r="Y353" s="5">
        <f t="shared" si="145"/>
        <v>0.5</v>
      </c>
      <c r="Z353" s="5">
        <f t="shared" si="146"/>
        <v>0</v>
      </c>
      <c r="AA353" s="1">
        <v>2.176252088390979E-3</v>
      </c>
      <c r="AB353" s="5">
        <f t="shared" si="147"/>
        <v>0.5</v>
      </c>
      <c r="AC353" s="5">
        <f t="shared" si="148"/>
        <v>0</v>
      </c>
      <c r="AD353" s="5">
        <f t="shared" si="149"/>
        <v>0</v>
      </c>
      <c r="AE353" s="5">
        <f t="shared" si="150"/>
        <v>0</v>
      </c>
      <c r="AF353" s="1">
        <v>0.70127763569810386</v>
      </c>
      <c r="AG353" s="5">
        <f t="shared" si="151"/>
        <v>0</v>
      </c>
      <c r="AH353" s="1">
        <v>7.939735389373391E-3</v>
      </c>
      <c r="AI353" s="6">
        <f t="shared" si="152"/>
        <v>0</v>
      </c>
      <c r="AJ353" s="29">
        <v>2184.1385456670564</v>
      </c>
      <c r="AK353" s="29">
        <v>1827.499525611036</v>
      </c>
      <c r="AP353" t="s">
        <v>351</v>
      </c>
      <c r="AQ353" s="1">
        <v>1.3999999999999999E-2</v>
      </c>
      <c r="AR353" s="1">
        <v>0.1615</v>
      </c>
      <c r="AS353" s="5">
        <f t="shared" si="153"/>
        <v>0</v>
      </c>
      <c r="AT353" s="5">
        <f t="shared" si="154"/>
        <v>0</v>
      </c>
      <c r="AU353" s="9">
        <f t="shared" si="155"/>
        <v>9</v>
      </c>
    </row>
    <row r="354" spans="1:49" x14ac:dyDescent="0.35">
      <c r="A354" t="s">
        <v>345</v>
      </c>
      <c r="B354" s="1">
        <v>-0.23525931768881878</v>
      </c>
      <c r="C354" s="5">
        <f t="shared" ref="C354:C357" si="156">IF(B354&gt;8.5%,0.5,0)</f>
        <v>0</v>
      </c>
      <c r="D354" s="1">
        <v>0.87931374482350622</v>
      </c>
      <c r="E354" s="5">
        <f t="shared" ref="E354:E357" si="157">IF(D354&gt;100%,0.5,0)</f>
        <v>0</v>
      </c>
      <c r="F354" s="5">
        <f t="shared" ref="F354:F357" si="158">IF(D354&gt;130%,0.5,0)</f>
        <v>0</v>
      </c>
      <c r="G354" s="7">
        <v>6.0556760665220533E-2</v>
      </c>
      <c r="H354" s="7">
        <v>0.14306842831788602</v>
      </c>
      <c r="I354" s="1">
        <f t="shared" ref="I354:I357" si="159">SUM(D354,0.12*G354,-0.7*H354)</f>
        <v>0.78643265628081238</v>
      </c>
      <c r="J354" s="5">
        <f t="shared" ref="J354:J357" si="160">IF(I354&gt;90%,0.5,0)</f>
        <v>0</v>
      </c>
      <c r="K354" s="5">
        <f t="shared" ref="K354:K357" si="161">IF(I354&gt;120%,0.5,0)</f>
        <v>0</v>
      </c>
      <c r="L354" s="1">
        <v>0.25163151506622805</v>
      </c>
      <c r="M354" s="5">
        <f t="shared" ref="M354:M357" si="162">IF(L354&lt;20%,0.5,0)</f>
        <v>0</v>
      </c>
      <c r="N354" s="5">
        <f t="shared" ref="N354:N357" si="163">IF(L354&lt;0%,0.5,0)</f>
        <v>0</v>
      </c>
      <c r="O354" s="8">
        <f t="shared" ref="O354:O357" si="164">IF(SUM(F354,K354,N354)&gt;0,1,0)</f>
        <v>0</v>
      </c>
      <c r="P354" s="8">
        <f t="shared" ref="P354:P357" si="165">IF(SUM(X354,AE354)&gt;0,1,0)</f>
        <v>0</v>
      </c>
      <c r="Q354" s="10" t="str">
        <f t="shared" ref="Q354:Q357" si="166">IF(SUM(O354,P354)&gt;1,"Ja","Nee")</f>
        <v>Nee</v>
      </c>
      <c r="R354" s="4">
        <f t="shared" ref="R354:R357" si="167">IF(Q354="ja",1,0)</f>
        <v>0</v>
      </c>
      <c r="S354" s="1">
        <v>6.7691556857003413E-2</v>
      </c>
      <c r="T354" s="8">
        <f t="shared" ref="T354:T357" si="168">IF(S354&lt;0%,1,0)</f>
        <v>0</v>
      </c>
      <c r="U354" s="1">
        <v>-4.1355822251054171E-2</v>
      </c>
      <c r="V354" s="8">
        <f t="shared" ref="V354:V357" si="169">IF(U354&lt;0%,1,0)</f>
        <v>1</v>
      </c>
      <c r="W354" s="1">
        <v>1.2505751659764674E-2</v>
      </c>
      <c r="X354" s="4">
        <f t="shared" ref="X354:X357" si="170">IF(W354&lt;0%,1,0)</f>
        <v>0</v>
      </c>
      <c r="Y354" s="5">
        <f t="shared" ref="Y354:Y357" si="171">IF(SUM(T354,V354,X354)&gt;1,0.5,0)</f>
        <v>0</v>
      </c>
      <c r="Z354" s="5">
        <f t="shared" ref="Z354:Z357" si="172">IF(SUM(T354,V354,X354)&gt;2,0.5,0)</f>
        <v>0</v>
      </c>
      <c r="AA354" s="1">
        <v>4.7677151120751986E-2</v>
      </c>
      <c r="AB354" s="5">
        <f t="shared" ref="AB354:AB357" si="173">IF(AA354&lt;1%,0.5,0)</f>
        <v>0</v>
      </c>
      <c r="AC354" s="5">
        <f t="shared" ref="AC354:AC357" si="174">IF(AA354&lt;0%,0.5,0)</f>
        <v>0</v>
      </c>
      <c r="AD354" s="5">
        <f t="shared" ref="AD354:AD357" si="175">IF(AA354&gt;4%,0.5,0)</f>
        <v>0.5</v>
      </c>
      <c r="AE354" s="5">
        <f t="shared" ref="AE354:AE357" si="176">IF(AA354&gt;5%,0.5,0)</f>
        <v>0</v>
      </c>
      <c r="AF354" s="1">
        <v>0.60491027410767106</v>
      </c>
      <c r="AG354" s="5">
        <f t="shared" ref="AG354:AG357" si="177">IF(AF354&gt;72.5%,0.5,0)</f>
        <v>0</v>
      </c>
      <c r="AH354" s="1">
        <v>2.3943190034838625E-2</v>
      </c>
      <c r="AI354" s="6">
        <f t="shared" ref="AI354:AI357" si="178">IF(AH354&lt;0%,1,0)</f>
        <v>0</v>
      </c>
      <c r="AJ354" s="29">
        <v>1729.2987786057586</v>
      </c>
      <c r="AK354" s="29">
        <v>1476.2291960640305</v>
      </c>
      <c r="AP354" t="s">
        <v>350</v>
      </c>
      <c r="AQ354" s="1">
        <v>0.13900000000000001</v>
      </c>
      <c r="AR354" s="1">
        <v>0.23150000000000001</v>
      </c>
      <c r="AS354" s="5">
        <f t="shared" si="153"/>
        <v>0.5</v>
      </c>
      <c r="AT354" s="5">
        <f t="shared" ref="AT354:AT357" si="179">IF(AR354&gt;25%,0.5,0)</f>
        <v>0</v>
      </c>
      <c r="AU354" s="9">
        <f t="shared" si="155"/>
        <v>9</v>
      </c>
    </row>
    <row r="355" spans="1:49" x14ac:dyDescent="0.35">
      <c r="A355" t="s">
        <v>346</v>
      </c>
      <c r="B355" s="1">
        <v>3.5325552858182512E-3</v>
      </c>
      <c r="C355" s="5">
        <f t="shared" si="156"/>
        <v>0</v>
      </c>
      <c r="D355" s="1">
        <v>0.56741868482701108</v>
      </c>
      <c r="E355" s="5">
        <f t="shared" si="157"/>
        <v>0</v>
      </c>
      <c r="F355" s="5">
        <f t="shared" si="158"/>
        <v>0</v>
      </c>
      <c r="G355" s="7">
        <v>2.8913832211592095E-2</v>
      </c>
      <c r="H355" s="7">
        <v>5.0236654643583761E-2</v>
      </c>
      <c r="I355" s="1">
        <f t="shared" si="159"/>
        <v>0.53572268644189347</v>
      </c>
      <c r="J355" s="5">
        <f t="shared" si="160"/>
        <v>0</v>
      </c>
      <c r="K355" s="5">
        <f t="shared" si="161"/>
        <v>0</v>
      </c>
      <c r="L355" s="1">
        <v>0.34941616827372962</v>
      </c>
      <c r="M355" s="5">
        <f t="shared" si="162"/>
        <v>0</v>
      </c>
      <c r="N355" s="5">
        <f t="shared" si="163"/>
        <v>0</v>
      </c>
      <c r="O355" s="8">
        <f t="shared" si="164"/>
        <v>0</v>
      </c>
      <c r="P355" s="8">
        <f t="shared" si="165"/>
        <v>0</v>
      </c>
      <c r="Q355" s="10" t="str">
        <f t="shared" si="166"/>
        <v>Nee</v>
      </c>
      <c r="R355" s="4">
        <f t="shared" si="167"/>
        <v>0</v>
      </c>
      <c r="S355" s="1">
        <v>-1.1359123043927239E-3</v>
      </c>
      <c r="T355" s="8">
        <f t="shared" si="168"/>
        <v>1</v>
      </c>
      <c r="U355" s="1">
        <v>-2.306137312900397E-2</v>
      </c>
      <c r="V355" s="8">
        <f t="shared" si="169"/>
        <v>1</v>
      </c>
      <c r="W355" s="1">
        <v>0.22487768859329929</v>
      </c>
      <c r="X355" s="4">
        <f t="shared" si="170"/>
        <v>0</v>
      </c>
      <c r="Y355" s="5">
        <f t="shared" si="171"/>
        <v>0.5</v>
      </c>
      <c r="Z355" s="5">
        <f t="shared" si="172"/>
        <v>0</v>
      </c>
      <c r="AA355" s="1">
        <v>3.7804981699769986E-2</v>
      </c>
      <c r="AB355" s="5">
        <f t="shared" si="173"/>
        <v>0</v>
      </c>
      <c r="AC355" s="5">
        <f t="shared" si="174"/>
        <v>0</v>
      </c>
      <c r="AD355" s="5">
        <f t="shared" si="175"/>
        <v>0</v>
      </c>
      <c r="AE355" s="5">
        <f t="shared" si="176"/>
        <v>0</v>
      </c>
      <c r="AF355" s="1">
        <v>0.52992047766521999</v>
      </c>
      <c r="AG355" s="5">
        <f t="shared" si="177"/>
        <v>0</v>
      </c>
      <c r="AH355" s="1">
        <v>9.3505038539381247E-3</v>
      </c>
      <c r="AI355" s="6">
        <f t="shared" si="178"/>
        <v>0</v>
      </c>
      <c r="AJ355" s="29"/>
      <c r="AK355" s="29">
        <v>1896.0822529054258</v>
      </c>
      <c r="AP355" t="s">
        <v>349</v>
      </c>
      <c r="AQ355" s="1">
        <v>0.151</v>
      </c>
      <c r="AR355" s="1">
        <v>0.2495</v>
      </c>
      <c r="AS355" s="5">
        <f t="shared" si="153"/>
        <v>0.5</v>
      </c>
      <c r="AT355" s="5">
        <f t="shared" si="179"/>
        <v>0</v>
      </c>
      <c r="AU355" s="9">
        <f t="shared" si="155"/>
        <v>9</v>
      </c>
      <c r="AV355" s="33"/>
    </row>
    <row r="356" spans="1:49" x14ac:dyDescent="0.35">
      <c r="A356" t="s">
        <v>347</v>
      </c>
      <c r="B356" s="1">
        <v>2.2855027874806263E-3</v>
      </c>
      <c r="C356" s="5">
        <f t="shared" si="156"/>
        <v>0</v>
      </c>
      <c r="D356" s="1">
        <v>0.47461811900961548</v>
      </c>
      <c r="E356" s="5">
        <f t="shared" si="157"/>
        <v>0</v>
      </c>
      <c r="F356" s="5">
        <f t="shared" si="158"/>
        <v>0</v>
      </c>
      <c r="G356" s="7">
        <v>3.7147902256972558E-2</v>
      </c>
      <c r="H356" s="7">
        <v>0.12462621542637273</v>
      </c>
      <c r="I356" s="1">
        <f t="shared" si="159"/>
        <v>0.39183751648199128</v>
      </c>
      <c r="J356" s="5">
        <f t="shared" si="160"/>
        <v>0</v>
      </c>
      <c r="K356" s="5">
        <f t="shared" si="161"/>
        <v>0</v>
      </c>
      <c r="L356" s="1">
        <v>0.33519181762395883</v>
      </c>
      <c r="M356" s="5">
        <f t="shared" si="162"/>
        <v>0</v>
      </c>
      <c r="N356" s="5">
        <f t="shared" si="163"/>
        <v>0</v>
      </c>
      <c r="O356" s="8">
        <f t="shared" si="164"/>
        <v>0</v>
      </c>
      <c r="P356" s="8">
        <f t="shared" si="165"/>
        <v>0</v>
      </c>
      <c r="Q356" s="10" t="str">
        <f t="shared" si="166"/>
        <v>Nee</v>
      </c>
      <c r="R356" s="4">
        <f t="shared" si="167"/>
        <v>0</v>
      </c>
      <c r="S356" s="1">
        <v>1.8757112950135585E-3</v>
      </c>
      <c r="T356" s="8">
        <f t="shared" si="168"/>
        <v>0</v>
      </c>
      <c r="U356" s="1">
        <v>1.5556528257839897E-2</v>
      </c>
      <c r="V356" s="8">
        <f t="shared" si="169"/>
        <v>0</v>
      </c>
      <c r="W356" s="1">
        <v>3.0996167696068225E-2</v>
      </c>
      <c r="X356" s="4">
        <f t="shared" si="170"/>
        <v>0</v>
      </c>
      <c r="Y356" s="5">
        <f t="shared" si="171"/>
        <v>0</v>
      </c>
      <c r="Z356" s="5">
        <f t="shared" si="172"/>
        <v>0</v>
      </c>
      <c r="AA356" s="1">
        <v>2.6402029501800487E-3</v>
      </c>
      <c r="AB356" s="5">
        <f t="shared" si="173"/>
        <v>0.5</v>
      </c>
      <c r="AC356" s="5">
        <f t="shared" si="174"/>
        <v>0</v>
      </c>
      <c r="AD356" s="5">
        <f t="shared" si="175"/>
        <v>0</v>
      </c>
      <c r="AE356" s="5">
        <f t="shared" si="176"/>
        <v>0</v>
      </c>
      <c r="AF356" s="1">
        <v>0.62482130051585738</v>
      </c>
      <c r="AG356" s="5">
        <f t="shared" si="177"/>
        <v>0</v>
      </c>
      <c r="AH356" s="1">
        <v>-3.3953179578523791E-3</v>
      </c>
      <c r="AI356" s="6">
        <f t="shared" si="178"/>
        <v>1</v>
      </c>
      <c r="AJ356" s="29"/>
      <c r="AK356" s="29">
        <v>2024.1024205414528</v>
      </c>
      <c r="AP356" t="s">
        <v>351</v>
      </c>
      <c r="AQ356" s="1">
        <v>0.17</v>
      </c>
      <c r="AR356" s="1">
        <v>0.28699999999999998</v>
      </c>
      <c r="AS356" s="5">
        <f t="shared" si="153"/>
        <v>0.5</v>
      </c>
      <c r="AT356" s="5">
        <f t="shared" si="179"/>
        <v>0.5</v>
      </c>
      <c r="AU356" s="9">
        <f t="shared" si="155"/>
        <v>7.5</v>
      </c>
      <c r="AV356" s="33"/>
    </row>
    <row r="357" spans="1:49" x14ac:dyDescent="0.35">
      <c r="A357" t="s">
        <v>348</v>
      </c>
      <c r="B357" s="1">
        <v>1.1960319019997116E-2</v>
      </c>
      <c r="C357" s="5">
        <f t="shared" si="156"/>
        <v>0</v>
      </c>
      <c r="D357" s="1">
        <v>0.47560119778322396</v>
      </c>
      <c r="E357" s="5">
        <f t="shared" si="157"/>
        <v>0</v>
      </c>
      <c r="F357" s="5">
        <f t="shared" si="158"/>
        <v>0</v>
      </c>
      <c r="G357" s="7">
        <v>6.7973081778597053E-2</v>
      </c>
      <c r="H357" s="7">
        <v>7.7682980916999947E-2</v>
      </c>
      <c r="I357" s="1">
        <f t="shared" si="159"/>
        <v>0.42937988095475565</v>
      </c>
      <c r="J357" s="5">
        <f t="shared" si="160"/>
        <v>0</v>
      </c>
      <c r="K357" s="5">
        <f t="shared" si="161"/>
        <v>0</v>
      </c>
      <c r="L357" s="1">
        <v>0.36518070589217544</v>
      </c>
      <c r="M357" s="5">
        <f t="shared" si="162"/>
        <v>0</v>
      </c>
      <c r="N357" s="5">
        <f t="shared" si="163"/>
        <v>0</v>
      </c>
      <c r="O357" s="8">
        <f t="shared" si="164"/>
        <v>0</v>
      </c>
      <c r="P357" s="8">
        <f t="shared" si="165"/>
        <v>0</v>
      </c>
      <c r="Q357" s="10" t="str">
        <f t="shared" si="166"/>
        <v>Nee</v>
      </c>
      <c r="R357" s="4">
        <f t="shared" si="167"/>
        <v>0</v>
      </c>
      <c r="S357" s="1">
        <v>-3.0000000000000001E-3</v>
      </c>
      <c r="T357" s="8">
        <f t="shared" si="168"/>
        <v>1</v>
      </c>
      <c r="U357" s="1">
        <v>-1.2999999999999999E-2</v>
      </c>
      <c r="V357" s="8">
        <f t="shared" si="169"/>
        <v>1</v>
      </c>
      <c r="W357" s="1">
        <v>6.5612844218113614E-2</v>
      </c>
      <c r="X357" s="4">
        <f t="shared" si="170"/>
        <v>0</v>
      </c>
      <c r="Y357" s="5">
        <f t="shared" si="171"/>
        <v>0.5</v>
      </c>
      <c r="Z357" s="5">
        <f t="shared" si="172"/>
        <v>0</v>
      </c>
      <c r="AA357" s="1">
        <v>2.5225855359099131E-2</v>
      </c>
      <c r="AB357" s="5">
        <f t="shared" si="173"/>
        <v>0</v>
      </c>
      <c r="AC357" s="5">
        <f t="shared" si="174"/>
        <v>0</v>
      </c>
      <c r="AD357" s="5">
        <f t="shared" si="175"/>
        <v>0</v>
      </c>
      <c r="AE357" s="5">
        <f t="shared" si="176"/>
        <v>0</v>
      </c>
      <c r="AF357" s="1">
        <v>0.62654622391731107</v>
      </c>
      <c r="AG357" s="5">
        <f t="shared" si="177"/>
        <v>0</v>
      </c>
      <c r="AH357" s="1">
        <v>1.796181366381084E-2</v>
      </c>
      <c r="AI357" s="6">
        <f t="shared" si="178"/>
        <v>0</v>
      </c>
      <c r="AJ357" s="29"/>
      <c r="AK357" s="29">
        <v>1947.3964994482926</v>
      </c>
      <c r="AP357" t="s">
        <v>349</v>
      </c>
      <c r="AQ357" s="1">
        <v>0.21299999999999999</v>
      </c>
      <c r="AR357" s="1">
        <v>0.24150000000000002</v>
      </c>
      <c r="AS357" s="5">
        <f t="shared" si="153"/>
        <v>0.5</v>
      </c>
      <c r="AT357" s="5">
        <f t="shared" si="179"/>
        <v>0</v>
      </c>
      <c r="AU357" s="9">
        <f t="shared" si="155"/>
        <v>9</v>
      </c>
      <c r="AV357" s="33"/>
    </row>
    <row r="358" spans="1:49" x14ac:dyDescent="0.35">
      <c r="AV358" s="33"/>
    </row>
    <row r="359" spans="1:49" x14ac:dyDescent="0.35">
      <c r="A359" t="s">
        <v>381</v>
      </c>
      <c r="B359" s="2">
        <f>COUNTIF(B2:B356,"&gt;8,5%")</f>
        <v>48</v>
      </c>
      <c r="D359" s="2">
        <f>COUNTIF(D2:D356,"&gt;1,0")</f>
        <v>21</v>
      </c>
      <c r="E359" s="2">
        <f>SUM(D359,-F359)</f>
        <v>19</v>
      </c>
      <c r="F359" s="2">
        <f>COUNTIF(F2:F356,"&gt;0,1")</f>
        <v>2</v>
      </c>
      <c r="I359" s="2">
        <f>COUNTIF(I2:I356,"&gt;0,9")</f>
        <v>20</v>
      </c>
      <c r="J359" s="2">
        <f>SUM(I359,-K359)</f>
        <v>16</v>
      </c>
      <c r="K359" s="2">
        <f>COUNTIF(K2:K356,"&gt;0,1")</f>
        <v>4</v>
      </c>
      <c r="L359" s="2">
        <f>COUNTIF(L2:L356,"&lt;0,2")</f>
        <v>66</v>
      </c>
      <c r="M359" s="2">
        <f>SUM(L359,-N359)</f>
        <v>65</v>
      </c>
      <c r="N359" s="2">
        <f>COUNTIF(N2:N356,"&gt;0,1")</f>
        <v>1</v>
      </c>
      <c r="P359" s="2"/>
      <c r="Q359" s="2">
        <f>COUNTIF(Q2:Q353,"=Ja")</f>
        <v>5</v>
      </c>
      <c r="S359" s="2">
        <f>COUNTIF(S2:S356,"&lt;0%")</f>
        <v>205</v>
      </c>
      <c r="U359" s="2">
        <f>COUNTIF(U2:U356,"&lt;0%")</f>
        <v>227</v>
      </c>
      <c r="W359" s="2">
        <f>COUNTIF(W2:W356,"&lt;0%")</f>
        <v>126</v>
      </c>
      <c r="X359" s="4">
        <f>COUNTIF(X2:X356,"=1")</f>
        <v>126</v>
      </c>
      <c r="Y359" s="2">
        <f>COUNTIF(Y2:Y356,"=0,5")</f>
        <v>198</v>
      </c>
      <c r="Z359" s="2">
        <f>COUNTIF(Z2:Z356,"=0,5")</f>
        <v>72</v>
      </c>
      <c r="AA359" s="2">
        <f>SUM(AC359,AE359)</f>
        <v>149</v>
      </c>
      <c r="AB359" s="2">
        <f>COUNTIF(AB2:AB356,"&gt;0,1")</f>
        <v>132</v>
      </c>
      <c r="AC359" s="2">
        <f>COUNTIF(AC2:AC356,"&gt;0,1")</f>
        <v>71</v>
      </c>
      <c r="AD359" s="2">
        <f>COUNTIF(AD2:AD356,"&gt;0,1")</f>
        <v>106</v>
      </c>
      <c r="AE359" s="2">
        <f>COUNTIF(AE2:AE356,"&gt;0,1")</f>
        <v>78</v>
      </c>
      <c r="AF359" s="2">
        <f>COUNTIF(AF2:AF356,"&gt;72,5%")</f>
        <v>61</v>
      </c>
      <c r="AH359" s="2">
        <f>COUNTIF(AH2:AH356,"&lt;0%")</f>
        <v>50</v>
      </c>
      <c r="AJ359" s="2">
        <f>SUM(AL359,AN359)</f>
        <v>0</v>
      </c>
      <c r="AK359" s="2">
        <f>SUM(AM359,AO359)</f>
        <v>89</v>
      </c>
      <c r="AL359" s="2">
        <f>COUNTIF(AL2:AL356,"=0,5")</f>
        <v>0</v>
      </c>
      <c r="AM359" s="2">
        <f>COUNTIF(AM2:AM356,"=1")</f>
        <v>39</v>
      </c>
      <c r="AN359" s="2">
        <f>COUNTIF(AN2:AN356,"=0,5")</f>
        <v>0</v>
      </c>
      <c r="AO359" s="2">
        <f>COUNTIF(AO2:AO356,"=1")</f>
        <v>50</v>
      </c>
      <c r="AQ359" s="2">
        <f>COUNTIF(AQ2:AQ356,"&gt;20%")</f>
        <v>146</v>
      </c>
      <c r="AR359" s="2">
        <f>COUNTIF(AR2:AR356,"&gt;20%")</f>
        <v>269</v>
      </c>
      <c r="AS359" s="2">
        <f>SUM(AR359,-AT359)</f>
        <v>101</v>
      </c>
      <c r="AT359" s="2">
        <f>COUNTIF(AT2:AT356,"=0,5")</f>
        <v>168</v>
      </c>
      <c r="AU359" s="9">
        <f>COUNTIF(AU2:AU356,"&lt;6")</f>
        <v>42</v>
      </c>
      <c r="AV359" s="33"/>
    </row>
    <row r="360" spans="1:49" x14ac:dyDescent="0.35">
      <c r="A360" t="s">
        <v>364</v>
      </c>
      <c r="B360" s="1">
        <f>AVERAGE(B2:B356)</f>
        <v>-5.048460342067654E-3</v>
      </c>
      <c r="D360" s="1">
        <f>AVERAGE(D2:D356)</f>
        <v>0.41592566351226445</v>
      </c>
      <c r="I360" s="1">
        <f>AVERAGE(I2:I356)</f>
        <v>0.35569496946074952</v>
      </c>
      <c r="L360" s="1">
        <f>AVERAGE(L2:L353)</f>
        <v>0.34458100001025316</v>
      </c>
      <c r="S360" s="1">
        <f>AVERAGE(S2:S356)</f>
        <v>-7.207523120172415E-3</v>
      </c>
      <c r="T360" s="8">
        <f t="shared" ref="T360" si="180">IF(S360&lt;0%,1,0)</f>
        <v>1</v>
      </c>
      <c r="U360" s="1">
        <f>AVERAGE(U2:U356)</f>
        <v>-1.5536888206556292E-2</v>
      </c>
      <c r="V360" s="8">
        <f t="shared" ref="V360" si="181">IF(U360&lt;0%,1,0)</f>
        <v>1</v>
      </c>
      <c r="W360" s="1">
        <f>AVERAGE(W2:W356)</f>
        <v>3.4569003225859402E-2</v>
      </c>
      <c r="X360" s="4">
        <f t="shared" ref="X360" si="182">IF(W360&lt;0%,1,0)</f>
        <v>0</v>
      </c>
      <c r="Z360" s="56">
        <f>SUM(Y359,-Z359)</f>
        <v>126</v>
      </c>
      <c r="AA360" s="1">
        <f>AVERAGE(AA2:AA356)</f>
        <v>2.8604802782244174E-2</v>
      </c>
      <c r="AB360" s="2">
        <f>SUM(AB359,AD359,-AC359,-AE359)</f>
        <v>89</v>
      </c>
      <c r="AC360" s="2">
        <f>SUM(AC359,AE359)</f>
        <v>149</v>
      </c>
      <c r="AF360" s="1">
        <f>AVERAGE(AF2:AF356)</f>
        <v>0.63789627754363964</v>
      </c>
      <c r="AH360" s="1">
        <f>AVERAGE(AH2:AH356)</f>
        <v>2.5657201417585321E-2</v>
      </c>
      <c r="AJ360" s="2">
        <f>AVERAGE(AJ2:AJ354)</f>
        <v>1865.2515905658961</v>
      </c>
      <c r="AK360" s="2">
        <f>AVERAGE(AK2:AK356)</f>
        <v>1738.0662785489535</v>
      </c>
      <c r="AO360" s="5">
        <f>SUM(AM359,AO359)</f>
        <v>89</v>
      </c>
      <c r="AQ360" s="1">
        <f>AVERAGE(AQ2:AQ356)</f>
        <v>0.17983589743589756</v>
      </c>
      <c r="AR360" s="1">
        <f>AVERAGE(AR2:AR356)</f>
        <v>0.24216478873239439</v>
      </c>
      <c r="AU360" s="33">
        <f>AVERAGE($AU$2:$AU$356)</f>
        <v>7.3985915492957748</v>
      </c>
      <c r="AV360" s="33"/>
    </row>
    <row r="361" spans="1:49" x14ac:dyDescent="0.35">
      <c r="A361" t="s">
        <v>365</v>
      </c>
      <c r="B361" s="1">
        <f>MEDIAN(B2:B356)</f>
        <v>-2.7091201733836913E-4</v>
      </c>
      <c r="D361" s="1">
        <f>MEDIAN(D2:D356)</f>
        <v>0.42837118871422325</v>
      </c>
      <c r="I361" s="1">
        <f>MEDIAN(I2:I356)</f>
        <v>0.37030985729386889</v>
      </c>
      <c r="L361" s="1">
        <f>MEDIAN(L2:L353)</f>
        <v>0.31915820388718458</v>
      </c>
      <c r="S361" s="1">
        <f>MEDIAN(S2:S356)</f>
        <v>-6.3460965117764813E-3</v>
      </c>
      <c r="U361" s="1">
        <f>MEDIAN(U2:U356)</f>
        <v>-1.7621006010756089E-2</v>
      </c>
      <c r="W361" s="1">
        <f>MEDIAN(W2:W356)</f>
        <v>1.4939113696279867E-2</v>
      </c>
      <c r="AA361" s="1">
        <f>MEDIAN(AA2:AA356)</f>
        <v>2.1442382947378113E-2</v>
      </c>
      <c r="AF361" s="1">
        <f>MEDIAN(AF2:AF356)</f>
        <v>0.65914296563043528</v>
      </c>
      <c r="AH361" s="1">
        <f>MEDIAN(AH2:AH356)</f>
        <v>2.5488619334741402E-2</v>
      </c>
      <c r="AJ361" s="2">
        <f>MEDIAN(AJ2:AJ354)</f>
        <v>1744.8580632691192</v>
      </c>
      <c r="AK361" s="2">
        <f>MEDIAN(AK2:AK356)</f>
        <v>1654.2115547658484</v>
      </c>
      <c r="AQ361" s="1">
        <f>MEDIAN(AQ2:AQ356)</f>
        <v>0.183</v>
      </c>
      <c r="AR361" s="1">
        <f>MEDIAN(AR2:AR356)</f>
        <v>0.245</v>
      </c>
      <c r="AU361" s="4">
        <v>356</v>
      </c>
      <c r="AV361" s="4">
        <f t="shared" ref="AV361:AV364" si="183">SUM(AU361,-AU362)</f>
        <v>8</v>
      </c>
      <c r="AW361">
        <v>10</v>
      </c>
    </row>
    <row r="362" spans="1:49" x14ac:dyDescent="0.35">
      <c r="A362" t="s">
        <v>366</v>
      </c>
      <c r="B362" s="1">
        <f>_xlfn.QUARTILE.INC(B2:B356,1)</f>
        <v>-3.3142703366115869E-2</v>
      </c>
      <c r="D362" s="1">
        <f>_xlfn.QUARTILE.INC(D2:D356,1)</f>
        <v>0.19791590746628174</v>
      </c>
      <c r="I362" s="1">
        <f>_xlfn.QUARTILE.INC(I2:I356,1)</f>
        <v>0.13284691999094872</v>
      </c>
      <c r="L362" s="1">
        <f>_xlfn.QUARTILE.INC(L2:L353,1)</f>
        <v>0.22451338417787098</v>
      </c>
      <c r="S362" s="1">
        <f>_xlfn.QUARTILE.INC(S2:S356,1)</f>
        <v>-3.3560143014390531E-2</v>
      </c>
      <c r="U362" s="1">
        <f>_xlfn.QUARTILE.INC(U2:U356,1)</f>
        <v>-4.6464190865670121E-2</v>
      </c>
      <c r="W362" s="1">
        <f>_xlfn.QUARTILE.INC(W2:W356,1)</f>
        <v>-1.2243642582425867E-2</v>
      </c>
      <c r="AA362" s="1">
        <f>_xlfn.QUARTILE.INC(AA2:AA356,1)</f>
        <v>2.3200611139706354E-3</v>
      </c>
      <c r="AF362" s="1">
        <f>_xlfn.QUARTILE.INC(AF2:AF356,1)</f>
        <v>0.58171382419449058</v>
      </c>
      <c r="AH362" s="1">
        <f>_xlfn.QUARTILE.INC(AH2:AH356,1)</f>
        <v>9.24999960864855E-3</v>
      </c>
      <c r="AJ362" s="2">
        <f>_xlfn.QUARTILE.INC(AJ2:AJ354,1)</f>
        <v>1580.7244331833472</v>
      </c>
      <c r="AK362" s="2">
        <f>_xlfn.QUARTILE.INC(AK2:AK356,1)</f>
        <v>1526.8126209724687</v>
      </c>
      <c r="AQ362" s="1">
        <f>_xlfn.QUARTILE.INC(AQ2:AQ356,1)</f>
        <v>0.14149999999999999</v>
      </c>
      <c r="AR362" s="1">
        <f>_xlfn.QUARTILE.INC(AR2:AR356,1)</f>
        <v>0.20125000000000001</v>
      </c>
      <c r="AU362" s="4">
        <f>COUNTIF(AU2:AU353,"&lt;10")</f>
        <v>348</v>
      </c>
      <c r="AV362" s="4">
        <f t="shared" si="183"/>
        <v>18</v>
      </c>
      <c r="AW362">
        <v>9.5</v>
      </c>
    </row>
    <row r="363" spans="1:49" x14ac:dyDescent="0.35">
      <c r="A363" t="s">
        <v>367</v>
      </c>
      <c r="B363" s="1">
        <f>_xlfn.QUARTILE.INC(B2:B356,3)</f>
        <v>5.7430798810691366E-2</v>
      </c>
      <c r="D363" s="1">
        <f>_xlfn.QUARTILE.INC(D2:D356,3)</f>
        <v>0.63504907685693757</v>
      </c>
      <c r="I363" s="1">
        <f>_xlfn.QUARTILE.INC(I2:I356,3)</f>
        <v>0.57372572218783036</v>
      </c>
      <c r="L363" s="1">
        <f>_xlfn.QUARTILE.INC(L2:L353,3)</f>
        <v>0.43910163456999751</v>
      </c>
      <c r="S363" s="1">
        <f>_xlfn.QUARTILE.INC(S2:S356,3)</f>
        <v>1.7237136717607716E-2</v>
      </c>
      <c r="U363" s="1">
        <f>_xlfn.QUARTILE.INC(U2:U356,3)</f>
        <v>1.1483489759751645E-2</v>
      </c>
      <c r="W363" s="1">
        <f>_xlfn.QUARTILE.INC(W2:W356,3)</f>
        <v>4.4275762852955626E-2</v>
      </c>
      <c r="AA363" s="1">
        <f>_xlfn.QUARTILE.INC(AA2:AA356,3)</f>
        <v>4.6926209492644186E-2</v>
      </c>
      <c r="AF363" s="1">
        <f>_xlfn.QUARTILE.INC(AF2:AF356,3)</f>
        <v>0.70969198596395211</v>
      </c>
      <c r="AH363" s="1">
        <f>_xlfn.QUARTILE.INC(AH2:AH356,3)</f>
        <v>4.08193373804146E-2</v>
      </c>
      <c r="AJ363" s="2">
        <f>_xlfn.QUARTILE.INC(AJ2:AJ354,3)</f>
        <v>2041.9016872540233</v>
      </c>
      <c r="AK363" s="2">
        <f>_xlfn.QUARTILE.INC(AK2:AK356,3)</f>
        <v>1866.2076058705434</v>
      </c>
      <c r="AQ363" s="1">
        <f>_xlfn.QUARTILE.INC(AQ2:AQ356,3)</f>
        <v>0.22500000000000001</v>
      </c>
      <c r="AR363" s="1">
        <f>_xlfn.QUARTILE.INC(AR2:AR356,3)</f>
        <v>0.28874999999999995</v>
      </c>
      <c r="AU363" s="4">
        <f>COUNTIF(AU2:AU353,"&lt;9,5")</f>
        <v>330</v>
      </c>
      <c r="AV363" s="4">
        <f t="shared" si="183"/>
        <v>36</v>
      </c>
      <c r="AW363">
        <v>9</v>
      </c>
    </row>
    <row r="364" spans="1:49" x14ac:dyDescent="0.35">
      <c r="A364" t="s">
        <v>368</v>
      </c>
      <c r="B364" s="1">
        <f>_xlfn.STDEV.P(B2:B356)</f>
        <v>0.133977405966479</v>
      </c>
      <c r="D364" s="1">
        <f>_xlfn.STDEV.P(D2:D356)</f>
        <v>0.36691755420523481</v>
      </c>
      <c r="I364" s="1">
        <f>_xlfn.STDEV.P(I2:I356)</f>
        <v>0.35370951865877159</v>
      </c>
      <c r="L364" s="1">
        <f>_xlfn.STDEV.P(L2:L353)</f>
        <v>0.16803904452547008</v>
      </c>
      <c r="S364" s="1">
        <f>_xlfn.STDEV.P(S2:S356)</f>
        <v>4.8918450900110939E-2</v>
      </c>
      <c r="U364" s="1">
        <f>_xlfn.STDEV.P(U2:U356)</f>
        <v>4.4747888690410118E-2</v>
      </c>
      <c r="W364" s="1">
        <f>_xlfn.STDEV.P(W2:W356)</f>
        <v>8.4078322056855753E-2</v>
      </c>
      <c r="AA364" s="1">
        <f>_xlfn.STDEV.P(AA2:AA356)</f>
        <v>4.4436926999417772E-2</v>
      </c>
      <c r="AF364" s="1">
        <f>_xlfn.STDEV.P(AF2:AF356)</f>
        <v>9.7200844854202759E-2</v>
      </c>
      <c r="AH364" s="1">
        <f>_xlfn.STDEV.P(AH2:AH356)</f>
        <v>2.521444558847712E-2</v>
      </c>
      <c r="AJ364" s="2">
        <f>_xlfn.STDEV.P(AJ2:AJ354)</f>
        <v>453.77317275252113</v>
      </c>
      <c r="AK364" s="2">
        <f>_xlfn.STDEV.P(AK2:AK356)</f>
        <v>374.66007986734763</v>
      </c>
      <c r="AQ364" s="1">
        <f>_xlfn.STDEV.P(AQ2:AQ356)</f>
        <v>6.3520620688754442E-2</v>
      </c>
      <c r="AR364" s="1">
        <f>_xlfn.STDEV.P(AR2:AR356)</f>
        <v>7.7019553212597375E-2</v>
      </c>
      <c r="AU364" s="4">
        <f>COUNTIF(AU2:AU353,"&lt;9,0")</f>
        <v>294</v>
      </c>
      <c r="AV364" s="4">
        <f t="shared" si="183"/>
        <v>50</v>
      </c>
      <c r="AW364">
        <v>8.5</v>
      </c>
    </row>
    <row r="365" spans="1:49" x14ac:dyDescent="0.35">
      <c r="AU365" s="4">
        <f>COUNTIF(AU2:AU353,"&lt;8,5")</f>
        <v>244</v>
      </c>
      <c r="AV365" s="4">
        <f t="shared" ref="AV365:AV376" si="184">SUM(AU365,-AU366)</f>
        <v>50</v>
      </c>
      <c r="AW365">
        <v>8</v>
      </c>
    </row>
    <row r="366" spans="1:49" x14ac:dyDescent="0.35">
      <c r="AU366" s="4">
        <f>COUNTIF(AU2:AU353,"&lt;8,0")</f>
        <v>194</v>
      </c>
      <c r="AV366" s="4">
        <f t="shared" si="184"/>
        <v>41</v>
      </c>
      <c r="AW366">
        <v>7.5</v>
      </c>
    </row>
    <row r="367" spans="1:49" x14ac:dyDescent="0.35">
      <c r="AU367" s="4">
        <f>COUNTIF(AU2:AU353,"&lt;7,5")</f>
        <v>153</v>
      </c>
      <c r="AV367" s="4">
        <f t="shared" si="184"/>
        <v>34</v>
      </c>
      <c r="AW367">
        <v>7</v>
      </c>
    </row>
    <row r="368" spans="1:49" x14ac:dyDescent="0.35">
      <c r="Z368" s="8"/>
      <c r="AU368" s="4">
        <f>COUNTIF(AU2:AU353,"&lt;7,0")</f>
        <v>119</v>
      </c>
      <c r="AV368" s="4">
        <f t="shared" si="184"/>
        <v>46</v>
      </c>
      <c r="AW368">
        <v>6.5</v>
      </c>
    </row>
    <row r="369" spans="26:49" x14ac:dyDescent="0.35">
      <c r="Z369" s="8"/>
      <c r="AU369" s="4">
        <f>COUNTIF(AU2:AU353,"&lt;6,5")</f>
        <v>73</v>
      </c>
      <c r="AV369" s="4">
        <f t="shared" si="184"/>
        <v>31</v>
      </c>
      <c r="AW369">
        <v>6</v>
      </c>
    </row>
    <row r="370" spans="26:49" x14ac:dyDescent="0.35">
      <c r="Z370" s="8"/>
      <c r="AU370" s="4">
        <f>COUNTIF(AU2:AU353,"&lt;6")</f>
        <v>42</v>
      </c>
      <c r="AV370" s="4">
        <f t="shared" si="184"/>
        <v>21</v>
      </c>
      <c r="AW370">
        <v>5.5</v>
      </c>
    </row>
    <row r="371" spans="26:49" x14ac:dyDescent="0.35">
      <c r="Z371" s="8"/>
      <c r="AU371" s="4">
        <f>COUNTIF(AU2:AU353,"&lt;5,5")</f>
        <v>21</v>
      </c>
      <c r="AV371" s="4">
        <f t="shared" si="184"/>
        <v>9</v>
      </c>
      <c r="AW371">
        <v>5</v>
      </c>
    </row>
    <row r="372" spans="26:49" x14ac:dyDescent="0.35">
      <c r="AU372" s="4">
        <f>COUNTIF(AU2:AU353,"&lt;5")</f>
        <v>12</v>
      </c>
      <c r="AV372" s="4">
        <f t="shared" si="184"/>
        <v>8</v>
      </c>
      <c r="AW372">
        <v>4.5</v>
      </c>
    </row>
    <row r="373" spans="26:49" x14ac:dyDescent="0.35">
      <c r="AU373" s="4">
        <f>COUNTIF(AU2:AU353,"&lt;4,5")</f>
        <v>4</v>
      </c>
      <c r="AV373" s="4">
        <f t="shared" si="184"/>
        <v>2</v>
      </c>
      <c r="AW373">
        <v>4</v>
      </c>
    </row>
    <row r="374" spans="26:49" x14ac:dyDescent="0.35">
      <c r="AU374" s="4">
        <f>COUNTIF(AU2:AU353,"&lt;4,0")</f>
        <v>2</v>
      </c>
      <c r="AV374" s="4">
        <f t="shared" si="184"/>
        <v>0</v>
      </c>
      <c r="AW374">
        <v>3.5</v>
      </c>
    </row>
    <row r="375" spans="26:49" x14ac:dyDescent="0.35">
      <c r="AU375" s="4">
        <f>COUNTIF(AU2:AU353,"&lt;3,5")</f>
        <v>2</v>
      </c>
      <c r="AV375" s="4">
        <f t="shared" si="184"/>
        <v>2</v>
      </c>
      <c r="AW375">
        <v>3</v>
      </c>
    </row>
    <row r="376" spans="26:49" x14ac:dyDescent="0.35">
      <c r="AU376" s="4">
        <f>COUNTIF(AU2:AU353,"&lt;3,0")</f>
        <v>0</v>
      </c>
      <c r="AV376" s="4">
        <f t="shared" si="184"/>
        <v>0</v>
      </c>
      <c r="AW376">
        <v>2.5</v>
      </c>
    </row>
    <row r="377" spans="26:49" x14ac:dyDescent="0.35">
      <c r="AU377" s="4">
        <f>COUNTIF(AU2:AU353,"&lt;2,5")</f>
        <v>0</v>
      </c>
    </row>
    <row r="378" spans="26:49" x14ac:dyDescent="0.35">
      <c r="AV378" s="2"/>
    </row>
  </sheetData>
  <sheetProtection algorithmName="SHA-512" hashValue="fkTSERDlY/D9YImf6a/cQP3LLNPo/26XOgYZjl+A5etuhTFhOcK9F/MDX4YQjf99zQnpZi+qk/+9J+gl72Q8aQ==" saltValue="50/aRglN8Zg134GWWXAVGw==" spinCount="100000" sheet="1" objects="1" scenarios="1"/>
  <sortState xmlns:xlrd2="http://schemas.microsoft.com/office/spreadsheetml/2017/richdata2" ref="A2:AU353">
    <sortCondition ref="A2:A353"/>
  </sortState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2 Y / U L 4 c D M i o A A A A + A A A A B I A H A B D b 2 5 m a W c v U G F j a 2 F n Z S 5 4 b W w g o h g A K K A U A A A A A A A A A A A A A A A A A A A A A A A A A A A A h Y 9 N D o I w G E S v Q r q n L R h + Q j 7 K w i 0 Y E x P j t q k V G q E Y W i x 3 c + G R v I I k i r p z O Z M 3 y Z v H 7 Q 7 F 1 L X e V Q 5 G 9 T p H A a b I k 1 r 0 R 6 X r H I 3 2 5 K e o Y L D l 4 s x r 6 c 2 w N t l k V I 4 a a y 8 Z I c 4 5 7 F a 4 H 2 o S U h q Q Q 1 X u R C M 7 7 i t t L N d C o s / q + H + F G O x f M i z E S Y y j O E l x l A Z A l h o q p b 9 I O B t j C u S n h P X Y 2 n G Q T L f + p g S y R C D v F + w J U E s D B B Q A A g A I A C d m P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Z j 9 Q K I p H u A 4 A A A A R A A A A E w A c A E Z v c m 1 1 b G F z L 1 N l Y 3 R p b 2 4 x L m 0 g o h g A K K A U A A A A A A A A A A A A A A A A A A A A A A A A A A A A K 0 5 N L s n M z 1 M I h t C G 1 g B Q S w E C L Q A U A A I A C A A n Z j 9 Q v h w M y K g A A A D 4 A A A A E g A A A A A A A A A A A A A A A A A A A A A A Q 2 9 u Z m l n L 1 B h Y 2 t h Z 2 U u e G 1 s U E s B A i 0 A F A A C A A g A J 2 Y / U A / K 6 a u k A A A A 6 Q A A A B M A A A A A A A A A A A A A A A A A 9 A A A A F t D b 2 5 0 Z W 5 0 X 1 R 5 c G V z X S 5 4 b W x Q S w E C L Q A U A A I A C A A n Z j 9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L p U U K y p T E y F W 9 f u F H q S G w A A A A A C A A A A A A A Q Z g A A A A E A A C A A A A A Z s d C o 6 d W D L k i z a M x z U E x 3 n y 6 L 0 Z k d 1 o n H 6 Y x g V 3 H A 8 w A A A A A O g A A A A A I A A C A A A A C F 9 S u p 7 T V V + a 9 Z 5 C x 4 l s 5 J v f 3 y Z O d x H Q x J h K c y J H p k Q 1 A A A A B P P L b j t Y 2 f E x Q A h E U m F b 8 v n 4 A K r x W y J N 2 P T M N x Q p T j q P 8 q C i T s v N b F Y x 8 0 z j a y e J Y B 4 Z g i Q b z X W Z y i k K q 0 o + x w C I P 5 f I E I 9 I M J 3 y Q Y k U 2 j y U A A A A C C y T + N C I 3 D 3 h O v v V P F m 2 t e W d Z 5 u J I P 0 A 5 D J + C I q 6 S O l e j E c W I 3 f Y U / S y h K r Z I K i z 7 l c t H W L H + b M K C k 7 I C t 6 O j 6 < / D a t a M a s h u p > 
</file>

<file path=customXml/itemProps1.xml><?xml version="1.0" encoding="utf-8"?>
<ds:datastoreItem xmlns:ds="http://schemas.openxmlformats.org/officeDocument/2006/customXml" ds:itemID="{585D02CA-340D-4DEE-B43C-0665A5EFE1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Monitor</vt:lpstr>
      <vt:lpstr>Signaalwaarden</vt:lpstr>
      <vt:lpstr>Definities</vt:lpstr>
      <vt:lpstr>Kengetallen FCI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der Lei</dc:creator>
  <cp:lastModifiedBy>Jan van der Lei</cp:lastModifiedBy>
  <dcterms:created xsi:type="dcterms:W3CDTF">2020-01-31T07:13:04Z</dcterms:created>
  <dcterms:modified xsi:type="dcterms:W3CDTF">2021-11-22T10:39:34Z</dcterms:modified>
</cp:coreProperties>
</file>