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G:\Mijn Drive\Bijleveld Advies\Gezinshuizen\"/>
    </mc:Choice>
  </mc:AlternateContent>
  <xr:revisionPtr revIDLastSave="0" documentId="13_ncr:1_{81EA1BED-2CD4-4A3B-9A53-ED1948C25C11}" xr6:coauthVersionLast="46" xr6:coauthVersionMax="46" xr10:uidLastSave="{00000000-0000-0000-0000-000000000000}"/>
  <workbookProtection workbookAlgorithmName="SHA-512" workbookHashValue="5es6BPzXImDbBtU+thrU09ae7JHilYj9IiBqcSrfi+c3zmEijfl6tlQSKg65wUBCWP/+YtSvkwDCZor2+UfEgg==" workbookSaltValue="Bdr0f6KniH5RH4Ftx0c7pg==" workbookSpinCount="100000" lockStructure="1"/>
  <bookViews>
    <workbookView xWindow="-96" yWindow="-96" windowWidth="23232" windowHeight="12552" xr2:uid="{40AA1E54-6709-443A-8210-EDA787C00977}"/>
  </bookViews>
  <sheets>
    <sheet name="Rekenmodule gezinshuiszorg" sheetId="1" r:id="rId1"/>
  </sheets>
  <definedNames>
    <definedName name="_ftn1" localSheetId="0">'Rekenmodule gezinshuiszorg'!#REF!</definedName>
    <definedName name="_ftn2" localSheetId="0">'Rekenmodule gezinshuiszorg'!#REF!</definedName>
    <definedName name="_ftn3" localSheetId="0">'Rekenmodule gezinshuiszorg'!#REF!</definedName>
    <definedName name="_ftnref1" localSheetId="0">'Rekenmodule gezinshuiszorg'!#REF!</definedName>
    <definedName name="_ftnref2" localSheetId="0">'Rekenmodule gezinshuiszorg'!#REF!</definedName>
    <definedName name="_ftnref3" localSheetId="0">'Rekenmodule gezinshuiszorg'!#REF!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D9" i="1" l="1"/>
  <c r="D22" i="1"/>
  <c r="D21" i="1"/>
  <c r="D20" i="1"/>
  <c r="D19" i="1"/>
  <c r="D15" i="1"/>
  <c r="D14" i="1"/>
  <c r="D12" i="1"/>
  <c r="D11" i="1"/>
  <c r="D10" i="1"/>
  <c r="C35" i="1"/>
  <c r="C39" i="1" l="1"/>
  <c r="C30" i="1"/>
  <c r="C36" i="1"/>
  <c r="C33" i="1"/>
  <c r="C34" i="1"/>
  <c r="C32" i="1"/>
  <c r="C4" i="1"/>
  <c r="C29" i="1"/>
  <c r="C31" i="1" l="1"/>
  <c r="D30" i="1"/>
  <c r="D31" i="1" l="1"/>
  <c r="E2" i="1"/>
  <c r="C38" i="1"/>
  <c r="C37" i="1"/>
  <c r="C40" i="1" l="1"/>
  <c r="D2" i="1" s="1"/>
</calcChain>
</file>

<file path=xl/sharedStrings.xml><?xml version="1.0" encoding="utf-8"?>
<sst xmlns="http://schemas.openxmlformats.org/spreadsheetml/2006/main" count="48" uniqueCount="48">
  <si>
    <r>
      <t>4.</t>
    </r>
    <r>
      <rPr>
        <sz val="7"/>
        <color theme="1"/>
        <rFont val="Times New Roman"/>
        <family val="1"/>
      </rPr>
      <t xml:space="preserve">       </t>
    </r>
    <r>
      <rPr>
        <sz val="11"/>
        <color theme="1"/>
        <rFont val="Calibri"/>
        <family val="2"/>
        <scheme val="minor"/>
      </rPr>
      <t>Vervanging/logeren</t>
    </r>
  </si>
  <si>
    <r>
      <t>6.</t>
    </r>
    <r>
      <rPr>
        <sz val="7"/>
        <color theme="1"/>
        <rFont val="Times New Roman"/>
        <family val="1"/>
      </rPr>
      <t xml:space="preserve">       </t>
    </r>
    <r>
      <rPr>
        <sz val="11"/>
        <color theme="1"/>
        <rFont val="Calibri"/>
        <family val="2"/>
        <scheme val="minor"/>
      </rPr>
      <t>Huisvesting</t>
    </r>
  </si>
  <si>
    <r>
      <t>7.</t>
    </r>
    <r>
      <rPr>
        <sz val="7"/>
        <color theme="1"/>
        <rFont val="Times New Roman"/>
        <family val="1"/>
      </rPr>
      <t xml:space="preserve">       </t>
    </r>
    <r>
      <rPr>
        <sz val="11"/>
        <color theme="1"/>
        <rFont val="Calibri"/>
        <family val="2"/>
        <scheme val="minor"/>
      </rPr>
      <t>Overhead</t>
    </r>
  </si>
  <si>
    <r>
      <t>9.</t>
    </r>
    <r>
      <rPr>
        <sz val="7"/>
        <color theme="1"/>
        <rFont val="Times New Roman"/>
        <family val="1"/>
      </rPr>
      <t xml:space="preserve">       </t>
    </r>
    <r>
      <rPr>
        <sz val="11"/>
        <color theme="1"/>
        <rFont val="Calibri"/>
        <family val="2"/>
        <scheme val="minor"/>
      </rPr>
      <t>Leegstand</t>
    </r>
  </si>
  <si>
    <r>
      <t>10.</t>
    </r>
    <r>
      <rPr>
        <sz val="7"/>
        <color theme="1"/>
        <rFont val="Times New Roman"/>
        <family val="1"/>
      </rPr>
      <t>    </t>
    </r>
    <r>
      <rPr>
        <sz val="11"/>
        <color theme="1"/>
        <rFont val="Calibri"/>
        <family val="2"/>
        <scheme val="minor"/>
      </rPr>
      <t>Winst/marge</t>
    </r>
  </si>
  <si>
    <r>
      <t>11.</t>
    </r>
    <r>
      <rPr>
        <sz val="7"/>
        <color theme="1"/>
        <rFont val="Times New Roman"/>
        <family val="1"/>
      </rPr>
      <t>    </t>
    </r>
    <r>
      <rPr>
        <sz val="11"/>
        <color theme="1"/>
        <rFont val="Calibri"/>
        <family val="2"/>
        <scheme val="minor"/>
      </rPr>
      <t>Zorgzwaarte</t>
    </r>
  </si>
  <si>
    <r>
      <t>5.</t>
    </r>
    <r>
      <rPr>
        <sz val="7"/>
        <color theme="1"/>
        <rFont val="Times New Roman"/>
        <family val="1"/>
      </rPr>
      <t xml:space="preserve">       </t>
    </r>
    <r>
      <rPr>
        <sz val="11"/>
        <color theme="1"/>
        <rFont val="Calibri"/>
        <family val="2"/>
        <scheme val="minor"/>
      </rPr>
      <t>Verzorging</t>
    </r>
  </si>
  <si>
    <r>
      <t>2.</t>
    </r>
    <r>
      <rPr>
        <sz val="7"/>
        <color theme="1"/>
        <rFont val="Times New Roman"/>
        <family val="1"/>
      </rPr>
      <t xml:space="preserve">       </t>
    </r>
    <r>
      <rPr>
        <sz val="11"/>
        <color theme="1"/>
        <rFont val="Calibri"/>
        <family val="2"/>
        <scheme val="minor"/>
      </rPr>
      <t>Gedragswetenschapper</t>
    </r>
  </si>
  <si>
    <t>Totaal</t>
  </si>
  <si>
    <t>Gegevens over gezinshuis</t>
  </si>
  <si>
    <t>aantal</t>
  </si>
  <si>
    <t>Aantal jeugdigen per gezinshuisouder</t>
  </si>
  <si>
    <t>Tariefsopbouw per bouwsteen</t>
  </si>
  <si>
    <t>euro's</t>
  </si>
  <si>
    <r>
      <t>1.</t>
    </r>
    <r>
      <rPr>
        <sz val="7"/>
        <color theme="1"/>
        <rFont val="Times New Roman"/>
        <family val="1"/>
      </rPr>
      <t xml:space="preserve">       </t>
    </r>
    <r>
      <rPr>
        <sz val="11"/>
        <color theme="1"/>
        <rFont val="Calibri"/>
        <family val="2"/>
        <scheme val="minor"/>
      </rPr>
      <t>Inkomen gezinshuisouders</t>
    </r>
  </si>
  <si>
    <t>* Het gaat hier om voltijds beschikbare gezinshuisouders, dus gezinshuisouders zonder inkomen uit andere arbeid.</t>
  </si>
  <si>
    <t>Aantal capaciteitsplaatsen van het gezinshuis</t>
  </si>
  <si>
    <t>Aantal gezinshuisouders (in fte)*</t>
  </si>
  <si>
    <t>** De standaardwaarde van 1,0 uur per jeugdige per week is voldoende voor de overgrote meerderheid van de gezinshuizen. De beschikbare uren mogen naar behoefte worden verdeeld over de jeugdigen. Bij zeer hoge zorgzwaarte kan hier een hogere waarde worden gekozen.</t>
  </si>
  <si>
    <t>berekend etmaaltarief</t>
  </si>
  <si>
    <t>begeleidingsintensiteit</t>
  </si>
  <si>
    <r>
      <t xml:space="preserve">**** Het inkomen van de gezinhuisouders wordt in dit rekenmodel berekend door het normjaarinkomen te delen op het aantal jeugdigen per gezinshuisouder. Per extra </t>
    </r>
    <r>
      <rPr>
        <i/>
        <sz val="9"/>
        <color theme="1"/>
        <rFont val="Calibri"/>
        <family val="2"/>
        <scheme val="minor"/>
      </rPr>
      <t>capaciteitsplaats</t>
    </r>
    <r>
      <rPr>
        <sz val="9"/>
        <color theme="1"/>
        <rFont val="Calibri"/>
        <family val="2"/>
        <scheme val="minor"/>
      </rPr>
      <t xml:space="preserve"> in het gezinshuis, daalt de bijdrage per jeugdige aan het inkomen van de gezinshuisouder. Het inkomen blijft zo altijd op het normjaarinkomen, ongeacht de groepsgrootte. 
Echter, naarmate de gezinshuizen groter worden, zal de pedagogische inhuur stijgen omdat de gezinshuisouders niet genoeg tijd meer aan de jeugdigen kunnen besteden. De hoeveelheid fte per jeugdige (= 'begeleidingsintensiteit') wordt dan eenvoudigweg te klein. In dit model kan worden ingesteld vanaf welke  begeleidingsintensiteit ('fte gezinhuisouders + fte gedragswetenschapper + fte pedagogische ondersteuning/jeugdigen') de pedagogische inhuur toeneemt als de groepsgrootte verder stijgt. Vanaf dan stijgt de inhuur pedagogische ondersteuning met (ongeveer) hetzelfde bedrag als de inkomen gezinshuisouder per jeugdige daalt. Vanaf dan daalt het tarief niet meer als het aantal capaciteitsplaatsen stijgt.</t>
    </r>
  </si>
  <si>
    <t>*** De extra opslag zorgzwaarte biedt de mogelijkheid om zorgzwaarte toe te voegen in de vorm van extra geld. Hiermee zouden extra materiële uitgaven voor een jeugdige kunnen worden betaald, waarvan redelijkerwijs niet gesteld kan worden dat deze horen bij de standaardkosten van gezinshuiszorg. Hier weegt óók de specifieke situatie van een gezinshuis mee, zoals de kosten die voor de andere jeugdigen uit een gezinshuis gemaakt moeten worden. Per jeugdige is ongeveer € 30.000-€ 35.000 aan kosten per jaar (dus zonder de bouwsteen 'Inkomen') opgenomen in de norm (afhankelijk van het aantal capaciteitsplaatsen).  Let op: met de bouwsteen 'extra pedagogische onderteuning' kan extra zorgzwaarte worden toegevoegd in de vorm van 'uren'. Hierbij geldt dezelfde redering als bij de opslag in euro's, dat de context van het gezinshuis mede bepaalt of de extra zorgzwaarte zou moeten worden gehonoreerd.</t>
  </si>
  <si>
    <t>(Bouwsteen) - Overige gegevens/normen</t>
  </si>
  <si>
    <t>(1) - Normjaarinkomen SKJ-geregistreerde gezinshuisouder</t>
  </si>
  <si>
    <t>(7) - Overheadkosten per gezinshuis per jaar</t>
  </si>
  <si>
    <t>(2) - Jaarkosten gedragswetenschapper</t>
  </si>
  <si>
    <t>(2) - Declarabele uren gedragswetenschapper per jaar</t>
  </si>
  <si>
    <t>(4) - Kosten vervanging/logeren (€ per jeugdige per dag)</t>
  </si>
  <si>
    <t>(5) - Verzorgingskosten per jeugdige dag</t>
  </si>
  <si>
    <t>(6) - Huisvestingskosten per jeugdige per dag</t>
  </si>
  <si>
    <t>(11) - Extra opslag zorgzwaarte (€)***</t>
  </si>
  <si>
    <t>(9) - Opslag leegstand (%)</t>
  </si>
  <si>
    <t>(10) - Opslag winst/marge (%)</t>
  </si>
  <si>
    <t>(3) - Hogere pedagogische inhuur vanaf begeleidingsintensiteit****</t>
  </si>
  <si>
    <t>(7) - Overheadkosten per gezinshuisouder per jaar</t>
  </si>
  <si>
    <t>(2) - Gedragswetenschapper (netto uren per jeugdige per week)**</t>
  </si>
  <si>
    <t>Prijsindex van 2022 naar jaar…</t>
  </si>
  <si>
    <t>jaar</t>
  </si>
  <si>
    <t>percentage</t>
  </si>
  <si>
    <t>keuzewaarde</t>
  </si>
  <si>
    <t>(3) - Ondersteuning** (netto uren per jeugdige per week)</t>
  </si>
  <si>
    <t xml:space="preserve">(3) - Jaarkosten Ondersteuning </t>
  </si>
  <si>
    <t>(3) - Roosterbare uren Ondersteuning per jaar</t>
  </si>
  <si>
    <t>3.       Ondersteuning</t>
  </si>
  <si>
    <t>(bijv.: 2 indexaties van 2,5% voor 2023 en 2024 is bijvoorbeeld: (1,025*1,025-100% = 5,06%)</t>
  </si>
  <si>
    <t>(8) - Gelieerde zorgaanbieder (€ per jeugdige dag)</t>
  </si>
  <si>
    <r>
      <t>8.</t>
    </r>
    <r>
      <rPr>
        <sz val="7"/>
        <color theme="1"/>
        <rFont val="Times New Roman"/>
        <family val="1"/>
      </rPr>
      <t xml:space="preserve">       </t>
    </r>
    <r>
      <rPr>
        <sz val="11"/>
        <color theme="1"/>
        <rFont val="Calibri"/>
        <family val="2"/>
        <scheme val="minor"/>
      </rPr>
      <t>Gelieerde zorgaanbieder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</si>
</sst>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
    <numFmt numFmtId="165" formatCode="0.0"/>
    <numFmt numFmtId="166" formatCode="&quot;€&quot;\ #,##0"/>
    <numFmt numFmtId="167" formatCode="0.0%"/>
    <numFmt numFmtId="168" formatCode="&quot;€&quot;\ #,##0.0"/>
  </numFmts>
  <fonts count="8" x14ac:knownFonts="1">
    <font>
      <sz val="11"/>
      <color theme="1"/>
      <name val="Calibri"/>
      <family val="2"/>
      <scheme val="minor"/>
    </font>
    <font>
      <b/>
      <sz val="11"/>
      <color theme="1"/>
      <name val="Calibri"/>
      <family val="2"/>
      <scheme val="minor"/>
    </font>
    <font>
      <sz val="7"/>
      <color theme="1"/>
      <name val="Times New Roman"/>
      <family val="1"/>
    </font>
    <font>
      <sz val="11"/>
      <color theme="1"/>
      <name val="Calibri"/>
      <family val="2"/>
      <scheme val="minor"/>
    </font>
    <font>
      <sz val="9"/>
      <color theme="1"/>
      <name val="Calibri"/>
      <family val="2"/>
      <scheme val="minor"/>
    </font>
    <font>
      <i/>
      <sz val="9"/>
      <color theme="1"/>
      <name val="Calibri"/>
      <family val="2"/>
      <scheme val="minor"/>
    </font>
    <font>
      <b/>
      <sz val="14"/>
      <color theme="1"/>
      <name val="Calibri"/>
      <family val="2"/>
      <scheme val="minor"/>
    </font>
    <font>
      <b/>
      <sz val="9"/>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49">
    <xf numFmtId="0" fontId="0" fillId="0" borderId="0" xfId="0"/>
    <xf numFmtId="166" fontId="0" fillId="2" borderId="1" xfId="0" applyNumberFormat="1" applyFill="1" applyBorder="1" applyProtection="1">
      <protection locked="0"/>
    </xf>
    <xf numFmtId="164" fontId="0" fillId="2" borderId="1" xfId="0" applyNumberFormat="1" applyFill="1" applyBorder="1" applyProtection="1">
      <protection locked="0"/>
    </xf>
    <xf numFmtId="167" fontId="0" fillId="2" borderId="1" xfId="1" applyNumberFormat="1" applyFont="1" applyFill="1" applyBorder="1" applyProtection="1">
      <protection locked="0"/>
    </xf>
    <xf numFmtId="0" fontId="0" fillId="2" borderId="1" xfId="0" applyFill="1" applyBorder="1" applyProtection="1">
      <protection locked="0"/>
    </xf>
    <xf numFmtId="165" fontId="0" fillId="2" borderId="1" xfId="0" applyNumberFormat="1" applyFill="1" applyBorder="1" applyProtection="1">
      <protection locked="0"/>
    </xf>
    <xf numFmtId="3" fontId="0" fillId="2" borderId="1" xfId="0" applyNumberFormat="1" applyFill="1" applyBorder="1" applyProtection="1">
      <protection locked="0"/>
    </xf>
    <xf numFmtId="166" fontId="0" fillId="2" borderId="2" xfId="0" applyNumberFormat="1" applyFill="1" applyBorder="1" applyProtection="1">
      <protection locked="0"/>
    </xf>
    <xf numFmtId="0" fontId="1" fillId="0" borderId="1" xfId="0" applyFont="1" applyBorder="1" applyProtection="1"/>
    <xf numFmtId="0" fontId="1" fillId="0" borderId="1" xfId="0" applyFont="1" applyBorder="1" applyAlignment="1" applyProtection="1">
      <alignment horizontal="right"/>
    </xf>
    <xf numFmtId="0" fontId="1" fillId="0" borderId="1" xfId="0" applyFont="1" applyBorder="1" applyAlignment="1" applyProtection="1">
      <alignment horizontal="center" vertical="center"/>
    </xf>
    <xf numFmtId="0" fontId="0" fillId="0" borderId="0" xfId="0" applyProtection="1"/>
    <xf numFmtId="0" fontId="0" fillId="0" borderId="1" xfId="0" applyBorder="1" applyProtection="1"/>
    <xf numFmtId="165" fontId="0" fillId="0" borderId="1" xfId="0" applyNumberFormat="1" applyBorder="1" applyProtection="1"/>
    <xf numFmtId="0" fontId="0" fillId="0" borderId="0" xfId="0" applyBorder="1" applyProtection="1"/>
    <xf numFmtId="0" fontId="1" fillId="0" borderId="3" xfId="0" applyFont="1" applyBorder="1" applyAlignment="1" applyProtection="1"/>
    <xf numFmtId="0" fontId="0" fillId="0" borderId="1" xfId="0" applyFill="1" applyBorder="1" applyProtection="1"/>
    <xf numFmtId="166" fontId="0" fillId="0" borderId="1" xfId="0" applyNumberFormat="1" applyFill="1" applyBorder="1" applyProtection="1"/>
    <xf numFmtId="0" fontId="4" fillId="0" borderId="0" xfId="0" applyFont="1" applyAlignment="1" applyProtection="1">
      <alignment vertical="top" wrapText="1"/>
    </xf>
    <xf numFmtId="165" fontId="0" fillId="0" borderId="1" xfId="0" applyNumberFormat="1" applyFill="1" applyBorder="1" applyProtection="1"/>
    <xf numFmtId="3" fontId="0" fillId="0" borderId="1" xfId="0" applyNumberFormat="1" applyFill="1" applyBorder="1" applyProtection="1"/>
    <xf numFmtId="164" fontId="0" fillId="0" borderId="1" xfId="0" applyNumberFormat="1" applyFill="1" applyBorder="1" applyProtection="1"/>
    <xf numFmtId="167" fontId="0" fillId="0" borderId="1" xfId="1" applyNumberFormat="1" applyFont="1" applyFill="1" applyBorder="1" applyProtection="1"/>
    <xf numFmtId="0" fontId="0" fillId="0" borderId="0" xfId="0" applyFill="1" applyBorder="1" applyProtection="1"/>
    <xf numFmtId="166" fontId="0" fillId="0" borderId="0" xfId="0" applyNumberFormat="1" applyBorder="1" applyProtection="1"/>
    <xf numFmtId="0" fontId="1" fillId="0" borderId="1" xfId="0" applyFont="1" applyBorder="1" applyAlignment="1" applyProtection="1">
      <alignment horizontal="left"/>
    </xf>
    <xf numFmtId="0" fontId="0" fillId="0" borderId="1" xfId="0" applyBorder="1" applyAlignment="1" applyProtection="1">
      <alignment horizontal="left" vertical="center"/>
    </xf>
    <xf numFmtId="164" fontId="0" fillId="0" borderId="1" xfId="0" applyNumberFormat="1" applyBorder="1" applyProtection="1"/>
    <xf numFmtId="165" fontId="0" fillId="0" borderId="0" xfId="0" applyNumberFormat="1" applyProtection="1"/>
    <xf numFmtId="164" fontId="0" fillId="0" borderId="1" xfId="0" applyNumberFormat="1" applyBorder="1" applyAlignment="1" applyProtection="1">
      <alignment horizontal="right"/>
    </xf>
    <xf numFmtId="0" fontId="1" fillId="0" borderId="1" xfId="0" applyFont="1" applyBorder="1" applyAlignment="1" applyProtection="1">
      <alignment horizontal="left" vertical="center"/>
    </xf>
    <xf numFmtId="164" fontId="1" fillId="0" borderId="1" xfId="0" applyNumberFormat="1" applyFont="1" applyBorder="1" applyProtection="1"/>
    <xf numFmtId="164" fontId="0" fillId="0" borderId="0" xfId="0" applyNumberFormat="1" applyProtection="1"/>
    <xf numFmtId="168" fontId="0" fillId="0" borderId="0" xfId="0" applyNumberFormat="1" applyProtection="1"/>
    <xf numFmtId="0" fontId="1" fillId="0" borderId="1" xfId="0" applyFont="1" applyBorder="1" applyAlignment="1" applyProtection="1">
      <alignment horizontal="center"/>
    </xf>
    <xf numFmtId="10" fontId="0" fillId="0" borderId="0" xfId="0" applyNumberFormat="1" applyProtection="1"/>
    <xf numFmtId="0" fontId="4" fillId="0" borderId="0" xfId="0" applyFont="1" applyProtection="1"/>
    <xf numFmtId="10" fontId="0" fillId="0" borderId="1" xfId="0" applyNumberFormat="1" applyBorder="1" applyAlignment="1" applyProtection="1">
      <alignment horizontal="center"/>
      <protection locked="0"/>
    </xf>
    <xf numFmtId="165" fontId="0" fillId="0" borderId="0" xfId="0" applyNumberFormat="1" applyBorder="1" applyProtection="1"/>
    <xf numFmtId="0" fontId="6" fillId="0" borderId="0" xfId="0" applyFont="1" applyBorder="1" applyAlignment="1" applyProtection="1">
      <alignment horizontal="center" vertical="center"/>
    </xf>
    <xf numFmtId="2" fontId="6" fillId="0" borderId="0" xfId="0" applyNumberFormat="1" applyFont="1" applyBorder="1" applyAlignment="1" applyProtection="1">
      <alignment horizontal="center" vertical="center" wrapText="1"/>
    </xf>
    <xf numFmtId="0" fontId="7" fillId="0" borderId="0" xfId="0" applyFont="1" applyProtection="1"/>
    <xf numFmtId="0" fontId="4" fillId="0" borderId="0" xfId="0" applyFont="1" applyAlignment="1" applyProtection="1">
      <alignment horizontal="left" vertical="top" wrapText="1"/>
    </xf>
    <xf numFmtId="164" fontId="6" fillId="0" borderId="1" xfId="0" applyNumberFormat="1" applyFont="1" applyBorder="1" applyAlignment="1" applyProtection="1">
      <alignment horizontal="center" vertical="center"/>
    </xf>
    <xf numFmtId="0" fontId="6"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2" fontId="6" fillId="0" borderId="1" xfId="0" applyNumberFormat="1" applyFont="1" applyBorder="1" applyAlignment="1" applyProtection="1">
      <alignment horizontal="center" vertical="center" wrapText="1"/>
    </xf>
    <xf numFmtId="0" fontId="4" fillId="0" borderId="0" xfId="0" applyFont="1" applyAlignment="1" applyProtection="1">
      <alignment horizontal="left" vertical="center" wrapText="1"/>
    </xf>
    <xf numFmtId="0" fontId="6" fillId="0" borderId="1" xfId="0" applyFont="1" applyBorder="1" applyAlignment="1" applyProtection="1">
      <alignment horizontal="center"/>
      <protection locked="0"/>
    </xf>
  </cellXfs>
  <cellStyles count="2">
    <cellStyle name="Procent" xfId="1" builtinId="5"/>
    <cellStyle name="Standaard" xfId="0" builtinId="0"/>
  </cellStyles>
  <dxfs count="1">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1813560</xdr:colOff>
      <xdr:row>7</xdr:row>
      <xdr:rowOff>87630</xdr:rowOff>
    </xdr:from>
    <xdr:to>
      <xdr:col>4</xdr:col>
      <xdr:colOff>182880</xdr:colOff>
      <xdr:row>7</xdr:row>
      <xdr:rowOff>91440</xdr:rowOff>
    </xdr:to>
    <xdr:cxnSp macro="">
      <xdr:nvCxnSpPr>
        <xdr:cNvPr id="3" name="Rechte verbindingslijn met pijl 2">
          <a:extLst>
            <a:ext uri="{FF2B5EF4-FFF2-40B4-BE49-F238E27FC236}">
              <a16:creationId xmlns:a16="http://schemas.microsoft.com/office/drawing/2014/main" id="{B046FECA-5FF3-449D-A1C6-B44E924CA94D}"/>
            </a:ext>
          </a:extLst>
        </xdr:cNvPr>
        <xdr:cNvCxnSpPr/>
      </xdr:nvCxnSpPr>
      <xdr:spPr>
        <a:xfrm flipV="1">
          <a:off x="7075170" y="1417320"/>
          <a:ext cx="304800" cy="3810"/>
        </a:xfrm>
        <a:prstGeom prst="straightConnector1">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1836420</xdr:colOff>
      <xdr:row>6</xdr:row>
      <xdr:rowOff>110490</xdr:rowOff>
    </xdr:from>
    <xdr:to>
      <xdr:col>4</xdr:col>
      <xdr:colOff>179070</xdr:colOff>
      <xdr:row>6</xdr:row>
      <xdr:rowOff>160020</xdr:rowOff>
    </xdr:to>
    <xdr:cxnSp macro="">
      <xdr:nvCxnSpPr>
        <xdr:cNvPr id="4" name="Rechte verbindingslijn met pijl 3">
          <a:extLst>
            <a:ext uri="{FF2B5EF4-FFF2-40B4-BE49-F238E27FC236}">
              <a16:creationId xmlns:a16="http://schemas.microsoft.com/office/drawing/2014/main" id="{754692FB-4248-4290-9D41-D7D360C08C03}"/>
            </a:ext>
          </a:extLst>
        </xdr:cNvPr>
        <xdr:cNvCxnSpPr/>
      </xdr:nvCxnSpPr>
      <xdr:spPr>
        <a:xfrm>
          <a:off x="7098030" y="1207770"/>
          <a:ext cx="278130" cy="49530"/>
        </a:xfrm>
        <a:prstGeom prst="straightConnector1">
          <a:avLst/>
        </a:prstGeom>
        <a:ln>
          <a:solidFill>
            <a:sysClr val="windowText" lastClr="00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81E4-C0D0-4FF8-85E7-D141697810DC}">
  <dimension ref="B1:G40"/>
  <sheetViews>
    <sheetView showGridLines="0" tabSelected="1" zoomScaleNormal="100" workbookViewId="0">
      <selection activeCell="C2" sqref="C2"/>
    </sheetView>
  </sheetViews>
  <sheetFormatPr defaultRowHeight="14.4" x14ac:dyDescent="0.55000000000000004"/>
  <cols>
    <col min="1" max="1" width="2.68359375" style="11" bestFit="1" customWidth="1"/>
    <col min="2" max="2" width="57.89453125" style="11" customWidth="1"/>
    <col min="3" max="3" width="12.1015625" style="11" customWidth="1"/>
    <col min="4" max="4" width="26.734375" style="11" customWidth="1"/>
    <col min="5" max="5" width="2.9453125" style="11" customWidth="1"/>
    <col min="6" max="6" width="22" style="11" customWidth="1"/>
    <col min="7" max="7" width="39.68359375" style="11" customWidth="1"/>
    <col min="8" max="8" width="15.68359375" style="11" customWidth="1"/>
    <col min="9" max="13" width="8.83984375" style="11" customWidth="1"/>
    <col min="14" max="16384" width="8.83984375" style="11"/>
  </cols>
  <sheetData>
    <row r="1" spans="2:7" x14ac:dyDescent="0.55000000000000004">
      <c r="B1" s="8" t="s">
        <v>9</v>
      </c>
      <c r="C1" s="9" t="s">
        <v>10</v>
      </c>
      <c r="D1" s="10" t="s">
        <v>19</v>
      </c>
      <c r="E1" s="45" t="s">
        <v>20</v>
      </c>
      <c r="F1" s="45"/>
    </row>
    <row r="2" spans="2:7" ht="14.4" customHeight="1" x14ac:dyDescent="0.55000000000000004">
      <c r="B2" s="12" t="s">
        <v>17</v>
      </c>
      <c r="C2" s="5"/>
      <c r="D2" s="43" t="str">
        <f>IF(OR(SUM(C2:C2)=0,C3=0),"",C40)</f>
        <v/>
      </c>
      <c r="E2" s="46" t="str">
        <f>IFERROR(TEXT(C31*7/(C17/(365/7))+C13/C15*1878/36+1/C4,"0,00")&amp;" fte per jeugdige","")</f>
        <v/>
      </c>
      <c r="F2" s="46"/>
    </row>
    <row r="3" spans="2:7" ht="14.4" customHeight="1" x14ac:dyDescent="0.55000000000000004">
      <c r="B3" s="12" t="s">
        <v>16</v>
      </c>
      <c r="C3" s="5"/>
      <c r="D3" s="44"/>
      <c r="E3" s="46"/>
      <c r="F3" s="46"/>
    </row>
    <row r="4" spans="2:7" ht="14.4" customHeight="1" x14ac:dyDescent="0.55000000000000004">
      <c r="B4" s="12" t="s">
        <v>11</v>
      </c>
      <c r="C4" s="13">
        <f>IFERROR(C3/C2,0)</f>
        <v>0</v>
      </c>
      <c r="D4" s="44"/>
      <c r="E4" s="46"/>
      <c r="F4" s="46"/>
    </row>
    <row r="5" spans="2:7" ht="14.4" customHeight="1" x14ac:dyDescent="0.55000000000000004">
      <c r="B5" s="14"/>
      <c r="C5" s="38"/>
      <c r="D5" s="39"/>
      <c r="E5" s="40"/>
      <c r="F5" s="40"/>
    </row>
    <row r="6" spans="2:7" x14ac:dyDescent="0.55000000000000004">
      <c r="C6" s="14"/>
      <c r="D6" s="34" t="s">
        <v>37</v>
      </c>
      <c r="F6" s="35"/>
    </row>
    <row r="7" spans="2:7" ht="18.3" x14ac:dyDescent="0.7">
      <c r="C7" s="9" t="s">
        <v>38</v>
      </c>
      <c r="D7" s="48"/>
      <c r="F7" s="36" t="s">
        <v>45</v>
      </c>
    </row>
    <row r="8" spans="2:7" x14ac:dyDescent="0.55000000000000004">
      <c r="C8" s="9" t="s">
        <v>39</v>
      </c>
      <c r="D8" s="37"/>
      <c r="F8" s="41" t="str">
        <f>IF(OR(D7="",D8=""),"Vul in geval van indexatie zowel 'jaar' in als 'percentage'",IF(D8&lt;&gt;"","Let op! De indexatie verandert uitsluitend de standaardwaarden, niet kolom C!",""))</f>
        <v>Vul in geval van indexatie zowel 'jaar' in als 'percentage'</v>
      </c>
    </row>
    <row r="9" spans="2:7" x14ac:dyDescent="0.55000000000000004">
      <c r="B9" s="15" t="s">
        <v>23</v>
      </c>
      <c r="C9" s="9" t="s">
        <v>40</v>
      </c>
      <c r="D9" s="9" t="str">
        <f>"(standaardwaarde pp"&amp;IF(OR(D7="",D8=""),2022,D7)&amp;")"</f>
        <v>(standaardwaarde pp2022)</v>
      </c>
      <c r="F9" s="47" t="s">
        <v>15</v>
      </c>
      <c r="G9" s="47"/>
    </row>
    <row r="10" spans="2:7" ht="14.4" customHeight="1" x14ac:dyDescent="0.55000000000000004">
      <c r="B10" s="16" t="s">
        <v>24</v>
      </c>
      <c r="C10" s="7">
        <v>72000</v>
      </c>
      <c r="D10" s="17">
        <f>(1+D8)*72000</f>
        <v>72000</v>
      </c>
      <c r="F10" s="47"/>
      <c r="G10" s="47"/>
    </row>
    <row r="11" spans="2:7" x14ac:dyDescent="0.55000000000000004">
      <c r="B11" s="16" t="s">
        <v>35</v>
      </c>
      <c r="C11" s="1">
        <v>12000</v>
      </c>
      <c r="D11" s="17">
        <f>(1+D8)*12000</f>
        <v>12000</v>
      </c>
      <c r="F11" s="18"/>
      <c r="G11" s="18"/>
    </row>
    <row r="12" spans="2:7" ht="14.4" customHeight="1" x14ac:dyDescent="0.55000000000000004">
      <c r="B12" s="16" t="s">
        <v>25</v>
      </c>
      <c r="C12" s="1">
        <v>17400</v>
      </c>
      <c r="D12" s="17">
        <f>(1+D8)*17400</f>
        <v>17400</v>
      </c>
      <c r="F12" s="42" t="s">
        <v>18</v>
      </c>
      <c r="G12" s="42"/>
    </row>
    <row r="13" spans="2:7" ht="14.4" customHeight="1" x14ac:dyDescent="0.55000000000000004">
      <c r="B13" s="16" t="s">
        <v>36</v>
      </c>
      <c r="C13" s="5">
        <v>1</v>
      </c>
      <c r="D13" s="19">
        <v>1</v>
      </c>
      <c r="F13" s="42"/>
      <c r="G13" s="42"/>
    </row>
    <row r="14" spans="2:7" ht="14.4" customHeight="1" x14ac:dyDescent="0.55000000000000004">
      <c r="B14" s="16" t="s">
        <v>26</v>
      </c>
      <c r="C14" s="1">
        <v>111000</v>
      </c>
      <c r="D14" s="17">
        <f>(1+D8)*111000</f>
        <v>111000</v>
      </c>
      <c r="F14" s="42"/>
      <c r="G14" s="42"/>
    </row>
    <row r="15" spans="2:7" x14ac:dyDescent="0.55000000000000004">
      <c r="B15" s="16" t="s">
        <v>27</v>
      </c>
      <c r="C15" s="6">
        <v>1300</v>
      </c>
      <c r="D15" s="20">
        <f>(1+D8)*1300</f>
        <v>1300</v>
      </c>
      <c r="F15" s="42"/>
      <c r="G15" s="42"/>
    </row>
    <row r="16" spans="2:7" ht="14.4" customHeight="1" x14ac:dyDescent="0.55000000000000004">
      <c r="B16" s="16" t="s">
        <v>41</v>
      </c>
      <c r="C16" s="5">
        <v>1</v>
      </c>
      <c r="D16" s="19">
        <v>1</v>
      </c>
      <c r="F16" s="42" t="s">
        <v>22</v>
      </c>
      <c r="G16" s="42"/>
    </row>
    <row r="17" spans="2:7" ht="14.4" customHeight="1" x14ac:dyDescent="0.55000000000000004">
      <c r="B17" s="16" t="s">
        <v>42</v>
      </c>
      <c r="C17" s="1">
        <v>81000</v>
      </c>
      <c r="D17" s="17">
        <v>81000</v>
      </c>
      <c r="F17" s="42"/>
      <c r="G17" s="42"/>
    </row>
    <row r="18" spans="2:7" ht="14.4" customHeight="1" x14ac:dyDescent="0.55000000000000004">
      <c r="B18" s="16" t="s">
        <v>43</v>
      </c>
      <c r="C18" s="6">
        <v>1400</v>
      </c>
      <c r="D18" s="20">
        <v>1400</v>
      </c>
      <c r="F18" s="42"/>
      <c r="G18" s="42"/>
    </row>
    <row r="19" spans="2:7" ht="14.4" customHeight="1" x14ac:dyDescent="0.55000000000000004">
      <c r="B19" s="16" t="s">
        <v>28</v>
      </c>
      <c r="C19" s="2">
        <v>12</v>
      </c>
      <c r="D19" s="21">
        <f>(1+D8)*12</f>
        <v>12</v>
      </c>
      <c r="F19" s="42"/>
      <c r="G19" s="42"/>
    </row>
    <row r="20" spans="2:7" x14ac:dyDescent="0.55000000000000004">
      <c r="B20" s="16" t="s">
        <v>29</v>
      </c>
      <c r="C20" s="2">
        <v>15.5</v>
      </c>
      <c r="D20" s="21">
        <f>(1+D8)*15.5</f>
        <v>15.5</v>
      </c>
      <c r="F20" s="42"/>
      <c r="G20" s="42"/>
    </row>
    <row r="21" spans="2:7" x14ac:dyDescent="0.55000000000000004">
      <c r="B21" s="16" t="s">
        <v>30</v>
      </c>
      <c r="C21" s="2">
        <v>15</v>
      </c>
      <c r="D21" s="21">
        <f>(1+D8)*15</f>
        <v>15</v>
      </c>
      <c r="F21" s="42"/>
      <c r="G21" s="42"/>
    </row>
    <row r="22" spans="2:7" x14ac:dyDescent="0.55000000000000004">
      <c r="B22" s="16" t="s">
        <v>46</v>
      </c>
      <c r="C22" s="2">
        <v>0</v>
      </c>
      <c r="D22" s="21">
        <f>(1+D8)*0</f>
        <v>0</v>
      </c>
      <c r="F22" s="42"/>
      <c r="G22" s="42"/>
    </row>
    <row r="23" spans="2:7" x14ac:dyDescent="0.55000000000000004">
      <c r="B23" s="16" t="s">
        <v>31</v>
      </c>
      <c r="C23" s="2">
        <v>0</v>
      </c>
      <c r="D23" s="21"/>
      <c r="F23" s="42"/>
      <c r="G23" s="42"/>
    </row>
    <row r="24" spans="2:7" x14ac:dyDescent="0.55000000000000004">
      <c r="B24" s="16" t="s">
        <v>32</v>
      </c>
      <c r="C24" s="3">
        <v>0.03</v>
      </c>
      <c r="D24" s="22">
        <v>0.03</v>
      </c>
      <c r="F24" s="42"/>
      <c r="G24" s="42"/>
    </row>
    <row r="25" spans="2:7" ht="14.4" customHeight="1" x14ac:dyDescent="0.55000000000000004">
      <c r="B25" s="16" t="s">
        <v>33</v>
      </c>
      <c r="C25" s="3">
        <v>0.03</v>
      </c>
      <c r="D25" s="22">
        <v>0.03</v>
      </c>
      <c r="F25" s="42"/>
      <c r="G25" s="42"/>
    </row>
    <row r="26" spans="2:7" ht="14.4" customHeight="1" x14ac:dyDescent="0.55000000000000004">
      <c r="B26" s="16" t="s">
        <v>34</v>
      </c>
      <c r="C26" s="4">
        <v>0.35</v>
      </c>
      <c r="D26" s="16">
        <v>0.35</v>
      </c>
    </row>
    <row r="27" spans="2:7" ht="14.4" customHeight="1" x14ac:dyDescent="0.55000000000000004">
      <c r="B27" s="23"/>
      <c r="C27" s="24"/>
      <c r="D27" s="32"/>
      <c r="F27" s="42" t="s">
        <v>21</v>
      </c>
      <c r="G27" s="42"/>
    </row>
    <row r="28" spans="2:7" ht="14.4" customHeight="1" x14ac:dyDescent="0.55000000000000004">
      <c r="B28" s="25" t="s">
        <v>12</v>
      </c>
      <c r="C28" s="9" t="s">
        <v>13</v>
      </c>
      <c r="D28" s="32"/>
      <c r="F28" s="42"/>
      <c r="G28" s="42"/>
    </row>
    <row r="29" spans="2:7" x14ac:dyDescent="0.55000000000000004">
      <c r="B29" s="26" t="s">
        <v>14</v>
      </c>
      <c r="C29" s="27" t="str">
        <f>IFERROR(C2*C10/C3/365,"")</f>
        <v/>
      </c>
      <c r="D29" s="32"/>
      <c r="F29" s="42"/>
      <c r="G29" s="42"/>
    </row>
    <row r="30" spans="2:7" x14ac:dyDescent="0.55000000000000004">
      <c r="B30" s="26" t="s">
        <v>7</v>
      </c>
      <c r="C30" s="27">
        <f>C14/C15*C13/7</f>
        <v>12.197802197802199</v>
      </c>
      <c r="D30" s="28" t="str">
        <f>IF(C4&lt;&gt;0," (is "&amp;TEXT(7*C30/(C14/C15),"0,0")&amp;" uur per jeugdige week)","")</f>
        <v/>
      </c>
      <c r="F30" s="42"/>
      <c r="G30" s="42"/>
    </row>
    <row r="31" spans="2:7" x14ac:dyDescent="0.55000000000000004">
      <c r="B31" s="26" t="s">
        <v>44</v>
      </c>
      <c r="C31" s="27" t="str">
        <f>IFERROR(C16/C18*1878/36*C17/365+IF((1/C4+C13/C15*1878/36+C16/C18*1878/36)&lt;C26,(C26-(1/C4+C13/C15*1878/36+C16/C18*1878/36))*C17/365,0),"")</f>
        <v/>
      </c>
      <c r="D31" s="28" t="str">
        <f>IFERROR(" (is "&amp;TEXT(7*C31/(C17/C18),"0,0")&amp;" uur per jeugdige week)","")</f>
        <v/>
      </c>
      <c r="F31" s="42"/>
      <c r="G31" s="42"/>
    </row>
    <row r="32" spans="2:7" x14ac:dyDescent="0.55000000000000004">
      <c r="B32" s="26" t="s">
        <v>0</v>
      </c>
      <c r="C32" s="27">
        <f>C19</f>
        <v>12</v>
      </c>
      <c r="D32" s="33"/>
      <c r="F32" s="42"/>
      <c r="G32" s="42"/>
    </row>
    <row r="33" spans="2:7" x14ac:dyDescent="0.55000000000000004">
      <c r="B33" s="26" t="s">
        <v>6</v>
      </c>
      <c r="C33" s="27">
        <f t="shared" ref="C33:C34" si="0">C20</f>
        <v>15.5</v>
      </c>
      <c r="D33" s="33"/>
      <c r="F33" s="42"/>
      <c r="G33" s="42"/>
    </row>
    <row r="34" spans="2:7" x14ac:dyDescent="0.55000000000000004">
      <c r="B34" s="26" t="s">
        <v>1</v>
      </c>
      <c r="C34" s="27">
        <f t="shared" si="0"/>
        <v>15</v>
      </c>
      <c r="D34" s="33"/>
      <c r="F34" s="42"/>
      <c r="G34" s="42"/>
    </row>
    <row r="35" spans="2:7" x14ac:dyDescent="0.55000000000000004">
      <c r="B35" s="26" t="s">
        <v>2</v>
      </c>
      <c r="C35" s="27" t="str">
        <f>IFERROR((C11*C2+C12)/C3/365,"")</f>
        <v/>
      </c>
      <c r="D35" s="33"/>
      <c r="F35" s="42"/>
      <c r="G35" s="42"/>
    </row>
    <row r="36" spans="2:7" x14ac:dyDescent="0.55000000000000004">
      <c r="B36" s="26" t="s">
        <v>47</v>
      </c>
      <c r="C36" s="27">
        <f>C22</f>
        <v>0</v>
      </c>
      <c r="D36" s="33"/>
      <c r="F36" s="42"/>
      <c r="G36" s="42"/>
    </row>
    <row r="37" spans="2:7" x14ac:dyDescent="0.55000000000000004">
      <c r="B37" s="26" t="s">
        <v>3</v>
      </c>
      <c r="C37" s="27">
        <f>SUM(C29:C36)*C24</f>
        <v>1.6409340659340659</v>
      </c>
      <c r="D37" s="33"/>
      <c r="F37" s="42"/>
      <c r="G37" s="42"/>
    </row>
    <row r="38" spans="2:7" x14ac:dyDescent="0.55000000000000004">
      <c r="B38" s="26" t="s">
        <v>4</v>
      </c>
      <c r="C38" s="27">
        <f>SUM(C29:C36)*C25</f>
        <v>1.6409340659340659</v>
      </c>
      <c r="D38" s="33"/>
      <c r="F38" s="42"/>
      <c r="G38" s="42"/>
    </row>
    <row r="39" spans="2:7" x14ac:dyDescent="0.55000000000000004">
      <c r="B39" s="26" t="s">
        <v>5</v>
      </c>
      <c r="C39" s="29">
        <f>C23</f>
        <v>0</v>
      </c>
      <c r="D39" s="33"/>
      <c r="F39" s="42"/>
      <c r="G39" s="42"/>
    </row>
    <row r="40" spans="2:7" x14ac:dyDescent="0.55000000000000004">
      <c r="B40" s="30" t="s">
        <v>8</v>
      </c>
      <c r="C40" s="31" t="str">
        <f>IF(OR(SUM(C2:C2)=0,C3=0),"",SUM(C29:C39))</f>
        <v/>
      </c>
      <c r="F40" s="42"/>
      <c r="G40" s="42"/>
    </row>
  </sheetData>
  <sheetProtection algorithmName="SHA-512" hashValue="XqerZh14o+kf/1TuAXMmAE0kdmpB2m/3p/4Blvc2AmqJtte47XYV3gLRe8oVQ7CWZcuz54LiGHruxJ8xa0relA==" saltValue="MmZaxdjDcs2RY7Fra0QFDQ==" spinCount="100000" sheet="1" formatColumns="0" formatRows="0"/>
  <mergeCells count="7">
    <mergeCell ref="F27:G40"/>
    <mergeCell ref="F16:G25"/>
    <mergeCell ref="F12:G15"/>
    <mergeCell ref="D2:D4"/>
    <mergeCell ref="E1:F1"/>
    <mergeCell ref="E2:F4"/>
    <mergeCell ref="F9:G10"/>
  </mergeCells>
  <conditionalFormatting sqref="F8">
    <cfRule type="expression" dxfId="0" priority="1">
      <formula>F8="Vul in geval van indexatie zowel 'jaar' in als 'percentage'"</formula>
    </cfRule>
  </conditionalFormatting>
  <pageMargins left="0.31496062992125984" right="0.70866141732283472" top="0.74803149606299213" bottom="0.74803149606299213" header="0.31496062992125984" footer="0.31496062992125984"/>
  <pageSetup paperSize="9" scale="84" orientation="landscape" horizontalDpi="0" verticalDpi="0" r:id="rId1"/>
  <headerFooter>
    <oddHeader>&amp;L&amp;"-,Vet"&amp;14   Rekenmodule bij Handreiking tariefmodel gezinhuiszorg</oddHeader>
    <oddFooter>&amp;CVersie 1.0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Rekenmodule gezinshuiszorg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Bijleveld Advies</dc:creator>
  <cp:lastModifiedBy>Bijleveld Advies</cp:lastModifiedBy>
  <cp:lastPrinted>2021-06-02T11:51:37Z</cp:lastPrinted>
  <dcterms:created xsi:type="dcterms:W3CDTF">2021-01-12T15:46:35Z</dcterms:created>
  <dcterms:modified xsi:type="dcterms:W3CDTF">2021-06-02T11:52:27Z</dcterms:modified>
</cp:coreProperties>
</file>